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620" windowWidth="20490" xWindow="0" yWindow="0"/>
  </bookViews>
  <sheets>
    <sheet name="All Alumni" sheetId="1" state="visible" r:id="rId1"/>
    <sheet name="Employed Alumni" sheetId="2" state="visible" r:id="rId2"/>
    <sheet name="Unemployed Alumni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2">
    <numFmt formatCode="00000000000" numFmtId="164"/>
    <numFmt formatCode="m\-d\-yyyy" numFmtId="165"/>
  </numFmts>
  <fonts count="37">
    <font>
      <name val="Arial"/>
      <color rgb="FF000000"/>
      <sz val="10"/>
    </font>
    <font>
      <name val="Verdana"/>
      <b val="1"/>
      <color rgb="FFFFFFFF"/>
      <sz val="10"/>
    </font>
    <font>
      <name val="Arial"/>
      <b val="1"/>
      <sz val="10"/>
    </font>
    <font>
      <name val="Verdana"/>
      <color rgb="FF000000"/>
      <sz val="10"/>
    </font>
    <font>
      <name val="Verdana"/>
      <color rgb="FF0000FF"/>
      <sz val="10"/>
      <u val="single"/>
    </font>
    <font>
      <name val="Arial"/>
      <sz val="10"/>
    </font>
    <font>
      <name val="Verdana"/>
      <color rgb="FF0000FF"/>
      <sz val="10"/>
      <u val="single"/>
    </font>
    <font>
      <name val="Verdana"/>
      <sz val="10"/>
    </font>
    <font>
      <name val="Verdana"/>
      <color rgb="FF0000FF"/>
      <sz val="10"/>
      <u val="single"/>
    </font>
    <font>
      <name val="Verdana"/>
      <color rgb="FF0000FF"/>
      <sz val="10"/>
    </font>
    <font>
      <name val="Verdana"/>
      <color rgb="FF0000FF"/>
      <sz val="10"/>
      <u val="single"/>
    </font>
    <font>
      <name val="Verdana"/>
      <color rgb="FF0000FF"/>
      <sz val="10"/>
      <u val="single"/>
    </font>
    <font>
      <name val="Verdana"/>
      <color rgb="FF000000"/>
      <sz val="10"/>
      <u val="single"/>
    </font>
    <font>
      <name val="Verdana"/>
      <color rgb="FF0000FF"/>
      <sz val="10"/>
      <u val="single"/>
    </font>
    <font>
      <name val="Verdana"/>
      <color rgb="FFFF0000"/>
      <sz val="10"/>
    </font>
    <font>
      <name val="Verdana"/>
      <color rgb="FF0000FF"/>
      <sz val="10"/>
      <u val="single"/>
    </font>
    <font>
      <name val="Verdana"/>
      <b val="1"/>
      <sz val="10"/>
    </font>
    <font>
      <name val="Verdana"/>
      <color rgb="FF0000FF"/>
      <sz val="10"/>
      <u val="single"/>
    </font>
    <font>
      <name val="Calibri"/>
      <sz val="11"/>
    </font>
    <font>
      <name val="Verdana"/>
      <color rgb="FF0000FF"/>
      <sz val="10"/>
      <u val="single"/>
    </font>
    <font>
      <name val="Verdana"/>
      <color rgb="FF333333"/>
      <sz val="10"/>
    </font>
    <font>
      <name val="Verdana"/>
      <color rgb="FF0000FF"/>
      <sz val="10"/>
      <u val="single"/>
    </font>
    <font>
      <name val="Verdana"/>
      <color rgb="FF0000FF"/>
      <sz val="10"/>
      <u val="single"/>
    </font>
    <font>
      <name val="Verdana"/>
      <color rgb="FF0000FF"/>
      <sz val="10"/>
      <u val="single"/>
    </font>
    <font>
      <name val="Verdana"/>
      <color rgb="FF000000"/>
      <sz val="10"/>
      <u val="single"/>
    </font>
    <font>
      <name val="Verdana"/>
      <color rgb="FF0000FF"/>
      <sz val="10"/>
      <u val="single"/>
    </font>
    <font>
      <name val="Verdana"/>
      <color rgb="FF000000"/>
      <sz val="10"/>
      <u val="single"/>
    </font>
    <font>
      <name val="Verdana"/>
      <b val="1"/>
      <color rgb="FF000000"/>
      <sz val="10"/>
    </font>
    <font>
      <name val="Arial"/>
      <sz val="8"/>
    </font>
    <font>
      <name val="Inconsolata"/>
      <color rgb="FF000000"/>
      <sz val="11"/>
    </font>
    <font>
      <name val="Calibri"/>
      <color rgb="FF000000"/>
      <sz val="11"/>
    </font>
    <font>
      <name val="Arial"/>
      <b val="1"/>
      <sz val="10"/>
    </font>
    <font>
      <name val="Verdana"/>
      <sz val="10"/>
    </font>
    <font>
      <name val="Verdana"/>
      <color rgb="FF000000"/>
      <sz val="10"/>
    </font>
    <font>
      <name val="Verdana"/>
      <b val="1"/>
      <color rgb="FFFF0000"/>
      <sz val="10"/>
    </font>
    <font>
      <name val="Verdana"/>
      <color rgb="FFFF0000"/>
      <sz val="10"/>
    </font>
    <font>
      <name val="Verdana"/>
      <b val="1"/>
      <sz val="10"/>
    </font>
  </fonts>
  <fills count="4">
    <fill>
      <patternFill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borderId="0" fillId="0" fontId="0" numFmtId="0"/>
  </cellStyleXfs>
  <cellXfs count="162">
    <xf borderId="0" fillId="0" fontId="0" numFmtId="0" pivotButton="0" quotePrefix="0" xfId="0"/>
    <xf applyAlignment="1" borderId="1" fillId="2" fontId="1" numFmtId="49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left" vertical="center"/>
    </xf>
    <xf applyAlignment="1" borderId="1" fillId="2" fontId="1" numFmtId="0" pivotButton="0" quotePrefix="0" xfId="0">
      <alignment horizontal="center" vertical="center" wrapText="1"/>
    </xf>
    <xf applyAlignment="1" borderId="1" fillId="2" fontId="1" numFmtId="49" pivotButton="0" quotePrefix="0" xfId="0">
      <alignment horizontal="right" vertical="center"/>
    </xf>
    <xf applyAlignment="1" borderId="1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borderId="0" fillId="0" fontId="2" numFmtId="0" pivotButton="0" quotePrefix="0" xfId="0"/>
    <xf applyAlignment="1" borderId="1" fillId="0" fontId="3" numFmtId="49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" fillId="0" fontId="3" numFmtId="0" pivotButton="0" quotePrefix="0" xfId="0">
      <alignment horizontal="right"/>
    </xf>
    <xf applyAlignment="1" borderId="1" fillId="0" fontId="3" numFmtId="0" pivotButton="0" quotePrefix="0" xfId="0">
      <alignment horizontal="left" vertical="center"/>
    </xf>
    <xf applyAlignment="1" borderId="1" fillId="3" fontId="3" numFmtId="0" pivotButton="0" quotePrefix="0" xfId="0">
      <alignment horizontal="center"/>
    </xf>
    <xf applyAlignment="1" borderId="1" fillId="0" fontId="3" numFmtId="0" pivotButton="0" quotePrefix="0" xfId="0">
      <alignment horizontal="center"/>
    </xf>
    <xf applyAlignment="1" borderId="1" fillId="0" fontId="3" numFmtId="0" pivotButton="0" quotePrefix="0" xfId="0">
      <alignment horizontal="center" vertical="center"/>
    </xf>
    <xf applyAlignment="1" borderId="1" fillId="0" fontId="3" numFmtId="49" pivotButton="0" quotePrefix="0" xfId="0">
      <alignment horizontal="right" vertical="center"/>
    </xf>
    <xf applyAlignment="1" borderId="1" fillId="0" fontId="4" numFmtId="0" pivotButton="0" quotePrefix="0" xfId="0">
      <alignment horizontal="center" vertical="center"/>
    </xf>
    <xf borderId="0" fillId="0" fontId="5" numFmtId="0" pivotButton="0" quotePrefix="0" xfId="0"/>
    <xf applyAlignment="1" borderId="1" fillId="0" fontId="3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borderId="1" fillId="0" fontId="3" numFmtId="0" pivotButton="0" quotePrefix="0" xfId="0"/>
    <xf applyAlignment="1" borderId="1" fillId="0" fontId="3" numFmtId="0" pivotButton="0" quotePrefix="0" xfId="0">
      <alignment horizontal="left"/>
    </xf>
    <xf applyAlignment="1" borderId="1" fillId="0" fontId="3" numFmtId="49" pivotButton="0" quotePrefix="0" xfId="0">
      <alignment horizontal="right"/>
    </xf>
    <xf applyAlignment="1" borderId="1" fillId="0" fontId="9" numFmtId="0" pivotButton="0" quotePrefix="0" xfId="0">
      <alignment horizontal="center"/>
    </xf>
    <xf applyAlignment="1" borderId="1" fillId="0" fontId="7" numFmtId="0" pivotButton="0" quotePrefix="0" xfId="0">
      <alignment horizontal="left" vertical="center"/>
    </xf>
    <xf applyAlignment="1" borderId="1" fillId="0" fontId="3" numFmtId="0" pivotButton="0" quotePrefix="0" xfId="0">
      <alignment horizontal="left"/>
    </xf>
    <xf applyAlignment="1" borderId="1" fillId="0" fontId="3" numFmtId="0" pivotButton="0" quotePrefix="0" xfId="0">
      <alignment horizontal="center"/>
    </xf>
    <xf applyAlignment="1" borderId="1" fillId="0" fontId="7" numFmtId="0" pivotButton="0" quotePrefix="0" xfId="0">
      <alignment horizontal="center"/>
    </xf>
    <xf applyAlignment="1" borderId="1" fillId="0" fontId="3" numFmtId="49" pivotButton="0" quotePrefix="0" xfId="0">
      <alignment horizontal="right"/>
    </xf>
    <xf applyAlignment="1" borderId="1" fillId="0" fontId="10" numFmtId="0" pivotButton="0" quotePrefix="0" xfId="0">
      <alignment horizontal="center" vertical="top"/>
    </xf>
    <xf applyAlignment="1" borderId="1" fillId="0" fontId="3" numFmtId="0" pivotButton="0" quotePrefix="0" xfId="0">
      <alignment horizontal="left" vertical="center"/>
    </xf>
    <xf applyAlignment="1" borderId="1" fillId="0" fontId="3" numFmtId="3" pivotButton="0" quotePrefix="0" xfId="0">
      <alignment horizontal="right"/>
    </xf>
    <xf applyAlignment="1" borderId="1" fillId="3" fontId="3" numFmtId="0" pivotButton="0" quotePrefix="0" xfId="0">
      <alignment horizontal="center"/>
    </xf>
    <xf applyAlignment="1" borderId="1" fillId="0" fontId="7" numFmtId="0" pivotButton="0" quotePrefix="0" xfId="0">
      <alignment horizontal="center"/>
    </xf>
    <xf applyAlignment="1" borderId="1" fillId="0" fontId="3" numFmtId="164" pivotButton="0" quotePrefix="0" xfId="0">
      <alignment horizontal="right"/>
    </xf>
    <xf applyAlignment="1" borderId="1" fillId="0" fontId="11" numFmtId="0" pivotButton="0" quotePrefix="0" xfId="0">
      <alignment horizontal="center" vertical="center"/>
    </xf>
    <xf applyAlignment="1" borderId="1" fillId="0" fontId="12" numFmtId="0" pivotButton="0" quotePrefix="0" xfId="0">
      <alignment horizontal="center"/>
    </xf>
    <xf borderId="1" fillId="0" fontId="7" numFmtId="0" pivotButton="0" quotePrefix="0" xfId="0"/>
    <xf borderId="1" fillId="0" fontId="7" numFmtId="0" pivotButton="0" quotePrefix="0" xfId="0"/>
    <xf applyAlignment="1" borderId="1" fillId="0" fontId="3" numFmtId="0" pivotButton="0" quotePrefix="0" xfId="0">
      <alignment horizontal="right"/>
    </xf>
    <xf applyAlignment="1" borderId="1" fillId="3" fontId="3" numFmtId="0" pivotButton="0" quotePrefix="0" xfId="0">
      <alignment horizontal="center" vertical="center"/>
    </xf>
    <xf applyAlignment="1" borderId="1" fillId="3" fontId="3" numFmtId="49" pivotButton="0" quotePrefix="0" xfId="0">
      <alignment horizontal="center" vertical="center"/>
    </xf>
    <xf applyAlignment="1" borderId="1" fillId="3" fontId="3" numFmtId="0" pivotButton="0" quotePrefix="0" xfId="0">
      <alignment horizontal="center" vertical="center"/>
    </xf>
    <xf borderId="1" fillId="3" fontId="3" numFmtId="0" pivotButton="0" quotePrefix="0" xfId="0"/>
    <xf applyAlignment="1" borderId="1" fillId="3" fontId="3" numFmtId="0" pivotButton="0" quotePrefix="0" xfId="0">
      <alignment horizontal="left"/>
    </xf>
    <xf applyAlignment="1" borderId="1" fillId="3" fontId="3" numFmtId="0" pivotButton="0" quotePrefix="0" xfId="0">
      <alignment horizontal="center"/>
    </xf>
    <xf applyAlignment="1" borderId="1" fillId="3" fontId="3" numFmtId="49" pivotButton="0" quotePrefix="0" xfId="0">
      <alignment horizontal="right"/>
    </xf>
    <xf borderId="0" fillId="3" fontId="5" numFmtId="0" pivotButton="0" quotePrefix="0" xfId="0"/>
    <xf applyAlignment="1" borderId="1" fillId="0" fontId="7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1" fillId="0" fontId="7" numFmtId="0" pivotButton="0" quotePrefix="0" xfId="0">
      <alignment horizontal="left" vertical="center"/>
    </xf>
    <xf applyAlignment="1" borderId="1" fillId="0" fontId="13" numFmtId="0" pivotButton="0" quotePrefix="0" xfId="0">
      <alignment horizontal="center" vertical="top"/>
    </xf>
    <xf applyAlignment="1" borderId="1" fillId="0" fontId="14" numFmtId="0" pivotButton="0" quotePrefix="0" xfId="0">
      <alignment horizontal="center" vertical="center"/>
    </xf>
    <xf applyAlignment="1" borderId="1" fillId="0" fontId="3" numFmtId="0" pivotButton="0" quotePrefix="0" xfId="0">
      <alignment horizontal="center"/>
    </xf>
    <xf applyAlignment="1" borderId="1" fillId="0" fontId="7" numFmtId="49" pivotButton="0" quotePrefix="0" xfId="0">
      <alignment horizontal="right" vertical="center"/>
    </xf>
    <xf applyAlignment="1" borderId="1" fillId="0" fontId="3" numFmtId="0" pivotButton="0" quotePrefix="0" xfId="0">
      <alignment horizontal="center"/>
    </xf>
    <xf applyAlignment="1" borderId="1" fillId="0" fontId="3" numFmtId="49" pivotButton="0" quotePrefix="0" xfId="0">
      <alignment horizontal="left"/>
    </xf>
    <xf applyAlignment="1" borderId="1" fillId="0" fontId="7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 vertical="center"/>
    </xf>
    <xf applyAlignment="1" borderId="1" fillId="0" fontId="7" numFmtId="0" pivotButton="0" quotePrefix="0" xfId="0">
      <alignment horizontal="left" vertical="center"/>
    </xf>
    <xf applyAlignment="1" borderId="1" fillId="0" fontId="7" numFmtId="49" pivotButton="0" quotePrefix="0" xfId="0">
      <alignment horizontal="right" vertical="center"/>
    </xf>
    <xf applyAlignment="1" borderId="1" fillId="0" fontId="7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borderId="1" fillId="0" fontId="3" numFmtId="164" pivotButton="0" quotePrefix="0" xfId="0"/>
    <xf applyAlignment="1" borderId="1" fillId="0" fontId="7" numFmtId="49" pivotButton="0" quotePrefix="0" xfId="0">
      <alignment horizontal="right" vertical="center" wrapText="1"/>
    </xf>
    <xf applyAlignment="1" borderId="1" fillId="0" fontId="7" numFmtId="0" pivotButton="0" quotePrefix="0" xfId="0">
      <alignment horizontal="center" vertical="center" wrapText="1"/>
    </xf>
    <xf applyAlignment="1" borderId="1" fillId="0" fontId="7" numFmtId="0" pivotButton="0" quotePrefix="0" xfId="0">
      <alignment horizontal="left" vertical="center" wrapText="1"/>
    </xf>
    <xf applyAlignment="1" borderId="1" fillId="0" fontId="7" numFmtId="0" pivotButton="0" quotePrefix="0" xfId="0">
      <alignment horizontal="center" vertical="center" wrapText="1"/>
    </xf>
    <xf applyAlignment="1" borderId="1" fillId="0" fontId="7" numFmtId="165" pivotButton="0" quotePrefix="0" xfId="0">
      <alignment horizontal="left" vertical="center" wrapText="1"/>
    </xf>
    <xf applyAlignment="1" borderId="1" fillId="0" fontId="7" numFmtId="0" pivotButton="0" quotePrefix="0" xfId="0">
      <alignment horizontal="right" vertical="center"/>
    </xf>
    <xf applyAlignment="1" borderId="1" fillId="0" fontId="15" numFmtId="0" pivotButton="0" quotePrefix="0" xfId="0">
      <alignment horizontal="center" vertical="center" wrapText="1"/>
    </xf>
    <xf applyAlignment="1" borderId="1" fillId="0" fontId="7" numFmtId="0" pivotButton="0" quotePrefix="0" xfId="0">
      <alignment horizontal="left" vertical="center"/>
    </xf>
    <xf applyAlignment="1" borderId="1" fillId="0" fontId="7" numFmtId="49" pivotButton="0" quotePrefix="0" xfId="0">
      <alignment horizontal="right" vertical="center"/>
    </xf>
    <xf applyAlignment="1" borderId="1" fillId="0" fontId="7" numFmtId="0" pivotButton="0" quotePrefix="0" xfId="0">
      <alignment horizontal="center" vertical="center"/>
    </xf>
    <xf applyAlignment="1" borderId="1" fillId="0" fontId="16" numFmtId="0" pivotButton="0" quotePrefix="0" xfId="0">
      <alignment horizontal="center" vertical="center"/>
    </xf>
    <xf applyAlignment="1" borderId="1" fillId="3" fontId="7" numFmtId="0" pivotButton="0" quotePrefix="0" xfId="0">
      <alignment horizontal="center" vertical="center"/>
    </xf>
    <xf applyAlignment="1" borderId="1" fillId="3" fontId="7" numFmtId="0" pivotButton="0" quotePrefix="0" xfId="0">
      <alignment horizontal="left" vertical="center"/>
    </xf>
    <xf applyAlignment="1" borderId="1" fillId="3" fontId="7" numFmtId="0" pivotButton="0" quotePrefix="0" xfId="0">
      <alignment horizontal="center" vertical="center" wrapText="1"/>
    </xf>
    <xf applyAlignment="1" borderId="1" fillId="3" fontId="3" numFmtId="164" pivotButton="0" quotePrefix="0" xfId="0">
      <alignment horizontal="right"/>
    </xf>
    <xf applyAlignment="1" borderId="1" fillId="3" fontId="7" numFmtId="0" pivotButton="0" quotePrefix="0" xfId="0">
      <alignment horizontal="center" vertical="center"/>
    </xf>
    <xf applyAlignment="1" borderId="1" fillId="0" fontId="7" numFmtId="49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" fillId="0" fontId="3" numFmtId="0" pivotButton="0" quotePrefix="0" xfId="0">
      <alignment horizontal="left" vertical="center"/>
    </xf>
    <xf applyAlignment="1" borderId="1" fillId="0" fontId="3" numFmtId="0" pivotButton="0" quotePrefix="0" xfId="0">
      <alignment horizontal="right"/>
    </xf>
    <xf applyAlignment="1" borderId="1" fillId="0" fontId="17" numFmtId="0" pivotButton="0" quotePrefix="0" xfId="0">
      <alignment horizontal="center"/>
    </xf>
    <xf borderId="0" fillId="0" fontId="18" numFmtId="0" pivotButton="0" quotePrefix="0" xfId="0"/>
    <xf applyAlignment="1" borderId="1" fillId="0" fontId="3" numFmtId="0" pivotButton="0" quotePrefix="0" xfId="0">
      <alignment horizontal="center"/>
    </xf>
    <xf applyAlignment="1" borderId="1" fillId="0" fontId="3" numFmtId="0" pivotButton="0" quotePrefix="0" xfId="0">
      <alignment horizontal="right" vertical="center"/>
    </xf>
    <xf applyAlignment="1" borderId="1" fillId="0" fontId="19" numFmtId="0" pivotButton="0" quotePrefix="0" xfId="0">
      <alignment horizontal="center" vertical="center"/>
    </xf>
    <xf applyAlignment="1" borderId="1" fillId="0" fontId="3" numFmtId="0" pivotButton="0" quotePrefix="0" xfId="0">
      <alignment horizontal="right"/>
    </xf>
    <xf applyAlignment="1" borderId="1" fillId="0" fontId="7" numFmtId="0" pivotButton="0" quotePrefix="0" xfId="0">
      <alignment vertical="center" wrapText="1"/>
    </xf>
    <xf applyAlignment="1" borderId="1" fillId="0" fontId="7" numFmtId="0" pivotButton="0" quotePrefix="0" xfId="0">
      <alignment horizontal="right" vertical="center"/>
    </xf>
    <xf borderId="1" fillId="0" fontId="3" numFmtId="0" pivotButton="0" quotePrefix="0" xfId="0"/>
    <xf applyAlignment="1" borderId="1" fillId="0" fontId="3" numFmtId="164" pivotButton="0" quotePrefix="0" xfId="0">
      <alignment horizontal="center"/>
    </xf>
    <xf applyAlignment="1" borderId="1" fillId="0" fontId="7" numFmtId="0" pivotButton="0" quotePrefix="0" xfId="0">
      <alignment horizontal="left" vertical="center"/>
    </xf>
    <xf applyAlignment="1" borderId="1" fillId="3" fontId="20" numFmtId="0" pivotButton="0" quotePrefix="0" xfId="0">
      <alignment horizontal="center"/>
    </xf>
    <xf applyAlignment="1" borderId="1" fillId="3" fontId="20" numFmtId="0" pivotButton="0" quotePrefix="0" xfId="0">
      <alignment horizontal="right"/>
    </xf>
    <xf applyAlignment="1" borderId="1" fillId="0" fontId="3" numFmtId="164" pivotButton="0" quotePrefix="0" xfId="0">
      <alignment horizontal="right"/>
    </xf>
    <xf applyAlignment="1" borderId="1" fillId="0" fontId="3" numFmtId="0" pivotButton="0" quotePrefix="0" xfId="0">
      <alignment vertical="center"/>
    </xf>
    <xf applyAlignment="1" borderId="1" fillId="0" fontId="21" numFmtId="0" pivotButton="0" quotePrefix="0" xfId="0">
      <alignment horizontal="center" vertical="top"/>
    </xf>
    <xf applyAlignment="1" borderId="1" fillId="0" fontId="22" numFmtId="0" pivotButton="0" quotePrefix="0" xfId="0">
      <alignment horizontal="right" vertical="top"/>
    </xf>
    <xf applyAlignment="1" borderId="1" fillId="0" fontId="3" numFmtId="43" pivotButton="0" quotePrefix="0" xfId="0">
      <alignment vertical="top" wrapText="1"/>
    </xf>
    <xf borderId="1" fillId="0" fontId="7" numFmtId="0" pivotButton="0" quotePrefix="0" xfId="0"/>
    <xf applyAlignment="1" borderId="1" fillId="0" fontId="7" numFmtId="0" pivotButton="0" quotePrefix="0" xfId="0">
      <alignment horizontal="right"/>
    </xf>
    <xf applyAlignment="1" borderId="1" fillId="0" fontId="7" numFmtId="0" pivotButton="0" quotePrefix="0" xfId="0">
      <alignment horizontal="center"/>
    </xf>
    <xf applyAlignment="1" borderId="1" fillId="0" fontId="23" numFmtId="164" pivotButton="0" quotePrefix="0" xfId="0">
      <alignment horizontal="center" vertical="top"/>
    </xf>
    <xf applyAlignment="1" borderId="1" fillId="3" fontId="24" numFmtId="0" pivotButton="0" quotePrefix="0" xfId="0">
      <alignment horizontal="center"/>
    </xf>
    <xf applyAlignment="1" borderId="1" fillId="0" fontId="7" numFmtId="0" pivotButton="0" quotePrefix="0" xfId="0">
      <alignment horizontal="right"/>
    </xf>
    <xf applyAlignment="1" borderId="1" fillId="0" fontId="7" numFmtId="0" pivotButton="0" quotePrefix="0" xfId="0">
      <alignment horizontal="left"/>
    </xf>
    <xf applyAlignment="1" borderId="1" fillId="0" fontId="16" numFmtId="0" pivotButton="0" quotePrefix="0" xfId="0">
      <alignment horizontal="left"/>
    </xf>
    <xf applyAlignment="1" borderId="1" fillId="0" fontId="7" numFmtId="164" pivotButton="0" quotePrefix="0" xfId="0">
      <alignment horizontal="left" vertical="center"/>
    </xf>
    <xf applyAlignment="1" borderId="1" fillId="0" fontId="25" numFmtId="0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7" numFmtId="0" pivotButton="0" quotePrefix="0" xfId="0">
      <alignment vertical="center"/>
    </xf>
    <xf applyAlignment="1" borderId="1" fillId="0" fontId="26" numFmtId="0" pivotButton="0" quotePrefix="0" xfId="0">
      <alignment horizontal="center"/>
    </xf>
    <xf applyAlignment="1" borderId="1" fillId="0" fontId="27" numFmtId="0" pivotButton="0" quotePrefix="0" xfId="0">
      <alignment horizontal="center"/>
    </xf>
    <xf applyAlignment="1" borderId="1" fillId="0" fontId="3" numFmtId="0" pivotButton="0" quotePrefix="0" xfId="0">
      <alignment horizontal="right"/>
    </xf>
    <xf borderId="1" fillId="0" fontId="5" numFmtId="0" pivotButton="0" quotePrefix="0" xfId="0"/>
    <xf applyAlignment="1" borderId="1" fillId="0" fontId="28" numFmtId="0" pivotButton="0" quotePrefix="0" xfId="0">
      <alignment horizontal="left" vertical="center"/>
    </xf>
    <xf applyAlignment="1" borderId="1" fillId="3" fontId="29" numFmtId="0" pivotButton="0" quotePrefix="0" xfId="0">
      <alignment horizontal="center"/>
    </xf>
    <xf applyAlignment="1" borderId="1" fillId="0" fontId="30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1" fillId="0" fontId="5" numFmtId="0" pivotButton="0" quotePrefix="0" xfId="0">
      <alignment horizontal="right"/>
    </xf>
    <xf applyAlignment="1" borderId="1" fillId="0" fontId="5" numFmtId="0" pivotButton="0" quotePrefix="0" xfId="0">
      <alignment horizontal="center"/>
    </xf>
    <xf applyAlignment="1" borderId="1" fillId="2" fontId="1" numFmtId="49" pivotButton="0" quotePrefix="0" xfId="0">
      <alignment horizontal="center" vertical="center"/>
    </xf>
    <xf applyAlignment="1" borderId="0" fillId="0" fontId="31" numFmtId="0" pivotButton="0" quotePrefix="0" xfId="0">
      <alignment horizontal="center" vertical="center"/>
    </xf>
    <xf applyAlignment="1" borderId="1" fillId="0" fontId="32" numFmtId="0" pivotButton="0" quotePrefix="0" xfId="0">
      <alignment horizontal="center" vertical="center"/>
    </xf>
    <xf applyAlignment="1" borderId="1" fillId="0" fontId="32" numFmtId="0" pivotButton="0" quotePrefix="0" xfId="0">
      <alignment horizontal="center" vertical="center"/>
    </xf>
    <xf applyAlignment="1" borderId="1" fillId="0" fontId="32" numFmtId="0" pivotButton="0" quotePrefix="0" xfId="0">
      <alignment horizontal="center" vertical="center" wrapText="1"/>
    </xf>
    <xf applyAlignment="1" borderId="1" fillId="0" fontId="32" numFmtId="49" pivotButton="0" quotePrefix="0" xfId="0">
      <alignment horizontal="center" vertical="center"/>
    </xf>
    <xf applyAlignment="1" borderId="1" fillId="0" fontId="32" numFmtId="0" pivotButton="0" quotePrefix="0" xfId="0">
      <alignment horizontal="left" vertical="center"/>
    </xf>
    <xf applyAlignment="1" borderId="1" fillId="0" fontId="32" numFmtId="0" pivotButton="0" quotePrefix="0" xfId="0">
      <alignment horizontal="center" vertical="center" wrapText="1"/>
    </xf>
    <xf applyAlignment="1" borderId="1" fillId="3" fontId="33" numFmtId="0" pivotButton="0" quotePrefix="0" xfId="0">
      <alignment horizontal="center" vertical="center"/>
    </xf>
    <xf applyAlignment="1" borderId="1" fillId="0" fontId="32" numFmtId="49" pivotButton="0" quotePrefix="0" xfId="0">
      <alignment horizontal="center" vertical="center"/>
    </xf>
    <xf applyAlignment="1" borderId="1" fillId="0" fontId="32" numFmtId="0" pivotButton="0" quotePrefix="0" xfId="0">
      <alignment horizontal="left" vertical="center"/>
    </xf>
    <xf applyAlignment="1" borderId="1" fillId="0" fontId="34" numFmtId="0" pivotButton="0" quotePrefix="0" xfId="0">
      <alignment horizontal="center" vertical="center"/>
    </xf>
    <xf applyAlignment="1" borderId="1" fillId="0" fontId="32" numFmtId="49" pivotButton="0" quotePrefix="0" xfId="0">
      <alignment horizontal="center" vertical="center" wrapText="1"/>
    </xf>
    <xf applyAlignment="1" borderId="0" fillId="0" fontId="32" numFmtId="0" pivotButton="0" quotePrefix="0" xfId="0">
      <alignment vertical="center" wrapText="1"/>
    </xf>
    <xf applyAlignment="1" borderId="0" fillId="0" fontId="5" numFmtId="0" pivotButton="0" quotePrefix="0" xfId="0">
      <alignment vertical="center" wrapText="1"/>
    </xf>
    <xf applyAlignment="1" borderId="1" fillId="0" fontId="32" numFmtId="0" pivotButton="0" quotePrefix="0" xfId="0">
      <alignment horizontal="left" vertical="center" wrapText="1"/>
    </xf>
    <xf applyAlignment="1" borderId="0" fillId="0" fontId="5" numFmtId="0" pivotButton="0" quotePrefix="0" xfId="0">
      <alignment vertical="center" wrapText="1"/>
    </xf>
    <xf applyAlignment="1" borderId="0" fillId="0" fontId="5" numFmtId="0" pivotButton="0" quotePrefix="0" xfId="0">
      <alignment wrapText="1"/>
    </xf>
    <xf applyAlignment="1" borderId="0" fillId="0" fontId="5" numFmtId="0" pivotButton="0" quotePrefix="0" xfId="0">
      <alignment wrapText="1"/>
    </xf>
    <xf applyAlignment="1" borderId="1" fillId="0" fontId="35" numFmtId="0" pivotButton="0" quotePrefix="0" xfId="0">
      <alignment horizontal="center" vertical="center"/>
    </xf>
    <xf applyAlignment="1" borderId="1" fillId="0" fontId="30" numFmtId="0" pivotButton="0" quotePrefix="0" xfId="0">
      <alignment horizontal="center" vertical="center"/>
    </xf>
    <xf applyAlignment="1" borderId="1" fillId="0" fontId="36" numFmtId="0" pivotButton="0" quotePrefix="0" xfId="0">
      <alignment horizontal="center" vertical="center"/>
    </xf>
    <xf applyAlignment="1" borderId="0" fillId="3" fontId="33" numFmtId="0" pivotButton="0" quotePrefix="0" xfId="0">
      <alignment horizontal="center"/>
    </xf>
    <xf applyAlignment="1" borderId="1" fillId="0" fontId="33" numFmtId="0" pivotButton="0" quotePrefix="0" xfId="0">
      <alignment horizontal="center"/>
    </xf>
    <xf applyAlignment="1" borderId="2" fillId="0" fontId="33" numFmtId="0" pivotButton="0" quotePrefix="0" xfId="0">
      <alignment horizontal="center"/>
    </xf>
    <xf applyAlignment="1" borderId="1" fillId="0" fontId="5" numFmtId="0" pivotButton="0" quotePrefix="0" xfId="0">
      <alignment vertical="center"/>
    </xf>
    <xf applyAlignment="1" borderId="1" fillId="0" fontId="5" numFmtId="0" pivotButton="0" quotePrefix="0" xfId="0">
      <alignment horizontal="center" vertical="center"/>
    </xf>
    <xf applyAlignment="1" borderId="2" fillId="0" fontId="33" numFmtId="0" pivotButton="0" quotePrefix="0" xfId="0">
      <alignment horizontal="center" vertical="center"/>
    </xf>
    <xf applyAlignment="1" borderId="1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" fillId="0" fontId="32" numFmtId="165" pivotButton="0" quotePrefix="0" xfId="0">
      <alignment horizontal="center" vertical="center" wrapText="1"/>
    </xf>
    <xf applyAlignment="1" borderId="1" fillId="3" fontId="33" numFmtId="0" pivotButton="0" quotePrefix="0" xfId="0">
      <alignment horizontal="center"/>
    </xf>
    <xf applyAlignment="1" borderId="3" fillId="0" fontId="3" numFmtId="0" pivotButton="0" quotePrefix="0" xfId="0">
      <alignment horizontal="center"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apnare.com/" TargetMode="External" Type="http://schemas.openxmlformats.org/officeDocument/2006/relationships/hyperlink" /><Relationship Id="rId2" Target="http://trescoder.com/" TargetMode="External" Type="http://schemas.openxmlformats.org/officeDocument/2006/relationships/hyperlink" /><Relationship Id="rId3" Target="http://apnare.com/" TargetMode="External" Type="http://schemas.openxmlformats.org/officeDocument/2006/relationships/hyperlink" /><Relationship Id="rId4" Target="http://trescoder.com/" TargetMode="External" Type="http://schemas.openxmlformats.org/officeDocument/2006/relationships/hyperlink" /><Relationship Id="rId5" Target="http://apnare.com/" TargetMode="External" Type="http://schemas.openxmlformats.org/officeDocument/2006/relationships/hyperlink" /><Relationship Id="rId6" Target="http://trescoder.com/" TargetMode="External" Type="http://schemas.openxmlformats.org/officeDocument/2006/relationships/hyperlink" /><Relationship Id="rId7" Target="http://apnare.com/" TargetMode="External" Type="http://schemas.openxmlformats.org/officeDocument/2006/relationships/hyperlink" /><Relationship Id="rId8" Target="http://trescoder.com/" TargetMode="External" Type="http://schemas.openxmlformats.org/officeDocument/2006/relationships/hyperlink" /><Relationship Id="rId9" Target="http://apnare.com/" TargetMode="External" Type="http://schemas.openxmlformats.org/officeDocument/2006/relationships/hyperlink" /><Relationship Id="rId10" Target="http://trescoder.com/" TargetMode="External" Type="http://schemas.openxmlformats.org/officeDocument/2006/relationships/hyperlink" /><Relationship Id="rId11" Target="http://apnare.com/" TargetMode="External" Type="http://schemas.openxmlformats.org/officeDocument/2006/relationships/hyperlink" /><Relationship Id="rId12" Target="http://trescoder.com/" TargetMode="External" Type="http://schemas.openxmlformats.org/officeDocument/2006/relationships/hyperlink" /><Relationship Id="rId13" Target="http://apnare.com/" TargetMode="External" Type="http://schemas.openxmlformats.org/officeDocument/2006/relationships/hyperlink" /><Relationship Id="rId14" Target="http://trescoder.com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 fitToPage="1"/>
  </sheetPr>
  <dimension ref="A1:AB2423"/>
  <sheetViews>
    <sheetView tabSelected="1" workbookViewId="0">
      <pane activePane="bottomLeft" state="frozen" topLeftCell="A155" ySplit="2"/>
      <selection activeCell="C178" pane="bottomLeft" sqref="C178"/>
    </sheetView>
  </sheetViews>
  <sheetFormatPr baseColWidth="8" customHeight="1" defaultColWidth="14.42578125" defaultRowHeight="15.75" outlineLevelCol="0"/>
  <cols>
    <col customWidth="1" max="1" min="1" style="161" width="3.85546875"/>
    <col customWidth="1" max="2" min="2" style="161" width="12.42578125"/>
    <col customWidth="1" max="3" min="3" style="161" width="6.5703125"/>
    <col customWidth="1" max="4" min="4" style="161" width="32.140625"/>
    <col customWidth="1" max="5" min="5" style="161" width="15.85546875"/>
    <col customWidth="1" max="6" min="6" style="161" width="11.7109375"/>
    <col customWidth="1" max="7" min="7" style="161" width="14.42578125"/>
    <col customWidth="1" max="8" min="8" style="161" width="15.85546875"/>
    <col customWidth="1" max="9" min="9" style="161" width="32.7109375"/>
    <col customWidth="1" max="10" min="10" style="161" width="26.85546875"/>
    <col customWidth="1" max="11" min="11" style="161" width="39.7109375"/>
    <col customWidth="1" max="12" min="12" style="161" width="47.7109375"/>
    <col customWidth="1" max="13" min="13" style="161" width="20.42578125"/>
    <col customWidth="1" max="14" min="14" style="161" width="47.28515625"/>
    <col customWidth="1" max="15" min="15" style="161" width="29.140625"/>
    <col customWidth="1" max="16" min="16" style="161" width="26.42578125"/>
  </cols>
  <sheetData>
    <row customHeight="1" ht="12.75" r="1" s="161">
      <c r="A1" s="128" t="inlineStr">
        <is>
          <t>Sl
No</t>
        </is>
      </c>
      <c r="B1" s="8" t="inlineStr">
        <is>
          <t>Form 
No</t>
        </is>
      </c>
      <c r="D1" s="8" t="inlineStr">
        <is>
          <t>Self
Employed</t>
        </is>
      </c>
      <c r="E1" s="4" t="inlineStr">
        <is>
          <t>ID</t>
        </is>
      </c>
      <c r="F1" s="8" t="inlineStr">
        <is>
          <t>Dept.</t>
        </is>
      </c>
      <c r="G1" s="8" t="inlineStr">
        <is>
          <t>Admission 
Semester</t>
        </is>
      </c>
      <c r="H1" s="8" t="inlineStr">
        <is>
          <t>Complition 
Semester</t>
        </is>
      </c>
      <c r="I1" s="5" t="inlineStr">
        <is>
          <t>Organization</t>
        </is>
      </c>
      <c r="J1" s="8" t="inlineStr">
        <is>
          <t>Designation</t>
        </is>
      </c>
      <c r="K1" s="8" t="inlineStr">
        <is>
          <t>Milling Address</t>
        </is>
      </c>
      <c r="L1" s="8" t="inlineStr">
        <is>
          <t>Permanent 
Address</t>
        </is>
      </c>
      <c r="M1" s="6" t="inlineStr">
        <is>
          <t>Contact</t>
        </is>
      </c>
      <c r="N1" s="8" t="inlineStr">
        <is>
          <t>Email</t>
        </is>
      </c>
      <c r="O1" s="8" t="inlineStr">
        <is>
          <t>Status</t>
        </is>
      </c>
      <c r="P1" s="8" t="inlineStr">
        <is>
          <t>Personal Mail</t>
        </is>
      </c>
      <c r="Q1" s="8" t="inlineStr">
        <is>
          <t>Organization</t>
        </is>
      </c>
      <c r="R1" s="8" t="inlineStr">
        <is>
          <t>Designation</t>
        </is>
      </c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</row>
    <row customHeight="1" ht="18.75" r="2" s="161">
      <c r="A2" s="10" t="n"/>
      <c r="B2" s="85" t="n">
        <v>1</v>
      </c>
      <c r="C2" s="120" t="inlineStr">
        <is>
          <t>male</t>
        </is>
      </c>
      <c r="D2" s="86" t="inlineStr">
        <is>
          <t>Shahriar Ahmed</t>
        </is>
      </c>
      <c r="E2" s="86" t="inlineStr">
        <is>
          <t>123-28-144</t>
        </is>
      </c>
      <c r="F2" s="49">
        <f>IF((MID(E2,5,2))="10","ENG",IF((MID(E2,5,2))="11","BBA",IF((MID(E2,5,2))="12","MBA(E)",IF((MID(E2,5,2))="14","MBA",IF((MID(E2,5,2))="15","CSE",IF((MID(E2,5,2))="16","CIS",IF((MID(E2,5,2))="17","MS-MIS",IF((MID(E2,5,2))="18","B.COM",IF((MID(E2,5,2))="19","ETE",IF((MID(E2,5,2))="20","CS",IF((MID(E2,5,2))="21","MA-ENG(P)",IF((MID(E2,5,2))="22","MA-ENG(F)",IF((MID(E2,5,2))="23","TE",IF((MID(E2,5,2))="24","JMC",IF((MID(E2,5,2))="25","MS-CSE",IF((MID(E2,5,2))="26","LLB(H)",IF((MID(E2,5,2))="27","BRE",IF((MID(E2,5,2))="28","MSS-JMC",IF((MID(E2,5,2))="29","PHARMACY",IF((MID(E2,5,2))="30","ESDM",IF((MID(E2,5,2))="31","MS-ETE",IF((MID(E2,5,2))="32","MS-TE",IF((MID(E2,5,2))="33","EEE",IF((MID(E2,5,2))="34","NFE",IF((MID(E2,5,2))="35","SWE",IF((MID(E2,5,2))="36","LLB(P)",IF((MID(E2,5,2))="37","LLM(Pre)",IF((MID(E2,5,2))="38","LLM(F)",IF((MID(E2,5,2))="39","ICT",IF((MID(E2,5,2))="40","MTCA",IF((MID(E2,5,2))="41","MS-PH",IF((MID(E2,5,2))="42","ARCH",IF((MID(E2,5,2))="43","THM",IF((MID(E2,5,2))="44","MS-SWE",IF((MID(E2,5,2))="45","ENTRE",IF((MID(E2,5,2))="46","M-PHARM",IF((MID(E2,5,2))="47","CIVIL-ENG",0)))))))))))))))))))))))))))))))))))))</f>
        <v/>
      </c>
      <c r="G2" s="90" t="inlineStr">
        <is>
          <t>Fall-2012</t>
        </is>
      </c>
      <c r="H2" s="85" t="inlineStr">
        <is>
          <t>Summer-2014</t>
        </is>
      </c>
      <c r="I2" s="85" t="inlineStr">
        <is>
          <t>-</t>
        </is>
      </c>
      <c r="J2" s="85" t="inlineStr">
        <is>
          <t>-</t>
        </is>
      </c>
      <c r="K2" s="85" t="inlineStr">
        <is>
          <t>3/1/B-04,17/A Shantibagh,Momenbagh.Dhaka-1217</t>
        </is>
      </c>
      <c r="L2" s="85" t="inlineStr">
        <is>
          <t>Vill+post: Bir Uzali,Thana : Kapasia, Gazipur</t>
        </is>
      </c>
      <c r="M2" s="17" t="n">
        <v>1552302062</v>
      </c>
      <c r="N2" s="18">
        <f>HYPERLINK("mailto:shahriarahmed@diu.eud.bd","shahriarahmed@diu.eud.bd")</f>
        <v/>
      </c>
      <c r="O2" s="19" t="inlineStr">
        <is>
          <t xml:space="preserve">can`t reach phone call </t>
        </is>
      </c>
      <c r="S2" t="inlineStr">
        <is>
          <t>ok</t>
        </is>
      </c>
    </row>
    <row customHeight="1" ht="12.75" r="3" s="161">
      <c r="A3" s="10" t="n"/>
      <c r="B3" s="85" t="n">
        <v>2</v>
      </c>
      <c r="C3" s="120" t="inlineStr">
        <is>
          <t>female</t>
        </is>
      </c>
      <c r="D3" s="86" t="inlineStr">
        <is>
          <t>Jabaida Sarmin</t>
        </is>
      </c>
      <c r="E3" s="86" t="inlineStr">
        <is>
          <t>122-15-1982</t>
        </is>
      </c>
      <c r="F3" s="49">
        <f>IF((MID(E3,5,2))="10","ENG",IF((MID(E3,5,2))="11","BBA",IF((MID(E3,5,2))="12","MBA(E)",IF((MID(E3,5,2))="14","MBA",IF((MID(E3,5,2))="15","CSE",IF((MID(E3,5,2))="16","CIS",IF((MID(E3,5,2))="17","MS-MIS",IF((MID(E3,5,2))="18","B.COM",IF((MID(E3,5,2))="19","ETE",IF((MID(E3,5,2))="20","CS",IF((MID(E3,5,2))="21","MA-ENG(P)",IF((MID(E3,5,2))="22","MA-ENG(F)",IF((MID(E3,5,2))="23","TE",IF((MID(E3,5,2))="24","JMC",IF((MID(E3,5,2))="25","MS-CSE",IF((MID(E3,5,2))="26","LLB(H)",IF((MID(E3,5,2))="27","BRE",IF((MID(E3,5,2))="28","MSS-JMC",IF((MID(E3,5,2))="29","PHARMACY",IF((MID(E3,5,2))="30","ESDM",IF((MID(E3,5,2))="31","MS-ETE",IF((MID(E3,5,2))="32","MS-TE",IF((MID(E3,5,2))="33","EEE",IF((MID(E3,5,2))="34","NFE",IF((MID(E3,5,2))="35","SWE",IF((MID(E3,5,2))="36","LLB(P)",IF((MID(E3,5,2))="37","LLM(Pre)",IF((MID(E3,5,2))="38","LLM(F)",IF((MID(E3,5,2))="39","ICT",IF((MID(E3,5,2))="40","MTCA",IF((MID(E3,5,2))="41","MS-PH",IF((MID(E3,5,2))="42","ARCH",IF((MID(E3,5,2))="43","THM",IF((MID(E3,5,2))="44","MS-SWE",IF((MID(E3,5,2))="45","ENTRE",IF((MID(E3,5,2))="46","M-PHARM",IF((MID(E3,5,2))="47","CIVIL-ENG",0)))))))))))))))))))))))))))))))))))))</f>
        <v/>
      </c>
      <c r="G3" s="90" t="inlineStr">
        <is>
          <t>Summer-2012</t>
        </is>
      </c>
      <c r="H3" s="85" t="inlineStr">
        <is>
          <t>Spring-2015</t>
        </is>
      </c>
      <c r="I3" s="85" t="inlineStr">
        <is>
          <t xml:space="preserve">JOB Seeker </t>
        </is>
      </c>
      <c r="J3" s="85" t="inlineStr">
        <is>
          <t>-</t>
        </is>
      </c>
      <c r="K3" s="18">
        <f>HYPERLINK("mailto:sarmin15-1982@diu.edu.bd","sarmin15-1982@diu.edu.bd")</f>
        <v/>
      </c>
      <c r="L3" s="85" t="inlineStr">
        <is>
          <t>122 Laxmipur,Rajpara,GPO-6000, Rajshahi</t>
        </is>
      </c>
      <c r="M3" s="17" t="inlineStr">
        <is>
          <t>1721771489/1911593036</t>
        </is>
      </c>
      <c r="N3" s="18">
        <f>HYPERLINK("mailto:sarmin15-1982@diu.edu.bd","sarmin15-1982@diu.edu.bd")</f>
        <v/>
      </c>
      <c r="O3" s="19" t="inlineStr">
        <is>
          <t>don`t receive phone call</t>
        </is>
      </c>
      <c r="S3" t="inlineStr">
        <is>
          <t>ok</t>
        </is>
      </c>
    </row>
    <row customHeight="1" ht="12.75" r="4" s="161">
      <c r="A4" s="10" t="n"/>
      <c r="B4" s="85" t="n">
        <v>3</v>
      </c>
      <c r="C4" s="120" t="inlineStr">
        <is>
          <t>female</t>
        </is>
      </c>
      <c r="D4" s="86" t="inlineStr">
        <is>
          <t xml:space="preserve">Prianka Goon </t>
        </is>
      </c>
      <c r="E4" s="86" t="inlineStr">
        <is>
          <t>112-33-598</t>
        </is>
      </c>
      <c r="F4" s="49">
        <f>IF((MID(E4,5,2))="10","ENG",IF((MID(E4,5,2))="11","BBA",IF((MID(E4,5,2))="12","MBA(E)",IF((MID(E4,5,2))="14","MBA",IF((MID(E4,5,2))="15","CSE",IF((MID(E4,5,2))="16","CIS",IF((MID(E4,5,2))="17","MS-MIS",IF((MID(E4,5,2))="18","B.COM",IF((MID(E4,5,2))="19","ETE",IF((MID(E4,5,2))="20","CS",IF((MID(E4,5,2))="21","MA-ENG(P)",IF((MID(E4,5,2))="22","MA-ENG(F)",IF((MID(E4,5,2))="23","TE",IF((MID(E4,5,2))="24","JMC",IF((MID(E4,5,2))="25","MS-CSE",IF((MID(E4,5,2))="26","LLB(H)",IF((MID(E4,5,2))="27","BRE",IF((MID(E4,5,2))="28","MSS-JMC",IF((MID(E4,5,2))="29","PHARMACY",IF((MID(E4,5,2))="30","ESDM",IF((MID(E4,5,2))="31","MS-ETE",IF((MID(E4,5,2))="32","MS-TE",IF((MID(E4,5,2))="33","EEE",IF((MID(E4,5,2))="34","NFE",IF((MID(E4,5,2))="35","SWE",IF((MID(E4,5,2))="36","LLB(P)",IF((MID(E4,5,2))="37","LLM(Pre)",IF((MID(E4,5,2))="38","LLM(F)",IF((MID(E4,5,2))="39","ICT",IF((MID(E4,5,2))="40","MTCA",IF((MID(E4,5,2))="41","MS-PH",IF((MID(E4,5,2))="42","ARCH",IF((MID(E4,5,2))="43","THM",IF((MID(E4,5,2))="44","MS-SWE",IF((MID(E4,5,2))="45","ENTRE",IF((MID(E4,5,2))="46","M-PHARM",IF((MID(E4,5,2))="47","CIVIL-ENG",0)))))))))))))))))))))))))))))))))))))</f>
        <v/>
      </c>
      <c r="G4" s="90" t="inlineStr">
        <is>
          <t>Summer-2011</t>
        </is>
      </c>
      <c r="H4" s="85" t="inlineStr">
        <is>
          <t>Spring-2015</t>
        </is>
      </c>
      <c r="I4" s="85" t="inlineStr">
        <is>
          <t xml:space="preserve">JOB Seeker </t>
        </is>
      </c>
      <c r="J4" s="85" t="inlineStr">
        <is>
          <t>-</t>
        </is>
      </c>
      <c r="K4" s="85" t="inlineStr">
        <is>
          <t>Vill: Polastoly, Post: Tangail, Dis: Tangail.</t>
        </is>
      </c>
      <c r="L4" s="85" t="inlineStr">
        <is>
          <t>Polastoly Road, Tangail.</t>
        </is>
      </c>
      <c r="M4" s="17" t="n">
        <v>1723121243</v>
      </c>
      <c r="N4" s="21" t="inlineStr">
        <is>
          <t>priankagoon1@gmail.com/prianka243@gmail.com/
prianka33-598@diu.edu.bd</t>
        </is>
      </c>
      <c r="O4" s="19" t="inlineStr">
        <is>
          <t>don`t receive phone call</t>
        </is>
      </c>
      <c r="S4" t="inlineStr">
        <is>
          <t>ok</t>
        </is>
      </c>
    </row>
    <row customHeight="1" ht="12.75" r="5" s="161">
      <c r="A5" s="19" t="n"/>
      <c r="B5" s="19" t="n"/>
      <c r="C5" s="19" t="n"/>
      <c r="D5" s="19" t="n"/>
      <c r="E5" s="19" t="n"/>
      <c r="F5" s="19" t="n"/>
      <c r="G5" s="19" t="n"/>
      <c r="H5" s="19" t="n"/>
      <c r="I5" s="19" t="n"/>
      <c r="J5" s="19" t="n"/>
      <c r="K5" s="19" t="n"/>
      <c r="L5" s="19" t="n"/>
      <c r="M5" s="19" t="n"/>
      <c r="N5" s="19" t="n"/>
      <c r="O5" s="19" t="n"/>
      <c r="P5" s="19" t="n"/>
    </row>
    <row customHeight="1" ht="12.75" r="6" s="161">
      <c r="A6" s="10" t="n"/>
      <c r="B6" s="85" t="n">
        <v>5</v>
      </c>
      <c r="C6" s="85" t="n"/>
      <c r="D6" s="19" t="n"/>
      <c r="E6" s="19" t="n"/>
      <c r="F6" s="19" t="n"/>
      <c r="G6" s="19" t="n"/>
      <c r="H6" s="19" t="n"/>
      <c r="I6" s="19" t="n"/>
      <c r="J6" s="19" t="n"/>
      <c r="K6" s="19" t="n"/>
      <c r="L6" s="19" t="n"/>
      <c r="M6" s="19" t="n"/>
      <c r="N6" s="19" t="n"/>
      <c r="O6" s="19" t="n"/>
      <c r="P6" s="19" t="n"/>
    </row>
    <row customHeight="1" ht="12.75" r="7" s="161">
      <c r="A7" s="10" t="n"/>
      <c r="B7" s="85" t="n">
        <v>6</v>
      </c>
      <c r="C7" s="85" t="n"/>
      <c r="D7" s="27" t="n"/>
      <c r="E7" s="27" t="n"/>
      <c r="F7" s="27" t="n"/>
      <c r="G7" s="27" t="n"/>
      <c r="H7" s="27" t="n"/>
      <c r="I7" s="27" t="n"/>
      <c r="J7" s="27" t="n"/>
      <c r="K7" s="27" t="n"/>
      <c r="L7" s="27" t="n"/>
      <c r="M7" s="27" t="n"/>
      <c r="N7" s="27" t="n"/>
      <c r="O7" s="27" t="n"/>
      <c r="P7" s="27" t="n"/>
    </row>
    <row customHeight="1" ht="12.75" r="8" s="161">
      <c r="A8" s="10" t="n"/>
      <c r="B8" s="85" t="n">
        <v>6</v>
      </c>
      <c r="C8" s="85" t="n"/>
      <c r="D8" s="98" t="n"/>
      <c r="E8" s="98" t="n"/>
      <c r="F8" s="98" t="n"/>
      <c r="G8" s="98" t="n"/>
      <c r="H8" s="98" t="n"/>
      <c r="I8" s="98" t="n"/>
      <c r="J8" s="98" t="n"/>
      <c r="K8" s="98" t="n"/>
      <c r="L8" s="98" t="n"/>
      <c r="M8" s="98" t="n"/>
      <c r="N8" s="98" t="n"/>
      <c r="O8" s="98" t="n"/>
      <c r="P8" s="98" t="n"/>
    </row>
    <row customHeight="1" ht="12.75" r="9" s="161">
      <c r="A9" s="10" t="n"/>
      <c r="B9" s="85" t="n">
        <v>7</v>
      </c>
      <c r="C9" s="85" t="inlineStr">
        <is>
          <t>male</t>
        </is>
      </c>
      <c r="D9" s="96" t="inlineStr">
        <is>
          <t>Md. Biplob Hosen</t>
        </is>
      </c>
      <c r="E9" s="29" t="inlineStr">
        <is>
          <t>111-33-412</t>
        </is>
      </c>
      <c r="F9" s="49">
        <f>IF((MID(E9,5,2))="10","ENG",IF((MID(E9,5,2))="11","BBA",IF((MID(E9,5,2))="12","MBA(E)",IF((MID(E9,5,2))="14","MBA",IF((MID(E9,5,2))="15","CSE",IF((MID(E9,5,2))="16","CIS",IF((MID(E9,5,2))="17","MS-MIS",IF((MID(E9,5,2))="18","B.COM",IF((MID(E9,5,2))="19","ETE",IF((MID(E9,5,2))="20","CS",IF((MID(E9,5,2))="21","MA-ENG(P)",IF((MID(E9,5,2))="22","MA-ENG(F)",IF((MID(E9,5,2))="23","TE",IF((MID(E9,5,2))="24","JMC",IF((MID(E9,5,2))="25","MS-CSE",IF((MID(E9,5,2))="26","LLB(H)",IF((MID(E9,5,2))="27","BRE",IF((MID(E9,5,2))="28","MSS-JMC",IF((MID(E9,5,2))="29","PHARMACY",IF((MID(E9,5,2))="30","ESDM",IF((MID(E9,5,2))="31","MS-ETE",IF((MID(E9,5,2))="32","MS-TE",IF((MID(E9,5,2))="33","EEE",IF((MID(E9,5,2))="34","NFE",IF((MID(E9,5,2))="35","SWE",IF((MID(E9,5,2))="36","LLB(P)",IF((MID(E9,5,2))="37","LLM(Pre)",IF((MID(E9,5,2))="38","LLM(F)",IF((MID(E9,5,2))="39","ICT",IF((MID(E9,5,2))="40","MTCA",IF((MID(E9,5,2))="41","MS-PH",IF((MID(E9,5,2))="42","ARCH",IF((MID(E9,5,2))="43","THM",IF((MID(E9,5,2))="44","MS-SWE",IF((MID(E9,5,2))="45","ENTRE",IF((MID(E9,5,2))="46","M-PHARM",IF((MID(E9,5,2))="47","CIVIL-ENG",0)))))))))))))))))))))))))))))))))))))</f>
        <v/>
      </c>
      <c r="G9" s="90" t="inlineStr">
        <is>
          <t>Spring-2011</t>
        </is>
      </c>
      <c r="H9" s="85" t="inlineStr">
        <is>
          <t>-</t>
        </is>
      </c>
      <c r="I9" s="85" t="inlineStr">
        <is>
          <t>-</t>
        </is>
      </c>
      <c r="J9" s="85" t="inlineStr">
        <is>
          <t>-</t>
        </is>
      </c>
      <c r="K9" s="85" t="inlineStr">
        <is>
          <t>Vill-Subidpur, Post-Uzalpur, Thana-Meherpur, Dist-Meherpur.</t>
        </is>
      </c>
      <c r="L9" s="85" t="inlineStr">
        <is>
          <t>Vill-Subidpur, Post-Uzalpur, Thana-Meherpur, Dist-Meherpur.</t>
        </is>
      </c>
      <c r="M9" s="32" t="inlineStr">
        <is>
          <t>01966558655</t>
        </is>
      </c>
      <c r="N9" s="90" t="inlineStr">
        <is>
          <t>biplobhosen2010@gmail.com</t>
        </is>
      </c>
      <c r="O9" s="19" t="inlineStr">
        <is>
          <t>Can't Reached</t>
        </is>
      </c>
    </row>
    <row customHeight="1" ht="12.75" r="10" s="161">
      <c r="A10" s="10" t="n"/>
      <c r="B10" s="85" t="n">
        <v>8</v>
      </c>
      <c r="C10" s="85" t="inlineStr">
        <is>
          <t>male</t>
        </is>
      </c>
      <c r="D10" s="86" t="inlineStr">
        <is>
          <t>Subrata Dey</t>
        </is>
      </c>
      <c r="E10" s="86" t="inlineStr">
        <is>
          <t>111-23-2289</t>
        </is>
      </c>
      <c r="F10" s="49">
        <f>IF((MID(E10,5,2))="10","ENG",IF((MID(E10,5,2))="11","BBA",IF((MID(E10,5,2))="12","MBA(E)",IF((MID(E10,5,2))="14","MBA",IF((MID(E10,5,2))="15","CSE",IF((MID(E10,5,2))="16","CIS",IF((MID(E10,5,2))="17","MS-MIS",IF((MID(E10,5,2))="18","B.COM",IF((MID(E10,5,2))="19","ETE",IF((MID(E10,5,2))="20","CS",IF((MID(E10,5,2))="21","MA-ENG(P)",IF((MID(E10,5,2))="22","MA-ENG(F)",IF((MID(E10,5,2))="23","TE",IF((MID(E10,5,2))="24","JMC",IF((MID(E10,5,2))="25","MS-CSE",IF((MID(E10,5,2))="26","LLB(H)",IF((MID(E10,5,2))="27","BRE",IF((MID(E10,5,2))="28","MSS-JMC",IF((MID(E10,5,2))="29","PHARMACY",IF((MID(E10,5,2))="30","ESDM",IF((MID(E10,5,2))="31","MS-ETE",IF((MID(E10,5,2))="32","MS-TE",IF((MID(E10,5,2))="33","EEE",IF((MID(E10,5,2))="34","NFE",IF((MID(E10,5,2))="35","SWE",IF((MID(E10,5,2))="36","LLB(P)",IF((MID(E10,5,2))="37","LLM(Pre)",IF((MID(E10,5,2))="38","LLM(F)",IF((MID(E10,5,2))="39","ICT",IF((MID(E10,5,2))="40","MTCA",IF((MID(E10,5,2))="41","MS-PH",IF((MID(E10,5,2))="42","ARCH",IF((MID(E10,5,2))="43","THM",IF((MID(E10,5,2))="44","MS-SWE",IF((MID(E10,5,2))="45","ENTRE",IF((MID(E10,5,2))="46","M-PHARM",IF((MID(E10,5,2))="47","CIVIL-ENG",0)))))))))))))))))))))))))))))))))))))</f>
        <v/>
      </c>
      <c r="G10" s="90" t="inlineStr">
        <is>
          <t>Spring-2011</t>
        </is>
      </c>
      <c r="H10" s="85" t="inlineStr">
        <is>
          <t>Fall-2014</t>
        </is>
      </c>
      <c r="I10" s="85" t="inlineStr">
        <is>
          <t>South china Bleahingand deyion fac</t>
        </is>
      </c>
      <c r="J10" s="85" t="inlineStr">
        <is>
          <t>Asst. Production Officer</t>
        </is>
      </c>
      <c r="K10" s="85" t="inlineStr">
        <is>
          <t>54-shidheshoqr,Dhaka.</t>
        </is>
      </c>
      <c r="L10" s="85" t="inlineStr">
        <is>
          <t>54-shidheshoqr,Dhaka.</t>
        </is>
      </c>
      <c r="M10" s="17" t="n">
        <v>1620437068</v>
      </c>
      <c r="N10" s="23">
        <f>HYPERLINK("mailto:te.engsubratadey93@gmail.com","te.engsubratadey93@gmail.com")</f>
        <v/>
      </c>
      <c r="O10" s="19" t="n"/>
      <c r="P10" s="19" t="n"/>
      <c r="Q10" s="19" t="n"/>
    </row>
    <row customHeight="1" ht="12.75" r="11" s="161">
      <c r="A11" s="10" t="n"/>
      <c r="B11" s="85" t="n">
        <v>9</v>
      </c>
      <c r="C11" s="85" t="inlineStr">
        <is>
          <t>male</t>
        </is>
      </c>
      <c r="D11" s="86" t="inlineStr">
        <is>
          <t>Montashir Hossain</t>
        </is>
      </c>
      <c r="E11" s="86" t="inlineStr">
        <is>
          <t>111-11-1848</t>
        </is>
      </c>
      <c r="F11" s="49">
        <f>IF((MID(E11,5,2))="10","ENG",IF((MID(E11,5,2))="11","BBA",IF((MID(E11,5,2))="12","MBA(E)",IF((MID(E11,5,2))="14","MBA",IF((MID(E11,5,2))="15","CSE",IF((MID(E11,5,2))="16","CIS",IF((MID(E11,5,2))="17","MS-MIS",IF((MID(E11,5,2))="18","B.COM",IF((MID(E11,5,2))="19","ETE",IF((MID(E11,5,2))="20","CS",IF((MID(E11,5,2))="21","MA-ENG(P)",IF((MID(E11,5,2))="22","MA-ENG(F)",IF((MID(E11,5,2))="23","TE",IF((MID(E11,5,2))="24","JMC",IF((MID(E11,5,2))="25","MS-CSE",IF((MID(E11,5,2))="26","LLB(H)",IF((MID(E11,5,2))="27","BRE",IF((MID(E11,5,2))="28","MSS-JMC",IF((MID(E11,5,2))="29","PHARMACY",IF((MID(E11,5,2))="30","ESDM",IF((MID(E11,5,2))="31","MS-ETE",IF((MID(E11,5,2))="32","MS-TE",IF((MID(E11,5,2))="33","EEE",IF((MID(E11,5,2))="34","NFE",IF((MID(E11,5,2))="35","SWE",IF((MID(E11,5,2))="36","LLB(P)",IF((MID(E11,5,2))="37","LLM(Pre)",IF((MID(E11,5,2))="38","LLM(F)",IF((MID(E11,5,2))="39","ICT",IF((MID(E11,5,2))="40","MTCA",IF((MID(E11,5,2))="41","MS-PH",IF((MID(E11,5,2))="42","ARCH",IF((MID(E11,5,2))="43","THM",IF((MID(E11,5,2))="44","MS-SWE",IF((MID(E11,5,2))="45","ENTRE",IF((MID(E11,5,2))="46","M-PHARM",IF((MID(E11,5,2))="47","CIVIL-ENG",0)))))))))))))))))))))))))))))))))))))</f>
        <v/>
      </c>
      <c r="G11" s="90" t="inlineStr">
        <is>
          <t>Spring-2011</t>
        </is>
      </c>
      <c r="H11" s="85" t="n">
        <v>2014</v>
      </c>
      <c r="I11" s="85" t="inlineStr">
        <is>
          <t>Shikdar Real state at saver</t>
        </is>
      </c>
      <c r="J11" s="85" t="inlineStr">
        <is>
          <t>Managing Director</t>
        </is>
      </c>
      <c r="K11" s="85" t="inlineStr">
        <is>
          <t>58/07, Dogormora, Savar</t>
        </is>
      </c>
      <c r="L11" s="85" t="inlineStr">
        <is>
          <t>58/07, Dogormora, Savar</t>
        </is>
      </c>
      <c r="M11" s="17" t="n">
        <v>1672952895</v>
      </c>
      <c r="N11" s="23">
        <f>HYPERLINK("mailto:moontashir1848@diu.eud.bd","moontashir1848@diu.eud.bd")</f>
        <v/>
      </c>
      <c r="O11" s="19" t="n"/>
      <c r="Q11" s="19" t="n"/>
    </row>
    <row customHeight="1" ht="12.75" r="12" s="161">
      <c r="A12" s="10" t="n"/>
      <c r="B12" s="85" t="n">
        <v>10</v>
      </c>
      <c r="C12" s="85" t="inlineStr">
        <is>
          <t>female</t>
        </is>
      </c>
      <c r="D12" s="96" t="inlineStr">
        <is>
          <t>Sharmin Akter</t>
        </is>
      </c>
      <c r="E12" s="29" t="inlineStr">
        <is>
          <t>102-10-608</t>
        </is>
      </c>
      <c r="F12" s="49">
        <f>IF((MID(E12,5,2))="10","ENG",IF((MID(E12,5,2))="11","BBA",IF((MID(E12,5,2))="12","MBA(E)",IF((MID(E12,5,2))="14","MBA",IF((MID(E12,5,2))="15","CSE",IF((MID(E12,5,2))="16","CIS",IF((MID(E12,5,2))="17","MS-MIS",IF((MID(E12,5,2))="18","B.COM",IF((MID(E12,5,2))="19","ETE",IF((MID(E12,5,2))="20","CS",IF((MID(E12,5,2))="21","MA-ENG(P)",IF((MID(E12,5,2))="22","MA-ENG(F)",IF((MID(E12,5,2))="23","TE",IF((MID(E12,5,2))="24","JMC",IF((MID(E12,5,2))="25","MS-CSE",IF((MID(E12,5,2))="26","LLB(H)",IF((MID(E12,5,2))="27","BRE",IF((MID(E12,5,2))="28","MSS-JMC",IF((MID(E12,5,2))="29","PHARMACY",IF((MID(E12,5,2))="30","ESDM",IF((MID(E12,5,2))="31","MS-ETE",IF((MID(E12,5,2))="32","MS-TE",IF((MID(E12,5,2))="33","EEE",IF((MID(E12,5,2))="34","NFE",IF((MID(E12,5,2))="35","SWE",IF((MID(E12,5,2))="36","LLB(P)",IF((MID(E12,5,2))="37","LLM(Pre)",IF((MID(E12,5,2))="38","LLM(F)",IF((MID(E12,5,2))="39","ICT",IF((MID(E12,5,2))="40","MTCA",IF((MID(E12,5,2))="41","MS-PH",IF((MID(E12,5,2))="42","ARCH",IF((MID(E12,5,2))="43","THM",IF((MID(E12,5,2))="44","MS-SWE",IF((MID(E12,5,2))="45","ENTRE",IF((MID(E12,5,2))="46","M-PHARM",IF((MID(E12,5,2))="47","CIVIL-ENG",0)))))))))))))))))))))))))))))))))))))</f>
        <v/>
      </c>
      <c r="G12" s="90" t="inlineStr">
        <is>
          <t>Summer-2010</t>
        </is>
      </c>
      <c r="H12" s="85" t="inlineStr">
        <is>
          <t>Fall 2014</t>
        </is>
      </c>
      <c r="I12" s="85" t="inlineStr">
        <is>
          <t>-</t>
        </is>
      </c>
      <c r="J12" s="85" t="inlineStr">
        <is>
          <t>-</t>
        </is>
      </c>
      <c r="K12" s="85" t="inlineStr">
        <is>
          <t>250/2, Dorihawlapara, Palash, Narsingdi.</t>
        </is>
      </c>
      <c r="L12" s="85" t="inlineStr">
        <is>
          <t>250/2, Dorihawlapara, Palash, Narsingdi.</t>
        </is>
      </c>
      <c r="M12" s="32" t="inlineStr">
        <is>
          <t>01676603383</t>
        </is>
      </c>
      <c r="N12" s="21" t="inlineStr">
        <is>
          <t>Sharmin_608@diu.edu.bd</t>
        </is>
      </c>
      <c r="O12" s="19" t="inlineStr">
        <is>
          <t>Can't Reached</t>
        </is>
      </c>
    </row>
    <row customHeight="1" ht="12.75" r="13" s="161">
      <c r="A13" s="10" t="n"/>
      <c r="B13" s="85" t="n">
        <v>11</v>
      </c>
      <c r="C13" s="85" t="inlineStr">
        <is>
          <t>female</t>
        </is>
      </c>
      <c r="D13" s="86" t="inlineStr">
        <is>
          <t>Shahih Ara Begum</t>
        </is>
      </c>
      <c r="E13" s="86" t="inlineStr">
        <is>
          <t>131-41-038</t>
        </is>
      </c>
      <c r="F13" s="49">
        <f>IF((MID(E13,5,2))="10","ENG",IF((MID(E13,5,2))="11","BBA",IF((MID(E13,5,2))="12","MBA(E)",IF((MID(E13,5,2))="14","MBA",IF((MID(E13,5,2))="15","CSE",IF((MID(E13,5,2))="16","CIS",IF((MID(E13,5,2))="17","MS-MIS",IF((MID(E13,5,2))="18","B.COM",IF((MID(E13,5,2))="19","ETE",IF((MID(E13,5,2))="20","CS",IF((MID(E13,5,2))="21","MA-ENG(P)",IF((MID(E13,5,2))="22","MA-ENG(F)",IF((MID(E13,5,2))="23","TE",IF((MID(E13,5,2))="24","JMC",IF((MID(E13,5,2))="25","MS-CSE",IF((MID(E13,5,2))="26","LLB(H)",IF((MID(E13,5,2))="27","BRE",IF((MID(E13,5,2))="28","MSS-JMC",IF((MID(E13,5,2))="29","PHARMACY",IF((MID(E13,5,2))="30","ESDM",IF((MID(E13,5,2))="31","MS-ETE",IF((MID(E13,5,2))="32","MS-TE",IF((MID(E13,5,2))="33","EEE",IF((MID(E13,5,2))="34","NFE",IF((MID(E13,5,2))="35","SWE",IF((MID(E13,5,2))="36","LLB(P)",IF((MID(E13,5,2))="37","LLM(Pre)",IF((MID(E13,5,2))="38","LLM(F)",IF((MID(E13,5,2))="39","ICT",IF((MID(E13,5,2))="40","MTCA",IF((MID(E13,5,2))="41","MS-PH",IF((MID(E13,5,2))="42","ARCH",IF((MID(E13,5,2))="43","THM",IF((MID(E13,5,2))="44","MS-SWE",IF((MID(E13,5,2))="45","ENTRE",IF((MID(E13,5,2))="46","M-PHARM",IF((MID(E13,5,2))="47","CIVIL-ENG",0)))))))))))))))))))))))))))))))))))))</f>
        <v/>
      </c>
      <c r="G13" s="90" t="inlineStr">
        <is>
          <t>Spring-2013</t>
        </is>
      </c>
      <c r="H13" s="85" t="inlineStr">
        <is>
          <t>Spring 2014</t>
        </is>
      </c>
      <c r="I13" s="85" t="inlineStr">
        <is>
          <t xml:space="preserve">Mugda Medical College Hospital ,Dhaka </t>
        </is>
      </c>
      <c r="J13" s="85" t="inlineStr">
        <is>
          <t>Nursing Supervisor</t>
        </is>
      </c>
      <c r="K13" s="85" t="inlineStr">
        <is>
          <t xml:space="preserve">621, North Shahajahanpur, Flat no: c-01, Dhaka-1217, </t>
        </is>
      </c>
      <c r="L13" s="85" t="inlineStr">
        <is>
          <t xml:space="preserve">621, North Shahajahanpur, Flat no: c-01, Dhaka-1217, </t>
        </is>
      </c>
      <c r="M13" s="17" t="n">
        <v>1716789769</v>
      </c>
      <c r="N13" s="23">
        <f>HYPERLINK("mailto:ksharminanne@gmail.com","ksharminanne@gmail.com")</f>
        <v/>
      </c>
      <c r="O13" s="19" t="inlineStr">
        <is>
          <t>Can't Reached</t>
        </is>
      </c>
      <c r="P13" s="19" t="n"/>
      <c r="Q13" s="19" t="n"/>
    </row>
    <row customHeight="1" ht="12.75" r="14" s="161">
      <c r="A14" s="10" t="n"/>
      <c r="B14" s="85" t="n">
        <v>12</v>
      </c>
      <c r="C14" s="85" t="inlineStr">
        <is>
          <t>female</t>
        </is>
      </c>
      <c r="D14" s="86" t="inlineStr">
        <is>
          <t>Jyotsna Rodrigues</t>
        </is>
      </c>
      <c r="E14" s="86" t="inlineStr">
        <is>
          <t>131-41-037</t>
        </is>
      </c>
      <c r="F14" s="49">
        <f>IF((MID(E14,5,2))="10","ENG",IF((MID(E14,5,2))="11","BBA",IF((MID(E14,5,2))="12","MBA(E)",IF((MID(E14,5,2))="14","MBA",IF((MID(E14,5,2))="15","CSE",IF((MID(E14,5,2))="16","CIS",IF((MID(E14,5,2))="17","MS-MIS",IF((MID(E14,5,2))="18","B.COM",IF((MID(E14,5,2))="19","ETE",IF((MID(E14,5,2))="20","CS",IF((MID(E14,5,2))="21","MA-ENG(P)",IF((MID(E14,5,2))="22","MA-ENG(F)",IF((MID(E14,5,2))="23","TE",IF((MID(E14,5,2))="24","JMC",IF((MID(E14,5,2))="25","MS-CSE",IF((MID(E14,5,2))="26","LLB(H)",IF((MID(E14,5,2))="27","BRE",IF((MID(E14,5,2))="28","MSS-JMC",IF((MID(E14,5,2))="29","PHARMACY",IF((MID(E14,5,2))="30","ESDM",IF((MID(E14,5,2))="31","MS-ETE",IF((MID(E14,5,2))="32","MS-TE",IF((MID(E14,5,2))="33","EEE",IF((MID(E14,5,2))="34","NFE",IF((MID(E14,5,2))="35","SWE",IF((MID(E14,5,2))="36","LLB(P)",IF((MID(E14,5,2))="37","LLM(Pre)",IF((MID(E14,5,2))="38","LLM(F)",IF((MID(E14,5,2))="39","ICT",IF((MID(E14,5,2))="40","MTCA",IF((MID(E14,5,2))="41","MS-PH",IF((MID(E14,5,2))="42","ARCH",IF((MID(E14,5,2))="43","THM",IF((MID(E14,5,2))="44","MS-SWE",IF((MID(E14,5,2))="45","ENTRE",IF((MID(E14,5,2))="46","M-PHARM",IF((MID(E14,5,2))="47","CIVIL-ENG",0)))))))))))))))))))))))))))))))))))))</f>
        <v/>
      </c>
      <c r="G14" s="90" t="inlineStr">
        <is>
          <t>Spring-2013</t>
        </is>
      </c>
      <c r="H14" s="85" t="inlineStr">
        <is>
          <t>Spring 2014</t>
        </is>
      </c>
      <c r="I14" s="85" t="inlineStr">
        <is>
          <t>Dhaka Medical college &amp; Hospital</t>
        </is>
      </c>
      <c r="J14" s="85" t="inlineStr">
        <is>
          <t>Dy. N. Superintendent</t>
        </is>
      </c>
      <c r="K14" s="85" t="inlineStr">
        <is>
          <t xml:space="preserve">Flat: 9/B, Metropoliton Co-operative Housing society , Babar Road, Mohammadpur, Dhaka </t>
        </is>
      </c>
      <c r="L14" s="85" t="inlineStr">
        <is>
          <t xml:space="preserve">Flat: 9/B, Metropoliton Co-operative Housing society , Babar Road, Mohammadpur, Dhaka </t>
        </is>
      </c>
      <c r="M14" s="17" t="n">
        <v>1619111616</v>
      </c>
      <c r="N14" s="23">
        <f>HYPERLINK("mailto:channelf2015@gmail.com","channelf2015@gmail.com")</f>
        <v/>
      </c>
      <c r="P14" s="19" t="n"/>
    </row>
    <row customHeight="1" ht="12.75" r="15" s="161">
      <c r="A15" s="10" t="n"/>
      <c r="B15" s="85" t="n">
        <v>13</v>
      </c>
      <c r="C15" s="85" t="inlineStr">
        <is>
          <t>female</t>
        </is>
      </c>
      <c r="D15" s="29" t="inlineStr">
        <is>
          <t>Most. Shahnaj Pervin</t>
        </is>
      </c>
      <c r="E15" s="29" t="inlineStr">
        <is>
          <t>101-29-174</t>
        </is>
      </c>
      <c r="F15" s="49">
        <f>IF((MID(E15,5,2))="10","ENG",IF((MID(E15,5,2))="11","BBA",IF((MID(E15,5,2))="12","MBA(E)",IF((MID(E15,5,2))="14","MBA",IF((MID(E15,5,2))="15","CSE",IF((MID(E15,5,2))="16","CIS",IF((MID(E15,5,2))="17","MS-MIS",IF((MID(E15,5,2))="18","B.COM",IF((MID(E15,5,2))="19","ETE",IF((MID(E15,5,2))="20","CS",IF((MID(E15,5,2))="21","MA-ENG(P)",IF((MID(E15,5,2))="22","MA-ENG(F)",IF((MID(E15,5,2))="23","TE",IF((MID(E15,5,2))="24","JMC",IF((MID(E15,5,2))="25","MS-CSE",IF((MID(E15,5,2))="26","LLB(H)",IF((MID(E15,5,2))="27","BRE",IF((MID(E15,5,2))="28","MSS-JMC",IF((MID(E15,5,2))="29","PHARMACY",IF((MID(E15,5,2))="30","ESDM",IF((MID(E15,5,2))="31","MS-ETE",IF((MID(E15,5,2))="32","MS-TE",IF((MID(E15,5,2))="33","EEE",IF((MID(E15,5,2))="34","NFE",IF((MID(E15,5,2))="35","SWE",IF((MID(E15,5,2))="36","LLB(P)",IF((MID(E15,5,2))="37","LLM(Pre)",IF((MID(E15,5,2))="38","LLM(F)",IF((MID(E15,5,2))="39","ICT",IF((MID(E15,5,2))="40","MTCA",IF((MID(E15,5,2))="41","MS-PH",IF((MID(E15,5,2))="42","ARCH",IF((MID(E15,5,2))="43","THM",IF((MID(E15,5,2))="44","MS-SWE",IF((MID(E15,5,2))="45","ENTRE",IF((MID(E15,5,2))="46","M-PHARM",IF((MID(E15,5,2))="47","CIVIL-ENG",0)))))))))))))))))))))))))))))))))))))</f>
        <v/>
      </c>
      <c r="G15" s="90" t="inlineStr">
        <is>
          <t>Spring-2010</t>
        </is>
      </c>
      <c r="H15" s="90" t="inlineStr">
        <is>
          <t xml:space="preserve"> Fall 2014</t>
        </is>
      </c>
      <c r="I15" s="108" t="inlineStr">
        <is>
          <t>-</t>
        </is>
      </c>
      <c r="J15" s="90" t="inlineStr">
        <is>
          <t>-</t>
        </is>
      </c>
      <c r="K15" s="90" t="inlineStr">
        <is>
          <t>-</t>
        </is>
      </c>
      <c r="L15" s="90" t="inlineStr">
        <is>
          <t>62/01 West Agargoan, Dhaka -1207.</t>
        </is>
      </c>
      <c r="M15" s="32" t="n">
        <v>1751032012</v>
      </c>
      <c r="N15" s="33">
        <f>HYPERLINK("mailto:shahnaj-174@diu.edu.bd","shahnaj-174@diu.edu.bd")</f>
        <v/>
      </c>
    </row>
    <row customHeight="1" ht="12.75" r="16" s="161">
      <c r="A16" s="10" t="n"/>
      <c r="B16" s="85" t="n">
        <v>14</v>
      </c>
      <c r="C16" s="19" t="n"/>
      <c r="D16" s="19" t="n"/>
      <c r="E16" s="19" t="n"/>
      <c r="F16" s="19" t="n"/>
      <c r="G16" s="19" t="n"/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</row>
    <row customHeight="1" ht="12.75" r="17" s="161">
      <c r="A17" s="10" t="n"/>
      <c r="B17" s="85" t="n">
        <v>15</v>
      </c>
      <c r="C17" s="85" t="inlineStr">
        <is>
          <t>female</t>
        </is>
      </c>
      <c r="D17" s="29" t="inlineStr">
        <is>
          <t>Amena Khanam</t>
        </is>
      </c>
      <c r="E17" s="29" t="inlineStr">
        <is>
          <t>111-11-233</t>
        </is>
      </c>
      <c r="F17" s="49">
        <f>IF((MID(E17,5,2))="10","ENG",IF((MID(E17,5,2))="11","BBA",IF((MID(E17,5,2))="12","MBA(E)",IF((MID(E17,5,2))="14","MBA",IF((MID(E17,5,2))="15","CSE",IF((MID(E17,5,2))="16","CIS",IF((MID(E17,5,2))="17","MS-MIS",IF((MID(E17,5,2))="18","B.COM",IF((MID(E17,5,2))="19","ETE",IF((MID(E17,5,2))="20","CS",IF((MID(E17,5,2))="21","MA-ENG(P)",IF((MID(E17,5,2))="22","MA-ENG(F)",IF((MID(E17,5,2))="23","TE",IF((MID(E17,5,2))="24","JMC",IF((MID(E17,5,2))="25","MS-CSE",IF((MID(E17,5,2))="26","LLB(H)",IF((MID(E17,5,2))="27","BRE",IF((MID(E17,5,2))="28","MSS-JMC",IF((MID(E17,5,2))="29","PHARMACY",IF((MID(E17,5,2))="30","ESDM",IF((MID(E17,5,2))="31","MS-ETE",IF((MID(E17,5,2))="32","MS-TE",IF((MID(E17,5,2))="33","EEE",IF((MID(E17,5,2))="34","NFE",IF((MID(E17,5,2))="35","SWE",IF((MID(E17,5,2))="36","LLB(P)",IF((MID(E17,5,2))="37","LLM(Pre)",IF((MID(E17,5,2))="38","LLM(F)",IF((MID(E17,5,2))="39","ICT",IF((MID(E17,5,2))="40","MTCA",IF((MID(E17,5,2))="41","MS-PH",IF((MID(E17,5,2))="42","ARCH",IF((MID(E17,5,2))="43","THM",IF((MID(E17,5,2))="44","MS-SWE",IF((MID(E17,5,2))="45","ENTRE",IF((MID(E17,5,2))="46","M-PHARM",IF((MID(E17,5,2))="47","CIVIL-ENG",0)))))))))))))))))))))))))))))))))))))</f>
        <v/>
      </c>
      <c r="G17" s="90" t="inlineStr">
        <is>
          <t>Spring-2011</t>
        </is>
      </c>
      <c r="H17" s="90" t="inlineStr">
        <is>
          <t>Fall 2014</t>
        </is>
      </c>
      <c r="I17" s="85" t="inlineStr">
        <is>
          <t>-</t>
        </is>
      </c>
      <c r="J17" s="85" t="inlineStr">
        <is>
          <t>-</t>
        </is>
      </c>
      <c r="K17" s="90" t="inlineStr">
        <is>
          <t>House no: 05/A, Block no: B, Sonobathy Road, Dolipara, Uttara,, Dhaka,</t>
        </is>
      </c>
      <c r="L17" s="90" t="inlineStr">
        <is>
          <t>House no: 05/A, Block no: B, Sonobathy Road, Dolipara, Uttara,, Dhaka,</t>
        </is>
      </c>
      <c r="M17" s="32" t="n">
        <v>1822200824</v>
      </c>
      <c r="N17" s="33">
        <f>HYPERLINK("mailto:amena1892@gmail.com","amena1892@gmail.com")</f>
        <v/>
      </c>
      <c r="O17" s="19" t="inlineStr">
        <is>
          <t>can`t receive phone call</t>
        </is>
      </c>
    </row>
    <row customHeight="1" ht="12.75" r="18" s="161">
      <c r="A18" s="10" t="n"/>
      <c r="B18" s="85" t="n">
        <v>16</v>
      </c>
      <c r="C18" s="85" t="inlineStr">
        <is>
          <t>male</t>
        </is>
      </c>
      <c r="D18" s="86" t="inlineStr">
        <is>
          <t>MD. Saiful Islam
 Bhuiyan</t>
        </is>
      </c>
      <c r="E18" s="86" t="inlineStr">
        <is>
          <t>101-31-115</t>
        </is>
      </c>
      <c r="F18" s="49">
        <f>IF((MID(E18,5,2))="10","ENG",IF((MID(E18,5,2))="11","BBA",IF((MID(E18,5,2))="12","MBA(E)",IF((MID(E18,5,2))="14","MBA",IF((MID(E18,5,2))="15","CSE",IF((MID(E18,5,2))="16","CIS",IF((MID(E18,5,2))="17","MS-MIS",IF((MID(E18,5,2))="18","B.COM",IF((MID(E18,5,2))="19","ETE",IF((MID(E18,5,2))="20","CS",IF((MID(E18,5,2))="21","MA-ENG(P)",IF((MID(E18,5,2))="22","MA-ENG(F)",IF((MID(E18,5,2))="23","TE",IF((MID(E18,5,2))="24","JMC",IF((MID(E18,5,2))="25","MS-CSE",IF((MID(E18,5,2))="26","LLB(H)",IF((MID(E18,5,2))="27","BRE",IF((MID(E18,5,2))="28","MSS-JMC",IF((MID(E18,5,2))="29","PHARMACY",IF((MID(E18,5,2))="30","ESDM",IF((MID(E18,5,2))="31","MS-ETE",IF((MID(E18,5,2))="32","MS-TE",IF((MID(E18,5,2))="33","EEE",IF((MID(E18,5,2))="34","NFE",IF((MID(E18,5,2))="35","SWE",IF((MID(E18,5,2))="36","LLB(P)",IF((MID(E18,5,2))="37","LLM(Pre)",IF((MID(E18,5,2))="38","LLM(F)",IF((MID(E18,5,2))="39","ICT",IF((MID(E18,5,2))="40","MTCA",IF((MID(E18,5,2))="41","MS-PH",IF((MID(E18,5,2))="42","ARCH",IF((MID(E18,5,2))="43","THM",IF((MID(E18,5,2))="44","MS-SWE",IF((MID(E18,5,2))="45","ENTRE",IF((MID(E18,5,2))="46","M-PHARM",IF((MID(E18,5,2))="47","CIVIL-ENG",0)))))))))))))))))))))))))))))))))))))</f>
        <v/>
      </c>
      <c r="G18" s="90" t="inlineStr">
        <is>
          <t>Spring-2010</t>
        </is>
      </c>
      <c r="H18" s="77" t="inlineStr">
        <is>
          <t>-</t>
        </is>
      </c>
      <c r="I18" s="85" t="inlineStr">
        <is>
          <t xml:space="preserve">Asia Securities 
Ltd. </t>
        </is>
      </c>
      <c r="J18" s="85" t="inlineStr">
        <is>
          <t>Sr. Officer, IT 
&amp; CDBL</t>
        </is>
      </c>
      <c r="K18" s="85" t="inlineStr">
        <is>
          <t>Bhuiyan Enterprise ,49/01, 
level-05, Fortune shopping mall, 
Mouchak,Dhaka,</t>
        </is>
      </c>
      <c r="L18" s="85" t="inlineStr">
        <is>
          <t>south gazipur, Daudkandi, Comilla</t>
        </is>
      </c>
      <c r="M18" s="17" t="n">
        <v>1916000486</v>
      </c>
      <c r="N18" s="23">
        <f>HYPERLINK("mailto:eng_saifulislam@yahoo.com","eng_saifulislam@yahoo.com")</f>
        <v/>
      </c>
      <c r="O18" s="19" t="inlineStr">
        <is>
          <t xml:space="preserve">can`t reach phone call </t>
        </is>
      </c>
      <c r="Q18" s="19" t="n"/>
    </row>
    <row customHeight="1" ht="12.75" r="19" s="161">
      <c r="A19" s="19" t="n"/>
      <c r="B19" s="19" t="n"/>
      <c r="C19" s="19" t="n"/>
      <c r="D19" s="19" t="n"/>
      <c r="E19" s="19" t="n"/>
      <c r="F19" s="19" t="n"/>
      <c r="G19" s="19" t="n"/>
      <c r="H19" s="19" t="n"/>
      <c r="I19" s="19" t="n"/>
      <c r="J19" s="19" t="n"/>
      <c r="K19" s="19" t="n"/>
      <c r="L19" s="19" t="n"/>
      <c r="M19" s="19" t="n"/>
      <c r="N19" s="19" t="n"/>
      <c r="O19" s="19" t="n"/>
      <c r="P19" s="19" t="n"/>
      <c r="Q19" s="19" t="n"/>
      <c r="R19" s="19" t="n"/>
    </row>
    <row customHeight="1" ht="12.75" r="20" s="161">
      <c r="A20" s="10" t="n"/>
      <c r="B20" s="85" t="n">
        <v>18</v>
      </c>
      <c r="C20" s="85" t="inlineStr">
        <is>
          <t>male</t>
        </is>
      </c>
      <c r="D20" s="29" t="inlineStr">
        <is>
          <t>Mohsin Hossen</t>
        </is>
      </c>
      <c r="E20" s="29" t="inlineStr">
        <is>
          <t>111-23-2386</t>
        </is>
      </c>
      <c r="F20" s="49">
        <f>IF((MID(E20,5,2))="10","ENG",IF((MID(E20,5,2))="11","BBA",IF((MID(E20,5,2))="12","MBA(E)",IF((MID(E20,5,2))="14","MBA",IF((MID(E20,5,2))="15","CSE",IF((MID(E20,5,2))="16","CIS",IF((MID(E20,5,2))="17","MS-MIS",IF((MID(E20,5,2))="18","B.COM",IF((MID(E20,5,2))="19","ETE",IF((MID(E20,5,2))="20","CS",IF((MID(E20,5,2))="21","MA-ENG(P)",IF((MID(E20,5,2))="22","MA-ENG(F)",IF((MID(E20,5,2))="23","TE",IF((MID(E20,5,2))="24","JMC",IF((MID(E20,5,2))="25","MS-CSE",IF((MID(E20,5,2))="26","LLB(H)",IF((MID(E20,5,2))="27","BRE",IF((MID(E20,5,2))="28","MSS-JMC",IF((MID(E20,5,2))="29","PHARMACY",IF((MID(E20,5,2))="30","ESDM",IF((MID(E20,5,2))="31","MS-ETE",IF((MID(E20,5,2))="32","MS-TE",IF((MID(E20,5,2))="33","EEE",IF((MID(E20,5,2))="34","NFE",IF((MID(E20,5,2))="35","SWE",IF((MID(E20,5,2))="36","LLB(P)",IF((MID(E20,5,2))="37","LLM(Pre)",IF((MID(E20,5,2))="38","LLM(F)",IF((MID(E20,5,2))="39","ICT",IF((MID(E20,5,2))="40","MTCA",IF((MID(E20,5,2))="41","MS-PH",IF((MID(E20,5,2))="42","ARCH",IF((MID(E20,5,2))="43","THM",IF((MID(E20,5,2))="44","MS-SWE",IF((MID(E20,5,2))="45","ENTRE",IF((MID(E20,5,2))="46","M-PHARM",IF((MID(E20,5,2))="47","CIVIL-ENG",0)))))))))))))))))))))))))))))))))))))</f>
        <v/>
      </c>
      <c r="G20" s="90" t="inlineStr">
        <is>
          <t>Spring-2011</t>
        </is>
      </c>
      <c r="H20" s="90" t="inlineStr">
        <is>
          <t>Fall 2014</t>
        </is>
      </c>
      <c r="I20" s="85" t="inlineStr">
        <is>
          <t>-</t>
        </is>
      </c>
      <c r="J20" s="85" t="inlineStr">
        <is>
          <t>-</t>
        </is>
      </c>
      <c r="K20" s="33">
        <f>HYPERLINK("mailto:mohsintex90@yahoo.com","mohsintex90@yahoo.com")</f>
        <v/>
      </c>
      <c r="L20" s="90" t="inlineStr">
        <is>
          <t>moheshpur, malay nagar, sreepur, Mahura</t>
        </is>
      </c>
      <c r="M20" s="35" t="n">
        <v>167622350001755</v>
      </c>
      <c r="N20" s="33">
        <f>HYPERLINK("mailto:mohsintex90@yahoo.com","mohsintex90@yahoo.com")</f>
        <v/>
      </c>
      <c r="O20" s="19" t="inlineStr">
        <is>
          <t xml:space="preserve">Invalid phone number </t>
        </is>
      </c>
      <c r="Q20" s="19" t="n"/>
    </row>
    <row customHeight="1" ht="12.75" r="21" s="161">
      <c r="A21" s="10" t="n"/>
      <c r="B21" s="85" t="n">
        <v>19</v>
      </c>
      <c r="C21" s="19" t="n"/>
      <c r="D21" s="19" t="n"/>
      <c r="E21" s="19" t="n"/>
      <c r="F21" s="19" t="n"/>
      <c r="G21" s="19" t="n"/>
      <c r="H21" s="19" t="n"/>
      <c r="I21" s="19" t="n"/>
      <c r="J21" s="19" t="n"/>
      <c r="K21" s="19" t="n"/>
      <c r="L21" s="19" t="n"/>
      <c r="M21" s="19" t="n"/>
      <c r="N21" s="19" t="n"/>
      <c r="O21" s="19" t="n"/>
      <c r="P21" s="19" t="n"/>
      <c r="R21" s="19" t="n"/>
    </row>
    <row customHeight="1" ht="12.75" r="22" s="161">
      <c r="A22" s="10" t="n"/>
      <c r="B22" s="85" t="n">
        <v>20</v>
      </c>
      <c r="C22" s="19" t="n"/>
      <c r="D22" s="19" t="n"/>
      <c r="E22" s="19" t="n"/>
      <c r="F22" s="19" t="n"/>
      <c r="G22" s="19" t="n"/>
      <c r="H22" s="19" t="n"/>
      <c r="I22" s="19" t="n"/>
      <c r="J22" s="19" t="n"/>
      <c r="K22" s="19" t="n"/>
      <c r="L22" s="19" t="n"/>
      <c r="M22" s="19" t="n"/>
      <c r="N22" s="19" t="n"/>
      <c r="O22" s="19" t="n"/>
      <c r="P22" s="19" t="n"/>
      <c r="R22" s="19" t="n"/>
    </row>
    <row customHeight="1" ht="12.75" r="23" s="161">
      <c r="A23" s="10" t="n"/>
      <c r="B23" s="85" t="n">
        <v>21</v>
      </c>
      <c r="C23" s="19" t="n"/>
      <c r="D23" s="19" t="n"/>
      <c r="E23" s="19" t="n"/>
      <c r="F23" s="19" t="n"/>
      <c r="G23" s="19" t="n"/>
      <c r="H23" s="19" t="n"/>
      <c r="I23" s="19" t="n"/>
      <c r="J23" s="19" t="n"/>
      <c r="K23" s="19" t="n"/>
      <c r="L23" s="19" t="n"/>
      <c r="M23" s="19" t="n"/>
      <c r="N23" s="19" t="n"/>
      <c r="O23" s="19" t="n"/>
      <c r="P23" s="19" t="n"/>
      <c r="R23" s="19" t="n"/>
    </row>
    <row customHeight="1" ht="12.75" r="24" s="161">
      <c r="A24" s="10" t="n"/>
      <c r="B24" s="85" t="n">
        <v>22</v>
      </c>
      <c r="C24" s="85" t="inlineStr">
        <is>
          <t>female</t>
        </is>
      </c>
      <c r="D24" s="96" t="inlineStr">
        <is>
          <t>Najnin Ara</t>
        </is>
      </c>
      <c r="E24" s="29" t="inlineStr">
        <is>
          <t>121-34-200</t>
        </is>
      </c>
      <c r="F24" s="49">
        <f>IF((MID(E24,5,2))="10","ENG",IF((MID(E24,5,2))="11","BBA",IF((MID(E24,5,2))="12","MBA(E)",IF((MID(E24,5,2))="14","MBA",IF((MID(E24,5,2))="15","CSE",IF((MID(E24,5,2))="16","CIS",IF((MID(E24,5,2))="17","MS-MIS",IF((MID(E24,5,2))="18","B.COM",IF((MID(E24,5,2))="19","ETE",IF((MID(E24,5,2))="20","CS",IF((MID(E24,5,2))="21","MA-ENG(P)",IF((MID(E24,5,2))="22","MA-ENG(F)",IF((MID(E24,5,2))="23","TE",IF((MID(E24,5,2))="24","JMC",IF((MID(E24,5,2))="25","MS-CSE",IF((MID(E24,5,2))="26","LLB(H)",IF((MID(E24,5,2))="27","BRE",IF((MID(E24,5,2))="28","MSS-JMC",IF((MID(E24,5,2))="29","PHARMACY",IF((MID(E24,5,2))="30","ESDM",IF((MID(E24,5,2))="31","MS-ETE",IF((MID(E24,5,2))="32","MS-TE",IF((MID(E24,5,2))="33","EEE",IF((MID(E24,5,2))="34","NFE",IF((MID(E24,5,2))="35","SWE",IF((MID(E24,5,2))="36","LLB(P)",IF((MID(E24,5,2))="37","LLM(Pre)",IF((MID(E24,5,2))="38","LLM(F)",IF((MID(E24,5,2))="39","ICT",IF((MID(E24,5,2))="40","MTCA",IF((MID(E24,5,2))="41","MS-PH",IF((MID(E24,5,2))="42","ARCH",IF((MID(E24,5,2))="43","THM",IF((MID(E24,5,2))="44","MS-SWE",IF((MID(E24,5,2))="45","ENTRE",IF((MID(E24,5,2))="46","M-PHARM",IF((MID(E24,5,2))="47","CIVIL-ENG",0)))))))))))))))))))))))))))))))))))))</f>
        <v/>
      </c>
      <c r="G24" s="90" t="inlineStr">
        <is>
          <t>Spring-2012</t>
        </is>
      </c>
      <c r="H24" s="85" t="inlineStr">
        <is>
          <t>Fall-2014</t>
        </is>
      </c>
      <c r="I24" s="85" t="inlineStr">
        <is>
          <t>-</t>
        </is>
      </c>
      <c r="J24" s="85" t="inlineStr">
        <is>
          <t>-</t>
        </is>
      </c>
      <c r="K24" s="85" t="inlineStr">
        <is>
          <t>15/7, Shukrabad, Dhanmondi, Dhaka.</t>
        </is>
      </c>
      <c r="L24" s="85" t="inlineStr">
        <is>
          <t>Vill-Shomsher Nogor, Post-Boda, Thana-Boda,Dist-Panchagor.</t>
        </is>
      </c>
      <c r="M24" s="32" t="inlineStr">
        <is>
          <t>01744779469</t>
        </is>
      </c>
      <c r="N24" s="90" t="inlineStr">
        <is>
          <t>najnin34-200@diu.edu.bd</t>
        </is>
      </c>
      <c r="O24" s="19" t="inlineStr">
        <is>
          <t xml:space="preserve">phone number was wrong </t>
        </is>
      </c>
    </row>
    <row customHeight="1" ht="12.75" r="25" s="161">
      <c r="A25" s="10" t="n"/>
      <c r="B25" s="85" t="n">
        <v>23</v>
      </c>
      <c r="C25" s="85" t="inlineStr">
        <is>
          <t>female</t>
        </is>
      </c>
      <c r="D25" s="86" t="inlineStr">
        <is>
          <t>Tabassum Mustary</t>
        </is>
      </c>
      <c r="E25" s="86" t="inlineStr">
        <is>
          <t>102-11-1519</t>
        </is>
      </c>
      <c r="F25" s="49">
        <f>IF((MID(E25,5,2))="10","ENG",IF((MID(E25,5,2))="11","BBA",IF((MID(E25,5,2))="12","MBA(E)",IF((MID(E25,5,2))="14","MBA",IF((MID(E25,5,2))="15","CSE",IF((MID(E25,5,2))="16","CIS",IF((MID(E25,5,2))="17","MS-MIS",IF((MID(E25,5,2))="18","B.COM",IF((MID(E25,5,2))="19","ETE",IF((MID(E25,5,2))="20","CS",IF((MID(E25,5,2))="21","MA-ENG(P)",IF((MID(E25,5,2))="22","MA-ENG(F)",IF((MID(E25,5,2))="23","TE",IF((MID(E25,5,2))="24","JMC",IF((MID(E25,5,2))="25","MS-CSE",IF((MID(E25,5,2))="26","LLB(H)",IF((MID(E25,5,2))="27","BRE",IF((MID(E25,5,2))="28","MSS-JMC",IF((MID(E25,5,2))="29","PHARMACY",IF((MID(E25,5,2))="30","ESDM",IF((MID(E25,5,2))="31","MS-ETE",IF((MID(E25,5,2))="32","MS-TE",IF((MID(E25,5,2))="33","EEE",IF((MID(E25,5,2))="34","NFE",IF((MID(E25,5,2))="35","SWE",IF((MID(E25,5,2))="36","LLB(P)",IF((MID(E25,5,2))="37","LLM(Pre)",IF((MID(E25,5,2))="38","LLM(F)",IF((MID(E25,5,2))="39","ICT",IF((MID(E25,5,2))="40","MTCA",IF((MID(E25,5,2))="41","MS-PH",IF((MID(E25,5,2))="42","ARCH",IF((MID(E25,5,2))="43","THM",IF((MID(E25,5,2))="44","MS-SWE",IF((MID(E25,5,2))="45","ENTRE",IF((MID(E25,5,2))="46","M-PHARM",IF((MID(E25,5,2))="47","CIVIL-ENG",0)))))))))))))))))))))))))))))))))))))</f>
        <v/>
      </c>
      <c r="G25" s="90" t="inlineStr">
        <is>
          <t>Summer-2010</t>
        </is>
      </c>
      <c r="H25" s="85" t="inlineStr">
        <is>
          <t>Fall 2014</t>
        </is>
      </c>
      <c r="I25" s="85" t="inlineStr">
        <is>
          <t>Energy Management BD Company Ltd.</t>
        </is>
      </c>
      <c r="J25" s="85" t="inlineStr">
        <is>
          <t>Specialist</t>
        </is>
      </c>
      <c r="K25" s="85" t="inlineStr">
        <is>
          <t>1089/A,Road no : 21,Khilgaon,Tilra para, Dhaka 1219.</t>
        </is>
      </c>
      <c r="L25" s="85" t="inlineStr">
        <is>
          <t>3 No,Cantonment Gate,Sanki para,Mymensingh</t>
        </is>
      </c>
      <c r="M25" s="17" t="n">
        <v>1676825827</v>
      </c>
      <c r="N25" s="23">
        <f>HYPERLINK("mailto:tabassummimi01@gmail.com","tabassummimi01@gmail.com")</f>
        <v/>
      </c>
      <c r="O25" s="19" t="inlineStr">
        <is>
          <t xml:space="preserve">can`t reach phone call </t>
        </is>
      </c>
    </row>
    <row customHeight="1" ht="12.75" r="26" s="161">
      <c r="A26" s="10" t="n"/>
      <c r="B26" s="85" t="n">
        <v>24</v>
      </c>
      <c r="C26" s="85" t="inlineStr">
        <is>
          <t>male</t>
        </is>
      </c>
      <c r="D26" s="86" t="inlineStr">
        <is>
          <t>MD. Rafiul Arif</t>
        </is>
      </c>
      <c r="E26" s="86" t="inlineStr">
        <is>
          <t>072-11-1874</t>
        </is>
      </c>
      <c r="F26" s="49">
        <f>IF((MID(E26,5,2))="10","ENG",IF((MID(E26,5,2))="11","BBA",IF((MID(E26,5,2))="12","MBA(E)",IF((MID(E26,5,2))="14","MBA",IF((MID(E26,5,2))="15","CSE",IF((MID(E26,5,2))="16","CIS",IF((MID(E26,5,2))="17","MS-MIS",IF((MID(E26,5,2))="18","B.COM",IF((MID(E26,5,2))="19","ETE",IF((MID(E26,5,2))="20","CS",IF((MID(E26,5,2))="21","MA-ENG(P)",IF((MID(E26,5,2))="22","MA-ENG(F)",IF((MID(E26,5,2))="23","TE",IF((MID(E26,5,2))="24","JMC",IF((MID(E26,5,2))="25","MS-CSE",IF((MID(E26,5,2))="26","LLB(H)",IF((MID(E26,5,2))="27","BRE",IF((MID(E26,5,2))="28","MSS-JMC",IF((MID(E26,5,2))="29","PHARMACY",IF((MID(E26,5,2))="30","ESDM",IF((MID(E26,5,2))="31","MS-ETE",IF((MID(E26,5,2))="32","MS-TE",IF((MID(E26,5,2))="33","EEE",IF((MID(E26,5,2))="34","NFE",IF((MID(E26,5,2))="35","SWE",IF((MID(E26,5,2))="36","LLB(P)",IF((MID(E26,5,2))="37","LLM(Pre)",IF((MID(E26,5,2))="38","LLM(F)",IF((MID(E26,5,2))="39","ICT",IF((MID(E26,5,2))="40","MTCA",IF((MID(E26,5,2))="41","MS-PH",IF((MID(E26,5,2))="42","ARCH",IF((MID(E26,5,2))="43","THM",IF((MID(E26,5,2))="44","MS-SWE",IF((MID(E26,5,2))="45","ENTRE",IF((MID(E26,5,2))="46","M-PHARM",IF((MID(E26,5,2))="47","CIVIL-ENG",0)))))))))))))))))))))))))))))))))))))</f>
        <v/>
      </c>
      <c r="G26" s="90" t="inlineStr">
        <is>
          <t>Summer-2007</t>
        </is>
      </c>
      <c r="H26" s="77" t="inlineStr">
        <is>
          <t>-</t>
        </is>
      </c>
      <c r="I26" s="85" t="inlineStr">
        <is>
          <t xml:space="preserve">Programmer </t>
        </is>
      </c>
      <c r="J26" s="85" t="inlineStr">
        <is>
          <t>Amaden Ltd.</t>
        </is>
      </c>
      <c r="K26" s="85" t="inlineStr">
        <is>
          <t>350, A-02,Shenpara, Parbata, Kafrul,Dhaka-1216.</t>
        </is>
      </c>
      <c r="L26" s="85" t="inlineStr">
        <is>
          <t>350, A-02,Shenpara, Parbata, Kafrul,Dhaka-1216.</t>
        </is>
      </c>
      <c r="M26" s="17" t="n">
        <v>1912479345</v>
      </c>
      <c r="N26" s="23">
        <f>HYPERLINK("mailto:rafiul.arif@gmail.com","rafiul.arif@gmail.com")</f>
        <v/>
      </c>
      <c r="O26" s="19" t="inlineStr">
        <is>
          <t xml:space="preserve">can`t reach phone call </t>
        </is>
      </c>
    </row>
    <row customHeight="1" ht="12.75" r="27" s="161">
      <c r="A27" s="10" t="n"/>
      <c r="B27" s="85" t="n">
        <v>25</v>
      </c>
      <c r="C27" s="19" t="n"/>
      <c r="D27" s="19" t="n"/>
      <c r="E27" s="19" t="n"/>
      <c r="F27" s="19" t="n"/>
      <c r="G27" s="19" t="n"/>
      <c r="H27" s="19" t="n"/>
      <c r="I27" s="19" t="n"/>
      <c r="J27" s="19" t="n"/>
      <c r="K27" s="19" t="n"/>
      <c r="L27" s="19" t="n"/>
      <c r="M27" s="19" t="n"/>
      <c r="N27" s="19" t="n"/>
      <c r="O27" s="19" t="n"/>
      <c r="P27" s="19" t="n"/>
    </row>
    <row customHeight="1" ht="12.75" r="28" s="161">
      <c r="A28" s="10" t="n"/>
      <c r="B28" s="85" t="n">
        <v>26</v>
      </c>
      <c r="C28" s="19" t="n"/>
      <c r="D28" s="19" t="n"/>
      <c r="E28" s="19" t="n"/>
      <c r="F28" s="19" t="n"/>
      <c r="G28" s="19" t="n"/>
      <c r="H28" s="19" t="n"/>
      <c r="I28" s="19" t="n"/>
      <c r="J28" s="19" t="n"/>
      <c r="K28" s="19" t="n"/>
      <c r="L28" s="19" t="n"/>
      <c r="M28" s="19" t="n"/>
      <c r="N28" s="19" t="n"/>
      <c r="O28" s="19" t="n"/>
      <c r="P28" s="19" t="n"/>
    </row>
    <row customHeight="1" ht="12.75" r="29" s="161">
      <c r="A29" s="10" t="n"/>
      <c r="B29" s="85" t="n">
        <v>27</v>
      </c>
      <c r="C29" s="85" t="inlineStr">
        <is>
          <t>male</t>
        </is>
      </c>
      <c r="D29" s="96" t="inlineStr">
        <is>
          <t>Md. Arif Hossain</t>
        </is>
      </c>
      <c r="E29" s="29" t="inlineStr">
        <is>
          <t>122-15-1957</t>
        </is>
      </c>
      <c r="F29" s="49">
        <f>IF((MID(E29,5,2))="10","ENG",IF((MID(E29,5,2))="11","BBA",IF((MID(E29,5,2))="12","MBA(E)",IF((MID(E29,5,2))="14","MBA",IF((MID(E29,5,2))="15","CSE",IF((MID(E29,5,2))="16","CIS",IF((MID(E29,5,2))="17","MS-MIS",IF((MID(E29,5,2))="18","B.COM",IF((MID(E29,5,2))="19","ETE",IF((MID(E29,5,2))="20","CS",IF((MID(E29,5,2))="21","MA-ENG(P)",IF((MID(E29,5,2))="22","MA-ENG(F)",IF((MID(E29,5,2))="23","TE",IF((MID(E29,5,2))="24","JMC",IF((MID(E29,5,2))="25","MS-CSE",IF((MID(E29,5,2))="26","LLB(H)",IF((MID(E29,5,2))="27","BRE",IF((MID(E29,5,2))="28","MSS-JMC",IF((MID(E29,5,2))="29","PHARMACY",IF((MID(E29,5,2))="30","ESDM",IF((MID(E29,5,2))="31","MS-ETE",IF((MID(E29,5,2))="32","MS-TE",IF((MID(E29,5,2))="33","EEE",IF((MID(E29,5,2))="34","NFE",IF((MID(E29,5,2))="35","SWE",IF((MID(E29,5,2))="36","LLB(P)",IF((MID(E29,5,2))="37","LLM(Pre)",IF((MID(E29,5,2))="38","LLM(F)",IF((MID(E29,5,2))="39","ICT",IF((MID(E29,5,2))="40","MTCA",IF((MID(E29,5,2))="41","MS-PH",IF((MID(E29,5,2))="42","ARCH",IF((MID(E29,5,2))="43","THM",IF((MID(E29,5,2))="44","MS-SWE",IF((MID(E29,5,2))="45","ENTRE",IF((MID(E29,5,2))="46","M-PHARM",IF((MID(E29,5,2))="47","CIVIL-ENG",0)))))))))))))))))))))))))))))))))))))</f>
        <v/>
      </c>
      <c r="G29" s="90" t="inlineStr">
        <is>
          <t>Summer-2012</t>
        </is>
      </c>
      <c r="H29" s="85" t="inlineStr">
        <is>
          <t>Fall-2015</t>
        </is>
      </c>
      <c r="I29" s="85" t="inlineStr">
        <is>
          <t>-</t>
        </is>
      </c>
      <c r="J29" s="85" t="inlineStr">
        <is>
          <t>-</t>
        </is>
      </c>
      <c r="K29" s="85" t="inlineStr">
        <is>
          <t>782/1, West Kajipara, Mirpur, Dhaka-1216.</t>
        </is>
      </c>
      <c r="L29" s="85" t="inlineStr">
        <is>
          <t>782/1, West Kajipara, Mirpur, Dhaka-1216.</t>
        </is>
      </c>
      <c r="M29" s="32" t="inlineStr">
        <is>
          <t>01715620052</t>
        </is>
      </c>
      <c r="N29" s="90" t="inlineStr">
        <is>
          <t>arif.ty10@gmail.com</t>
        </is>
      </c>
      <c r="O29" s="19" t="inlineStr">
        <is>
          <t>can`t receive phone call</t>
        </is>
      </c>
    </row>
    <row customHeight="1" ht="12.75" r="30" s="161">
      <c r="A30" s="10" t="n"/>
      <c r="B30" s="85" t="n">
        <v>28</v>
      </c>
      <c r="C30" s="85" t="n"/>
    </row>
    <row customHeight="1" ht="12.75" r="31" s="161">
      <c r="A31" s="10" t="n"/>
      <c r="B31" s="85" t="n">
        <v>29</v>
      </c>
      <c r="C31" s="85" t="inlineStr">
        <is>
          <t>male</t>
        </is>
      </c>
      <c r="D31" s="96" t="inlineStr">
        <is>
          <t>Md. Ahsanul Hoque</t>
        </is>
      </c>
      <c r="E31" s="29" t="inlineStr">
        <is>
          <t>102-33-255</t>
        </is>
      </c>
      <c r="F31" s="49">
        <f>IF((MID(E31,5,2))="10","ENG",IF((MID(E31,5,2))="11","BBA",IF((MID(E31,5,2))="12","MBA(E)",IF((MID(E31,5,2))="14","MBA",IF((MID(E31,5,2))="15","CSE",IF((MID(E31,5,2))="16","CIS",IF((MID(E31,5,2))="17","MS-MIS",IF((MID(E31,5,2))="18","B.COM",IF((MID(E31,5,2))="19","ETE",IF((MID(E31,5,2))="20","CS",IF((MID(E31,5,2))="21","MA-ENG(P)",IF((MID(E31,5,2))="22","MA-ENG(F)",IF((MID(E31,5,2))="23","TE",IF((MID(E31,5,2))="24","JMC",IF((MID(E31,5,2))="25","MS-CSE",IF((MID(E31,5,2))="26","LLB(H)",IF((MID(E31,5,2))="27","BRE",IF((MID(E31,5,2))="28","MSS-JMC",IF((MID(E31,5,2))="29","PHARMACY",IF((MID(E31,5,2))="30","ESDM",IF((MID(E31,5,2))="31","MS-ETE",IF((MID(E31,5,2))="32","MS-TE",IF((MID(E31,5,2))="33","EEE",IF((MID(E31,5,2))="34","NFE",IF((MID(E31,5,2))="35","SWE",IF((MID(E31,5,2))="36","LLB(P)",IF((MID(E31,5,2))="37","LLM(Pre)",IF((MID(E31,5,2))="38","LLM(F)",IF((MID(E31,5,2))="39","ICT",IF((MID(E31,5,2))="40","MTCA",IF((MID(E31,5,2))="41","MS-PH",IF((MID(E31,5,2))="42","ARCH",IF((MID(E31,5,2))="43","THM",IF((MID(E31,5,2))="44","MS-SWE",IF((MID(E31,5,2))="45","ENTRE",IF((MID(E31,5,2))="46","M-PHARM",IF((MID(E31,5,2))="47","CIVIL-ENG",0)))))))))))))))))))))))))))))))))))))</f>
        <v/>
      </c>
      <c r="G31" s="90" t="inlineStr">
        <is>
          <t>Summer-2010</t>
        </is>
      </c>
      <c r="H31" s="85" t="inlineStr">
        <is>
          <t>Summer-2014</t>
        </is>
      </c>
      <c r="I31" s="85" t="inlineStr">
        <is>
          <t>-</t>
        </is>
      </c>
      <c r="J31" s="85" t="inlineStr">
        <is>
          <t>-</t>
        </is>
      </c>
      <c r="K31" s="85" t="inlineStr">
        <is>
          <t>594, Madrasha Raod, East Manikdi, Cantonment, Dhaka-1206.</t>
        </is>
      </c>
      <c r="L31" s="85" t="inlineStr">
        <is>
          <t>Vill-Gokul Nagor, Post-Narayanpur, Thana-Raipura, Dist-Narsingdi.</t>
        </is>
      </c>
      <c r="M31" s="32" t="inlineStr">
        <is>
          <t>01921701690</t>
        </is>
      </c>
      <c r="N31" t="inlineStr">
        <is>
          <t>ahrony90@gmail.com</t>
        </is>
      </c>
      <c r="O31" s="19" t="inlineStr">
        <is>
          <t xml:space="preserve">can`t reach phone call </t>
        </is>
      </c>
      <c r="Q31" s="19" t="n"/>
    </row>
    <row customHeight="1" ht="12.75" r="32" s="161">
      <c r="A32" s="10" t="n"/>
      <c r="B32" s="85" t="n">
        <v>30</v>
      </c>
      <c r="C32" s="85" t="inlineStr">
        <is>
          <t>male</t>
        </is>
      </c>
      <c r="D32" s="86" t="inlineStr">
        <is>
          <t>Syed Abdul Sarek</t>
        </is>
      </c>
      <c r="E32" s="86" t="inlineStr">
        <is>
          <t>142-25-407</t>
        </is>
      </c>
      <c r="F32" s="49">
        <f>IF((MID(E32,5,2))="10","ENG",IF((MID(E32,5,2))="11","BBA",IF((MID(E32,5,2))="12","MBA(E)",IF((MID(E32,5,2))="14","MBA",IF((MID(E32,5,2))="15","CSE",IF((MID(E32,5,2))="16","CIS",IF((MID(E32,5,2))="17","MS-MIS",IF((MID(E32,5,2))="18","B.COM",IF((MID(E32,5,2))="19","ETE",IF((MID(E32,5,2))="20","CS",IF((MID(E32,5,2))="21","MA-ENG(P)",IF((MID(E32,5,2))="22","MA-ENG(F)",IF((MID(E32,5,2))="23","TE",IF((MID(E32,5,2))="24","JMC",IF((MID(E32,5,2))="25","MS-CSE",IF((MID(E32,5,2))="26","LLB(H)",IF((MID(E32,5,2))="27","BRE",IF((MID(E32,5,2))="28","MSS-JMC",IF((MID(E32,5,2))="29","PHARMACY",IF((MID(E32,5,2))="30","ESDM",IF((MID(E32,5,2))="31","MS-ETE",IF((MID(E32,5,2))="32","MS-TE",IF((MID(E32,5,2))="33","EEE",IF((MID(E32,5,2))="34","NFE",IF((MID(E32,5,2))="35","SWE",IF((MID(E32,5,2))="36","LLB(P)",IF((MID(E32,5,2))="37","LLM(Pre)",IF((MID(E32,5,2))="38","LLM(F)",IF((MID(E32,5,2))="39","ICT",IF((MID(E32,5,2))="40","MTCA",IF((MID(E32,5,2))="41","MS-PH",IF((MID(E32,5,2))="42","ARCH",IF((MID(E32,5,2))="43","THM",IF((MID(E32,5,2))="44","MS-SWE",IF((MID(E32,5,2))="45","ENTRE",IF((MID(E32,5,2))="46","M-PHARM",IF((MID(E32,5,2))="47","CIVIL-ENG",0)))))))))))))))))))))))))))))))))))))</f>
        <v/>
      </c>
      <c r="G32" s="90" t="inlineStr">
        <is>
          <t>Summer-2014</t>
        </is>
      </c>
      <c r="H32" s="85" t="inlineStr">
        <is>
          <t>Summer 2015</t>
        </is>
      </c>
      <c r="I32" s="85" t="inlineStr">
        <is>
          <t>BRAC IT Services Ltd</t>
        </is>
      </c>
      <c r="J32" s="85" t="inlineStr">
        <is>
          <t>Software Engineer</t>
        </is>
      </c>
      <c r="K32" s="85" t="inlineStr">
        <is>
          <t>111/02, Nazimuddin Road, Dhaka.</t>
        </is>
      </c>
      <c r="L32" s="85" t="inlineStr">
        <is>
          <t>111/02, Nazimuddin Road, Dhaka.</t>
        </is>
      </c>
      <c r="M32" s="17" t="n">
        <v>1670970485</v>
      </c>
      <c r="N32" s="23">
        <f>HYPERLINK("mailto:syed_sarek@yahoo.com","syed_sarek@yahoo.com")</f>
        <v/>
      </c>
      <c r="O32" s="19" t="inlineStr">
        <is>
          <t xml:space="preserve">can`t reach phone call </t>
        </is>
      </c>
      <c r="Q32" s="19" t="n"/>
    </row>
    <row customHeight="1" ht="12.75" r="33" s="161">
      <c r="A33" s="10" t="n"/>
      <c r="B33" s="85" t="n">
        <v>31</v>
      </c>
      <c r="C33" s="85" t="inlineStr">
        <is>
          <t>male</t>
        </is>
      </c>
      <c r="D33" s="96" t="inlineStr">
        <is>
          <t>Md. Farhan Ali</t>
        </is>
      </c>
      <c r="E33" s="29" t="inlineStr">
        <is>
          <t>112-14-534</t>
        </is>
      </c>
      <c r="F33" s="49">
        <f>IF((MID(E33,5,2))="10","ENG",IF((MID(E33,5,2))="11","BBA",IF((MID(E33,5,2))="12","MBA(E)",IF((MID(E33,5,2))="14","MBA",IF((MID(E33,5,2))="15","CSE",IF((MID(E33,5,2))="16","CIS",IF((MID(E33,5,2))="17","MS-MIS",IF((MID(E33,5,2))="18","B.COM",IF((MID(E33,5,2))="19","ETE",IF((MID(E33,5,2))="20","CS",IF((MID(E33,5,2))="21","MA-ENG(P)",IF((MID(E33,5,2))="22","MA-ENG(F)",IF((MID(E33,5,2))="23","TE",IF((MID(E33,5,2))="24","JMC",IF((MID(E33,5,2))="25","MS-CSE",IF((MID(E33,5,2))="26","LLB(H)",IF((MID(E33,5,2))="27","BRE",IF((MID(E33,5,2))="28","MSS-JMC",IF((MID(E33,5,2))="29","PHARMACY",IF((MID(E33,5,2))="30","ESDM",IF((MID(E33,5,2))="31","MS-ETE",IF((MID(E33,5,2))="32","MS-TE",IF((MID(E33,5,2))="33","EEE",IF((MID(E33,5,2))="34","NFE",IF((MID(E33,5,2))="35","SWE",IF((MID(E33,5,2))="36","LLB(P)",IF((MID(E33,5,2))="37","LLM(Pre)",IF((MID(E33,5,2))="38","LLM(F)",IF((MID(E33,5,2))="39","ICT",IF((MID(E33,5,2))="40","MTCA",IF((MID(E33,5,2))="41","MS-PH",IF((MID(E33,5,2))="42","ARCH",IF((MID(E33,5,2))="43","THM",IF((MID(E33,5,2))="44","MS-SWE",IF((MID(E33,5,2))="45","ENTRE",IF((MID(E33,5,2))="46","M-PHARM",IF((MID(E33,5,2))="47","CIVIL-ENG",0)))))))))))))))))))))))))))))))))))))</f>
        <v/>
      </c>
      <c r="G33" s="90" t="inlineStr">
        <is>
          <t>Summer-2011</t>
        </is>
      </c>
      <c r="H33" s="85" t="inlineStr">
        <is>
          <t>Spring-2015</t>
        </is>
      </c>
      <c r="I33" s="85" t="inlineStr">
        <is>
          <t>-</t>
        </is>
      </c>
      <c r="J33" s="85" t="inlineStr">
        <is>
          <t>-</t>
        </is>
      </c>
      <c r="K33" s="85" t="inlineStr">
        <is>
          <t>Sanchta Apt, Flat No-202, 2, Nonogram lane, Wari, Dhaka-1203.</t>
        </is>
      </c>
      <c r="L33" s="85" t="inlineStr">
        <is>
          <t>Dr.Shamsul Haque Raod, Saidpur, Nilphamari.</t>
        </is>
      </c>
      <c r="M33" s="32" t="inlineStr">
        <is>
          <t>01718443921</t>
        </is>
      </c>
      <c r="N33" t="inlineStr">
        <is>
          <t>alifarhanbang@gmail.com</t>
        </is>
      </c>
      <c r="O33" s="19" t="inlineStr">
        <is>
          <t xml:space="preserve">can`t reach phone call </t>
        </is>
      </c>
      <c r="Q33" s="19" t="n"/>
    </row>
    <row customHeight="1" ht="12.75" r="34" s="161">
      <c r="A34" s="10" t="n"/>
      <c r="B34" s="85" t="n">
        <v>32</v>
      </c>
      <c r="C34" s="85" t="n"/>
      <c r="D34" s="19" t="n"/>
      <c r="E34" s="19" t="n"/>
      <c r="F34" s="19" t="n"/>
      <c r="G34" s="19" t="n"/>
      <c r="H34" s="19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</row>
    <row customHeight="1" ht="12.75" r="35" s="161">
      <c r="A35" s="10" t="n"/>
      <c r="B35" s="85" t="n">
        <v>33</v>
      </c>
      <c r="C35" s="85" t="n"/>
      <c r="D35" s="19" t="n"/>
      <c r="E35" s="19" t="n"/>
      <c r="F35" s="19" t="n"/>
      <c r="G35" s="19" t="n"/>
      <c r="H35" s="19" t="n"/>
      <c r="I35" s="19" t="n"/>
      <c r="J35" s="19" t="n"/>
      <c r="K35" s="19" t="n"/>
      <c r="L35" s="19" t="n"/>
      <c r="M35" s="19" t="n"/>
      <c r="N35" s="19" t="n"/>
      <c r="O35" s="19" t="n"/>
      <c r="P35" s="19" t="n"/>
      <c r="R35" s="19" t="n"/>
    </row>
    <row customHeight="1" ht="12.75" r="36" s="161">
      <c r="A36" s="10" t="n"/>
      <c r="B36" s="85" t="n">
        <v>34</v>
      </c>
      <c r="C36" s="85" t="n"/>
      <c r="D36" s="19" t="n"/>
      <c r="E36" s="19" t="n"/>
      <c r="F36" s="19" t="n"/>
      <c r="G36" s="19" t="n"/>
      <c r="H36" s="19" t="n"/>
      <c r="I36" s="19" t="n"/>
      <c r="J36" s="19" t="n"/>
      <c r="K36" s="19" t="n"/>
      <c r="L36" s="19" t="n"/>
      <c r="M36" s="19" t="n"/>
      <c r="N36" s="19" t="n"/>
      <c r="O36" s="19" t="n"/>
      <c r="P36" s="19" t="n"/>
      <c r="R36" s="19" t="n"/>
    </row>
    <row customHeight="1" ht="12.75" r="37" s="161">
      <c r="A37" s="10" t="n"/>
      <c r="B37" s="85" t="n">
        <v>35</v>
      </c>
      <c r="C37" s="85" t="n"/>
      <c r="D37" s="19" t="n"/>
      <c r="E37" s="19" t="n"/>
      <c r="F37" s="19" t="n"/>
      <c r="G37" s="19" t="n"/>
      <c r="H37" s="19" t="n"/>
      <c r="I37" s="19" t="n"/>
      <c r="J37" s="19" t="n"/>
      <c r="K37" s="19" t="n"/>
      <c r="L37" s="19" t="n"/>
      <c r="M37" s="19" t="n"/>
      <c r="N37" s="19" t="n"/>
      <c r="O37" s="19" t="n"/>
      <c r="P37" s="19" t="n"/>
      <c r="R37" s="19" t="n"/>
    </row>
    <row customHeight="1" ht="12.75" r="38" s="161">
      <c r="A38" s="10" t="n"/>
      <c r="B38" s="85" t="n">
        <v>36</v>
      </c>
      <c r="C38" s="85" t="inlineStr">
        <is>
          <t>male</t>
        </is>
      </c>
      <c r="D38" s="86" t="inlineStr">
        <is>
          <t>Polash Bakali</t>
        </is>
      </c>
      <c r="E38" s="86" t="inlineStr">
        <is>
          <t>133-25-327</t>
        </is>
      </c>
      <c r="F38" s="49">
        <f>IF((MID(E38,5,2))="10","ENG",IF((MID(E38,5,2))="11","BBA",IF((MID(E38,5,2))="12","MBA(E)",IF((MID(E38,5,2))="14","MBA",IF((MID(E38,5,2))="15","CSE",IF((MID(E38,5,2))="16","CIS",IF((MID(E38,5,2))="17","MS-MIS",IF((MID(E38,5,2))="18","B.COM",IF((MID(E38,5,2))="19","ETE",IF((MID(E38,5,2))="20","CS",IF((MID(E38,5,2))="21","MA-ENG(P)",IF((MID(E38,5,2))="22","MA-ENG(F)",IF((MID(E38,5,2))="23","TE",IF((MID(E38,5,2))="24","JMC",IF((MID(E38,5,2))="25","MS-CSE",IF((MID(E38,5,2))="26","LLB(H)",IF((MID(E38,5,2))="27","BRE",IF((MID(E38,5,2))="28","MSS-JMC",IF((MID(E38,5,2))="29","PHARMACY",IF((MID(E38,5,2))="30","ESDM",IF((MID(E38,5,2))="31","MS-ETE",IF((MID(E38,5,2))="32","MS-TE",IF((MID(E38,5,2))="33","EEE",IF((MID(E38,5,2))="34","NFE",IF((MID(E38,5,2))="35","SWE",IF((MID(E38,5,2))="36","LLB(P)",IF((MID(E38,5,2))="37","LLM(Pre)",IF((MID(E38,5,2))="38","LLM(F)",IF((MID(E38,5,2))="39","ICT",IF((MID(E38,5,2))="40","MTCA",IF((MID(E38,5,2))="41","MS-PH",IF((MID(E38,5,2))="42","ARCH",IF((MID(E38,5,2))="43","THM",IF((MID(E38,5,2))="44","MS-SWE",IF((MID(E38,5,2))="45","ENTRE",IF((MID(E38,5,2))="46","M-PHARM",IF((MID(E38,5,2))="47","CIVIL-ENG",0)))))))))))))))))))))))))))))))))))))</f>
        <v/>
      </c>
      <c r="G38" s="90" t="inlineStr">
        <is>
          <t>Fall-2013</t>
        </is>
      </c>
      <c r="H38" s="85" t="inlineStr">
        <is>
          <t>Summer 2015</t>
        </is>
      </c>
      <c r="I38" s="77" t="inlineStr">
        <is>
          <t>-</t>
        </is>
      </c>
      <c r="J38" s="85" t="inlineStr">
        <is>
          <t>Jr. Sortware
Engineer</t>
        </is>
      </c>
      <c r="K38" s="85" t="inlineStr">
        <is>
          <t>59/02(2nd Floor ), West Razabazar, Panthapath,Dhaka.</t>
        </is>
      </c>
      <c r="L38" s="85" t="inlineStr">
        <is>
          <t>Kholilabad, Baliah, Saturia,Manikgonj.</t>
        </is>
      </c>
      <c r="M38" s="17" t="n">
        <v>1738511130</v>
      </c>
      <c r="N38" s="23">
        <f>HYPERLINK("mailto:polash.803@gmail.com","polash.803@gmail.com")</f>
        <v/>
      </c>
      <c r="O38" s="19" t="inlineStr">
        <is>
          <t>he don`t receive phone call</t>
        </is>
      </c>
    </row>
    <row customHeight="1" ht="12.75" r="39" s="161">
      <c r="A39" s="10" t="n"/>
      <c r="B39" s="85" t="n">
        <v>37</v>
      </c>
      <c r="C39" s="85" t="inlineStr">
        <is>
          <t>male</t>
        </is>
      </c>
      <c r="D39" s="96" t="inlineStr">
        <is>
          <t>Mohammad Ahsan Ullah Khondoker</t>
        </is>
      </c>
      <c r="E39" s="29" t="inlineStr">
        <is>
          <t>103-11-1642</t>
        </is>
      </c>
      <c r="F39" s="49">
        <f>IF((MID(E39,5,2))="10","ENG",IF((MID(E39,5,2))="11","BBA",IF((MID(E39,5,2))="12","MBA(E)",IF((MID(E39,5,2))="14","MBA",IF((MID(E39,5,2))="15","CSE",IF((MID(E39,5,2))="16","CIS",IF((MID(E39,5,2))="17","MS-MIS",IF((MID(E39,5,2))="18","B.COM",IF((MID(E39,5,2))="19","ETE",IF((MID(E39,5,2))="20","CS",IF((MID(E39,5,2))="21","MA-ENG(P)",IF((MID(E39,5,2))="22","MA-ENG(F)",IF((MID(E39,5,2))="23","TE",IF((MID(E39,5,2))="24","JMC",IF((MID(E39,5,2))="25","MS-CSE",IF((MID(E39,5,2))="26","LLB(H)",IF((MID(E39,5,2))="27","BRE",IF((MID(E39,5,2))="28","MSS-JMC",IF((MID(E39,5,2))="29","PHARMACY",IF((MID(E39,5,2))="30","ESDM",IF((MID(E39,5,2))="31","MS-ETE",IF((MID(E39,5,2))="32","MS-TE",IF((MID(E39,5,2))="33","EEE",IF((MID(E39,5,2))="34","NFE",IF((MID(E39,5,2))="35","SWE",IF((MID(E39,5,2))="36","LLB(P)",IF((MID(E39,5,2))="37","LLM(Pre)",IF((MID(E39,5,2))="38","LLM(F)",IF((MID(E39,5,2))="39","ICT",IF((MID(E39,5,2))="40","MTCA",IF((MID(E39,5,2))="41","MS-PH",IF((MID(E39,5,2))="42","ARCH",IF((MID(E39,5,2))="43","THM",IF((MID(E39,5,2))="44","MS-SWE",IF((MID(E39,5,2))="45","ENTRE",IF((MID(E39,5,2))="46","M-PHARM",IF((MID(E39,5,2))="47","CIVIL-ENG",0)))))))))))))))))))))))))))))))))))))</f>
        <v/>
      </c>
      <c r="G39" s="90" t="inlineStr">
        <is>
          <t>Fall-2010</t>
        </is>
      </c>
      <c r="H39" s="85" t="inlineStr">
        <is>
          <t>Spring-2015</t>
        </is>
      </c>
      <c r="I39" s="77" t="inlineStr">
        <is>
          <t>-</t>
        </is>
      </c>
      <c r="J39" s="85" t="inlineStr">
        <is>
          <t>-</t>
        </is>
      </c>
      <c r="K39" s="85" t="inlineStr">
        <is>
          <t>54, Shonalibagh, Boro moghbazar, Dhaka.</t>
        </is>
      </c>
      <c r="L39" s="85" t="inlineStr">
        <is>
          <t>Vill-Purbo-Shormongol, Post-Rajior, Thana-Rajoir, Dist-Madaripur.</t>
        </is>
      </c>
      <c r="M39" s="32" t="inlineStr">
        <is>
          <t>01940222111</t>
        </is>
      </c>
      <c r="N39" t="inlineStr">
        <is>
          <t>ashanullah_1642@diu.edu.bd</t>
        </is>
      </c>
      <c r="O39" s="19" t="inlineStr">
        <is>
          <t xml:space="preserve">can`t reach phone call </t>
        </is>
      </c>
    </row>
    <row customHeight="1" ht="12.75" r="40" s="161">
      <c r="A40" s="10" t="n"/>
      <c r="B40" s="85" t="n">
        <v>38</v>
      </c>
      <c r="C40" s="85" t="inlineStr">
        <is>
          <t>female</t>
        </is>
      </c>
      <c r="D40" s="86" t="inlineStr">
        <is>
          <t>Umme Asma Thatun</t>
        </is>
      </c>
      <c r="E40" s="86" t="inlineStr">
        <is>
          <t>123-41-019</t>
        </is>
      </c>
      <c r="F40" s="49">
        <f>IF((MID(E40,5,2))="10","ENG",IF((MID(E40,5,2))="11","BBA",IF((MID(E40,5,2))="12","MBA(E)",IF((MID(E40,5,2))="14","MBA",IF((MID(E40,5,2))="15","CSE",IF((MID(E40,5,2))="16","CIS",IF((MID(E40,5,2))="17","MS-MIS",IF((MID(E40,5,2))="18","B.COM",IF((MID(E40,5,2))="19","ETE",IF((MID(E40,5,2))="20","CS",IF((MID(E40,5,2))="21","MA-ENG(P)",IF((MID(E40,5,2))="22","MA-ENG(F)",IF((MID(E40,5,2))="23","TE",IF((MID(E40,5,2))="24","JMC",IF((MID(E40,5,2))="25","MS-CSE",IF((MID(E40,5,2))="26","LLB(H)",IF((MID(E40,5,2))="27","BRE",IF((MID(E40,5,2))="28","MSS-JMC",IF((MID(E40,5,2))="29","PHARMACY",IF((MID(E40,5,2))="30","ESDM",IF((MID(E40,5,2))="31","MS-ETE",IF((MID(E40,5,2))="32","MS-TE",IF((MID(E40,5,2))="33","EEE",IF((MID(E40,5,2))="34","NFE",IF((MID(E40,5,2))="35","SWE",IF((MID(E40,5,2))="36","LLB(P)",IF((MID(E40,5,2))="37","LLM(Pre)",IF((MID(E40,5,2))="38","LLM(F)",IF((MID(E40,5,2))="39","ICT",IF((MID(E40,5,2))="40","MTCA",IF((MID(E40,5,2))="41","MS-PH",IF((MID(E40,5,2))="42","ARCH",IF((MID(E40,5,2))="43","THM",IF((MID(E40,5,2))="44","MS-SWE",IF((MID(E40,5,2))="45","ENTRE",IF((MID(E40,5,2))="46","M-PHARM",IF((MID(E40,5,2))="47","CIVIL-ENG",0)))))))))))))))))))))))))))))))))))))</f>
        <v/>
      </c>
      <c r="G40" s="90" t="inlineStr">
        <is>
          <t>Fall-2012</t>
        </is>
      </c>
      <c r="H40" s="77" t="inlineStr">
        <is>
          <t>-</t>
        </is>
      </c>
      <c r="I40" s="85" t="inlineStr">
        <is>
          <t>Lab Sincs</t>
        </is>
      </c>
      <c r="J40" s="77" t="inlineStr">
        <is>
          <t>-</t>
        </is>
      </c>
      <c r="K40" s="77" t="inlineStr">
        <is>
          <t>-</t>
        </is>
      </c>
      <c r="L40" s="85" t="inlineStr">
        <is>
          <t>Green Road,Al Amin Road, Jasuws Tawer, 44/01, Dhaka.</t>
        </is>
      </c>
      <c r="M40" s="17" t="n">
        <v>1710972011</v>
      </c>
      <c r="N40" s="33" t="inlineStr">
        <is>
          <t>drtanjia@yahoo,com</t>
        </is>
      </c>
      <c r="O40" s="19" t="inlineStr">
        <is>
          <t>Number Busy</t>
        </is>
      </c>
      <c r="Q40" s="19" t="n"/>
    </row>
    <row customHeight="1" ht="12.75" r="41" s="161">
      <c r="A41" s="10" t="n"/>
      <c r="B41" s="85" t="n">
        <v>39</v>
      </c>
      <c r="C41" s="85" t="inlineStr">
        <is>
          <t>female</t>
        </is>
      </c>
      <c r="D41" s="96" t="inlineStr">
        <is>
          <t>Mohsina Parvin Jolly</t>
        </is>
      </c>
      <c r="E41" s="29" t="inlineStr">
        <is>
          <t>09161-11-852</t>
        </is>
      </c>
      <c r="F41" s="49" t="inlineStr">
        <is>
          <t>BBA</t>
        </is>
      </c>
      <c r="G41" s="90" t="inlineStr">
        <is>
          <t>Spring-2009</t>
        </is>
      </c>
      <c r="H41" s="77" t="inlineStr">
        <is>
          <t>Spring-2014</t>
        </is>
      </c>
      <c r="I41" s="85" t="inlineStr">
        <is>
          <t>-</t>
        </is>
      </c>
      <c r="J41" s="77" t="inlineStr">
        <is>
          <t>-</t>
        </is>
      </c>
      <c r="K41" s="77" t="inlineStr">
        <is>
          <t>-</t>
        </is>
      </c>
      <c r="L41" s="85" t="inlineStr">
        <is>
          <t>House No-112, Block-TA, Line-8, Mirpur, Dhaka-1216/</t>
        </is>
      </c>
      <c r="M41" s="32" t="inlineStr">
        <is>
          <t>01677001540</t>
        </is>
      </c>
      <c r="N41" t="inlineStr">
        <is>
          <t>mohsinajolly@yahoo.com</t>
        </is>
      </c>
      <c r="O41" s="19" t="inlineStr">
        <is>
          <t xml:space="preserve">can`t reach phone call </t>
        </is>
      </c>
      <c r="Q41" s="19" t="n"/>
    </row>
    <row customHeight="1" ht="12.75" r="42" s="161">
      <c r="A42" s="10" t="n"/>
      <c r="B42" s="85" t="n">
        <v>40</v>
      </c>
      <c r="C42" s="85" t="inlineStr">
        <is>
          <t>male</t>
        </is>
      </c>
      <c r="D42" s="96" t="inlineStr">
        <is>
          <t>Soukhin Tripura</t>
        </is>
      </c>
      <c r="E42" s="29" t="inlineStr">
        <is>
          <t>132-38-015</t>
        </is>
      </c>
      <c r="F42" s="49">
        <f>IF((MID(E42,5,2))="10","ENG",IF((MID(E42,5,2))="11","BBA",IF((MID(E42,5,2))="12","MBA(E)",IF((MID(E42,5,2))="14","MBA",IF((MID(E42,5,2))="15","CSE",IF((MID(E42,5,2))="16","CIS",IF((MID(E42,5,2))="17","MS-MIS",IF((MID(E42,5,2))="18","B.COM",IF((MID(E42,5,2))="19","ETE",IF((MID(E42,5,2))="20","CS",IF((MID(E42,5,2))="21","MA-ENG(P)",IF((MID(E42,5,2))="22","MA-ENG(F)",IF((MID(E42,5,2))="23","TE",IF((MID(E42,5,2))="24","JMC",IF((MID(E42,5,2))="25","MS-CSE",IF((MID(E42,5,2))="26","LLB(H)",IF((MID(E42,5,2))="27","BRE",IF((MID(E42,5,2))="28","MSS-JMC",IF((MID(E42,5,2))="29","PHARMACY",IF((MID(E42,5,2))="30","ESDM",IF((MID(E42,5,2))="31","MS-ETE",IF((MID(E42,5,2))="32","MS-TE",IF((MID(E42,5,2))="33","EEE",IF((MID(E42,5,2))="34","NFE",IF((MID(E42,5,2))="35","SWE",IF((MID(E42,5,2))="36","LLB(P)",IF((MID(E42,5,2))="37","LLM(Pre)",IF((MID(E42,5,2))="38","LLM(F)",IF((MID(E42,5,2))="39","ICT",IF((MID(E42,5,2))="40","MTCA",IF((MID(E42,5,2))="41","MS-PH",IF((MID(E42,5,2))="42","ARCH",IF((MID(E42,5,2))="43","THM",IF((MID(E42,5,2))="44","MS-SWE",IF((MID(E42,5,2))="45","ENTRE",IF((MID(E42,5,2))="46","M-PHARM",IF((MID(E42,5,2))="47","CIVIL-ENG",0)))))))))))))))))))))))))))))))))))))</f>
        <v/>
      </c>
      <c r="G42" s="90">
        <f>#N/A</f>
        <v/>
      </c>
      <c r="H42" s="77" t="inlineStr">
        <is>
          <t>-</t>
        </is>
      </c>
      <c r="I42" s="85" t="inlineStr">
        <is>
          <t>-</t>
        </is>
      </c>
      <c r="J42" s="77" t="inlineStr">
        <is>
          <t>-</t>
        </is>
      </c>
      <c r="K42" s="77" t="inlineStr">
        <is>
          <t>105/2, Nondini, Shukhrabad, Dhanmondi, Dhaka-1207.</t>
        </is>
      </c>
      <c r="L42" s="85" t="inlineStr">
        <is>
          <t>Vill-Pankhaiya Para, Post-Khagrachori, Dist-Khagrachori.</t>
        </is>
      </c>
      <c r="M42" s="32" t="inlineStr">
        <is>
          <t>01861690818</t>
        </is>
      </c>
      <c r="N42" s="90" t="inlineStr">
        <is>
          <t>rupantripura@gmail.com</t>
        </is>
      </c>
      <c r="O42" s="19" t="inlineStr">
        <is>
          <t>he don`t receive phone call</t>
        </is>
      </c>
      <c r="Q42" s="19" t="n"/>
    </row>
    <row customHeight="1" ht="12.75" r="43" s="161">
      <c r="A43" s="10" t="n"/>
      <c r="B43" s="85" t="n">
        <v>41</v>
      </c>
      <c r="C43" s="19" t="n"/>
      <c r="D43" s="19" t="n"/>
      <c r="E43" s="19" t="n"/>
      <c r="F43" s="19" t="n"/>
      <c r="G43" s="19" t="n"/>
      <c r="H43" s="19" t="n"/>
      <c r="I43" s="19" t="n"/>
      <c r="J43" s="19" t="n"/>
      <c r="K43" s="19" t="n"/>
      <c r="L43" s="19" t="n"/>
      <c r="M43" s="19" t="n"/>
      <c r="N43" s="19" t="n"/>
      <c r="O43" s="19" t="n"/>
      <c r="P43" s="19" t="n"/>
      <c r="Q43" s="19" t="n"/>
      <c r="R43" s="19" t="n"/>
      <c r="S43" s="19" t="n"/>
      <c r="T43" s="19" t="n"/>
      <c r="U43" s="19" t="n"/>
      <c r="V43" s="19" t="n"/>
    </row>
    <row customHeight="1" ht="12.75" r="44" s="161">
      <c r="A44" s="10" t="n"/>
      <c r="B44" s="85" t="n">
        <v>42</v>
      </c>
      <c r="C44" s="19" t="n"/>
      <c r="D44" s="19" t="n"/>
      <c r="E44" s="19" t="n"/>
      <c r="F44" s="19" t="n"/>
      <c r="G44" s="19" t="n"/>
      <c r="H44" s="19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</row>
    <row customHeight="1" ht="12.75" r="45" s="161">
      <c r="A45" s="10" t="n"/>
      <c r="B45" s="85" t="n">
        <v>43</v>
      </c>
      <c r="C45" s="19" t="n"/>
      <c r="D45" s="19" t="n"/>
      <c r="E45" s="19" t="n"/>
      <c r="F45" s="19" t="n"/>
      <c r="G45" s="19" t="n"/>
      <c r="H45" s="19" t="n"/>
      <c r="I45" s="19" t="n"/>
      <c r="J45" s="19" t="n"/>
      <c r="K45" s="19" t="n"/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</row>
    <row customHeight="1" ht="12.75" r="46" s="161">
      <c r="A46" s="10" t="n"/>
      <c r="B46" s="85" t="n">
        <v>44</v>
      </c>
      <c r="C46" s="19" t="n"/>
      <c r="D46" s="19" t="n"/>
      <c r="E46" s="19" t="n"/>
      <c r="F46" s="19" t="n"/>
      <c r="G46" s="19" t="n"/>
      <c r="H46" s="19" t="n"/>
      <c r="I46" s="19" t="n"/>
      <c r="J46" s="19" t="n"/>
      <c r="K46" s="19" t="n"/>
      <c r="L46" s="19" t="n"/>
      <c r="M46" s="19" t="n"/>
      <c r="N46" s="19" t="n"/>
      <c r="O46" s="19" t="n"/>
      <c r="P46" s="19" t="n"/>
      <c r="Q46" s="19" t="n"/>
      <c r="R46" s="19" t="n"/>
      <c r="S46" s="19" t="n"/>
      <c r="T46" s="19" t="n"/>
      <c r="U46" s="19" t="n"/>
      <c r="V46" s="19" t="n"/>
    </row>
    <row customHeight="1" ht="12.75" r="47" s="161">
      <c r="A47" s="10" t="n"/>
      <c r="B47" s="85" t="n">
        <v>45</v>
      </c>
      <c r="C47" s="19" t="n"/>
      <c r="D47" s="19" t="n"/>
      <c r="E47" s="19" t="n"/>
      <c r="F47" s="19" t="n"/>
      <c r="G47" s="19" t="n"/>
      <c r="H47" s="19" t="n"/>
      <c r="I47" s="19" t="n"/>
      <c r="J47" s="19" t="n"/>
      <c r="K47" s="19" t="n"/>
      <c r="L47" s="19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</row>
    <row customHeight="1" ht="12.75" r="48" s="161">
      <c r="A48" s="10" t="n"/>
      <c r="B48" s="85" t="n">
        <v>46</v>
      </c>
      <c r="C48" s="19" t="n"/>
      <c r="D48" s="19" t="n"/>
      <c r="E48" s="19" t="n"/>
      <c r="F48" s="19" t="n"/>
      <c r="G48" s="19" t="n"/>
      <c r="H48" s="19" t="n"/>
      <c r="I48" s="19" t="n"/>
      <c r="J48" s="19" t="n"/>
      <c r="K48" s="19" t="n"/>
      <c r="L48" s="19" t="n"/>
      <c r="M48" s="19" t="n"/>
      <c r="N48" s="19" t="n"/>
      <c r="O48" s="19" t="n"/>
      <c r="P48" s="19" t="n"/>
      <c r="Q48" s="19" t="n"/>
      <c r="R48" s="19" t="n"/>
      <c r="S48" s="19" t="n"/>
      <c r="T48" s="19" t="n"/>
      <c r="U48" s="19" t="n"/>
      <c r="V48" s="19" t="n"/>
    </row>
    <row customHeight="1" ht="12.75" r="49" s="161">
      <c r="A49" s="10" t="n"/>
      <c r="B49" s="85" t="n">
        <v>47</v>
      </c>
      <c r="C49" s="19" t="n"/>
      <c r="D49" s="19" t="n"/>
      <c r="E49" s="19" t="n"/>
      <c r="F49" s="19" t="n"/>
      <c r="G49" s="19" t="n"/>
      <c r="H49" s="19" t="n"/>
      <c r="I49" s="19" t="n"/>
      <c r="J49" s="19" t="n"/>
      <c r="K49" s="19" t="n"/>
      <c r="L49" s="19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</row>
    <row customHeight="1" ht="12.75" r="50" s="161">
      <c r="A50" s="10" t="n"/>
      <c r="B50" s="85" t="n">
        <v>48</v>
      </c>
      <c r="C50" s="19" t="n"/>
      <c r="D50" s="19" t="n"/>
      <c r="E50" s="19" t="n"/>
      <c r="F50" s="19" t="n"/>
      <c r="G50" s="19" t="n"/>
      <c r="H50" s="19" t="n"/>
      <c r="I50" s="19" t="n"/>
      <c r="J50" s="19" t="n"/>
      <c r="K50" s="19" t="n"/>
      <c r="L50" s="19" t="n"/>
      <c r="M50" s="19" t="n"/>
      <c r="N50" s="19" t="n"/>
      <c r="O50" s="19" t="n"/>
      <c r="P50" s="19" t="n"/>
      <c r="Q50" s="19" t="n"/>
      <c r="R50" s="19" t="n"/>
      <c r="S50" s="19" t="n"/>
      <c r="T50" s="19" t="n"/>
      <c r="U50" s="19" t="n"/>
      <c r="V50" s="19" t="n"/>
    </row>
    <row customHeight="1" ht="12.75" r="51" s="161">
      <c r="A51" s="10" t="n"/>
      <c r="B51" s="85" t="n">
        <v>49</v>
      </c>
      <c r="C51" s="19" t="n"/>
      <c r="D51" s="19" t="n"/>
      <c r="E51" s="19" t="n"/>
      <c r="F51" s="19" t="n"/>
      <c r="G51" s="19" t="n"/>
      <c r="H51" s="19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</row>
    <row customHeight="1" ht="12.75" r="52" s="161">
      <c r="A52" s="10" t="n"/>
      <c r="B52" s="85" t="n">
        <v>50</v>
      </c>
      <c r="C52" s="19" t="n"/>
      <c r="D52" s="19" t="n"/>
      <c r="E52" s="19" t="n"/>
      <c r="F52" s="19" t="n"/>
      <c r="G52" s="19" t="n"/>
      <c r="H52" s="19" t="n"/>
      <c r="I52" s="19" t="n"/>
      <c r="J52" s="19" t="n"/>
      <c r="K52" s="19" t="n"/>
      <c r="L52" s="19" t="n"/>
      <c r="M52" s="19" t="n"/>
      <c r="N52" s="19" t="n"/>
      <c r="O52" s="19" t="n"/>
      <c r="P52" s="19" t="n"/>
      <c r="R52" s="19" t="n"/>
      <c r="S52" s="19" t="n"/>
      <c r="T52" s="19" t="n"/>
      <c r="U52" s="19" t="n"/>
      <c r="V52" s="19" t="n"/>
    </row>
    <row customHeight="1" ht="12.75" r="53" s="161">
      <c r="A53" s="10" t="n"/>
      <c r="B53" s="85" t="n">
        <v>51</v>
      </c>
      <c r="C53" s="19" t="n"/>
      <c r="D53" s="19" t="n"/>
      <c r="E53" s="19" t="n"/>
      <c r="F53" s="19" t="n"/>
      <c r="G53" s="19" t="n"/>
      <c r="H53" s="19" t="n"/>
      <c r="I53" s="19" t="n"/>
      <c r="J53" s="19" t="n"/>
      <c r="K53" s="19" t="n"/>
      <c r="L53" s="19" t="n"/>
      <c r="M53" s="19" t="n"/>
      <c r="N53" s="19" t="n"/>
      <c r="O53" s="19" t="n"/>
      <c r="P53" s="19" t="n"/>
      <c r="R53" s="19" t="n"/>
      <c r="S53" s="19" t="n"/>
      <c r="T53" s="19" t="n"/>
      <c r="U53" s="19" t="n"/>
      <c r="V53" s="19" t="n"/>
    </row>
    <row customHeight="1" ht="12.75" r="54" s="161">
      <c r="A54" s="10" t="n"/>
      <c r="B54" s="85" t="n">
        <v>52</v>
      </c>
      <c r="C54" s="19" t="n"/>
      <c r="D54" s="19" t="n"/>
      <c r="E54" s="19" t="n"/>
      <c r="F54" s="19" t="n"/>
      <c r="G54" s="19" t="n"/>
      <c r="H54" s="19" t="n"/>
      <c r="I54" s="19" t="n"/>
      <c r="J54" s="19" t="n"/>
      <c r="K54" s="19" t="n"/>
      <c r="L54" s="19" t="n"/>
      <c r="M54" s="19" t="n"/>
      <c r="N54" s="19" t="n"/>
      <c r="O54" s="19" t="n"/>
      <c r="P54" s="19" t="n"/>
      <c r="R54" s="19" t="n"/>
      <c r="S54" s="19" t="n"/>
      <c r="T54" s="19" t="n"/>
      <c r="U54" s="19" t="n"/>
      <c r="V54" s="19" t="n"/>
    </row>
    <row customHeight="1" ht="12.75" r="55" s="161">
      <c r="A55" s="10" t="n"/>
      <c r="B55" s="85" t="n">
        <v>53</v>
      </c>
      <c r="C55" s="85" t="inlineStr">
        <is>
          <t>female</t>
        </is>
      </c>
      <c r="D55" s="96" t="inlineStr">
        <is>
          <t>Tasfia Mahmud</t>
        </is>
      </c>
      <c r="E55" s="29" t="inlineStr">
        <is>
          <t>142-28-184</t>
        </is>
      </c>
      <c r="F55" s="49">
        <f>IF((MID(E55,5,2))="10","ENG",IF((MID(E55,5,2))="11","BBA",IF((MID(E55,5,2))="12","MBA(E)",IF((MID(E55,5,2))="14","MBA",IF((MID(E55,5,2))="15","CSE",IF((MID(E55,5,2))="16","CIS",IF((MID(E55,5,2))="17","MS-MIS",IF((MID(E55,5,2))="18","B.COM",IF((MID(E55,5,2))="19","ETE",IF((MID(E55,5,2))="20","CS",IF((MID(E55,5,2))="21","MA-ENG(P)",IF((MID(E55,5,2))="22","MA-ENG(F)",IF((MID(E55,5,2))="23","TE",IF((MID(E55,5,2))="24","JMC",IF((MID(E55,5,2))="25","MS-CSE",IF((MID(E55,5,2))="26","LLB(H)",IF((MID(E55,5,2))="27","BRE",IF((MID(E55,5,2))="28","MSS-JMC",IF((MID(E55,5,2))="29","PHARMACY",IF((MID(E55,5,2))="30","ESDM",IF((MID(E55,5,2))="31","MS-ETE",IF((MID(E55,5,2))="32","MS-TE",IF((MID(E55,5,2))="33","EEE",IF((MID(E55,5,2))="34","NFE",IF((MID(E55,5,2))="35","SWE",IF((MID(E55,5,2))="36","LLB(P)",IF((MID(E55,5,2))="37","LLM(Pre)",IF((MID(E55,5,2))="38","LLM(F)",IF((MID(E55,5,2))="39","ICT",IF((MID(E55,5,2))="40","MTCA",IF((MID(E55,5,2))="41","MS-PH",IF((MID(E55,5,2))="42","ARCH",IF((MID(E55,5,2))="43","THM",IF((MID(E55,5,2))="44","MS-SWE",IF((MID(E55,5,2))="45","ENTRE",IF((MID(E55,5,2))="46","M-PHARM",IF((MID(E55,5,2))="47","CIVIL-ENG",0)))))))))))))))))))))))))))))))))))))</f>
        <v/>
      </c>
      <c r="G55" s="90">
        <f>#N/A</f>
        <v/>
      </c>
      <c r="H55" s="85" t="inlineStr">
        <is>
          <t>Spring-2015</t>
        </is>
      </c>
      <c r="I55" s="85" t="inlineStr">
        <is>
          <t>-</t>
        </is>
      </c>
      <c r="J55" s="85" t="inlineStr">
        <is>
          <t>-</t>
        </is>
      </c>
      <c r="K55" s="85" t="inlineStr">
        <is>
          <t>Hosue No-353, Road No-27, New DOHS, Mohakhali, Dhaka.</t>
        </is>
      </c>
      <c r="L55" s="85" t="inlineStr">
        <is>
          <t>Rahman Lodge, Middle Balubari, Dinajpur-5200.</t>
        </is>
      </c>
      <c r="M55" s="32" t="inlineStr">
        <is>
          <t>01818638648</t>
        </is>
      </c>
      <c r="N55" s="90" t="inlineStr">
        <is>
          <t>tasfiamahmud21@gmail.com</t>
        </is>
      </c>
      <c r="O55" s="19" t="inlineStr">
        <is>
          <t>he don`t receive phone call</t>
        </is>
      </c>
    </row>
    <row customHeight="1" ht="12.75" r="56" s="161">
      <c r="A56" s="10" t="n"/>
      <c r="B56" s="85" t="n">
        <v>54</v>
      </c>
      <c r="C56" s="85" t="inlineStr">
        <is>
          <t>female</t>
        </is>
      </c>
      <c r="D56" s="96" t="inlineStr">
        <is>
          <t>Kazi Farjana Akter</t>
        </is>
      </c>
      <c r="E56" s="29" t="inlineStr">
        <is>
          <t>101-11-1403</t>
        </is>
      </c>
      <c r="F56" s="49">
        <f>IF((MID(E56,5,2))="10","ENG",IF((MID(E56,5,2))="11","BBA",IF((MID(E56,5,2))="12","MBA(E)",IF((MID(E56,5,2))="14","MBA",IF((MID(E56,5,2))="15","CSE",IF((MID(E56,5,2))="16","CIS",IF((MID(E56,5,2))="17","MS-MIS",IF((MID(E56,5,2))="18","B.COM",IF((MID(E56,5,2))="19","ETE",IF((MID(E56,5,2))="20","CS",IF((MID(E56,5,2))="21","MA-ENG(P)",IF((MID(E56,5,2))="22","MA-ENG(F)",IF((MID(E56,5,2))="23","TE",IF((MID(E56,5,2))="24","JMC",IF((MID(E56,5,2))="25","MS-CSE",IF((MID(E56,5,2))="26","LLB(H)",IF((MID(E56,5,2))="27","BRE",IF((MID(E56,5,2))="28","MSS-JMC",IF((MID(E56,5,2))="29","PHARMACY",IF((MID(E56,5,2))="30","ESDM",IF((MID(E56,5,2))="31","MS-ETE",IF((MID(E56,5,2))="32","MS-TE",IF((MID(E56,5,2))="33","EEE",IF((MID(E56,5,2))="34","NFE",IF((MID(E56,5,2))="35","SWE",IF((MID(E56,5,2))="36","LLB(P)",IF((MID(E56,5,2))="37","LLM(Pre)",IF((MID(E56,5,2))="38","LLM(F)",IF((MID(E56,5,2))="39","ICT",IF((MID(E56,5,2))="40","MTCA",IF((MID(E56,5,2))="41","MS-PH",IF((MID(E56,5,2))="42","ARCH",IF((MID(E56,5,2))="43","THM",IF((MID(E56,5,2))="44","MS-SWE",IF((MID(E56,5,2))="45","ENTRE",IF((MID(E56,5,2))="46","M-PHARM",IF((MID(E56,5,2))="47","CIVIL-ENG",0)))))))))))))))))))))))))))))))))))))</f>
        <v/>
      </c>
      <c r="G56" s="90">
        <f>#N/A</f>
        <v/>
      </c>
      <c r="H56" s="85" t="inlineStr">
        <is>
          <t>Spring-2013</t>
        </is>
      </c>
      <c r="I56" s="85" t="inlineStr">
        <is>
          <t>-</t>
        </is>
      </c>
      <c r="J56" s="85" t="inlineStr">
        <is>
          <t>-</t>
        </is>
      </c>
      <c r="K56" s="85" t="inlineStr">
        <is>
          <t>House No-15, Road No-5, Block-D, Mirpur-1, Dhaka.</t>
        </is>
      </c>
      <c r="L56" s="85" t="inlineStr">
        <is>
          <t>House No-15, Road No-5, Block-D, Mirpur-1, Dhaka.</t>
        </is>
      </c>
      <c r="M56" s="32" t="inlineStr">
        <is>
          <t>01672313187</t>
        </is>
      </c>
      <c r="N56" t="inlineStr">
        <is>
          <t>nisita04@gmail.com</t>
        </is>
      </c>
      <c r="O56" s="19" t="inlineStr">
        <is>
          <t>he don`t receive phone call</t>
        </is>
      </c>
    </row>
    <row customHeight="1" ht="12.75" r="57" s="161">
      <c r="A57" s="10" t="n"/>
      <c r="B57" s="85" t="n">
        <v>55</v>
      </c>
      <c r="C57" s="85" t="inlineStr">
        <is>
          <t>female</t>
        </is>
      </c>
      <c r="D57" s="96" t="inlineStr">
        <is>
          <t>Nazia Rahman Mitu</t>
        </is>
      </c>
      <c r="E57" s="29" t="inlineStr">
        <is>
          <t>101-11-1428</t>
        </is>
      </c>
      <c r="F57" s="49">
        <f>IF((MID(E57,5,2))="10","ENG",IF((MID(E57,5,2))="11","BBA",IF((MID(E57,5,2))="12","MBA(E)",IF((MID(E57,5,2))="14","MBA",IF((MID(E57,5,2))="15","CSE",IF((MID(E57,5,2))="16","CIS",IF((MID(E57,5,2))="17","MS-MIS",IF((MID(E57,5,2))="18","B.COM",IF((MID(E57,5,2))="19","ETE",IF((MID(E57,5,2))="20","CS",IF((MID(E57,5,2))="21","MA-ENG(P)",IF((MID(E57,5,2))="22","MA-ENG(F)",IF((MID(E57,5,2))="23","TE",IF((MID(E57,5,2))="24","JMC",IF((MID(E57,5,2))="25","MS-CSE",IF((MID(E57,5,2))="26","LLB(H)",IF((MID(E57,5,2))="27","BRE",IF((MID(E57,5,2))="28","MSS-JMC",IF((MID(E57,5,2))="29","PHARMACY",IF((MID(E57,5,2))="30","ESDM",IF((MID(E57,5,2))="31","MS-ETE",IF((MID(E57,5,2))="32","MS-TE",IF((MID(E57,5,2))="33","EEE",IF((MID(E57,5,2))="34","NFE",IF((MID(E57,5,2))="35","SWE",IF((MID(E57,5,2))="36","LLB(P)",IF((MID(E57,5,2))="37","LLM(Pre)",IF((MID(E57,5,2))="38","LLM(F)",IF((MID(E57,5,2))="39","ICT",IF((MID(E57,5,2))="40","MTCA",IF((MID(E57,5,2))="41","MS-PH",IF((MID(E57,5,2))="42","ARCH",IF((MID(E57,5,2))="43","THM",IF((MID(E57,5,2))="44","MS-SWE",IF((MID(E57,5,2))="45","ENTRE",IF((MID(E57,5,2))="46","M-PHARM",IF((MID(E57,5,2))="47","CIVIL-ENG",0)))))))))))))))))))))))))))))))))))))</f>
        <v/>
      </c>
      <c r="G57" s="90">
        <f>#N/A</f>
        <v/>
      </c>
      <c r="H57" s="85" t="inlineStr">
        <is>
          <t>Spring-2013</t>
        </is>
      </c>
      <c r="I57" s="85" t="inlineStr">
        <is>
          <t>-</t>
        </is>
      </c>
      <c r="J57" s="85" t="inlineStr">
        <is>
          <t>-</t>
        </is>
      </c>
      <c r="K57" s="85" t="inlineStr">
        <is>
          <t>2/1, Wyne Street, Wari, Dhaka.</t>
        </is>
      </c>
      <c r="L57" s="85" t="inlineStr">
        <is>
          <t>2/1, Wyne Street, Wari, Dhaka.</t>
        </is>
      </c>
      <c r="M57" s="32" t="inlineStr">
        <is>
          <t>01783499634</t>
        </is>
      </c>
      <c r="N57" s="90" t="inlineStr">
        <is>
          <t>rnazia60@yahoo.com</t>
        </is>
      </c>
      <c r="O57" s="19" t="inlineStr">
        <is>
          <t>he don`t receive phone call</t>
        </is>
      </c>
    </row>
    <row customHeight="1" ht="12.75" r="58" s="161">
      <c r="A58" s="10" t="n"/>
      <c r="B58" s="85" t="n">
        <v>56</v>
      </c>
      <c r="C58" s="85" t="inlineStr">
        <is>
          <t>male</t>
        </is>
      </c>
      <c r="D58" s="96" t="inlineStr">
        <is>
          <t>Hasan Uddin Ahmed</t>
        </is>
      </c>
      <c r="E58" s="29" t="inlineStr">
        <is>
          <t>113-15-1534</t>
        </is>
      </c>
      <c r="F58" s="49">
        <f>IF((MID(E58,5,2))="10","ENG",IF((MID(E58,5,2))="11","BBA",IF((MID(E58,5,2))="12","MBA(E)",IF((MID(E58,5,2))="14","MBA",IF((MID(E58,5,2))="15","CSE",IF((MID(E58,5,2))="16","CIS",IF((MID(E58,5,2))="17","MS-MIS",IF((MID(E58,5,2))="18","B.COM",IF((MID(E58,5,2))="19","ETE",IF((MID(E58,5,2))="20","CS",IF((MID(E58,5,2))="21","MA-ENG(P)",IF((MID(E58,5,2))="22","MA-ENG(F)",IF((MID(E58,5,2))="23","TE",IF((MID(E58,5,2))="24","JMC",IF((MID(E58,5,2))="25","MS-CSE",IF((MID(E58,5,2))="26","LLB(H)",IF((MID(E58,5,2))="27","BRE",IF((MID(E58,5,2))="28","MSS-JMC",IF((MID(E58,5,2))="29","PHARMACY",IF((MID(E58,5,2))="30","ESDM",IF((MID(E58,5,2))="31","MS-ETE",IF((MID(E58,5,2))="32","MS-TE",IF((MID(E58,5,2))="33","EEE",IF((MID(E58,5,2))="34","NFE",IF((MID(E58,5,2))="35","SWE",IF((MID(E58,5,2))="36","LLB(P)",IF((MID(E58,5,2))="37","LLM(Pre)",IF((MID(E58,5,2))="38","LLM(F)",IF((MID(E58,5,2))="39","ICT",IF((MID(E58,5,2))="40","MTCA",IF((MID(E58,5,2))="41","MS-PH",IF((MID(E58,5,2))="42","ARCH",IF((MID(E58,5,2))="43","THM",IF((MID(E58,5,2))="44","MS-SWE",IF((MID(E58,5,2))="45","ENTRE",IF((MID(E58,5,2))="46","M-PHARM",IF((MID(E58,5,2))="47","CIVIL-ENG",0)))))))))))))))))))))))))))))))))))))</f>
        <v/>
      </c>
      <c r="G58" s="90">
        <f>#N/A</f>
        <v/>
      </c>
      <c r="H58" s="85" t="inlineStr">
        <is>
          <t>Fall-2014</t>
        </is>
      </c>
      <c r="I58" s="85" t="inlineStr">
        <is>
          <t>-</t>
        </is>
      </c>
      <c r="J58" s="85" t="inlineStr">
        <is>
          <t>-</t>
        </is>
      </c>
      <c r="K58" s="85" t="inlineStr">
        <is>
          <t>39/1, B.C Das Street, Lalbagh, Dhaka.</t>
        </is>
      </c>
      <c r="L58" s="85" t="inlineStr">
        <is>
          <t>Vill-South jashpur, Post-Chhgalnaiya, Thana-North Jashpur, Dist-Feni.</t>
        </is>
      </c>
      <c r="M58" s="32" t="inlineStr">
        <is>
          <t>01717769884</t>
        </is>
      </c>
      <c r="N58" t="inlineStr">
        <is>
          <t>hasanuddinhimel@gmail.com</t>
        </is>
      </c>
      <c r="O58" s="19" t="inlineStr">
        <is>
          <t>he don`t receive phone call</t>
        </is>
      </c>
    </row>
    <row customHeight="1" ht="12.75" r="59" s="161">
      <c r="A59" s="10" t="n"/>
      <c r="B59" s="85" t="n">
        <v>57</v>
      </c>
      <c r="C59" s="85" t="n"/>
    </row>
    <row customHeight="1" ht="12.75" r="60" s="161">
      <c r="A60" s="10" t="n"/>
      <c r="B60" s="85" t="n">
        <v>58</v>
      </c>
      <c r="C60" s="85" t="inlineStr">
        <is>
          <t>male</t>
        </is>
      </c>
      <c r="D60" s="96" t="inlineStr">
        <is>
          <t>Sheikh Shawon</t>
        </is>
      </c>
      <c r="E60" s="29" t="inlineStr">
        <is>
          <t>111-26-223</t>
        </is>
      </c>
      <c r="F60" s="49">
        <f>IF((MID(E60,5,2))="10","ENG",IF((MID(E60,5,2))="11","BBA",IF((MID(E60,5,2))="12","MBA(E)",IF((MID(E60,5,2))="14","MBA",IF((MID(E60,5,2))="15","CSE",IF((MID(E60,5,2))="16","CIS",IF((MID(E60,5,2))="17","MS-MIS",IF((MID(E60,5,2))="18","B.COM",IF((MID(E60,5,2))="19","ETE",IF((MID(E60,5,2))="20","CS",IF((MID(E60,5,2))="21","MA-ENG(P)",IF((MID(E60,5,2))="22","MA-ENG(F)",IF((MID(E60,5,2))="23","TE",IF((MID(E60,5,2))="24","JMC",IF((MID(E60,5,2))="25","MS-CSE",IF((MID(E60,5,2))="26","LLB(H)",IF((MID(E60,5,2))="27","BRE",IF((MID(E60,5,2))="28","MSS-JMC",IF((MID(E60,5,2))="29","PHARMACY",IF((MID(E60,5,2))="30","ESDM",IF((MID(E60,5,2))="31","MS-ETE",IF((MID(E60,5,2))="32","MS-TE",IF((MID(E60,5,2))="33","EEE",IF((MID(E60,5,2))="34","NFE",IF((MID(E60,5,2))="35","SWE",IF((MID(E60,5,2))="36","LLB(P)",IF((MID(E60,5,2))="37","LLM(Pre)",IF((MID(E60,5,2))="38","LLM(F)",IF((MID(E60,5,2))="39","ICT",IF((MID(E60,5,2))="40","MTCA",IF((MID(E60,5,2))="41","MS-PH",IF((MID(E60,5,2))="42","ARCH",IF((MID(E60,5,2))="43","THM",IF((MID(E60,5,2))="44","MS-SWE",IF((MID(E60,5,2))="45","ENTRE",IF((MID(E60,5,2))="46","M-PHARM",IF((MID(E60,5,2))="47","CIVIL-ENG",0)))))))))))))))))))))))))))))))))))))</f>
        <v/>
      </c>
      <c r="G60" s="90">
        <f>#N/A</f>
        <v/>
      </c>
      <c r="H60" s="85" t="inlineStr">
        <is>
          <t>Fall-2014</t>
        </is>
      </c>
      <c r="I60" s="85" t="inlineStr">
        <is>
          <t>-</t>
        </is>
      </c>
      <c r="J60" s="85" t="inlineStr">
        <is>
          <t>-</t>
        </is>
      </c>
      <c r="K60" s="85" t="inlineStr">
        <is>
          <t>Santidhara, Rk Road, Rangpur.</t>
        </is>
      </c>
      <c r="L60" s="85" t="inlineStr">
        <is>
          <t>Santidhara, Rk Road, Rangpur.</t>
        </is>
      </c>
      <c r="M60" s="32" t="inlineStr">
        <is>
          <t>01774266507</t>
        </is>
      </c>
      <c r="N60" t="inlineStr">
        <is>
          <t>saddi266507@gmail.com</t>
        </is>
      </c>
      <c r="O60" s="19" t="inlineStr">
        <is>
          <t>he don`t receive phone call</t>
        </is>
      </c>
    </row>
    <row customHeight="1" ht="12.75" r="61" s="161">
      <c r="A61" s="10" t="n"/>
      <c r="B61" s="85" t="n">
        <v>59</v>
      </c>
      <c r="C61" s="85" t="inlineStr">
        <is>
          <t>female</t>
        </is>
      </c>
      <c r="D61" s="96" t="inlineStr">
        <is>
          <t>Rockshana Akter Shanta</t>
        </is>
      </c>
      <c r="E61" s="29" t="inlineStr">
        <is>
          <t>132-14-1072</t>
        </is>
      </c>
      <c r="F61" s="49">
        <f>IF((MID(E61,5,2))="10","ENG",IF((MID(E61,5,2))="11","BBA",IF((MID(E61,5,2))="12","MBA(E)",IF((MID(E61,5,2))="14","MBA",IF((MID(E61,5,2))="15","CSE",IF((MID(E61,5,2))="16","CIS",IF((MID(E61,5,2))="17","MS-MIS",IF((MID(E61,5,2))="18","B.COM",IF((MID(E61,5,2))="19","ETE",IF((MID(E61,5,2))="20","CS",IF((MID(E61,5,2))="21","MA-ENG(P)",IF((MID(E61,5,2))="22","MA-ENG(F)",IF((MID(E61,5,2))="23","TE",IF((MID(E61,5,2))="24","JMC",IF((MID(E61,5,2))="25","MS-CSE",IF((MID(E61,5,2))="26","LLB(H)",IF((MID(E61,5,2))="27","BRE",IF((MID(E61,5,2))="28","MSS-JMC",IF((MID(E61,5,2))="29","PHARMACY",IF((MID(E61,5,2))="30","ESDM",IF((MID(E61,5,2))="31","MS-ETE",IF((MID(E61,5,2))="32","MS-TE",IF((MID(E61,5,2))="33","EEE",IF((MID(E61,5,2))="34","NFE",IF((MID(E61,5,2))="35","SWE",IF((MID(E61,5,2))="36","LLB(P)",IF((MID(E61,5,2))="37","LLM(Pre)",IF((MID(E61,5,2))="38","LLM(F)",IF((MID(E61,5,2))="39","ICT",IF((MID(E61,5,2))="40","MTCA",IF((MID(E61,5,2))="41","MS-PH",IF((MID(E61,5,2))="42","ARCH",IF((MID(E61,5,2))="43","THM",IF((MID(E61,5,2))="44","MS-SWE",IF((MID(E61,5,2))="45","ENTRE",IF((MID(E61,5,2))="46","M-PHARM",IF((MID(E61,5,2))="47","CIVIL-ENG",0)))))))))))))))))))))))))))))))))))))</f>
        <v/>
      </c>
      <c r="G61" s="90">
        <f>#N/A</f>
        <v/>
      </c>
      <c r="H61" s="108" t="inlineStr">
        <is>
          <t>Fall-2015</t>
        </is>
      </c>
      <c r="I61" s="85" t="inlineStr">
        <is>
          <t>-</t>
        </is>
      </c>
      <c r="J61" s="85" t="inlineStr">
        <is>
          <t>-</t>
        </is>
      </c>
      <c r="K61" s="85" t="inlineStr">
        <is>
          <t>98/3, Maniknagar, Miajan Lane, Dhaka-1203</t>
        </is>
      </c>
      <c r="L61" s="85" t="inlineStr">
        <is>
          <t>97/1, Maniknagar, Miajan lane, Dhaka-1203.</t>
        </is>
      </c>
      <c r="M61" s="32" t="inlineStr">
        <is>
          <t>01977339449</t>
        </is>
      </c>
      <c r="N61" s="90" t="inlineStr">
        <is>
          <t>shanta.diu@gmail.com</t>
        </is>
      </c>
      <c r="O61" s="19" t="inlineStr">
        <is>
          <t>She don`t receive phone call</t>
        </is>
      </c>
    </row>
    <row customHeight="1" ht="12.75" r="62" s="161">
      <c r="A62" s="10" t="n"/>
      <c r="B62" s="85" t="n">
        <v>60</v>
      </c>
      <c r="C62" s="85" t="inlineStr">
        <is>
          <t>male</t>
        </is>
      </c>
      <c r="D62" s="96" t="inlineStr">
        <is>
          <t>Md. Jahirul Islam</t>
        </is>
      </c>
      <c r="E62" s="29" t="inlineStr">
        <is>
          <t>111-33-521</t>
        </is>
      </c>
      <c r="F62" s="49">
        <f>IF((MID(E62,5,2))="10","ENG",IF((MID(E62,5,2))="11","BBA",IF((MID(E62,5,2))="12","MBA(E)",IF((MID(E62,5,2))="14","MBA",IF((MID(E62,5,2))="15","CSE",IF((MID(E62,5,2))="16","CIS",IF((MID(E62,5,2))="17","MS-MIS",IF((MID(E62,5,2))="18","B.COM",IF((MID(E62,5,2))="19","ETE",IF((MID(E62,5,2))="20","CS",IF((MID(E62,5,2))="21","MA-ENG(P)",IF((MID(E62,5,2))="22","MA-ENG(F)",IF((MID(E62,5,2))="23","TE",IF((MID(E62,5,2))="24","JMC",IF((MID(E62,5,2))="25","MS-CSE",IF((MID(E62,5,2))="26","LLB(H)",IF((MID(E62,5,2))="27","BRE",IF((MID(E62,5,2))="28","MSS-JMC",IF((MID(E62,5,2))="29","PHARMACY",IF((MID(E62,5,2))="30","ESDM",IF((MID(E62,5,2))="31","MS-ETE",IF((MID(E62,5,2))="32","MS-TE",IF((MID(E62,5,2))="33","EEE",IF((MID(E62,5,2))="34","NFE",IF((MID(E62,5,2))="35","SWE",IF((MID(E62,5,2))="36","LLB(P)",IF((MID(E62,5,2))="37","LLM(Pre)",IF((MID(E62,5,2))="38","LLM(F)",IF((MID(E62,5,2))="39","ICT",IF((MID(E62,5,2))="40","MTCA",IF((MID(E62,5,2))="41","MS-PH",IF((MID(E62,5,2))="42","ARCH",IF((MID(E62,5,2))="43","THM",IF((MID(E62,5,2))="44","MS-SWE",IF((MID(E62,5,2))="45","ENTRE",IF((MID(E62,5,2))="46","M-PHARM",IF((MID(E62,5,2))="47","CIVIL-ENG",0)))))))))))))))))))))))))))))))))))))</f>
        <v/>
      </c>
      <c r="G62" s="90">
        <f>#N/A</f>
        <v/>
      </c>
      <c r="H62" s="85" t="inlineStr">
        <is>
          <t>Summer-2015</t>
        </is>
      </c>
      <c r="I62" s="85" t="inlineStr">
        <is>
          <t>-</t>
        </is>
      </c>
      <c r="J62" s="85" t="inlineStr">
        <is>
          <t>-</t>
        </is>
      </c>
      <c r="K62" s="85" t="inlineStr">
        <is>
          <t>Kathaltola Water Pump, Mirpur-2, Dhaka.</t>
        </is>
      </c>
      <c r="L62" s="85" t="inlineStr">
        <is>
          <t>95/C, Brammopolli Road, Bagmara, Mymensingh.</t>
        </is>
      </c>
      <c r="M62" s="32" t="inlineStr">
        <is>
          <t>01789379660</t>
        </is>
      </c>
      <c r="N62" s="27" t="inlineStr">
        <is>
          <t>jahirulislam2703@gmail.com</t>
        </is>
      </c>
      <c r="O62" s="19" t="inlineStr">
        <is>
          <t>he don`t receive phone call</t>
        </is>
      </c>
    </row>
    <row customHeight="1" ht="12.75" r="63" s="161">
      <c r="A63" s="10" t="n"/>
      <c r="B63" s="85" t="n">
        <v>61</v>
      </c>
      <c r="C63" s="85" t="inlineStr">
        <is>
          <t>female</t>
        </is>
      </c>
      <c r="D63" s="96" t="inlineStr">
        <is>
          <t>Arifa Sultana</t>
        </is>
      </c>
      <c r="E63" s="29" t="inlineStr">
        <is>
          <t>102-15-1042</t>
        </is>
      </c>
      <c r="F63" s="49">
        <f>IF((MID(E63,5,2))="10","ENG",IF((MID(E63,5,2))="11","BBA",IF((MID(E63,5,2))="12","MBA(E)",IF((MID(E63,5,2))="14","MBA",IF((MID(E63,5,2))="15","CSE",IF((MID(E63,5,2))="16","CIS",IF((MID(E63,5,2))="17","MS-MIS",IF((MID(E63,5,2))="18","B.COM",IF((MID(E63,5,2))="19","ETE",IF((MID(E63,5,2))="20","CS",IF((MID(E63,5,2))="21","MA-ENG(P)",IF((MID(E63,5,2))="22","MA-ENG(F)",IF((MID(E63,5,2))="23","TE",IF((MID(E63,5,2))="24","JMC",IF((MID(E63,5,2))="25","MS-CSE",IF((MID(E63,5,2))="26","LLB(H)",IF((MID(E63,5,2))="27","BRE",IF((MID(E63,5,2))="28","MSS-JMC",IF((MID(E63,5,2))="29","PHARMACY",IF((MID(E63,5,2))="30","ESDM",IF((MID(E63,5,2))="31","MS-ETE",IF((MID(E63,5,2))="32","MS-TE",IF((MID(E63,5,2))="33","EEE",IF((MID(E63,5,2))="34","NFE",IF((MID(E63,5,2))="35","SWE",IF((MID(E63,5,2))="36","LLB(P)",IF((MID(E63,5,2))="37","LLM(Pre)",IF((MID(E63,5,2))="38","LLM(F)",IF((MID(E63,5,2))="39","ICT",IF((MID(E63,5,2))="40","MTCA",IF((MID(E63,5,2))="41","MS-PH",IF((MID(E63,5,2))="42","ARCH",IF((MID(E63,5,2))="43","THM",IF((MID(E63,5,2))="44","MS-SWE",IF((MID(E63,5,2))="45","ENTRE",IF((MID(E63,5,2))="46","M-PHARM",IF((MID(E63,5,2))="47","CIVIL-ENG",0)))))))))))))))))))))))))))))))))))))</f>
        <v/>
      </c>
      <c r="G63" s="90">
        <f>#N/A</f>
        <v/>
      </c>
      <c r="H63" s="85" t="inlineStr">
        <is>
          <t>Summer-2014</t>
        </is>
      </c>
      <c r="I63" s="85" t="inlineStr">
        <is>
          <t>-</t>
        </is>
      </c>
      <c r="J63" s="85" t="inlineStr">
        <is>
          <t>-</t>
        </is>
      </c>
      <c r="K63" s="85" t="inlineStr">
        <is>
          <t>5th Floor, House No-23, Road No-10, Sector-13, Uttara, Dhaka-1230.</t>
        </is>
      </c>
      <c r="L63" s="85" t="inlineStr">
        <is>
          <t>Sarker Mansion, Chaulipatty, Dinajpur.</t>
        </is>
      </c>
      <c r="M63" s="32" t="inlineStr">
        <is>
          <t>01673474647</t>
        </is>
      </c>
      <c r="N63" s="27" t="inlineStr">
        <is>
          <t>arifa_1042@diu.edu.bd</t>
        </is>
      </c>
      <c r="O63" s="19" t="inlineStr">
        <is>
          <t>Can't reached</t>
        </is>
      </c>
    </row>
    <row customHeight="1" ht="12.75" r="64" s="161">
      <c r="A64" s="10" t="n"/>
      <c r="B64" s="85" t="n">
        <v>62</v>
      </c>
      <c r="C64" s="85" t="inlineStr">
        <is>
          <t>male</t>
        </is>
      </c>
      <c r="D64" s="86" t="inlineStr">
        <is>
          <t>Md. Zahidur Rahman</t>
        </is>
      </c>
      <c r="E64" s="86" t="inlineStr">
        <is>
          <t>102-15-1001</t>
        </is>
      </c>
      <c r="F64" s="49">
        <f>IF((MID(E64,5,2))="10","ENG",IF((MID(E64,5,2))="11","BBA",IF((MID(E64,5,2))="12","MBA(E)",IF((MID(E64,5,2))="14","MBA",IF((MID(E64,5,2))="15","CSE",IF((MID(E64,5,2))="16","CIS",IF((MID(E64,5,2))="17","MS-MIS",IF((MID(E64,5,2))="18","B.COM",IF((MID(E64,5,2))="19","ETE",IF((MID(E64,5,2))="20","CS",IF((MID(E64,5,2))="21","MA-ENG(P)",IF((MID(E64,5,2))="22","MA-ENG(F)",IF((MID(E64,5,2))="23","TE",IF((MID(E64,5,2))="24","JMC",IF((MID(E64,5,2))="25","MS-CSE",IF((MID(E64,5,2))="26","LLB(H)",IF((MID(E64,5,2))="27","BRE",IF((MID(E64,5,2))="28","MSS-JMC",IF((MID(E64,5,2))="29","PHARMACY",IF((MID(E64,5,2))="30","ESDM",IF((MID(E64,5,2))="31","MS-ETE",IF((MID(E64,5,2))="32","MS-TE",IF((MID(E64,5,2))="33","EEE",IF((MID(E64,5,2))="34","NFE",IF((MID(E64,5,2))="35","SWE",IF((MID(E64,5,2))="36","LLB(P)",IF((MID(E64,5,2))="37","LLM(Pre)",IF((MID(E64,5,2))="38","LLM(F)",IF((MID(E64,5,2))="39","ICT",IF((MID(E64,5,2))="40","MTCA",IF((MID(E64,5,2))="41","MS-PH",IF((MID(E64,5,2))="42","ARCH",IF((MID(E64,5,2))="43","THM",IF((MID(E64,5,2))="44","MS-SWE",IF((MID(E64,5,2))="45","ENTRE",IF((MID(E64,5,2))="46","M-PHARM",IF((MID(E64,5,2))="47","CIVIL-ENG",0)))))))))))))))))))))))))))))))))))))</f>
        <v/>
      </c>
      <c r="G64" s="90">
        <f>#N/A</f>
        <v/>
      </c>
      <c r="H64" s="85" t="inlineStr">
        <is>
          <t>Summer 2014</t>
        </is>
      </c>
      <c r="I64" s="85" t="inlineStr">
        <is>
          <t>United Computer Ltd.</t>
        </is>
      </c>
      <c r="J64" s="85" t="inlineStr">
        <is>
          <t>Executive</t>
        </is>
      </c>
      <c r="K64" s="85" t="inlineStr">
        <is>
          <t>351,East Nakhalpara, Tejgaon ,Dhaka 1215.</t>
        </is>
      </c>
      <c r="L64" s="85" t="inlineStr">
        <is>
          <t>351,East Nakhalpara, Tejgaon ,Dhaka 1215.</t>
        </is>
      </c>
      <c r="M64" s="17" t="n">
        <v>1971131888</v>
      </c>
      <c r="N64" s="23">
        <f>HYPERLINK("mailto:zahid413@diu.edu.bd","zahid413@diu.edu.bd")</f>
        <v/>
      </c>
      <c r="O64" s="19" t="inlineStr">
        <is>
          <t>Can't reached</t>
        </is>
      </c>
    </row>
    <row customHeight="1" ht="12.75" r="65" s="161">
      <c r="A65" s="10" t="n"/>
      <c r="B65" s="85" t="n">
        <v>63</v>
      </c>
      <c r="C65" s="85" t="inlineStr">
        <is>
          <t>male</t>
        </is>
      </c>
      <c r="D65" s="96" t="inlineStr">
        <is>
          <t>Shovon Chakraborty</t>
        </is>
      </c>
      <c r="E65" s="29" t="inlineStr">
        <is>
          <t>113-23-2713</t>
        </is>
      </c>
      <c r="F65" s="49">
        <f>IF((MID(E65,5,2))="10","ENG",IF((MID(E65,5,2))="11","BBA",IF((MID(E65,5,2))="12","MBA(E)",IF((MID(E65,5,2))="14","MBA",IF((MID(E65,5,2))="15","CSE",IF((MID(E65,5,2))="16","CIS",IF((MID(E65,5,2))="17","MS-MIS",IF((MID(E65,5,2))="18","B.COM",IF((MID(E65,5,2))="19","ETE",IF((MID(E65,5,2))="20","CS",IF((MID(E65,5,2))="21","MA-ENG(P)",IF((MID(E65,5,2))="22","MA-ENG(F)",IF((MID(E65,5,2))="23","TE",IF((MID(E65,5,2))="24","JMC",IF((MID(E65,5,2))="25","MS-CSE",IF((MID(E65,5,2))="26","LLB(H)",IF((MID(E65,5,2))="27","BRE",IF((MID(E65,5,2))="28","MSS-JMC",IF((MID(E65,5,2))="29","PHARMACY",IF((MID(E65,5,2))="30","ESDM",IF((MID(E65,5,2))="31","MS-ETE",IF((MID(E65,5,2))="32","MS-TE",IF((MID(E65,5,2))="33","EEE",IF((MID(E65,5,2))="34","NFE",IF((MID(E65,5,2))="35","SWE",IF((MID(E65,5,2))="36","LLB(P)",IF((MID(E65,5,2))="37","LLM(Pre)",IF((MID(E65,5,2))="38","LLM(F)",IF((MID(E65,5,2))="39","ICT",IF((MID(E65,5,2))="40","MTCA",IF((MID(E65,5,2))="41","MS-PH",IF((MID(E65,5,2))="42","ARCH",IF((MID(E65,5,2))="43","THM",IF((MID(E65,5,2))="44","MS-SWE",IF((MID(E65,5,2))="45","ENTRE",IF((MID(E65,5,2))="46","M-PHARM",IF((MID(E65,5,2))="47","CIVIL-ENG",0)))))))))))))))))))))))))))))))))))))</f>
        <v/>
      </c>
      <c r="G65" s="90">
        <f>#N/A</f>
        <v/>
      </c>
      <c r="H65" s="85" t="inlineStr">
        <is>
          <t>Summer-2015</t>
        </is>
      </c>
      <c r="I65" s="85" t="inlineStr">
        <is>
          <t>-</t>
        </is>
      </c>
      <c r="J65" s="85" t="inlineStr">
        <is>
          <t>-</t>
        </is>
      </c>
      <c r="K65" s="85" t="inlineStr">
        <is>
          <t>8/9, 3rd Floor, Sukrabad, Mirpur Raod, Dhaka-1207</t>
        </is>
      </c>
      <c r="L65" s="85" t="inlineStr">
        <is>
          <t>Katholic Mission Raod, Sreemongal, Moulbvibazar, Sylhet.</t>
        </is>
      </c>
      <c r="M65" s="32" t="inlineStr">
        <is>
          <t>01737963080</t>
        </is>
      </c>
      <c r="N65" s="90" t="inlineStr">
        <is>
          <t>shovonchakraborty1992@gmail.com</t>
        </is>
      </c>
      <c r="O65" s="19" t="inlineStr">
        <is>
          <t>Can't reached</t>
        </is>
      </c>
    </row>
    <row customHeight="1" ht="12.75" r="66" s="161">
      <c r="A66" s="10" t="n"/>
      <c r="B66" s="85" t="n">
        <v>64</v>
      </c>
      <c r="C66" s="85" t="n"/>
    </row>
    <row customHeight="1" ht="12.75" r="67" s="161">
      <c r="A67" s="10" t="n"/>
      <c r="B67" s="85" t="n">
        <v>65</v>
      </c>
      <c r="C67" s="85" t="n"/>
    </row>
    <row customHeight="1" ht="12.75" r="68" s="161">
      <c r="A68" s="10" t="n"/>
      <c r="B68" s="85" t="n">
        <v>66</v>
      </c>
      <c r="C68" s="85" t="n"/>
    </row>
    <row customHeight="1" ht="12.75" r="69" s="161">
      <c r="A69" s="10" t="n"/>
      <c r="B69" s="85" t="n">
        <v>67</v>
      </c>
      <c r="C69" s="85" t="inlineStr">
        <is>
          <t>female</t>
        </is>
      </c>
      <c r="D69" s="96" t="inlineStr">
        <is>
          <t>Tithi Bhowmik</t>
        </is>
      </c>
      <c r="E69" s="29" t="inlineStr">
        <is>
          <t>141-14-1357</t>
        </is>
      </c>
      <c r="F69" s="49">
        <f>IF((MID(E69,5,2))="10","ENG",IF((MID(E69,5,2))="11","BBA",IF((MID(E69,5,2))="12","MBA(E)",IF((MID(E69,5,2))="14","MBA",IF((MID(E69,5,2))="15","CSE",IF((MID(E69,5,2))="16","CIS",IF((MID(E69,5,2))="17","MS-MIS",IF((MID(E69,5,2))="18","B.COM",IF((MID(E69,5,2))="19","ETE",IF((MID(E69,5,2))="20","CS",IF((MID(E69,5,2))="21","MA-ENG(P)",IF((MID(E69,5,2))="22","MA-ENG(F)",IF((MID(E69,5,2))="23","TE",IF((MID(E69,5,2))="24","JMC",IF((MID(E69,5,2))="25","MS-CSE",IF((MID(E69,5,2))="26","LLB(H)",IF((MID(E69,5,2))="27","BRE",IF((MID(E69,5,2))="28","MSS-JMC",IF((MID(E69,5,2))="29","PHARMACY",IF((MID(E69,5,2))="30","ESDM",IF((MID(E69,5,2))="31","MS-ETE",IF((MID(E69,5,2))="32","MS-TE",IF((MID(E69,5,2))="33","EEE",IF((MID(E69,5,2))="34","NFE",IF((MID(E69,5,2))="35","SWE",IF((MID(E69,5,2))="36","LLB(P)",IF((MID(E69,5,2))="37","LLM(Pre)",IF((MID(E69,5,2))="38","LLM(F)",IF((MID(E69,5,2))="39","ICT",IF((MID(E69,5,2))="40","MTCA",IF((MID(E69,5,2))="41","MS-PH",IF((MID(E69,5,2))="42","ARCH",IF((MID(E69,5,2))="43","THM",IF((MID(E69,5,2))="44","MS-SWE",IF((MID(E69,5,2))="45","ENTRE",IF((MID(E69,5,2))="46","M-PHARM",IF((MID(E69,5,2))="47","CIVIL-ENG",0)))))))))))))))))))))))))))))))))))))</f>
        <v/>
      </c>
      <c r="G69" s="90">
        <f>#N/A</f>
        <v/>
      </c>
      <c r="H69" s="85" t="inlineStr">
        <is>
          <t>Summer-2015</t>
        </is>
      </c>
      <c r="I69" s="85" t="inlineStr">
        <is>
          <t>-</t>
        </is>
      </c>
      <c r="J69" s="85" t="inlineStr">
        <is>
          <t>-</t>
        </is>
      </c>
      <c r="K69" s="85" t="inlineStr">
        <is>
          <t>12A, Gurdas Sarkar Lane, Narinda, Samibag, Dhaka.</t>
        </is>
      </c>
      <c r="L69" s="85" t="inlineStr">
        <is>
          <t>12A, Gurdas Sarkar Lane, Narinda, Samibag, Dhaka.</t>
        </is>
      </c>
      <c r="M69" s="32" t="inlineStr">
        <is>
          <t>01743478673</t>
        </is>
      </c>
      <c r="N69" t="inlineStr">
        <is>
          <t>Ttithibhowmik@yahoo.com</t>
        </is>
      </c>
      <c r="O69" s="19" t="inlineStr">
        <is>
          <t>Can't reached</t>
        </is>
      </c>
    </row>
    <row customHeight="1" ht="12.75" r="70" s="161">
      <c r="A70" s="10" t="n"/>
      <c r="B70" s="85" t="n">
        <v>68</v>
      </c>
      <c r="C70" s="19" t="n"/>
      <c r="D70" s="19" t="n"/>
      <c r="E70" s="19" t="n"/>
      <c r="F70" s="19" t="n"/>
      <c r="G70" s="19" t="n"/>
      <c r="H70" s="19" t="n"/>
      <c r="I70" s="19" t="n"/>
      <c r="J70" s="19" t="n"/>
      <c r="K70" s="19" t="n"/>
      <c r="L70" s="19" t="n"/>
      <c r="M70" s="19" t="n"/>
      <c r="N70" s="19" t="n"/>
      <c r="O70" s="19" t="n"/>
    </row>
    <row customHeight="1" ht="12.75" r="71" s="161">
      <c r="A71" s="10" t="n"/>
      <c r="B71" s="85" t="n">
        <v>69</v>
      </c>
      <c r="C71" s="19" t="n"/>
      <c r="D71" s="19" t="n"/>
      <c r="E71" s="19" t="n"/>
      <c r="F71" s="19" t="n"/>
      <c r="G71" s="19" t="n"/>
      <c r="H71" s="19" t="n"/>
      <c r="I71" s="19" t="n"/>
      <c r="J71" s="19" t="n"/>
      <c r="K71" s="19" t="n"/>
      <c r="L71" s="19" t="n"/>
      <c r="M71" s="19" t="n"/>
      <c r="N71" s="19" t="n"/>
      <c r="O71" s="19" t="n"/>
    </row>
    <row customHeight="1" ht="12.75" r="72" s="161">
      <c r="A72" s="10" t="n"/>
      <c r="B72" s="85" t="n">
        <v>70</v>
      </c>
      <c r="C72" s="85" t="inlineStr">
        <is>
          <t>female</t>
        </is>
      </c>
      <c r="D72" s="86" t="inlineStr">
        <is>
          <t>Sabbinur Nahar</t>
        </is>
      </c>
      <c r="E72" s="86" t="inlineStr">
        <is>
          <t>102-11-1551</t>
        </is>
      </c>
      <c r="F72" s="49">
        <f>IF((MID(E72,5,2))="10","ENG",IF((MID(E72,5,2))="11","BBA",IF((MID(E72,5,2))="12","MBA(E)",IF((MID(E72,5,2))="14","MBA",IF((MID(E72,5,2))="15","CSE",IF((MID(E72,5,2))="16","CIS",IF((MID(E72,5,2))="17","MS-MIS",IF((MID(E72,5,2))="18","B.COM",IF((MID(E72,5,2))="19","ETE",IF((MID(E72,5,2))="20","CS",IF((MID(E72,5,2))="21","MA-ENG(P)",IF((MID(E72,5,2))="22","MA-ENG(F)",IF((MID(E72,5,2))="23","TE",IF((MID(E72,5,2))="24","JMC",IF((MID(E72,5,2))="25","MS-CSE",IF((MID(E72,5,2))="26","LLB(H)",IF((MID(E72,5,2))="27","BRE",IF((MID(E72,5,2))="28","MSS-JMC",IF((MID(E72,5,2))="29","PHARMACY",IF((MID(E72,5,2))="30","ESDM",IF((MID(E72,5,2))="31","MS-ETE",IF((MID(E72,5,2))="32","MS-TE",IF((MID(E72,5,2))="33","EEE",IF((MID(E72,5,2))="34","NFE",IF((MID(E72,5,2))="35","SWE",IF((MID(E72,5,2))="36","LLB(P)",IF((MID(E72,5,2))="37","LLM(Pre)",IF((MID(E72,5,2))="38","LLM(F)",IF((MID(E72,5,2))="39","ICT",IF((MID(E72,5,2))="40","MTCA",IF((MID(E72,5,2))="41","MS-PH",IF((MID(E72,5,2))="42","ARCH",IF((MID(E72,5,2))="43","THM",IF((MID(E72,5,2))="44","MS-SWE",IF((MID(E72,5,2))="45","ENTRE",IF((MID(E72,5,2))="46","M-PHARM",IF((MID(E72,5,2))="47","CIVIL-ENG",0)))))))))))))))))))))))))))))))))))))</f>
        <v/>
      </c>
      <c r="G72" s="90">
        <f>#N/A</f>
        <v/>
      </c>
      <c r="H72" s="77" t="inlineStr">
        <is>
          <t>-</t>
        </is>
      </c>
      <c r="I72" s="85" t="inlineStr">
        <is>
          <t>First Securitys Islami Bank</t>
        </is>
      </c>
      <c r="J72" s="85" t="inlineStr">
        <is>
          <t>Intern</t>
        </is>
      </c>
      <c r="K72" s="18">
        <f>HYPERLINK("mailto:sabbinur2013@gmail.com","sabbinur2013@gmail.com")</f>
        <v/>
      </c>
      <c r="L72" s="85" t="inlineStr">
        <is>
          <t>south konda,trishal, Mymensingh</t>
        </is>
      </c>
      <c r="M72" s="17" t="n">
        <v>1750012000</v>
      </c>
      <c r="N72" s="23">
        <f>HYPERLINK("mailto:sabbinur2013@gmail.com","sabbinur2013@gmail.com")</f>
        <v/>
      </c>
      <c r="O72" s="19" t="inlineStr">
        <is>
          <t>She don`t receive phone call</t>
        </is>
      </c>
    </row>
    <row customHeight="1" ht="12.75" r="73" s="161">
      <c r="A73" s="10" t="n"/>
      <c r="B73" s="85" t="n">
        <v>71</v>
      </c>
      <c r="C73" s="85" t="inlineStr">
        <is>
          <t>female</t>
        </is>
      </c>
      <c r="D73" s="86" t="inlineStr">
        <is>
          <t>Tania Sarker</t>
        </is>
      </c>
      <c r="E73" s="86" t="inlineStr">
        <is>
          <t>112-19-1324</t>
        </is>
      </c>
      <c r="F73" s="49">
        <f>IF((MID(E73,5,2))="10","ENG",IF((MID(E73,5,2))="11","BBA",IF((MID(E73,5,2))="12","MBA(E)",IF((MID(E73,5,2))="14","MBA",IF((MID(E73,5,2))="15","CSE",IF((MID(E73,5,2))="16","CIS",IF((MID(E73,5,2))="17","MS-MIS",IF((MID(E73,5,2))="18","B.COM",IF((MID(E73,5,2))="19","ETE",IF((MID(E73,5,2))="20","CS",IF((MID(E73,5,2))="21","MA-ENG(P)",IF((MID(E73,5,2))="22","MA-ENG(F)",IF((MID(E73,5,2))="23","TE",IF((MID(E73,5,2))="24","JMC",IF((MID(E73,5,2))="25","MS-CSE",IF((MID(E73,5,2))="26","LLB(H)",IF((MID(E73,5,2))="27","BRE",IF((MID(E73,5,2))="28","MSS-JMC",IF((MID(E73,5,2))="29","PHARMACY",IF((MID(E73,5,2))="30","ESDM",IF((MID(E73,5,2))="31","MS-ETE",IF((MID(E73,5,2))="32","MS-TE",IF((MID(E73,5,2))="33","EEE",IF((MID(E73,5,2))="34","NFE",IF((MID(E73,5,2))="35","SWE",IF((MID(E73,5,2))="36","LLB(P)",IF((MID(E73,5,2))="37","LLM(Pre)",IF((MID(E73,5,2))="38","LLM(F)",IF((MID(E73,5,2))="39","ICT",IF((MID(E73,5,2))="40","MTCA",IF((MID(E73,5,2))="41","MS-PH",IF((MID(E73,5,2))="42","ARCH",IF((MID(E73,5,2))="43","THM",IF((MID(E73,5,2))="44","MS-SWE",IF((MID(E73,5,2))="45","ENTRE",IF((MID(E73,5,2))="46","M-PHARM",IF((MID(E73,5,2))="47","CIVIL-ENG",0)))))))))))))))))))))))))))))))))))))</f>
        <v/>
      </c>
      <c r="G73" s="90">
        <f>#N/A</f>
        <v/>
      </c>
      <c r="H73" s="85" t="inlineStr">
        <is>
          <t>Spring 2015</t>
        </is>
      </c>
      <c r="I73" s="85" t="inlineStr">
        <is>
          <t>Roots Communication</t>
        </is>
      </c>
      <c r="J73" s="85" t="inlineStr">
        <is>
          <t>Jr.Engineer</t>
        </is>
      </c>
      <c r="K73" s="18">
        <f>HYPERLINK("mailto:taniasamim@yahoo.com","taniasamim@yahoo.com")</f>
        <v/>
      </c>
      <c r="L73" s="85" t="inlineStr">
        <is>
          <t>Charpatully, Tangail.</t>
        </is>
      </c>
      <c r="M73" s="17" t="n">
        <v>1625080368</v>
      </c>
      <c r="N73" s="23">
        <f>HYPERLINK("mailto:taniasamim@yahoo.com","taniasamim@yahoo.com")</f>
        <v/>
      </c>
      <c r="O73" s="19" t="inlineStr">
        <is>
          <t>he don`t receive phone call</t>
        </is>
      </c>
    </row>
    <row customHeight="1" ht="12.75" r="74" s="161">
      <c r="A74" s="10" t="n"/>
      <c r="B74" s="85" t="n">
        <v>72</v>
      </c>
      <c r="C74" s="85" t="n"/>
    </row>
    <row customHeight="1" ht="12.75" r="75" s="161">
      <c r="A75" s="10" t="n"/>
      <c r="B75" s="85" t="n">
        <v>73</v>
      </c>
      <c r="C75" s="85" t="inlineStr">
        <is>
          <t>male</t>
        </is>
      </c>
      <c r="D75" s="86" t="inlineStr">
        <is>
          <t>MD. Hafizur Rahman</t>
        </is>
      </c>
      <c r="E75" s="86" t="inlineStr">
        <is>
          <t>101-11-1409</t>
        </is>
      </c>
      <c r="F75" s="49">
        <f>IF((MID(E75,5,2))="10","ENG",IF((MID(E75,5,2))="11","BBA",IF((MID(E75,5,2))="12","MBA(E)",IF((MID(E75,5,2))="14","MBA",IF((MID(E75,5,2))="15","CSE",IF((MID(E75,5,2))="16","CIS",IF((MID(E75,5,2))="17","MS-MIS",IF((MID(E75,5,2))="18","B.COM",IF((MID(E75,5,2))="19","ETE",IF((MID(E75,5,2))="20","CS",IF((MID(E75,5,2))="21","MA-ENG(P)",IF((MID(E75,5,2))="22","MA-ENG(F)",IF((MID(E75,5,2))="23","TE",IF((MID(E75,5,2))="24","JMC",IF((MID(E75,5,2))="25","MS-CSE",IF((MID(E75,5,2))="26","LLB(H)",IF((MID(E75,5,2))="27","BRE",IF((MID(E75,5,2))="28","MSS-JMC",IF((MID(E75,5,2))="29","PHARMACY",IF((MID(E75,5,2))="30","ESDM",IF((MID(E75,5,2))="31","MS-ETE",IF((MID(E75,5,2))="32","MS-TE",IF((MID(E75,5,2))="33","EEE",IF((MID(E75,5,2))="34","NFE",IF((MID(E75,5,2))="35","SWE",IF((MID(E75,5,2))="36","LLB(P)",IF((MID(E75,5,2))="37","LLM(Pre)",IF((MID(E75,5,2))="38","LLM(F)",IF((MID(E75,5,2))="39","ICT",IF((MID(E75,5,2))="40","MTCA",IF((MID(E75,5,2))="41","MS-PH",IF((MID(E75,5,2))="42","ARCH",IF((MID(E75,5,2))="43","THM",IF((MID(E75,5,2))="44","MS-SWE",IF((MID(E75,5,2))="45","ENTRE",IF((MID(E75,5,2))="46","M-PHARM",IF((MID(E75,5,2))="47","CIVIL-ENG",0)))))))))))))))))))))))))))))))))))))</f>
        <v/>
      </c>
      <c r="G75" s="90">
        <f>#N/A</f>
        <v/>
      </c>
      <c r="H75" s="85" t="inlineStr">
        <is>
          <t>Summer 20104</t>
        </is>
      </c>
      <c r="I75" s="85" t="inlineStr">
        <is>
          <t>Nastle Bangladesh Ltd.</t>
        </is>
      </c>
      <c r="J75" s="85" t="inlineStr">
        <is>
          <t>Supervisor</t>
        </is>
      </c>
      <c r="K75" s="18">
        <f>HYPERLINK("mailto:hafizur.shawon@gmail.com","hafizur.shawon@gmail.com")</f>
        <v/>
      </c>
      <c r="L75" s="85" t="inlineStr">
        <is>
          <t>10, B/A, 2nd   Colony, Mazar Road, Mirpur : 01, Dhaka -1216.</t>
        </is>
      </c>
      <c r="M75" s="17" t="n">
        <v>1674706924</v>
      </c>
      <c r="N75" s="23">
        <f>HYPERLINK("mailto:hafizur.shawon@gmail.com","hafizur.shawon@gmail.com")</f>
        <v/>
      </c>
      <c r="O75" s="19" t="inlineStr">
        <is>
          <t>he don`t receive phone call</t>
        </is>
      </c>
    </row>
    <row customHeight="1" ht="12.75" r="76" s="161">
      <c r="A76" s="10" t="n"/>
      <c r="B76" s="85" t="n">
        <v>74</v>
      </c>
      <c r="C76" s="85" t="inlineStr">
        <is>
          <t>female</t>
        </is>
      </c>
      <c r="D76" s="96" t="inlineStr">
        <is>
          <t>Zinath Ara Jafar</t>
        </is>
      </c>
      <c r="E76" s="29" t="inlineStr">
        <is>
          <t>101-11-1436</t>
        </is>
      </c>
      <c r="F76" s="49">
        <f>IF((MID(E76,5,2))="10","ENG",IF((MID(E76,5,2))="11","BBA",IF((MID(E76,5,2))="12","MBA(E)",IF((MID(E76,5,2))="14","MBA",IF((MID(E76,5,2))="15","CSE",IF((MID(E76,5,2))="16","CIS",IF((MID(E76,5,2))="17","MS-MIS",IF((MID(E76,5,2))="18","B.COM",IF((MID(E76,5,2))="19","ETE",IF((MID(E76,5,2))="20","CS",IF((MID(E76,5,2))="21","MA-ENG(P)",IF((MID(E76,5,2))="22","MA-ENG(F)",IF((MID(E76,5,2))="23","TE",IF((MID(E76,5,2))="24","JMC",IF((MID(E76,5,2))="25","MS-CSE",IF((MID(E76,5,2))="26","LLB(H)",IF((MID(E76,5,2))="27","BRE",IF((MID(E76,5,2))="28","MSS-JMC",IF((MID(E76,5,2))="29","PHARMACY",IF((MID(E76,5,2))="30","ESDM",IF((MID(E76,5,2))="31","MS-ETE",IF((MID(E76,5,2))="32","MS-TE",IF((MID(E76,5,2))="33","EEE",IF((MID(E76,5,2))="34","NFE",IF((MID(E76,5,2))="35","SWE",IF((MID(E76,5,2))="36","LLB(P)",IF((MID(E76,5,2))="37","LLM(Pre)",IF((MID(E76,5,2))="38","LLM(F)",IF((MID(E76,5,2))="39","ICT",IF((MID(E76,5,2))="40","MTCA",IF((MID(E76,5,2))="41","MS-PH",IF((MID(E76,5,2))="42","ARCH",IF((MID(E76,5,2))="43","THM",IF((MID(E76,5,2))="44","MS-SWE",IF((MID(E76,5,2))="45","ENTRE",IF((MID(E76,5,2))="46","M-PHARM",IF((MID(E76,5,2))="47","CIVIL-ENG",0)))))))))))))))))))))))))))))))))))))</f>
        <v/>
      </c>
      <c r="G76" s="90">
        <f>#N/A</f>
        <v/>
      </c>
      <c r="H76" s="85" t="inlineStr">
        <is>
          <t>Summer-2015</t>
        </is>
      </c>
      <c r="I76" s="85" t="inlineStr">
        <is>
          <t>-</t>
        </is>
      </c>
      <c r="J76" s="85" t="inlineStr">
        <is>
          <t>-</t>
        </is>
      </c>
      <c r="K76" s="39" t="inlineStr">
        <is>
          <t>56, Kallyanpur, Mainroad, Dhaka-1207.</t>
        </is>
      </c>
      <c r="L76" s="39" t="inlineStr">
        <is>
          <t>56, Kallyanpur, Mainroad, Dhaka-1207.</t>
        </is>
      </c>
      <c r="M76" s="32" t="inlineStr">
        <is>
          <t>01681509873</t>
        </is>
      </c>
      <c r="N76" t="inlineStr">
        <is>
          <t>zinatzafar06@gmail.com</t>
        </is>
      </c>
      <c r="O76" s="19" t="inlineStr">
        <is>
          <t>he don`t receive phone call</t>
        </is>
      </c>
    </row>
    <row customHeight="1" ht="12.75" r="77" s="161">
      <c r="A77" s="10" t="n"/>
      <c r="B77" s="85" t="n">
        <v>75</v>
      </c>
      <c r="C77" s="85" t="inlineStr">
        <is>
          <t>female</t>
        </is>
      </c>
      <c r="D77" s="96" t="inlineStr">
        <is>
          <t>Shahnaz Akter</t>
        </is>
      </c>
      <c r="E77" s="29" t="inlineStr">
        <is>
          <t>101-11-1510</t>
        </is>
      </c>
      <c r="F77" s="49">
        <f>IF((MID(E77,5,2))="10","ENG",IF((MID(E77,5,2))="11","BBA",IF((MID(E77,5,2))="12","MBA(E)",IF((MID(E77,5,2))="14","MBA",IF((MID(E77,5,2))="15","CSE",IF((MID(E77,5,2))="16","CIS",IF((MID(E77,5,2))="17","MS-MIS",IF((MID(E77,5,2))="18","B.COM",IF((MID(E77,5,2))="19","ETE",IF((MID(E77,5,2))="20","CS",IF((MID(E77,5,2))="21","MA-ENG(P)",IF((MID(E77,5,2))="22","MA-ENG(F)",IF((MID(E77,5,2))="23","TE",IF((MID(E77,5,2))="24","JMC",IF((MID(E77,5,2))="25","MS-CSE",IF((MID(E77,5,2))="26","LLB(H)",IF((MID(E77,5,2))="27","BRE",IF((MID(E77,5,2))="28","MSS-JMC",IF((MID(E77,5,2))="29","PHARMACY",IF((MID(E77,5,2))="30","ESDM",IF((MID(E77,5,2))="31","MS-ETE",IF((MID(E77,5,2))="32","MS-TE",IF((MID(E77,5,2))="33","EEE",IF((MID(E77,5,2))="34","NFE",IF((MID(E77,5,2))="35","SWE",IF((MID(E77,5,2))="36","LLB(P)",IF((MID(E77,5,2))="37","LLM(Pre)",IF((MID(E77,5,2))="38","LLM(F)",IF((MID(E77,5,2))="39","ICT",IF((MID(E77,5,2))="40","MTCA",IF((MID(E77,5,2))="41","MS-PH",IF((MID(E77,5,2))="42","ARCH",IF((MID(E77,5,2))="43","THM",IF((MID(E77,5,2))="44","MS-SWE",IF((MID(E77,5,2))="45","ENTRE",IF((MID(E77,5,2))="46","M-PHARM",IF((MID(E77,5,2))="47","CIVIL-ENG",0)))))))))))))))))))))))))))))))))))))</f>
        <v/>
      </c>
      <c r="G77" s="90">
        <f>#N/A</f>
        <v/>
      </c>
      <c r="H77" s="85" t="inlineStr">
        <is>
          <t>Summer-2015</t>
        </is>
      </c>
      <c r="I77" s="85" t="inlineStr">
        <is>
          <t>-</t>
        </is>
      </c>
      <c r="J77" s="85" t="inlineStr">
        <is>
          <t>-</t>
        </is>
      </c>
      <c r="K77" s="39" t="inlineStr">
        <is>
          <t>595/D, E.N.C.S Complex, Workshop, Dhaka Canttonment, Dhaka.</t>
        </is>
      </c>
      <c r="L77" s="85" t="inlineStr">
        <is>
          <t>Vill-Pomgoan, Post-Pomgoan Bazar, Thana-Monohorgonj, Dist-Comilla.</t>
        </is>
      </c>
      <c r="M77" s="32" t="inlineStr">
        <is>
          <t>01917269137</t>
        </is>
      </c>
      <c r="N77" t="inlineStr">
        <is>
          <t>shahnaznipa@gmail.com</t>
        </is>
      </c>
      <c r="O77" s="19" t="inlineStr">
        <is>
          <t xml:space="preserve">can`t reach phone call </t>
        </is>
      </c>
    </row>
    <row customHeight="1" ht="12.75" r="78" s="161">
      <c r="A78" s="10" t="n"/>
      <c r="B78" s="85" t="n">
        <v>76</v>
      </c>
      <c r="C78" s="85" t="n"/>
    </row>
    <row customHeight="1" ht="12.75" r="79" s="161">
      <c r="A79" s="10" t="n"/>
      <c r="B79" s="85" t="n">
        <v>77</v>
      </c>
      <c r="C79" s="85" t="n"/>
    </row>
    <row customHeight="1" ht="12.75" r="80" s="161">
      <c r="A80" s="10" t="n"/>
      <c r="B80" s="85" t="n">
        <v>78</v>
      </c>
      <c r="C80" s="85" t="n"/>
      <c r="Q80" s="19" t="n"/>
    </row>
    <row customHeight="1" ht="12.75" r="81" s="161">
      <c r="A81" s="10" t="n"/>
      <c r="B81" s="85" t="n">
        <v>79</v>
      </c>
      <c r="C81" s="85" t="inlineStr">
        <is>
          <t>female</t>
        </is>
      </c>
      <c r="D81" s="86" t="inlineStr">
        <is>
          <t>Nasrin Parveen</t>
        </is>
      </c>
      <c r="E81" s="86" t="inlineStr">
        <is>
          <t>111-34-143</t>
        </is>
      </c>
      <c r="F81" s="49">
        <f>IF((MID(E81,5,2))="10","ENG",IF((MID(E81,5,2))="11","BBA",IF((MID(E81,5,2))="12","MBA(E)",IF((MID(E81,5,2))="14","MBA",IF((MID(E81,5,2))="15","CSE",IF((MID(E81,5,2))="16","CIS",IF((MID(E81,5,2))="17","MS-MIS",IF((MID(E81,5,2))="18","B.COM",IF((MID(E81,5,2))="19","ETE",IF((MID(E81,5,2))="20","CS",IF((MID(E81,5,2))="21","MA-ENG(P)",IF((MID(E81,5,2))="22","MA-ENG(F)",IF((MID(E81,5,2))="23","TE",IF((MID(E81,5,2))="24","JMC",IF((MID(E81,5,2))="25","MS-CSE",IF((MID(E81,5,2))="26","LLB(H)",IF((MID(E81,5,2))="27","BRE",IF((MID(E81,5,2))="28","MSS-JMC",IF((MID(E81,5,2))="29","PHARMACY",IF((MID(E81,5,2))="30","ESDM",IF((MID(E81,5,2))="31","MS-ETE",IF((MID(E81,5,2))="32","MS-TE",IF((MID(E81,5,2))="33","EEE",IF((MID(E81,5,2))="34","NFE",IF((MID(E81,5,2))="35","SWE",IF((MID(E81,5,2))="36","LLB(P)",IF((MID(E81,5,2))="37","LLM(Pre)",IF((MID(E81,5,2))="38","LLM(F)",IF((MID(E81,5,2))="39","ICT",IF((MID(E81,5,2))="40","MTCA",IF((MID(E81,5,2))="41","MS-PH",IF((MID(E81,5,2))="42","ARCH",IF((MID(E81,5,2))="43","THM",IF((MID(E81,5,2))="44","MS-SWE",IF((MID(E81,5,2))="45","ENTRE",IF((MID(E81,5,2))="46","M-PHARM",IF((MID(E81,5,2))="47","CIVIL-ENG",0)))))))))))))))))))))))))))))))))))))</f>
        <v/>
      </c>
      <c r="G81" s="90">
        <f>#N/A</f>
        <v/>
      </c>
      <c r="H81" s="85" t="inlineStr">
        <is>
          <t>Summer 2014</t>
        </is>
      </c>
      <c r="I81" s="85" t="inlineStr">
        <is>
          <t>Rigs Group</t>
        </is>
      </c>
      <c r="J81" s="85" t="inlineStr">
        <is>
          <t>QC Executive</t>
        </is>
      </c>
      <c r="K81" s="85" t="inlineStr">
        <is>
          <t>61, Deoan Bari,Shukrabad, Dhanmondi,Dhaka -1207</t>
        </is>
      </c>
      <c r="L81" s="85" t="inlineStr">
        <is>
          <t>Velajan,Thakurgaon</t>
        </is>
      </c>
      <c r="M81" s="17" t="n">
        <v>1758618337</v>
      </c>
      <c r="N81" s="23">
        <f>HYPERLINK("mailto:nasrinparveen.nfe@gmail.com","nasrinparveen.nfe@gmail.com")</f>
        <v/>
      </c>
      <c r="O81" s="19" t="inlineStr">
        <is>
          <t>phone number was wrong</t>
        </is>
      </c>
      <c r="Q81" s="19" t="n"/>
    </row>
    <row customHeight="1" ht="12.75" r="82" s="161">
      <c r="A82" s="10" t="n"/>
      <c r="B82" s="85" t="n">
        <v>80</v>
      </c>
      <c r="C82" s="85" t="inlineStr">
        <is>
          <t>female</t>
        </is>
      </c>
      <c r="D82" s="96" t="inlineStr">
        <is>
          <t>Fariha Abedin.</t>
        </is>
      </c>
      <c r="E82" s="29" t="inlineStr">
        <is>
          <t>111-11-1795</t>
        </is>
      </c>
      <c r="F82" s="49">
        <f>IF((MID(E82,5,2))="10","ENG",IF((MID(E82,5,2))="11","BBA",IF((MID(E82,5,2))="12","MBA(E)",IF((MID(E82,5,2))="14","MBA",IF((MID(E82,5,2))="15","CSE",IF((MID(E82,5,2))="16","CIS",IF((MID(E82,5,2))="17","MS-MIS",IF((MID(E82,5,2))="18","B.COM",IF((MID(E82,5,2))="19","ETE",IF((MID(E82,5,2))="20","CS",IF((MID(E82,5,2))="21","MA-ENG(P)",IF((MID(E82,5,2))="22","MA-ENG(F)",IF((MID(E82,5,2))="23","TE",IF((MID(E82,5,2))="24","JMC",IF((MID(E82,5,2))="25","MS-CSE",IF((MID(E82,5,2))="26","LLB(H)",IF((MID(E82,5,2))="27","BRE",IF((MID(E82,5,2))="28","MSS-JMC",IF((MID(E82,5,2))="29","PHARMACY",IF((MID(E82,5,2))="30","ESDM",IF((MID(E82,5,2))="31","MS-ETE",IF((MID(E82,5,2))="32","MS-TE",IF((MID(E82,5,2))="33","EEE",IF((MID(E82,5,2))="34","NFE",IF((MID(E82,5,2))="35","SWE",IF((MID(E82,5,2))="36","LLB(P)",IF((MID(E82,5,2))="37","LLM(Pre)",IF((MID(E82,5,2))="38","LLM(F)",IF((MID(E82,5,2))="39","ICT",IF((MID(E82,5,2))="40","MTCA",IF((MID(E82,5,2))="41","MS-PH",IF((MID(E82,5,2))="42","ARCH",IF((MID(E82,5,2))="43","THM",IF((MID(E82,5,2))="44","MS-SWE",IF((MID(E82,5,2))="45","ENTRE",IF((MID(E82,5,2))="46","M-PHARM",IF((MID(E82,5,2))="47","CIVIL-ENG",0)))))))))))))))))))))))))))))))))))))</f>
        <v/>
      </c>
      <c r="G82" s="90">
        <f>#N/A</f>
        <v/>
      </c>
      <c r="H82" s="85" t="inlineStr">
        <is>
          <t>Spring 2015</t>
        </is>
      </c>
      <c r="I82" s="85" t="inlineStr">
        <is>
          <t>-</t>
        </is>
      </c>
      <c r="J82" s="85" t="inlineStr">
        <is>
          <t>-</t>
        </is>
      </c>
      <c r="K82" s="85" t="inlineStr">
        <is>
          <t>-</t>
        </is>
      </c>
      <c r="L82" s="85" t="inlineStr">
        <is>
          <t>Chaya Nibash, House No-52/6/C, Ahmednagar, Mirpur-1, Dhaka-1216.</t>
        </is>
      </c>
      <c r="M82" s="32" t="inlineStr">
        <is>
          <t>01712215469</t>
        </is>
      </c>
      <c r="N82" t="inlineStr">
        <is>
          <t>farihaabedin1234@gmail.com</t>
        </is>
      </c>
      <c r="O82" s="19" t="inlineStr">
        <is>
          <t>can`t reached</t>
        </is>
      </c>
      <c r="Q82" s="19" t="n"/>
    </row>
    <row customHeight="1" ht="12.75" r="83" s="161">
      <c r="A83" s="10" t="n"/>
      <c r="B83" s="85" t="n">
        <v>81</v>
      </c>
      <c r="C83" s="85" t="n"/>
      <c r="D83" s="19" t="n"/>
      <c r="E83" s="19" t="n"/>
      <c r="F83" s="19" t="n"/>
      <c r="G83" s="19" t="n"/>
      <c r="H83" s="19" t="n"/>
      <c r="I83" s="19" t="n"/>
      <c r="J83" s="19" t="n"/>
      <c r="K83" s="19" t="n"/>
      <c r="L83" s="19" t="n"/>
      <c r="M83" s="19" t="n"/>
      <c r="N83" s="19" t="n"/>
      <c r="O83" s="19" t="n"/>
      <c r="P83" s="19" t="n"/>
      <c r="Q83" s="19" t="n"/>
      <c r="R83" s="19" t="n"/>
      <c r="S83" s="19" t="n"/>
      <c r="T83" s="19" t="n"/>
    </row>
    <row customHeight="1" ht="12.75" r="84" s="161">
      <c r="A84" s="10" t="n"/>
      <c r="B84" s="85" t="n">
        <v>81</v>
      </c>
      <c r="C84" s="85" t="n"/>
      <c r="D84" s="19" t="n"/>
      <c r="E84" s="19" t="n"/>
      <c r="F84" s="19" t="n"/>
      <c r="G84" s="19" t="n"/>
      <c r="H84" s="19" t="n"/>
      <c r="I84" s="19" t="n"/>
      <c r="J84" s="19" t="n"/>
      <c r="K84" s="19" t="n"/>
      <c r="L84" s="19" t="n"/>
      <c r="M84" s="19" t="n"/>
      <c r="N84" s="19" t="n"/>
      <c r="O84" s="19" t="n"/>
      <c r="P84" s="19" t="n"/>
      <c r="Q84" s="19" t="n"/>
      <c r="R84" s="19" t="n"/>
      <c r="S84" s="19" t="n"/>
      <c r="T84" s="19" t="n"/>
    </row>
    <row customHeight="1" ht="12.75" r="85" s="161">
      <c r="A85" s="10" t="n"/>
      <c r="B85" s="85" t="n">
        <v>82</v>
      </c>
      <c r="C85" s="85" t="n"/>
      <c r="D85" s="19" t="n"/>
      <c r="E85" s="19" t="n"/>
      <c r="F85" s="19" t="n"/>
      <c r="G85" s="19" t="n"/>
      <c r="H85" s="19" t="n"/>
      <c r="I85" s="19" t="n"/>
      <c r="J85" s="19" t="n"/>
      <c r="K85" s="19" t="n"/>
      <c r="L85" s="19" t="n"/>
      <c r="M85" s="19" t="n"/>
      <c r="N85" s="19" t="n"/>
      <c r="O85" s="19" t="n"/>
      <c r="P85" s="19" t="n"/>
      <c r="R85" s="19" t="n"/>
      <c r="S85" s="19" t="n"/>
      <c r="T85" s="19" t="n"/>
    </row>
    <row customHeight="1" ht="12.75" r="86" s="161">
      <c r="A86" s="10" t="n"/>
      <c r="B86" s="85" t="n">
        <v>83</v>
      </c>
      <c r="C86" s="85" t="n"/>
      <c r="D86" s="19" t="n"/>
      <c r="E86" s="19" t="n"/>
      <c r="F86" s="19" t="n"/>
      <c r="G86" s="19" t="n"/>
      <c r="H86" s="19" t="n"/>
      <c r="I86" s="19" t="n"/>
      <c r="J86" s="19" t="n"/>
      <c r="K86" s="19" t="n"/>
      <c r="L86" s="19" t="n"/>
      <c r="M86" s="19" t="n"/>
      <c r="N86" s="19" t="n"/>
      <c r="O86" s="19" t="n"/>
      <c r="P86" s="19" t="n"/>
      <c r="R86" s="19" t="n"/>
      <c r="S86" s="19" t="n"/>
      <c r="T86" s="19" t="n"/>
    </row>
    <row customHeight="1" ht="12.75" r="87" s="161">
      <c r="A87" s="10" t="n"/>
      <c r="B87" s="85" t="n">
        <v>84</v>
      </c>
      <c r="C87" s="85" t="n"/>
      <c r="D87" s="19" t="n"/>
      <c r="E87" s="19" t="n"/>
      <c r="F87" s="19" t="n"/>
      <c r="G87" s="19" t="n"/>
      <c r="H87" s="19" t="n"/>
      <c r="I87" s="19" t="n"/>
      <c r="J87" s="19" t="n"/>
      <c r="K87" s="19" t="n"/>
      <c r="L87" s="19" t="n"/>
      <c r="M87" s="19" t="n"/>
      <c r="N87" s="19" t="n"/>
      <c r="O87" s="19" t="n"/>
      <c r="P87" s="19" t="n"/>
      <c r="R87" s="19" t="n"/>
      <c r="S87" s="19" t="n"/>
      <c r="T87" s="19" t="n"/>
    </row>
    <row customHeight="1" ht="12.75" r="88" s="161">
      <c r="A88" s="10" t="n"/>
      <c r="B88" s="85" t="n">
        <v>85</v>
      </c>
      <c r="C88" s="85" t="inlineStr">
        <is>
          <t>male</t>
        </is>
      </c>
      <c r="D88" s="86" t="inlineStr">
        <is>
          <t xml:space="preserve">MD. Masud Rana </t>
        </is>
      </c>
      <c r="E88" s="86" t="inlineStr">
        <is>
          <t>103-23-2208</t>
        </is>
      </c>
      <c r="F88" s="49">
        <f>IF((MID(E88,5,2))="10","ENG",IF((MID(E88,5,2))="11","BBA",IF((MID(E88,5,2))="12","MBA(E)",IF((MID(E88,5,2))="14","MBA",IF((MID(E88,5,2))="15","CSE",IF((MID(E88,5,2))="16","CIS",IF((MID(E88,5,2))="17","MS-MIS",IF((MID(E88,5,2))="18","B.COM",IF((MID(E88,5,2))="19","ETE",IF((MID(E88,5,2))="20","CS",IF((MID(E88,5,2))="21","MA-ENG(P)",IF((MID(E88,5,2))="22","MA-ENG(F)",IF((MID(E88,5,2))="23","TE",IF((MID(E88,5,2))="24","JMC",IF((MID(E88,5,2))="25","MS-CSE",IF((MID(E88,5,2))="26","LLB(H)",IF((MID(E88,5,2))="27","BRE",IF((MID(E88,5,2))="28","MSS-JMC",IF((MID(E88,5,2))="29","PHARMACY",IF((MID(E88,5,2))="30","ESDM",IF((MID(E88,5,2))="31","MS-ETE",IF((MID(E88,5,2))="32","MS-TE",IF((MID(E88,5,2))="33","EEE",IF((MID(E88,5,2))="34","NFE",IF((MID(E88,5,2))="35","SWE",IF((MID(E88,5,2))="36","LLB(P)",IF((MID(E88,5,2))="37","LLM(Pre)",IF((MID(E88,5,2))="38","LLM(F)",IF((MID(E88,5,2))="39","ICT",IF((MID(E88,5,2))="40","MTCA",IF((MID(E88,5,2))="41","MS-PH",IF((MID(E88,5,2))="42","ARCH",IF((MID(E88,5,2))="43","THM",IF((MID(E88,5,2))="44","MS-SWE",IF((MID(E88,5,2))="45","ENTRE",IF((MID(E88,5,2))="46","M-PHARM",IF((MID(E88,5,2))="47","CIVIL-ENG",0)))))))))))))))))))))))))))))))))))))</f>
        <v/>
      </c>
      <c r="G88" s="90">
        <f>#N/A</f>
        <v/>
      </c>
      <c r="H88" s="85" t="inlineStr">
        <is>
          <t>Spring 2014</t>
        </is>
      </c>
      <c r="I88" s="85" t="inlineStr">
        <is>
          <t>Fakin Fashion Ltd.</t>
        </is>
      </c>
      <c r="J88" s="85" t="inlineStr">
        <is>
          <t>IE Officer</t>
        </is>
      </c>
      <c r="K88" s="85" t="inlineStr">
        <is>
          <t xml:space="preserve">Varsaripara,National Universtiy,Gazipur </t>
        </is>
      </c>
      <c r="L88" s="85" t="inlineStr">
        <is>
          <t xml:space="preserve">Varsaripara,National Universtiy,Gazipur </t>
        </is>
      </c>
      <c r="M88" s="17" t="n">
        <v>1924779005</v>
      </c>
      <c r="N88" s="23">
        <f>HYPERLINK("mailto:masudrana0022@gmail.com","masudrana0022@gmail.com")</f>
        <v/>
      </c>
      <c r="O88" s="19" t="inlineStr">
        <is>
          <t>can`t reached</t>
        </is>
      </c>
    </row>
    <row customHeight="1" ht="12.75" r="89" s="161">
      <c r="A89" s="10" t="n"/>
      <c r="B89" s="85" t="n">
        <v>86</v>
      </c>
      <c r="C89" s="85" t="inlineStr">
        <is>
          <t>male</t>
        </is>
      </c>
      <c r="D89" s="86" t="inlineStr">
        <is>
          <t>Bidhan Bhattacharjee</t>
        </is>
      </c>
      <c r="E89" s="86" t="inlineStr">
        <is>
          <t>102-33-202</t>
        </is>
      </c>
      <c r="F89" s="49">
        <f>IF((MID(E89,5,2))="10","ENG",IF((MID(E89,5,2))="11","BBA",IF((MID(E89,5,2))="12","MBA(E)",IF((MID(E89,5,2))="14","MBA",IF((MID(E89,5,2))="15","CSE",IF((MID(E89,5,2))="16","CIS",IF((MID(E89,5,2))="17","MS-MIS",IF((MID(E89,5,2))="18","B.COM",IF((MID(E89,5,2))="19","ETE",IF((MID(E89,5,2))="20","CS",IF((MID(E89,5,2))="21","MA-ENG(P)",IF((MID(E89,5,2))="22","MA-ENG(F)",IF((MID(E89,5,2))="23","TE",IF((MID(E89,5,2))="24","JMC",IF((MID(E89,5,2))="25","MS-CSE",IF((MID(E89,5,2))="26","LLB(H)",IF((MID(E89,5,2))="27","BRE",IF((MID(E89,5,2))="28","MSS-JMC",IF((MID(E89,5,2))="29","PHARMACY",IF((MID(E89,5,2))="30","ESDM",IF((MID(E89,5,2))="31","MS-ETE",IF((MID(E89,5,2))="32","MS-TE",IF((MID(E89,5,2))="33","EEE",IF((MID(E89,5,2))="34","NFE",IF((MID(E89,5,2))="35","SWE",IF((MID(E89,5,2))="36","LLB(P)",IF((MID(E89,5,2))="37","LLM(Pre)",IF((MID(E89,5,2))="38","LLM(F)",IF((MID(E89,5,2))="39","ICT",IF((MID(E89,5,2))="40","MTCA",IF((MID(E89,5,2))="41","MS-PH",IF((MID(E89,5,2))="42","ARCH",IF((MID(E89,5,2))="43","THM",IF((MID(E89,5,2))="44","MS-SWE",IF((MID(E89,5,2))="45","ENTRE",IF((MID(E89,5,2))="46","M-PHARM",IF((MID(E89,5,2))="47","CIVIL-ENG",0)))))))))))))))))))))))))))))))))))))</f>
        <v/>
      </c>
      <c r="G89" s="90">
        <f>#N/A</f>
        <v/>
      </c>
      <c r="H89" s="85" t="inlineStr">
        <is>
          <t>Fall 2014</t>
        </is>
      </c>
      <c r="I89" s="85" t="inlineStr">
        <is>
          <t>New Life Company Ltd.</t>
        </is>
      </c>
      <c r="J89" s="85" t="inlineStr">
        <is>
          <t>Asst. Electrical Engineer.</t>
        </is>
      </c>
      <c r="K89" s="85" t="inlineStr">
        <is>
          <t>460/02,West Shewrapara, Mirpur, Dhaka -1216.</t>
        </is>
      </c>
      <c r="L89" s="85" t="inlineStr">
        <is>
          <t>Majumderpara,Nazirgonj-6661, Pabna.</t>
        </is>
      </c>
      <c r="M89" s="17" t="n">
        <v>1680735783</v>
      </c>
      <c r="N89" s="23">
        <f>HYPERLINK("mailto:bidhan843@gmail.com","bidhan843@gmail.com")</f>
        <v/>
      </c>
      <c r="O89" s="19" t="inlineStr">
        <is>
          <t>he don`t receive phone call</t>
        </is>
      </c>
    </row>
    <row customHeight="1" ht="12.75" r="90" s="161">
      <c r="A90" s="10" t="n"/>
      <c r="B90" s="85" t="n">
        <v>87</v>
      </c>
      <c r="C90" s="85" t="inlineStr">
        <is>
          <t>male</t>
        </is>
      </c>
      <c r="D90" s="86" t="inlineStr">
        <is>
          <t>MD. Mamunul Islam</t>
        </is>
      </c>
      <c r="E90" s="86" t="inlineStr">
        <is>
          <t>122-17-285</t>
        </is>
      </c>
      <c r="F90" s="49">
        <f>IF((MID(E90,5,2))="10","ENG",IF((MID(E90,5,2))="11","BBA",IF((MID(E90,5,2))="12","MBA(E)",IF((MID(E90,5,2))="14","MBA",IF((MID(E90,5,2))="15","CSE",IF((MID(E90,5,2))="16","CIS",IF((MID(E90,5,2))="17","MS-MIS",IF((MID(E90,5,2))="18","B.COM",IF((MID(E90,5,2))="19","ETE",IF((MID(E90,5,2))="20","CS",IF((MID(E90,5,2))="21","MA-ENG(P)",IF((MID(E90,5,2))="22","MA-ENG(F)",IF((MID(E90,5,2))="23","TE",IF((MID(E90,5,2))="24","JMC",IF((MID(E90,5,2))="25","MS-CSE",IF((MID(E90,5,2))="26","LLB(H)",IF((MID(E90,5,2))="27","BRE",IF((MID(E90,5,2))="28","MSS-JMC",IF((MID(E90,5,2))="29","PHARMACY",IF((MID(E90,5,2))="30","ESDM",IF((MID(E90,5,2))="31","MS-ETE",IF((MID(E90,5,2))="32","MS-TE",IF((MID(E90,5,2))="33","EEE",IF((MID(E90,5,2))="34","NFE",IF((MID(E90,5,2))="35","SWE",IF((MID(E90,5,2))="36","LLB(P)",IF((MID(E90,5,2))="37","LLM(Pre)",IF((MID(E90,5,2))="38","LLM(F)",IF((MID(E90,5,2))="39","ICT",IF((MID(E90,5,2))="40","MTCA",IF((MID(E90,5,2))="41","MS-PH",IF((MID(E90,5,2))="42","ARCH",IF((MID(E90,5,2))="43","THM",IF((MID(E90,5,2))="44","MS-SWE",IF((MID(E90,5,2))="45","ENTRE",IF((MID(E90,5,2))="46","M-PHARM",IF((MID(E90,5,2))="47","CIVIL-ENG",0)))))))))))))))))))))))))))))))))))))</f>
        <v/>
      </c>
      <c r="G90" s="90">
        <f>#N/A</f>
        <v/>
      </c>
      <c r="H90" s="85" t="inlineStr">
        <is>
          <t>Fall 2014</t>
        </is>
      </c>
      <c r="I90" s="85" t="inlineStr">
        <is>
          <t>IT E Cash Ltd</t>
        </is>
      </c>
      <c r="J90" s="85" t="inlineStr">
        <is>
          <t>Sr. Executive</t>
        </is>
      </c>
      <c r="K90" s="85" t="inlineStr">
        <is>
          <t xml:space="preserve">Road no : 02, House no :  21,  Turag City , Mirpur 01, Dhaka </t>
        </is>
      </c>
      <c r="L90" s="85" t="inlineStr">
        <is>
          <t xml:space="preserve">Road no : 02, House no :  21,  Turag City , Mirpur 01, Dhaka </t>
        </is>
      </c>
      <c r="M90" s="17" t="n">
        <v>1718269416</v>
      </c>
      <c r="N90" s="23">
        <f>HYPERLINK("mailto:mamunul.islam.bd@gmail.com","mamunul.islam.bd@gmail.com")</f>
        <v/>
      </c>
      <c r="O90" s="19" t="inlineStr">
        <is>
          <t>can`t reached</t>
        </is>
      </c>
    </row>
    <row customHeight="1" ht="12.75" r="91" s="161">
      <c r="A91" s="10" t="n"/>
      <c r="B91" s="85" t="n">
        <v>88</v>
      </c>
      <c r="C91" s="85" t="inlineStr">
        <is>
          <t>male</t>
        </is>
      </c>
      <c r="D91" s="86" t="inlineStr">
        <is>
          <t>MD. Shahadat 
Hossen</t>
        </is>
      </c>
      <c r="E91" s="86" t="inlineStr">
        <is>
          <t>073-19-815</t>
        </is>
      </c>
      <c r="F91" s="49">
        <f>IF((MID(E91,5,2))="10","ENG",IF((MID(E91,5,2))="11","BBA",IF((MID(E91,5,2))="12","MBA(E)",IF((MID(E91,5,2))="14","MBA",IF((MID(E91,5,2))="15","CSE",IF((MID(E91,5,2))="16","CIS",IF((MID(E91,5,2))="17","MS-MIS",IF((MID(E91,5,2))="18","B.COM",IF((MID(E91,5,2))="19","ETE",IF((MID(E91,5,2))="20","CS",IF((MID(E91,5,2))="21","MA-ENG(P)",IF((MID(E91,5,2))="22","MA-ENG(F)",IF((MID(E91,5,2))="23","TE",IF((MID(E91,5,2))="24","JMC",IF((MID(E91,5,2))="25","MS-CSE",IF((MID(E91,5,2))="26","LLB(H)",IF((MID(E91,5,2))="27","BRE",IF((MID(E91,5,2))="28","MSS-JMC",IF((MID(E91,5,2))="29","PHARMACY",IF((MID(E91,5,2))="30","ESDM",IF((MID(E91,5,2))="31","MS-ETE",IF((MID(E91,5,2))="32","MS-TE",IF((MID(E91,5,2))="33","EEE",IF((MID(E91,5,2))="34","NFE",IF((MID(E91,5,2))="35","SWE",IF((MID(E91,5,2))="36","LLB(P)",IF((MID(E91,5,2))="37","LLM(Pre)",IF((MID(E91,5,2))="38","LLM(F)",IF((MID(E91,5,2))="39","ICT",IF((MID(E91,5,2))="40","MTCA",IF((MID(E91,5,2))="41","MS-PH",IF((MID(E91,5,2))="42","ARCH",IF((MID(E91,5,2))="43","THM",IF((MID(E91,5,2))="44","MS-SWE",IF((MID(E91,5,2))="45","ENTRE",IF((MID(E91,5,2))="46","M-PHARM",IF((MID(E91,5,2))="47","CIVIL-ENG",0)))))))))))))))))))))))))))))))))))))</f>
        <v/>
      </c>
      <c r="G91" s="90">
        <f>#N/A</f>
        <v/>
      </c>
      <c r="H91" s="85" t="inlineStr">
        <is>
          <t>Fall 2014</t>
        </is>
      </c>
      <c r="I91" s="85" t="inlineStr">
        <is>
          <t>Mavana Interlinks Ltd.k</t>
        </is>
      </c>
      <c r="J91" s="85" t="inlineStr">
        <is>
          <t>Engineer</t>
        </is>
      </c>
      <c r="K91" s="85" t="inlineStr">
        <is>
          <t>14/1, Maizuddin Road, College Gate, Tongi,Gazipur.</t>
        </is>
      </c>
      <c r="L91" s="85" t="inlineStr">
        <is>
          <t>Khirati,Kapasia,Gazipur,Dhaka</t>
        </is>
      </c>
      <c r="M91" s="17" t="n">
        <v>1742600046</v>
      </c>
      <c r="N91" s="23">
        <f>HYPERLINK("mailto:shahadatbd.ete@gmail.com","shahadatbd.ete@gmail.com")</f>
        <v/>
      </c>
      <c r="O91" s="19" t="inlineStr">
        <is>
          <t>can`t reached</t>
        </is>
      </c>
    </row>
    <row customHeight="1" ht="12.75" r="92" s="161">
      <c r="A92" s="10" t="n"/>
      <c r="B92" s="85" t="n">
        <v>89</v>
      </c>
      <c r="C92" s="85" t="inlineStr">
        <is>
          <t>female</t>
        </is>
      </c>
      <c r="D92" s="86" t="inlineStr">
        <is>
          <t>Muktra Rani Deb</t>
        </is>
      </c>
      <c r="E92" s="86" t="inlineStr">
        <is>
          <t>101-29-185</t>
        </is>
      </c>
      <c r="F92" s="49">
        <f>IF((MID(E92,5,2))="10","ENG",IF((MID(E92,5,2))="11","BBA",IF((MID(E92,5,2))="12","MBA(E)",IF((MID(E92,5,2))="14","MBA",IF((MID(E92,5,2))="15","CSE",IF((MID(E92,5,2))="16","CIS",IF((MID(E92,5,2))="17","MS-MIS",IF((MID(E92,5,2))="18","B.COM",IF((MID(E92,5,2))="19","ETE",IF((MID(E92,5,2))="20","CS",IF((MID(E92,5,2))="21","MA-ENG(P)",IF((MID(E92,5,2))="22","MA-ENG(F)",IF((MID(E92,5,2))="23","TE",IF((MID(E92,5,2))="24","JMC",IF((MID(E92,5,2))="25","MS-CSE",IF((MID(E92,5,2))="26","LLB(H)",IF((MID(E92,5,2))="27","BRE",IF((MID(E92,5,2))="28","MSS-JMC",IF((MID(E92,5,2))="29","PHARMACY",IF((MID(E92,5,2))="30","ESDM",IF((MID(E92,5,2))="31","MS-ETE",IF((MID(E92,5,2))="32","MS-TE",IF((MID(E92,5,2))="33","EEE",IF((MID(E92,5,2))="34","NFE",IF((MID(E92,5,2))="35","SWE",IF((MID(E92,5,2))="36","LLB(P)",IF((MID(E92,5,2))="37","LLM(Pre)",IF((MID(E92,5,2))="38","LLM(F)",IF((MID(E92,5,2))="39","ICT",IF((MID(E92,5,2))="40","MTCA",IF((MID(E92,5,2))="41","MS-PH",IF((MID(E92,5,2))="42","ARCH",IF((MID(E92,5,2))="43","THM",IF((MID(E92,5,2))="44","MS-SWE",IF((MID(E92,5,2))="45","ENTRE",IF((MID(E92,5,2))="46","M-PHARM",IF((MID(E92,5,2))="47","CIVIL-ENG",0)))))))))))))))))))))))))))))))))))))</f>
        <v/>
      </c>
      <c r="G92" s="90">
        <f>#N/A</f>
        <v/>
      </c>
      <c r="H92" s="85" t="inlineStr">
        <is>
          <t>Spring 2015</t>
        </is>
      </c>
      <c r="I92" s="85" t="inlineStr">
        <is>
          <t>4p Marketing Consultancy</t>
        </is>
      </c>
      <c r="J92" s="85" t="inlineStr">
        <is>
          <t>Research Officer</t>
        </is>
      </c>
      <c r="K92" s="85" t="inlineStr">
        <is>
          <t>64, Hossaini Palan Road,Bakshi Bazar,Dhaka</t>
        </is>
      </c>
      <c r="L92" s="85" t="inlineStr">
        <is>
          <t>1082, West Paik Para,Brahmanbaria,</t>
        </is>
      </c>
      <c r="M92" s="17" t="n">
        <v>1727832597</v>
      </c>
      <c r="N92" s="23">
        <f>HYPERLINK("mailto:muktadeb007@gmail.com","muktadeb007@gmail.com")</f>
        <v/>
      </c>
      <c r="O92" s="19" t="inlineStr">
        <is>
          <t>can`t reached</t>
        </is>
      </c>
    </row>
    <row customHeight="1" ht="12.75" r="93" s="161">
      <c r="A93" s="10" t="n"/>
      <c r="B93" s="85" t="n">
        <v>90</v>
      </c>
      <c r="C93" s="85" t="inlineStr">
        <is>
          <t>male</t>
        </is>
      </c>
      <c r="D93" s="86" t="inlineStr">
        <is>
          <t>Uchamong Marma</t>
        </is>
      </c>
      <c r="E93" s="86" t="inlineStr">
        <is>
          <t>073-19-824</t>
        </is>
      </c>
      <c r="F93" s="49">
        <f>IF((MID(E93,5,2))="10","ENG",IF((MID(E93,5,2))="11","BBA",IF((MID(E93,5,2))="12","MBA(E)",IF((MID(E93,5,2))="14","MBA",IF((MID(E93,5,2))="15","CSE",IF((MID(E93,5,2))="16","CIS",IF((MID(E93,5,2))="17","MS-MIS",IF((MID(E93,5,2))="18","B.COM",IF((MID(E93,5,2))="19","ETE",IF((MID(E93,5,2))="20","CS",IF((MID(E93,5,2))="21","MA-ENG(P)",IF((MID(E93,5,2))="22","MA-ENG(F)",IF((MID(E93,5,2))="23","TE",IF((MID(E93,5,2))="24","JMC",IF((MID(E93,5,2))="25","MS-CSE",IF((MID(E93,5,2))="26","LLB(H)",IF((MID(E93,5,2))="27","BRE",IF((MID(E93,5,2))="28","MSS-JMC",IF((MID(E93,5,2))="29","PHARMACY",IF((MID(E93,5,2))="30","ESDM",IF((MID(E93,5,2))="31","MS-ETE",IF((MID(E93,5,2))="32","MS-TE",IF((MID(E93,5,2))="33","EEE",IF((MID(E93,5,2))="34","NFE",IF((MID(E93,5,2))="35","SWE",IF((MID(E93,5,2))="36","LLB(P)",IF((MID(E93,5,2))="37","LLM(Pre)",IF((MID(E93,5,2))="38","LLM(F)",IF((MID(E93,5,2))="39","ICT",IF((MID(E93,5,2))="40","MTCA",IF((MID(E93,5,2))="41","MS-PH",IF((MID(E93,5,2))="42","ARCH",IF((MID(E93,5,2))="43","THM",IF((MID(E93,5,2))="44","MS-SWE",IF((MID(E93,5,2))="45","ENTRE",IF((MID(E93,5,2))="46","M-PHARM",IF((MID(E93,5,2))="47","CIVIL-ENG",0)))))))))))))))))))))))))))))))))))))</f>
        <v/>
      </c>
      <c r="G93" s="90">
        <f>#N/A</f>
        <v/>
      </c>
      <c r="H93" s="85" t="inlineStr">
        <is>
          <t xml:space="preserve">Fall  </t>
        </is>
      </c>
      <c r="I93" s="85" t="inlineStr">
        <is>
          <t>One Net Communication Ltd</t>
        </is>
      </c>
      <c r="J93" s="85" t="inlineStr">
        <is>
          <t>Sr. Executive</t>
        </is>
      </c>
      <c r="K93" s="85" t="inlineStr">
        <is>
          <t>122, Arambagh, 4th Floor, Motijheel,Dhaka.</t>
        </is>
      </c>
      <c r="L93" s="85" t="inlineStr">
        <is>
          <t>Dhalia Para,bangal Halia,Rahhastabi,Rangamati.</t>
        </is>
      </c>
      <c r="M93" s="17" t="n">
        <v>1558123126</v>
      </c>
      <c r="N93" s="23">
        <f>HYPERLINK("mailto:mong_555@yahoo.com","mong_555@yahoo.com")</f>
        <v/>
      </c>
      <c r="O93" s="19" t="inlineStr">
        <is>
          <t>he don`t receive phone call</t>
        </is>
      </c>
    </row>
    <row customHeight="1" ht="12.75" r="94" s="161">
      <c r="A94" s="10" t="n"/>
      <c r="B94" s="85" t="n">
        <v>91</v>
      </c>
      <c r="C94" s="19" t="n"/>
      <c r="D94" s="19" t="n"/>
      <c r="E94" s="19" t="n"/>
      <c r="F94" s="19" t="n"/>
      <c r="G94" s="19" t="n"/>
      <c r="H94" s="19" t="n"/>
      <c r="I94" s="19" t="n"/>
      <c r="J94" s="19" t="n"/>
      <c r="K94" s="19" t="n"/>
      <c r="L94" s="19" t="n"/>
      <c r="M94" s="19" t="n"/>
      <c r="N94" s="19" t="n"/>
      <c r="O94" s="19" t="n"/>
      <c r="P94" s="19" t="n"/>
    </row>
    <row customHeight="1" ht="12.75" r="95" s="161">
      <c r="A95" s="10" t="n"/>
      <c r="B95" s="85" t="n">
        <v>92</v>
      </c>
      <c r="C95" s="19" t="n"/>
      <c r="D95" s="19" t="n"/>
      <c r="E95" s="19" t="n"/>
      <c r="F95" s="19" t="n"/>
      <c r="G95" s="19" t="n"/>
      <c r="H95" s="19" t="n"/>
      <c r="I95" s="19" t="n"/>
      <c r="J95" s="19" t="n"/>
      <c r="K95" s="19" t="n"/>
      <c r="L95" s="19" t="n"/>
      <c r="M95" s="19" t="n"/>
      <c r="N95" s="19" t="n"/>
      <c r="O95" s="19" t="n"/>
      <c r="P95" s="19" t="n"/>
    </row>
    <row customHeight="1" ht="12.75" r="96" s="161">
      <c r="A96" s="10" t="n"/>
      <c r="B96" s="85" t="n">
        <v>93</v>
      </c>
      <c r="C96" s="85" t="inlineStr">
        <is>
          <t>female</t>
        </is>
      </c>
      <c r="D96" s="86" t="inlineStr">
        <is>
          <t>Farzana Thay Mithila</t>
        </is>
      </c>
      <c r="E96" s="86" t="inlineStr">
        <is>
          <t>103-23-2244</t>
        </is>
      </c>
      <c r="F96" s="49">
        <f>IF((MID(E96,5,2))="10","ENG",IF((MID(E96,5,2))="11","BBA",IF((MID(E96,5,2))="12","MBA(E)",IF((MID(E96,5,2))="14","MBA",IF((MID(E96,5,2))="15","CSE",IF((MID(E96,5,2))="16","CIS",IF((MID(E96,5,2))="17","MS-MIS",IF((MID(E96,5,2))="18","B.COM",IF((MID(E96,5,2))="19","ETE",IF((MID(E96,5,2))="20","CS",IF((MID(E96,5,2))="21","MA-ENG(P)",IF((MID(E96,5,2))="22","MA-ENG(F)",IF((MID(E96,5,2))="23","TE",IF((MID(E96,5,2))="24","JMC",IF((MID(E96,5,2))="25","MS-CSE",IF((MID(E96,5,2))="26","LLB(H)",IF((MID(E96,5,2))="27","BRE",IF((MID(E96,5,2))="28","MSS-JMC",IF((MID(E96,5,2))="29","PHARMACY",IF((MID(E96,5,2))="30","ESDM",IF((MID(E96,5,2))="31","MS-ETE",IF((MID(E96,5,2))="32","MS-TE",IF((MID(E96,5,2))="33","EEE",IF((MID(E96,5,2))="34","NFE",IF((MID(E96,5,2))="35","SWE",IF((MID(E96,5,2))="36","LLB(P)",IF((MID(E96,5,2))="37","LLM(Pre)",IF((MID(E96,5,2))="38","LLM(F)",IF((MID(E96,5,2))="39","ICT",IF((MID(E96,5,2))="40","MTCA",IF((MID(E96,5,2))="41","MS-PH",IF((MID(E96,5,2))="42","ARCH",IF((MID(E96,5,2))="43","THM",IF((MID(E96,5,2))="44","MS-SWE",IF((MID(E96,5,2))="45","ENTRE",IF((MID(E96,5,2))="46","M-PHARM",IF((MID(E96,5,2))="47","CIVIL-ENG",0)))))))))))))))))))))))))))))))))))))</f>
        <v/>
      </c>
      <c r="G96" s="90">
        <f>#N/A</f>
        <v/>
      </c>
      <c r="H96" s="85" t="inlineStr">
        <is>
          <t>Spring</t>
        </is>
      </c>
      <c r="I96" s="85" t="inlineStr">
        <is>
          <t>Micro Fiber Group</t>
        </is>
      </c>
      <c r="J96" s="85" t="inlineStr">
        <is>
          <t>Production Engineer.</t>
        </is>
      </c>
      <c r="K96" s="85" t="inlineStr">
        <is>
          <t>121/01, Godnail.Aramag,Narayaangonj.</t>
        </is>
      </c>
      <c r="L96" s="85" t="inlineStr">
        <is>
          <t>121/01, Godnail.Aramag,Narayaangonj.</t>
        </is>
      </c>
      <c r="M96" s="17" t="n">
        <v>1686338394</v>
      </c>
      <c r="N96" s="23">
        <f>HYPERLINK("mailto:zana8394@gmail.com","zana8394@gmail.com")</f>
        <v/>
      </c>
      <c r="O96" s="19" t="inlineStr">
        <is>
          <t xml:space="preserve">can`t reach phone call </t>
        </is>
      </c>
    </row>
    <row customHeight="1" ht="12.75" r="97" s="161">
      <c r="A97" s="10" t="n"/>
      <c r="B97" s="85" t="n">
        <v>94</v>
      </c>
      <c r="C97" s="85" t="inlineStr">
        <is>
          <t>male</t>
        </is>
      </c>
      <c r="D97" s="86" t="inlineStr">
        <is>
          <t>MD. Hafizul Islam</t>
        </is>
      </c>
      <c r="E97" s="86" t="inlineStr">
        <is>
          <t>141-14-491</t>
        </is>
      </c>
      <c r="F97" s="49">
        <f>IF((MID(E97,5,2))="10","ENG",IF((MID(E97,5,2))="11","BBA",IF((MID(E97,5,2))="12","MBA(E)",IF((MID(E97,5,2))="14","MBA",IF((MID(E97,5,2))="15","CSE",IF((MID(E97,5,2))="16","CIS",IF((MID(E97,5,2))="17","MS-MIS",IF((MID(E97,5,2))="18","B.COM",IF((MID(E97,5,2))="19","ETE",IF((MID(E97,5,2))="20","CS",IF((MID(E97,5,2))="21","MA-ENG(P)",IF((MID(E97,5,2))="22","MA-ENG(F)",IF((MID(E97,5,2))="23","TE",IF((MID(E97,5,2))="24","JMC",IF((MID(E97,5,2))="25","MS-CSE",IF((MID(E97,5,2))="26","LLB(H)",IF((MID(E97,5,2))="27","BRE",IF((MID(E97,5,2))="28","MSS-JMC",IF((MID(E97,5,2))="29","PHARMACY",IF((MID(E97,5,2))="30","ESDM",IF((MID(E97,5,2))="31","MS-ETE",IF((MID(E97,5,2))="32","MS-TE",IF((MID(E97,5,2))="33","EEE",IF((MID(E97,5,2))="34","NFE",IF((MID(E97,5,2))="35","SWE",IF((MID(E97,5,2))="36","LLB(P)",IF((MID(E97,5,2))="37","LLM(Pre)",IF((MID(E97,5,2))="38","LLM(F)",IF((MID(E97,5,2))="39","ICT",IF((MID(E97,5,2))="40","MTCA",IF((MID(E97,5,2))="41","MS-PH",IF((MID(E97,5,2))="42","ARCH",IF((MID(E97,5,2))="43","THM",IF((MID(E97,5,2))="44","MS-SWE",IF((MID(E97,5,2))="45","ENTRE",IF((MID(E97,5,2))="46","M-PHARM",IF((MID(E97,5,2))="47","CIVIL-ENG",0)))))))))))))))))))))))))))))))))))))</f>
        <v/>
      </c>
      <c r="G97" s="90">
        <f>#N/A</f>
        <v/>
      </c>
      <c r="H97" s="85" t="inlineStr">
        <is>
          <t>Sumeer 2015</t>
        </is>
      </c>
      <c r="I97" s="85" t="inlineStr">
        <is>
          <t>Genex Infosys Ltd.</t>
        </is>
      </c>
      <c r="J97" s="85" t="inlineStr">
        <is>
          <t>Customer Care Exevutive</t>
        </is>
      </c>
      <c r="K97" s="85" t="inlineStr">
        <is>
          <t>House no: 08, Road : Dakshin Khan Bazar,Shodagor Para, Dhaka-1230.</t>
        </is>
      </c>
      <c r="L97" s="85" t="inlineStr">
        <is>
          <t>House no: 08, Road : Dakshin Khan Bazar,Shodagor Para, Dhaka-1230.</t>
        </is>
      </c>
      <c r="M97" s="17" t="n">
        <v>1717696731</v>
      </c>
      <c r="N97" s="23">
        <f>HYPERLINK("mailto:hafizul_islam_123@yahoo.com","hafizul_islam_123@yahoo.com")</f>
        <v/>
      </c>
      <c r="O97" s="19" t="inlineStr">
        <is>
          <t xml:space="preserve">can`t reach phone call </t>
        </is>
      </c>
    </row>
    <row customHeight="1" ht="12.75" r="98" s="161">
      <c r="A98" s="10" t="n"/>
      <c r="B98" s="85" t="n">
        <v>95</v>
      </c>
      <c r="C98" s="85" t="inlineStr">
        <is>
          <t>male</t>
        </is>
      </c>
      <c r="D98" s="96" t="inlineStr">
        <is>
          <t>Md. Al Mamon Sarker</t>
        </is>
      </c>
      <c r="E98" s="29" t="inlineStr">
        <is>
          <t>112-15-1481</t>
        </is>
      </c>
      <c r="F98" s="49">
        <f>IF((MID(E98,5,2))="10","ENG",IF((MID(E98,5,2))="11","BBA",IF((MID(E98,5,2))="12","MBA(E)",IF((MID(E98,5,2))="14","MBA",IF((MID(E98,5,2))="15","CSE",IF((MID(E98,5,2))="16","CIS",IF((MID(E98,5,2))="17","MS-MIS",IF((MID(E98,5,2))="18","B.COM",IF((MID(E98,5,2))="19","ETE",IF((MID(E98,5,2))="20","CS",IF((MID(E98,5,2))="21","MA-ENG(P)",IF((MID(E98,5,2))="22","MA-ENG(F)",IF((MID(E98,5,2))="23","TE",IF((MID(E98,5,2))="24","JMC",IF((MID(E98,5,2))="25","MS-CSE",IF((MID(E98,5,2))="26","LLB(H)",IF((MID(E98,5,2))="27","BRE",IF((MID(E98,5,2))="28","MSS-JMC",IF((MID(E98,5,2))="29","PHARMACY",IF((MID(E98,5,2))="30","ESDM",IF((MID(E98,5,2))="31","MS-ETE",IF((MID(E98,5,2))="32","MS-TE",IF((MID(E98,5,2))="33","EEE",IF((MID(E98,5,2))="34","NFE",IF((MID(E98,5,2))="35","SWE",IF((MID(E98,5,2))="36","LLB(P)",IF((MID(E98,5,2))="37","LLM(Pre)",IF((MID(E98,5,2))="38","LLM(F)",IF((MID(E98,5,2))="39","ICT",IF((MID(E98,5,2))="40","MTCA",IF((MID(E98,5,2))="41","MS-PH",IF((MID(E98,5,2))="42","ARCH",IF((MID(E98,5,2))="43","THM",IF((MID(E98,5,2))="44","MS-SWE",IF((MID(E98,5,2))="45","ENTRE",IF((MID(E98,5,2))="46","M-PHARM",IF((MID(E98,5,2))="47","CIVIL-ENG",0)))))))))))))))))))))))))))))))))))))</f>
        <v/>
      </c>
      <c r="G98" s="90">
        <f>#N/A</f>
        <v/>
      </c>
      <c r="H98" s="85" t="inlineStr">
        <is>
          <t>Summer-2015</t>
        </is>
      </c>
      <c r="I98" s="85" t="inlineStr">
        <is>
          <t>-</t>
        </is>
      </c>
      <c r="J98" s="85" t="inlineStr">
        <is>
          <t>-</t>
        </is>
      </c>
      <c r="K98" s="85" t="inlineStr">
        <is>
          <t>House No-7,Raod No-7, Sanpara, Mirpur-10, Dhaka.</t>
        </is>
      </c>
      <c r="L98" s="85" t="inlineStr">
        <is>
          <t>Vill-Bahair, Post-Darul arkam Madrasha Gatura, Thana-Brahmanbaria Sadar, Dist-Brahmenbaria.</t>
        </is>
      </c>
      <c r="M98" s="32" t="inlineStr">
        <is>
          <t>01969630041</t>
        </is>
      </c>
      <c r="N98" t="inlineStr">
        <is>
          <t>mamon67bd@gmail.com</t>
        </is>
      </c>
      <c r="O98" s="19" t="inlineStr">
        <is>
          <t xml:space="preserve">can`t reach phone call </t>
        </is>
      </c>
    </row>
    <row customHeight="1" ht="12.75" r="99" s="161">
      <c r="A99" s="10" t="n"/>
      <c r="B99" s="85" t="n">
        <v>96</v>
      </c>
      <c r="C99" s="85" t="n"/>
      <c r="D99" s="19" t="n"/>
      <c r="E99" s="19" t="n"/>
      <c r="F99" s="19" t="n"/>
      <c r="G99" s="19" t="n"/>
      <c r="H99" s="19" t="n"/>
      <c r="I99" s="19" t="n"/>
      <c r="J99" s="19" t="n"/>
      <c r="K99" s="19" t="n"/>
      <c r="L99" s="19" t="n"/>
      <c r="M99" s="19" t="n"/>
      <c r="N99" s="19" t="n"/>
      <c r="O99" s="19" t="n"/>
    </row>
    <row customHeight="1" ht="12.75" r="100" s="161">
      <c r="B100" s="160" t="n">
        <v>97</v>
      </c>
    </row>
    <row customHeight="1" ht="12.75" r="101" s="161">
      <c r="A101" s="10" t="n"/>
      <c r="B101" s="85" t="n">
        <v>98</v>
      </c>
      <c r="C101" s="85" t="inlineStr">
        <is>
          <t>male</t>
        </is>
      </c>
      <c r="D101" s="86" t="inlineStr">
        <is>
          <t>S.M.Salahuddin 
Morsalin</t>
        </is>
      </c>
      <c r="E101" s="86" t="inlineStr">
        <is>
          <t>111-33-418</t>
        </is>
      </c>
      <c r="F101" s="49">
        <f>IF((MID(E101,5,2))="10","ENG",IF((MID(E101,5,2))="11","BBA",IF((MID(E101,5,2))="12","MBA(E)",IF((MID(E101,5,2))="14","MBA",IF((MID(E101,5,2))="15","CSE",IF((MID(E101,5,2))="16","CIS",IF((MID(E101,5,2))="17","MS-MIS",IF((MID(E101,5,2))="18","B.COM",IF((MID(E101,5,2))="19","ETE",IF((MID(E101,5,2))="20","CS",IF((MID(E101,5,2))="21","MA-ENG(P)",IF((MID(E101,5,2))="22","MA-ENG(F)",IF((MID(E101,5,2))="23","TE",IF((MID(E101,5,2))="24","JMC",IF((MID(E101,5,2))="25","MS-CSE",IF((MID(E101,5,2))="26","LLB(H)",IF((MID(E101,5,2))="27","BRE",IF((MID(E101,5,2))="28","MSS-JMC",IF((MID(E101,5,2))="29","PHARMACY",IF((MID(E101,5,2))="30","ESDM",IF((MID(E101,5,2))="31","MS-ETE",IF((MID(E101,5,2))="32","MS-TE",IF((MID(E101,5,2))="33","EEE",IF((MID(E101,5,2))="34","NFE",IF((MID(E101,5,2))="35","SWE",IF((MID(E101,5,2))="36","LLB(P)",IF((MID(E101,5,2))="37","LLM(Pre)",IF((MID(E101,5,2))="38","LLM(F)",IF((MID(E101,5,2))="39","ICT",IF((MID(E101,5,2))="40","MTCA",IF((MID(E101,5,2))="41","MS-PH",IF((MID(E101,5,2))="42","ARCH",IF((MID(E101,5,2))="43","THM",IF((MID(E101,5,2))="44","MS-SWE",IF((MID(E101,5,2))="45","ENTRE",IF((MID(E101,5,2))="46","M-PHARM",IF((MID(E101,5,2))="47","CIVIL-ENG",0)))))))))))))))))))))))))))))))))))))</f>
        <v/>
      </c>
      <c r="G101" s="90">
        <f>#N/A</f>
        <v/>
      </c>
      <c r="H101" s="85" t="inlineStr">
        <is>
          <t>Spring 2015</t>
        </is>
      </c>
      <c r="I101" s="85" t="inlineStr">
        <is>
          <t>Saqz Accessories</t>
        </is>
      </c>
      <c r="J101" s="85" t="inlineStr">
        <is>
          <t>Trainee Engineer</t>
        </is>
      </c>
      <c r="K101" s="85" t="inlineStr">
        <is>
          <t>Bhabrasur, Muksud pur,Gopalgonj,</t>
        </is>
      </c>
      <c r="L101" s="85" t="inlineStr">
        <is>
          <t>2/01, A/1, Shahjahan Road,Mohammadpur,Dhaka -1207</t>
        </is>
      </c>
      <c r="M101" s="17" t="n">
        <v>1672330266</v>
      </c>
      <c r="N101" s="23">
        <f>HYPERLINK("mailto:s.morsalin10@gmail.com","s.morsalin10@gmail.com")</f>
        <v/>
      </c>
      <c r="O101" s="19" t="inlineStr">
        <is>
          <t xml:space="preserve">can`t reach phone call </t>
        </is>
      </c>
    </row>
    <row customHeight="1" ht="12.75" r="102" s="161">
      <c r="A102" s="10" t="n"/>
      <c r="B102" s="85" t="n">
        <v>99</v>
      </c>
      <c r="C102" s="85" t="inlineStr">
        <is>
          <t>male</t>
        </is>
      </c>
      <c r="D102" s="96" t="inlineStr">
        <is>
          <t>Md. Alamgir Hossain</t>
        </is>
      </c>
      <c r="E102" s="29" t="inlineStr">
        <is>
          <t>082-11-328</t>
        </is>
      </c>
      <c r="F102" s="49">
        <f>IF((MID(E102,5,2))="10","ENG",IF((MID(E102,5,2))="11","BBA",IF((MID(E102,5,2))="12","MBA(E)",IF((MID(E102,5,2))="14","MBA",IF((MID(E102,5,2))="15","CSE",IF((MID(E102,5,2))="16","CIS",IF((MID(E102,5,2))="17","MS-MIS",IF((MID(E102,5,2))="18","B.COM",IF((MID(E102,5,2))="19","ETE",IF((MID(E102,5,2))="20","CS",IF((MID(E102,5,2))="21","MA-ENG(P)",IF((MID(E102,5,2))="22","MA-ENG(F)",IF((MID(E102,5,2))="23","TE",IF((MID(E102,5,2))="24","JMC",IF((MID(E102,5,2))="25","MS-CSE",IF((MID(E102,5,2))="26","LLB(H)",IF((MID(E102,5,2))="27","BRE",IF((MID(E102,5,2))="28","MSS-JMC",IF((MID(E102,5,2))="29","PHARMACY",IF((MID(E102,5,2))="30","ESDM",IF((MID(E102,5,2))="31","MS-ETE",IF((MID(E102,5,2))="32","MS-TE",IF((MID(E102,5,2))="33","EEE",IF((MID(E102,5,2))="34","NFE",IF((MID(E102,5,2))="35","SWE",IF((MID(E102,5,2))="36","LLB(P)",IF((MID(E102,5,2))="37","LLM(Pre)",IF((MID(E102,5,2))="38","LLM(F)",IF((MID(E102,5,2))="39","ICT",IF((MID(E102,5,2))="40","MTCA",IF((MID(E102,5,2))="41","MS-PH",IF((MID(E102,5,2))="42","ARCH",IF((MID(E102,5,2))="43","THM",IF((MID(E102,5,2))="44","MS-SWE",IF((MID(E102,5,2))="45","ENTRE",IF((MID(E102,5,2))="46","M-PHARM",IF((MID(E102,5,2))="47","CIVIL-ENG",0)))))))))))))))))))))))))))))))))))))</f>
        <v/>
      </c>
      <c r="G102" s="90">
        <f>#N/A</f>
        <v/>
      </c>
      <c r="H102" s="85" t="inlineStr">
        <is>
          <t>-</t>
        </is>
      </c>
      <c r="I102" s="85" t="inlineStr">
        <is>
          <t>-</t>
        </is>
      </c>
      <c r="J102" s="85" t="inlineStr">
        <is>
          <t>-</t>
        </is>
      </c>
      <c r="K102" s="85" t="inlineStr">
        <is>
          <t>6th Floor, 9 NoorBon Lane, Bongshal, Dhaka.</t>
        </is>
      </c>
      <c r="L102" s="85" t="inlineStr">
        <is>
          <t>Thara Pasha Boyla, Kishoregonj.</t>
        </is>
      </c>
      <c r="M102" s="32" t="inlineStr">
        <is>
          <t>01515695913</t>
        </is>
      </c>
      <c r="N102" s="90" t="inlineStr">
        <is>
          <t>alamgir.parvez328@gmail.com</t>
        </is>
      </c>
      <c r="O102" s="19" t="inlineStr">
        <is>
          <t>he will do fillup this form latter</t>
        </is>
      </c>
    </row>
    <row customHeight="1" ht="12.75" r="103" s="161">
      <c r="A103" s="10" t="n"/>
      <c r="B103" s="85" t="n">
        <v>100</v>
      </c>
      <c r="C103" s="85" t="inlineStr">
        <is>
          <t>male</t>
        </is>
      </c>
      <c r="D103" s="96" t="inlineStr">
        <is>
          <t>Md. Azmul Islam</t>
        </is>
      </c>
      <c r="E103" s="29" t="inlineStr">
        <is>
          <t>111-23-2517</t>
        </is>
      </c>
      <c r="F103" s="49">
        <f>IF((MID(E103,5,2))="10","ENG",IF((MID(E103,5,2))="11","BBA",IF((MID(E103,5,2))="12","MBA(E)",IF((MID(E103,5,2))="14","MBA",IF((MID(E103,5,2))="15","CSE",IF((MID(E103,5,2))="16","CIS",IF((MID(E103,5,2))="17","MS-MIS",IF((MID(E103,5,2))="18","B.COM",IF((MID(E103,5,2))="19","ETE",IF((MID(E103,5,2))="20","CS",IF((MID(E103,5,2))="21","MA-ENG(P)",IF((MID(E103,5,2))="22","MA-ENG(F)",IF((MID(E103,5,2))="23","TE",IF((MID(E103,5,2))="24","JMC",IF((MID(E103,5,2))="25","MS-CSE",IF((MID(E103,5,2))="26","LLB(H)",IF((MID(E103,5,2))="27","BRE",IF((MID(E103,5,2))="28","MSS-JMC",IF((MID(E103,5,2))="29","PHARMACY",IF((MID(E103,5,2))="30","ESDM",IF((MID(E103,5,2))="31","MS-ETE",IF((MID(E103,5,2))="32","MS-TE",IF((MID(E103,5,2))="33","EEE",IF((MID(E103,5,2))="34","NFE",IF((MID(E103,5,2))="35","SWE",IF((MID(E103,5,2))="36","LLB(P)",IF((MID(E103,5,2))="37","LLM(Pre)",IF((MID(E103,5,2))="38","LLM(F)",IF((MID(E103,5,2))="39","ICT",IF((MID(E103,5,2))="40","MTCA",IF((MID(E103,5,2))="41","MS-PH",IF((MID(E103,5,2))="42","ARCH",IF((MID(E103,5,2))="43","THM",IF((MID(E103,5,2))="44","MS-SWE",IF((MID(E103,5,2))="45","ENTRE",IF((MID(E103,5,2))="46","M-PHARM",IF((MID(E103,5,2))="47","CIVIL-ENG",0)))))))))))))))))))))))))))))))))))))</f>
        <v/>
      </c>
      <c r="G103" s="90">
        <f>#N/A</f>
        <v/>
      </c>
      <c r="H103" s="85" t="inlineStr">
        <is>
          <t>-</t>
        </is>
      </c>
      <c r="I103" s="85" t="inlineStr">
        <is>
          <t>-</t>
        </is>
      </c>
      <c r="J103" s="85" t="inlineStr">
        <is>
          <t>-</t>
        </is>
      </c>
      <c r="K103" s="85" t="inlineStr">
        <is>
          <t>House No-07, Raod No-04, Block-H, Mirpur-02, Dhaka-1216.</t>
        </is>
      </c>
      <c r="L103" s="85" t="inlineStr">
        <is>
          <t>Vill-Narayanpur, Post-Gurudaspur, Thana-Gurudaspur, Dist-Natore.</t>
        </is>
      </c>
      <c r="M103" s="32" t="inlineStr">
        <is>
          <t>01723872007</t>
        </is>
      </c>
      <c r="N103" t="inlineStr">
        <is>
          <t>azmul2015@gmail.com</t>
        </is>
      </c>
      <c r="O103" s="19" t="inlineStr">
        <is>
          <t xml:space="preserve">can`t reach phone call </t>
        </is>
      </c>
    </row>
    <row customHeight="1" ht="12.75" r="104" s="161">
      <c r="A104" s="10" t="n"/>
      <c r="B104" s="85" t="n">
        <v>101</v>
      </c>
      <c r="C104" s="85" t="inlineStr">
        <is>
          <t>female</t>
        </is>
      </c>
      <c r="D104" s="96" t="inlineStr">
        <is>
          <t>Zehan Mushfika Alam Tonu</t>
        </is>
      </c>
      <c r="E104" s="29" t="inlineStr">
        <is>
          <t>073-11-2135</t>
        </is>
      </c>
      <c r="F104" s="49">
        <f>IF((MID(E104,5,2))="10","ENG",IF((MID(E104,5,2))="11","BBA",IF((MID(E104,5,2))="12","MBA(E)",IF((MID(E104,5,2))="14","MBA",IF((MID(E104,5,2))="15","CSE",IF((MID(E104,5,2))="16","CIS",IF((MID(E104,5,2))="17","MS-MIS",IF((MID(E104,5,2))="18","B.COM",IF((MID(E104,5,2))="19","ETE",IF((MID(E104,5,2))="20","CS",IF((MID(E104,5,2))="21","MA-ENG(P)",IF((MID(E104,5,2))="22","MA-ENG(F)",IF((MID(E104,5,2))="23","TE",IF((MID(E104,5,2))="24","JMC",IF((MID(E104,5,2))="25","MS-CSE",IF((MID(E104,5,2))="26","LLB(H)",IF((MID(E104,5,2))="27","BRE",IF((MID(E104,5,2))="28","MSS-JMC",IF((MID(E104,5,2))="29","PHARMACY",IF((MID(E104,5,2))="30","ESDM",IF((MID(E104,5,2))="31","MS-ETE",IF((MID(E104,5,2))="32","MS-TE",IF((MID(E104,5,2))="33","EEE",IF((MID(E104,5,2))="34","NFE",IF((MID(E104,5,2))="35","SWE",IF((MID(E104,5,2))="36","LLB(P)",IF((MID(E104,5,2))="37","LLM(Pre)",IF((MID(E104,5,2))="38","LLM(F)",IF((MID(E104,5,2))="39","ICT",IF((MID(E104,5,2))="40","MTCA",IF((MID(E104,5,2))="41","MS-PH",IF((MID(E104,5,2))="42","ARCH",IF((MID(E104,5,2))="43","THM",IF((MID(E104,5,2))="44","MS-SWE",IF((MID(E104,5,2))="45","ENTRE",IF((MID(E104,5,2))="46","M-PHARM",IF((MID(E104,5,2))="47","CIVIL-ENG",0)))))))))))))))))))))))))))))))))))))</f>
        <v/>
      </c>
      <c r="G104" s="90">
        <f>#N/A</f>
        <v/>
      </c>
      <c r="H104" s="85" t="inlineStr">
        <is>
          <t>Spring-2015</t>
        </is>
      </c>
      <c r="I104" s="85" t="inlineStr">
        <is>
          <t>-</t>
        </is>
      </c>
      <c r="J104" s="85" t="inlineStr">
        <is>
          <t>-</t>
        </is>
      </c>
      <c r="K104" s="85" t="inlineStr">
        <is>
          <t>-</t>
        </is>
      </c>
      <c r="L104" s="85" t="inlineStr">
        <is>
          <t>House No-09, Road No-11, Sector-06, Uttara, Dhaka.</t>
        </is>
      </c>
      <c r="M104" s="32" t="inlineStr">
        <is>
          <t>01857659958</t>
        </is>
      </c>
      <c r="N104" s="27" t="inlineStr">
        <is>
          <t>tonu2135@gmail.com</t>
        </is>
      </c>
    </row>
    <row customHeight="1" ht="12.75" r="105" s="161">
      <c r="A105" s="10" t="n"/>
      <c r="B105" s="85" t="n">
        <v>102</v>
      </c>
      <c r="C105" s="85" t="inlineStr">
        <is>
          <t>female</t>
        </is>
      </c>
      <c r="D105" s="86" t="inlineStr">
        <is>
          <t>Most. Khaleda 
Khatun</t>
        </is>
      </c>
      <c r="E105" s="86" t="inlineStr">
        <is>
          <t>132-41-055</t>
        </is>
      </c>
      <c r="F105" s="49">
        <f>IF((MID(E105,5,2))="10","ENG",IF((MID(E105,5,2))="11","BBA",IF((MID(E105,5,2))="12","MBA(E)",IF((MID(E105,5,2))="14","MBA",IF((MID(E105,5,2))="15","CSE",IF((MID(E105,5,2))="16","CIS",IF((MID(E105,5,2))="17","MS-MIS",IF((MID(E105,5,2))="18","B.COM",IF((MID(E105,5,2))="19","ETE",IF((MID(E105,5,2))="20","CS",IF((MID(E105,5,2))="21","MA-ENG(P)",IF((MID(E105,5,2))="22","MA-ENG(F)",IF((MID(E105,5,2))="23","TE",IF((MID(E105,5,2))="24","JMC",IF((MID(E105,5,2))="25","MS-CSE",IF((MID(E105,5,2))="26","LLB(H)",IF((MID(E105,5,2))="27","BRE",IF((MID(E105,5,2))="28","MSS-JMC",IF((MID(E105,5,2))="29","PHARMACY",IF((MID(E105,5,2))="30","ESDM",IF((MID(E105,5,2))="31","MS-ETE",IF((MID(E105,5,2))="32","MS-TE",IF((MID(E105,5,2))="33","EEE",IF((MID(E105,5,2))="34","NFE",IF((MID(E105,5,2))="35","SWE",IF((MID(E105,5,2))="36","LLB(P)",IF((MID(E105,5,2))="37","LLM(Pre)",IF((MID(E105,5,2))="38","LLM(F)",IF((MID(E105,5,2))="39","ICT",IF((MID(E105,5,2))="40","MTCA",IF((MID(E105,5,2))="41","MS-PH",IF((MID(E105,5,2))="42","ARCH",IF((MID(E105,5,2))="43","THM",IF((MID(E105,5,2))="44","MS-SWE",IF((MID(E105,5,2))="45","ENTRE",IF((MID(E105,5,2))="46","M-PHARM",IF((MID(E105,5,2))="47","CIVIL-ENG",0)))))))))))))))))))))))))))))))))))))</f>
        <v/>
      </c>
      <c r="G105" s="90">
        <f>#N/A</f>
        <v/>
      </c>
      <c r="H105" s="85" t="n">
        <v>2015</v>
      </c>
      <c r="I105" s="85" t="inlineStr">
        <is>
          <t>Sir Salimullah Medical College Hospital,Miltford,Dhaka</t>
        </is>
      </c>
      <c r="J105" s="85" t="inlineStr">
        <is>
          <t>Sr.Staff Nurse</t>
        </is>
      </c>
      <c r="K105" s="85" t="inlineStr">
        <is>
          <t>1/G Azimpur Govt.Quater,Azimpur, Lalbag,Dhaka</t>
        </is>
      </c>
      <c r="L105" s="85" t="inlineStr">
        <is>
          <t>Manik Nagor,Kesergong,Mujubnagor,Meherpur</t>
        </is>
      </c>
      <c r="M105" s="17" t="n">
        <v>1967604712</v>
      </c>
      <c r="N105" t="inlineStr">
        <is>
          <t>fufu.khaleda.aminur@gmail.com</t>
        </is>
      </c>
    </row>
    <row customHeight="1" ht="12.75" r="106" s="161">
      <c r="A106" s="10" t="n"/>
      <c r="B106" s="85" t="n">
        <v>103</v>
      </c>
      <c r="C106" s="85" t="inlineStr">
        <is>
          <t>female</t>
        </is>
      </c>
      <c r="D106" s="96" t="inlineStr">
        <is>
          <t>Khadija Akhter</t>
        </is>
      </c>
      <c r="E106" s="29" t="inlineStr">
        <is>
          <t>141-14-1305</t>
        </is>
      </c>
      <c r="F106" s="49">
        <f>IF((MID(E106,5,2))="10","ENG",IF((MID(E106,5,2))="11","BBA",IF((MID(E106,5,2))="12","MBA(E)",IF((MID(E106,5,2))="14","MBA",IF((MID(E106,5,2))="15","CSE",IF((MID(E106,5,2))="16","CIS",IF((MID(E106,5,2))="17","MS-MIS",IF((MID(E106,5,2))="18","B.COM",IF((MID(E106,5,2))="19","ETE",IF((MID(E106,5,2))="20","CS",IF((MID(E106,5,2))="21","MA-ENG(P)",IF((MID(E106,5,2))="22","MA-ENG(F)",IF((MID(E106,5,2))="23","TE",IF((MID(E106,5,2))="24","JMC",IF((MID(E106,5,2))="25","MS-CSE",IF((MID(E106,5,2))="26","LLB(H)",IF((MID(E106,5,2))="27","BRE",IF((MID(E106,5,2))="28","MSS-JMC",IF((MID(E106,5,2))="29","PHARMACY",IF((MID(E106,5,2))="30","ESDM",IF((MID(E106,5,2))="31","MS-ETE",IF((MID(E106,5,2))="32","MS-TE",IF((MID(E106,5,2))="33","EEE",IF((MID(E106,5,2))="34","NFE",IF((MID(E106,5,2))="35","SWE",IF((MID(E106,5,2))="36","LLB(P)",IF((MID(E106,5,2))="37","LLM(Pre)",IF((MID(E106,5,2))="38","LLM(F)",IF((MID(E106,5,2))="39","ICT",IF((MID(E106,5,2))="40","MTCA",IF((MID(E106,5,2))="41","MS-PH",IF((MID(E106,5,2))="42","ARCH",IF((MID(E106,5,2))="43","THM",IF((MID(E106,5,2))="44","MS-SWE",IF((MID(E106,5,2))="45","ENTRE",IF((MID(E106,5,2))="46","M-PHARM",IF((MID(E106,5,2))="47","CIVIL-ENG",0)))))))))))))))))))))))))))))))))))))</f>
        <v/>
      </c>
      <c r="G106" s="90">
        <f>#N/A</f>
        <v/>
      </c>
      <c r="H106" s="85" t="inlineStr">
        <is>
          <t>Summer-2015</t>
        </is>
      </c>
      <c r="I106" s="85" t="inlineStr">
        <is>
          <t>-</t>
        </is>
      </c>
      <c r="J106" s="85" t="inlineStr">
        <is>
          <t>-</t>
        </is>
      </c>
      <c r="K106" s="85" t="inlineStr">
        <is>
          <t>House No-5 D/5, Shuli Villa, Block-F, Bazar Raod, Krishi Market, Mohammadpur, Dhaka-1207</t>
        </is>
      </c>
      <c r="L106" s="85" t="inlineStr">
        <is>
          <t>House No-5 D/5, Shuli Villa, Block-F, Bazar Raod, Krishi Market, Mohammadpur, Dhaka-1207</t>
        </is>
      </c>
      <c r="M106" s="32" t="inlineStr">
        <is>
          <t>01686853862</t>
        </is>
      </c>
      <c r="N106" t="inlineStr">
        <is>
          <t>jazlyn.tasnim@yahoo.com</t>
        </is>
      </c>
    </row>
    <row customHeight="1" ht="12.75" r="107" s="161">
      <c r="A107" s="10" t="n"/>
      <c r="B107" s="85" t="n">
        <v>104</v>
      </c>
      <c r="C107" s="85" t="inlineStr">
        <is>
          <t>male</t>
        </is>
      </c>
      <c r="D107" s="96" t="inlineStr">
        <is>
          <t>Tingku Chakma</t>
        </is>
      </c>
      <c r="E107" s="29" t="inlineStr">
        <is>
          <t>101-11-1345</t>
        </is>
      </c>
      <c r="F107" s="49">
        <f>IF((MID(E107,5,2))="10","ENG",IF((MID(E107,5,2))="11","BBA",IF((MID(E107,5,2))="12","MBA(E)",IF((MID(E107,5,2))="14","MBA",IF((MID(E107,5,2))="15","CSE",IF((MID(E107,5,2))="16","CIS",IF((MID(E107,5,2))="17","MS-MIS",IF((MID(E107,5,2))="18","B.COM",IF((MID(E107,5,2))="19","ETE",IF((MID(E107,5,2))="20","CS",IF((MID(E107,5,2))="21","MA-ENG(P)",IF((MID(E107,5,2))="22","MA-ENG(F)",IF((MID(E107,5,2))="23","TE",IF((MID(E107,5,2))="24","JMC",IF((MID(E107,5,2))="25","MS-CSE",IF((MID(E107,5,2))="26","LLB(H)",IF((MID(E107,5,2))="27","BRE",IF((MID(E107,5,2))="28","MSS-JMC",IF((MID(E107,5,2))="29","PHARMACY",IF((MID(E107,5,2))="30","ESDM",IF((MID(E107,5,2))="31","MS-ETE",IF((MID(E107,5,2))="32","MS-TE",IF((MID(E107,5,2))="33","EEE",IF((MID(E107,5,2))="34","NFE",IF((MID(E107,5,2))="35","SWE",IF((MID(E107,5,2))="36","LLB(P)",IF((MID(E107,5,2))="37","LLM(Pre)",IF((MID(E107,5,2))="38","LLM(F)",IF((MID(E107,5,2))="39","ICT",IF((MID(E107,5,2))="40","MTCA",IF((MID(E107,5,2))="41","MS-PH",IF((MID(E107,5,2))="42","ARCH",IF((MID(E107,5,2))="43","THM",IF((MID(E107,5,2))="44","MS-SWE",IF((MID(E107,5,2))="45","ENTRE",IF((MID(E107,5,2))="46","M-PHARM",IF((MID(E107,5,2))="47","CIVIL-ENG",0)))))))))))))))))))))))))))))))))))))</f>
        <v/>
      </c>
      <c r="G107" s="90">
        <f>#N/A</f>
        <v/>
      </c>
      <c r="H107" s="85" t="inlineStr">
        <is>
          <t>-</t>
        </is>
      </c>
      <c r="I107" s="85" t="inlineStr">
        <is>
          <t>-</t>
        </is>
      </c>
      <c r="J107" s="85" t="inlineStr">
        <is>
          <t>-</t>
        </is>
      </c>
      <c r="K107" s="85" t="inlineStr">
        <is>
          <t>43, R/8, Indira Road, Panthapath, Dhaka.</t>
        </is>
      </c>
      <c r="L107" s="85" t="inlineStr">
        <is>
          <t>Vill-Mitinga Chari, Post-Shovalong, Thana-Bazkal, Dist-Rangamati.</t>
        </is>
      </c>
      <c r="M107" s="32" t="inlineStr">
        <is>
          <t>01849891184</t>
        </is>
      </c>
      <c r="N107" t="inlineStr">
        <is>
          <t>chakmatingku@gmail.com</t>
        </is>
      </c>
    </row>
    <row customHeight="1" ht="12.75" r="108" s="161">
      <c r="A108" s="10" t="n"/>
      <c r="B108" s="85" t="n">
        <v>105</v>
      </c>
      <c r="C108" s="85" t="inlineStr">
        <is>
          <t>male</t>
        </is>
      </c>
      <c r="D108" s="86" t="inlineStr">
        <is>
          <t>MD. Enamul Haque</t>
        </is>
      </c>
      <c r="E108" s="86" t="inlineStr">
        <is>
          <t>111-34-150</t>
        </is>
      </c>
      <c r="F108" s="49">
        <f>IF((MID(E108,5,2))="10","ENG",IF((MID(E108,5,2))="11","BBA",IF((MID(E108,5,2))="12","MBA(E)",IF((MID(E108,5,2))="14","MBA",IF((MID(E108,5,2))="15","CSE",IF((MID(E108,5,2))="16","CIS",IF((MID(E108,5,2))="17","MS-MIS",IF((MID(E108,5,2))="18","B.COM",IF((MID(E108,5,2))="19","ETE",IF((MID(E108,5,2))="20","CS",IF((MID(E108,5,2))="21","MA-ENG(P)",IF((MID(E108,5,2))="22","MA-ENG(F)",IF((MID(E108,5,2))="23","TE",IF((MID(E108,5,2))="24","JMC",IF((MID(E108,5,2))="25","MS-CSE",IF((MID(E108,5,2))="26","LLB(H)",IF((MID(E108,5,2))="27","BRE",IF((MID(E108,5,2))="28","MSS-JMC",IF((MID(E108,5,2))="29","PHARMACY",IF((MID(E108,5,2))="30","ESDM",IF((MID(E108,5,2))="31","MS-ETE",IF((MID(E108,5,2))="32","MS-TE",IF((MID(E108,5,2))="33","EEE",IF((MID(E108,5,2))="34","NFE",IF((MID(E108,5,2))="35","SWE",IF((MID(E108,5,2))="36","LLB(P)",IF((MID(E108,5,2))="37","LLM(Pre)",IF((MID(E108,5,2))="38","LLM(F)",IF((MID(E108,5,2))="39","ICT",IF((MID(E108,5,2))="40","MTCA",IF((MID(E108,5,2))="41","MS-PH",IF((MID(E108,5,2))="42","ARCH",IF((MID(E108,5,2))="43","THM",IF((MID(E108,5,2))="44","MS-SWE",IF((MID(E108,5,2))="45","ENTRE",IF((MID(E108,5,2))="46","M-PHARM",IF((MID(E108,5,2))="47","CIVIL-ENG",0)))))))))))))))))))))))))))))))))))))</f>
        <v/>
      </c>
      <c r="G108" s="90">
        <f>#N/A</f>
        <v/>
      </c>
      <c r="H108" s="77" t="inlineStr">
        <is>
          <t>-</t>
        </is>
      </c>
      <c r="I108" s="85" t="inlineStr">
        <is>
          <t>Haque Brothers &amp; 
Industries Ltd.</t>
        </is>
      </c>
      <c r="J108" s="77" t="inlineStr">
        <is>
          <t>-</t>
        </is>
      </c>
      <c r="K108" s="85" t="inlineStr">
        <is>
          <t>Tejgaon Industries Area Dhaka-1208.</t>
        </is>
      </c>
      <c r="L108" s="85" t="inlineStr">
        <is>
          <t>Tejgaon Industries Area Dhaka-1208.</t>
        </is>
      </c>
      <c r="M108" s="17" t="n">
        <v>1918276847</v>
      </c>
      <c r="N108" s="23">
        <f>HYPERLINK("mailto:eman.v.07@gmail.com","eman.v.07@gmail.com")</f>
        <v/>
      </c>
    </row>
    <row customHeight="1" ht="12.75" r="109" s="161">
      <c r="A109" s="10" t="n"/>
      <c r="B109" s="85" t="n">
        <v>106</v>
      </c>
      <c r="C109" s="85" t="inlineStr">
        <is>
          <t>female</t>
        </is>
      </c>
      <c r="D109" s="86" t="inlineStr">
        <is>
          <t>Tomamah Di</t>
        </is>
      </c>
      <c r="E109" s="86" t="inlineStr">
        <is>
          <t>142-25-391</t>
        </is>
      </c>
      <c r="F109" s="49">
        <f>IF((MID(E109,5,2))="10","ENG",IF((MID(E109,5,2))="11","BBA",IF((MID(E109,5,2))="12","MBA(E)",IF((MID(E109,5,2))="14","MBA",IF((MID(E109,5,2))="15","CSE",IF((MID(E109,5,2))="16","CIS",IF((MID(E109,5,2))="17","MS-MIS",IF((MID(E109,5,2))="18","B.COM",IF((MID(E109,5,2))="19","ETE",IF((MID(E109,5,2))="20","CS",IF((MID(E109,5,2))="21","MA-ENG(P)",IF((MID(E109,5,2))="22","MA-ENG(F)",IF((MID(E109,5,2))="23","TE",IF((MID(E109,5,2))="24","JMC",IF((MID(E109,5,2))="25","MS-CSE",IF((MID(E109,5,2))="26","LLB(H)",IF((MID(E109,5,2))="27","BRE",IF((MID(E109,5,2))="28","MSS-JMC",IF((MID(E109,5,2))="29","PHARMACY",IF((MID(E109,5,2))="30","ESDM",IF((MID(E109,5,2))="31","MS-ETE",IF((MID(E109,5,2))="32","MS-TE",IF((MID(E109,5,2))="33","EEE",IF((MID(E109,5,2))="34","NFE",IF((MID(E109,5,2))="35","SWE",IF((MID(E109,5,2))="36","LLB(P)",IF((MID(E109,5,2))="37","LLM(Pre)",IF((MID(E109,5,2))="38","LLM(F)",IF((MID(E109,5,2))="39","ICT",IF((MID(E109,5,2))="40","MTCA",IF((MID(E109,5,2))="41","MS-PH",IF((MID(E109,5,2))="42","ARCH",IF((MID(E109,5,2))="43","THM",IF((MID(E109,5,2))="44","MS-SWE",IF((MID(E109,5,2))="45","ENTRE",IF((MID(E109,5,2))="46","M-PHARM",IF((MID(E109,5,2))="47","CIVIL-ENG",0)))))))))))))))))))))))))))))))))))))</f>
        <v/>
      </c>
      <c r="G109" s="90">
        <f>#N/A</f>
        <v/>
      </c>
      <c r="H109" s="85" t="inlineStr">
        <is>
          <t>Summer 2015</t>
        </is>
      </c>
      <c r="I109" s="85" t="inlineStr">
        <is>
          <t>Babylon Group</t>
        </is>
      </c>
      <c r="J109" s="85" t="inlineStr">
        <is>
          <t>Software Engineer</t>
        </is>
      </c>
      <c r="K109" s="85" t="inlineStr">
        <is>
          <t>290/01/3, North Shajahanpur,Dhaka-1217.</t>
        </is>
      </c>
      <c r="L109" s="85" t="inlineStr">
        <is>
          <t>Barafur, Vatiapara,Kashuani,Gopalgonj</t>
        </is>
      </c>
      <c r="M109" s="17" t="n">
        <v>1677503555</v>
      </c>
      <c r="N109" s="23">
        <f>HYPERLINK("mailto:tmahdi@acm.org","tmahdi@acm.org")</f>
        <v/>
      </c>
    </row>
    <row customHeight="1" ht="12.75" r="110" s="161">
      <c r="A110" s="10" t="n"/>
      <c r="B110" s="85" t="n">
        <v>107</v>
      </c>
      <c r="C110" s="85" t="inlineStr">
        <is>
          <t>male</t>
        </is>
      </c>
      <c r="D110" s="86" t="inlineStr">
        <is>
          <t>MD. Saidur Rahman</t>
        </is>
      </c>
      <c r="E110" s="86" t="inlineStr">
        <is>
          <t>121-15-1713</t>
        </is>
      </c>
      <c r="F110" s="49">
        <f>IF((MID(E110,5,2))="10","ENG",IF((MID(E110,5,2))="11","BBA",IF((MID(E110,5,2))="12","MBA(E)",IF((MID(E110,5,2))="14","MBA",IF((MID(E110,5,2))="15","CSE",IF((MID(E110,5,2))="16","CIS",IF((MID(E110,5,2))="17","MS-MIS",IF((MID(E110,5,2))="18","B.COM",IF((MID(E110,5,2))="19","ETE",IF((MID(E110,5,2))="20","CS",IF((MID(E110,5,2))="21","MA-ENG(P)",IF((MID(E110,5,2))="22","MA-ENG(F)",IF((MID(E110,5,2))="23","TE",IF((MID(E110,5,2))="24","JMC",IF((MID(E110,5,2))="25","MS-CSE",IF((MID(E110,5,2))="26","LLB(H)",IF((MID(E110,5,2))="27","BRE",IF((MID(E110,5,2))="28","MSS-JMC",IF((MID(E110,5,2))="29","PHARMACY",IF((MID(E110,5,2))="30","ESDM",IF((MID(E110,5,2))="31","MS-ETE",IF((MID(E110,5,2))="32","MS-TE",IF((MID(E110,5,2))="33","EEE",IF((MID(E110,5,2))="34","NFE",IF((MID(E110,5,2))="35","SWE",IF((MID(E110,5,2))="36","LLB(P)",IF((MID(E110,5,2))="37","LLM(Pre)",IF((MID(E110,5,2))="38","LLM(F)",IF((MID(E110,5,2))="39","ICT",IF((MID(E110,5,2))="40","MTCA",IF((MID(E110,5,2))="41","MS-PH",IF((MID(E110,5,2))="42","ARCH",IF((MID(E110,5,2))="43","THM",IF((MID(E110,5,2))="44","MS-SWE",IF((MID(E110,5,2))="45","ENTRE",IF((MID(E110,5,2))="46","M-PHARM",IF((MID(E110,5,2))="47","CIVIL-ENG",0)))))))))))))))))))))))))))))))))))))</f>
        <v/>
      </c>
      <c r="G110" s="90">
        <f>#N/A</f>
        <v/>
      </c>
      <c r="H110" s="85" t="inlineStr">
        <is>
          <t>Summer 2015</t>
        </is>
      </c>
      <c r="I110" s="85" t="inlineStr">
        <is>
          <t>Corporate Projukti Ltd.</t>
        </is>
      </c>
      <c r="J110" s="85" t="inlineStr">
        <is>
          <t>Sr. System Engineer</t>
        </is>
      </c>
      <c r="K110" s="85" t="inlineStr">
        <is>
          <t>249/8,Bosila Road,Mihammadpur,Dhaka -1207.</t>
        </is>
      </c>
      <c r="L110" s="85" t="inlineStr">
        <is>
          <t>Boga Nbondor,Bauphal ,Patuakhali</t>
        </is>
      </c>
      <c r="M110" s="17" t="n">
        <v>1724641959</v>
      </c>
      <c r="N110" s="23">
        <f>HYPERLINK("mailto:saidur.ict@gmail.com","saidur.ict@gmail.com")</f>
        <v/>
      </c>
    </row>
    <row customHeight="1" ht="12.75" r="111" s="161">
      <c r="A111" s="10" t="n"/>
      <c r="B111" s="85" t="n">
        <v>108</v>
      </c>
      <c r="C111" s="85" t="inlineStr">
        <is>
          <t>male</t>
        </is>
      </c>
      <c r="D111" s="86" t="inlineStr">
        <is>
          <t>MD. Shafiqur 
Rahman</t>
        </is>
      </c>
      <c r="E111" s="86" t="inlineStr">
        <is>
          <t>103-23-2221</t>
        </is>
      </c>
      <c r="F111" s="49">
        <f>IF((MID(E111,5,2))="10","ENG",IF((MID(E111,5,2))="11","BBA",IF((MID(E111,5,2))="12","MBA(E)",IF((MID(E111,5,2))="14","MBA",IF((MID(E111,5,2))="15","CSE",IF((MID(E111,5,2))="16","CIS",IF((MID(E111,5,2))="17","MS-MIS",IF((MID(E111,5,2))="18","B.COM",IF((MID(E111,5,2))="19","ETE",IF((MID(E111,5,2))="20","CS",IF((MID(E111,5,2))="21","MA-ENG(P)",IF((MID(E111,5,2))="22","MA-ENG(F)",IF((MID(E111,5,2))="23","TE",IF((MID(E111,5,2))="24","JMC",IF((MID(E111,5,2))="25","MS-CSE",IF((MID(E111,5,2))="26","LLB(H)",IF((MID(E111,5,2))="27","BRE",IF((MID(E111,5,2))="28","MSS-JMC",IF((MID(E111,5,2))="29","PHARMACY",IF((MID(E111,5,2))="30","ESDM",IF((MID(E111,5,2))="31","MS-ETE",IF((MID(E111,5,2))="32","MS-TE",IF((MID(E111,5,2))="33","EEE",IF((MID(E111,5,2))="34","NFE",IF((MID(E111,5,2))="35","SWE",IF((MID(E111,5,2))="36","LLB(P)",IF((MID(E111,5,2))="37","LLM(Pre)",IF((MID(E111,5,2))="38","LLM(F)",IF((MID(E111,5,2))="39","ICT",IF((MID(E111,5,2))="40","MTCA",IF((MID(E111,5,2))="41","MS-PH",IF((MID(E111,5,2))="42","ARCH",IF((MID(E111,5,2))="43","THM",IF((MID(E111,5,2))="44","MS-SWE",IF((MID(E111,5,2))="45","ENTRE",IF((MID(E111,5,2))="46","M-PHARM",IF((MID(E111,5,2))="47","CIVIL-ENG",0)))))))))))))))))))))))))))))))))))))</f>
        <v/>
      </c>
      <c r="G111" s="90">
        <f>#N/A</f>
        <v/>
      </c>
      <c r="H111" s="85" t="inlineStr">
        <is>
          <t>Spring 2014</t>
        </is>
      </c>
      <c r="I111" s="85" t="inlineStr">
        <is>
          <t>Business</t>
        </is>
      </c>
      <c r="J111" s="77" t="inlineStr">
        <is>
          <t>-</t>
        </is>
      </c>
      <c r="K111" s="85" t="inlineStr">
        <is>
          <t>House 403, West Shewrapara,Mirpur ,Dhaka</t>
        </is>
      </c>
      <c r="L111" s="85" t="inlineStr">
        <is>
          <t>Safaisree , Kapasia,Gazipur</t>
        </is>
      </c>
      <c r="M111" s="17" t="n">
        <v>1718771188</v>
      </c>
      <c r="N111" s="23">
        <f>HYPERLINK("mailto:shafiqurrahmanrony@gmail.com","shafiqurrahmanrony@gmail.com")</f>
        <v/>
      </c>
    </row>
    <row customHeight="1" ht="12.75" r="112" s="161">
      <c r="A112" s="10" t="n"/>
      <c r="B112" s="85" t="n">
        <v>109</v>
      </c>
      <c r="C112" s="85" t="inlineStr">
        <is>
          <t>male</t>
        </is>
      </c>
      <c r="D112" s="96" t="inlineStr">
        <is>
          <t>Kabir Hosen Saju</t>
        </is>
      </c>
      <c r="E112" s="29" t="inlineStr">
        <is>
          <t>102-10-595</t>
        </is>
      </c>
      <c r="F112" s="49">
        <f>IF((MID(E112,5,2))="10","ENG",IF((MID(E112,5,2))="11","BBA",IF((MID(E112,5,2))="12","MBA(E)",IF((MID(E112,5,2))="14","MBA",IF((MID(E112,5,2))="15","CSE",IF((MID(E112,5,2))="16","CIS",IF((MID(E112,5,2))="17","MS-MIS",IF((MID(E112,5,2))="18","B.COM",IF((MID(E112,5,2))="19","ETE",IF((MID(E112,5,2))="20","CS",IF((MID(E112,5,2))="21","MA-ENG(P)",IF((MID(E112,5,2))="22","MA-ENG(F)",IF((MID(E112,5,2))="23","TE",IF((MID(E112,5,2))="24","JMC",IF((MID(E112,5,2))="25","MS-CSE",IF((MID(E112,5,2))="26","LLB(H)",IF((MID(E112,5,2))="27","BRE",IF((MID(E112,5,2))="28","MSS-JMC",IF((MID(E112,5,2))="29","PHARMACY",IF((MID(E112,5,2))="30","ESDM",IF((MID(E112,5,2))="31","MS-ETE",IF((MID(E112,5,2))="32","MS-TE",IF((MID(E112,5,2))="33","EEE",IF((MID(E112,5,2))="34","NFE",IF((MID(E112,5,2))="35","SWE",IF((MID(E112,5,2))="36","LLB(P)",IF((MID(E112,5,2))="37","LLM(Pre)",IF((MID(E112,5,2))="38","LLM(F)",IF((MID(E112,5,2))="39","ICT",IF((MID(E112,5,2))="40","MTCA",IF((MID(E112,5,2))="41","MS-PH",IF((MID(E112,5,2))="42","ARCH",IF((MID(E112,5,2))="43","THM",IF((MID(E112,5,2))="44","MS-SWE",IF((MID(E112,5,2))="45","ENTRE",IF((MID(E112,5,2))="46","M-PHARM",IF((MID(E112,5,2))="47","CIVIL-ENG",0)))))))))))))))))))))))))))))))))))))</f>
        <v/>
      </c>
      <c r="G112" s="90">
        <f>#N/A</f>
        <v/>
      </c>
      <c r="H112" s="85" t="inlineStr">
        <is>
          <t>Summer-2014</t>
        </is>
      </c>
      <c r="I112" s="85" t="inlineStr">
        <is>
          <t>-</t>
        </is>
      </c>
      <c r="J112" s="77" t="inlineStr">
        <is>
          <t>-</t>
        </is>
      </c>
      <c r="K112" s="85" t="inlineStr">
        <is>
          <t>57, West Rajabazar, Sher-E-Bangla nagar, Dhaka-1215.</t>
        </is>
      </c>
      <c r="L112" s="85" t="inlineStr">
        <is>
          <t>Vill-Binnakhaira, Post-Barachowna, Thana-Sakhipur, Dist-Tangail.</t>
        </is>
      </c>
      <c r="M112" s="32" t="inlineStr">
        <is>
          <t>01557331222</t>
        </is>
      </c>
      <c r="N112" t="inlineStr">
        <is>
          <t>kabirulsaju271@gmailcom</t>
        </is>
      </c>
    </row>
    <row customHeight="1" ht="12.75" r="113" s="161">
      <c r="A113" s="10" t="n"/>
      <c r="B113" s="85" t="n">
        <v>110</v>
      </c>
      <c r="C113" s="85" t="inlineStr">
        <is>
          <t>male</t>
        </is>
      </c>
      <c r="D113" s="96" t="inlineStr">
        <is>
          <t>Muhammed Shymun Alam Khan</t>
        </is>
      </c>
      <c r="E113" s="29" t="inlineStr">
        <is>
          <t>142-22-332</t>
        </is>
      </c>
      <c r="F113" s="49">
        <f>IF((MID(E113,5,2))="10","ENG",IF((MID(E113,5,2))="11","BBA",IF((MID(E113,5,2))="12","MBA(E)",IF((MID(E113,5,2))="14","MBA",IF((MID(E113,5,2))="15","CSE",IF((MID(E113,5,2))="16","CIS",IF((MID(E113,5,2))="17","MS-MIS",IF((MID(E113,5,2))="18","B.COM",IF((MID(E113,5,2))="19","ETE",IF((MID(E113,5,2))="20","CS",IF((MID(E113,5,2))="21","MA-ENG(P)",IF((MID(E113,5,2))="22","MA-ENG(F)",IF((MID(E113,5,2))="23","TE",IF((MID(E113,5,2))="24","JMC",IF((MID(E113,5,2))="25","MS-CSE",IF((MID(E113,5,2))="26","LLB(H)",IF((MID(E113,5,2))="27","BRE",IF((MID(E113,5,2))="28","MSS-JMC",IF((MID(E113,5,2))="29","PHARMACY",IF((MID(E113,5,2))="30","ESDM",IF((MID(E113,5,2))="31","MS-ETE",IF((MID(E113,5,2))="32","MS-TE",IF((MID(E113,5,2))="33","EEE",IF((MID(E113,5,2))="34","NFE",IF((MID(E113,5,2))="35","SWE",IF((MID(E113,5,2))="36","LLB(P)",IF((MID(E113,5,2))="37","LLM(Pre)",IF((MID(E113,5,2))="38","LLM(F)",IF((MID(E113,5,2))="39","ICT",IF((MID(E113,5,2))="40","MTCA",IF((MID(E113,5,2))="41","MS-PH",IF((MID(E113,5,2))="42","ARCH",IF((MID(E113,5,2))="43","THM",IF((MID(E113,5,2))="44","MS-SWE",IF((MID(E113,5,2))="45","ENTRE",IF((MID(E113,5,2))="46","M-PHARM",IF((MID(E113,5,2))="47","CIVIL-ENG",0)))))))))))))))))))))))))))))))))))))</f>
        <v/>
      </c>
      <c r="G113" s="90">
        <f>#N/A</f>
        <v/>
      </c>
      <c r="H113" s="85" t="inlineStr">
        <is>
          <t>Summer-2015</t>
        </is>
      </c>
      <c r="I113" s="85" t="inlineStr">
        <is>
          <t>-</t>
        </is>
      </c>
      <c r="J113" s="77" t="inlineStr">
        <is>
          <t>-</t>
        </is>
      </c>
      <c r="K113" s="85" t="inlineStr">
        <is>
          <t>59/A/2, West Rajabazar, Dhaka.</t>
        </is>
      </c>
      <c r="L113" s="85" t="inlineStr">
        <is>
          <t>East Upolata, Shahnasti, Chandpur.</t>
        </is>
      </c>
      <c r="M113" s="32" t="inlineStr">
        <is>
          <t>01673771018</t>
        </is>
      </c>
      <c r="N113" t="inlineStr">
        <is>
          <t>snymunkhan@gmail.com</t>
        </is>
      </c>
    </row>
    <row customHeight="1" ht="12.75" r="114" s="161">
      <c r="A114" s="10" t="n"/>
      <c r="B114" s="85" t="n">
        <v>111</v>
      </c>
      <c r="C114" s="85" t="inlineStr">
        <is>
          <t>female</t>
        </is>
      </c>
      <c r="D114" s="96" t="inlineStr">
        <is>
          <t>Tasnim Mahmud</t>
        </is>
      </c>
      <c r="E114" s="29" t="inlineStr">
        <is>
          <t>103-11-1707</t>
        </is>
      </c>
      <c r="F114" s="49">
        <f>IF((MID(E114,5,2))="10","ENG",IF((MID(E114,5,2))="11","BBA",IF((MID(E114,5,2))="12","MBA(E)",IF((MID(E114,5,2))="14","MBA",IF((MID(E114,5,2))="15","CSE",IF((MID(E114,5,2))="16","CIS",IF((MID(E114,5,2))="17","MS-MIS",IF((MID(E114,5,2))="18","B.COM",IF((MID(E114,5,2))="19","ETE",IF((MID(E114,5,2))="20","CS",IF((MID(E114,5,2))="21","MA-ENG(P)",IF((MID(E114,5,2))="22","MA-ENG(F)",IF((MID(E114,5,2))="23","TE",IF((MID(E114,5,2))="24","JMC",IF((MID(E114,5,2))="25","MS-CSE",IF((MID(E114,5,2))="26","LLB(H)",IF((MID(E114,5,2))="27","BRE",IF((MID(E114,5,2))="28","MSS-JMC",IF((MID(E114,5,2))="29","PHARMACY",IF((MID(E114,5,2))="30","ESDM",IF((MID(E114,5,2))="31","MS-ETE",IF((MID(E114,5,2))="32","MS-TE",IF((MID(E114,5,2))="33","EEE",IF((MID(E114,5,2))="34","NFE",IF((MID(E114,5,2))="35","SWE",IF((MID(E114,5,2))="36","LLB(P)",IF((MID(E114,5,2))="37","LLM(Pre)",IF((MID(E114,5,2))="38","LLM(F)",IF((MID(E114,5,2))="39","ICT",IF((MID(E114,5,2))="40","MTCA",IF((MID(E114,5,2))="41","MS-PH",IF((MID(E114,5,2))="42","ARCH",IF((MID(E114,5,2))="43","THM",IF((MID(E114,5,2))="44","MS-SWE",IF((MID(E114,5,2))="45","ENTRE",IF((MID(E114,5,2))="46","M-PHARM",IF((MID(E114,5,2))="47","CIVIL-ENG",0)))))))))))))))))))))))))))))))))))))</f>
        <v/>
      </c>
      <c r="G114" s="90">
        <f>#N/A</f>
        <v/>
      </c>
      <c r="H114" s="85" t="inlineStr">
        <is>
          <t>-</t>
        </is>
      </c>
      <c r="I114" s="85" t="inlineStr">
        <is>
          <t>-</t>
        </is>
      </c>
      <c r="J114" s="77" t="inlineStr">
        <is>
          <t>-</t>
        </is>
      </c>
      <c r="K114" s="85" t="inlineStr">
        <is>
          <t>Vill-Malijhikanda, Post-Hatibanda, Thana-Jhinaigati, Dist-Sherpur.</t>
        </is>
      </c>
      <c r="L114" s="85" t="inlineStr">
        <is>
          <t>Vill-Malijhikanda, Post-Hatibanda, Thana-Jhinaigati, Dist-Sherpur.</t>
        </is>
      </c>
      <c r="M114" s="32" t="inlineStr">
        <is>
          <t>01727896730</t>
        </is>
      </c>
      <c r="N114" s="90" t="inlineStr">
        <is>
          <t>tasnim.mahmud727@gmail.com</t>
        </is>
      </c>
    </row>
    <row customHeight="1" ht="12.75" r="115" s="161">
      <c r="A115" s="10" t="n"/>
      <c r="B115" s="85" t="n">
        <v>112</v>
      </c>
      <c r="C115" s="85" t="inlineStr">
        <is>
          <t>male</t>
        </is>
      </c>
      <c r="D115" s="86" t="inlineStr">
        <is>
          <t>Asif Newaz 
Chowdhury</t>
        </is>
      </c>
      <c r="E115" s="86" t="inlineStr">
        <is>
          <t>101-26-044</t>
        </is>
      </c>
      <c r="F115" s="49">
        <f>IF((MID(E115,5,2))="10","ENG",IF((MID(E115,5,2))="11","BBA",IF((MID(E115,5,2))="12","MBA(E)",IF((MID(E115,5,2))="14","MBA",IF((MID(E115,5,2))="15","CSE",IF((MID(E115,5,2))="16","CIS",IF((MID(E115,5,2))="17","MS-MIS",IF((MID(E115,5,2))="18","B.COM",IF((MID(E115,5,2))="19","ETE",IF((MID(E115,5,2))="20","CS",IF((MID(E115,5,2))="21","MA-ENG(P)",IF((MID(E115,5,2))="22","MA-ENG(F)",IF((MID(E115,5,2))="23","TE",IF((MID(E115,5,2))="24","JMC",IF((MID(E115,5,2))="25","MS-CSE",IF((MID(E115,5,2))="26","LLB(H)",IF((MID(E115,5,2))="27","BRE",IF((MID(E115,5,2))="28","MSS-JMC",IF((MID(E115,5,2))="29","PHARMACY",IF((MID(E115,5,2))="30","ESDM",IF((MID(E115,5,2))="31","MS-ETE",IF((MID(E115,5,2))="32","MS-TE",IF((MID(E115,5,2))="33","EEE",IF((MID(E115,5,2))="34","NFE",IF((MID(E115,5,2))="35","SWE",IF((MID(E115,5,2))="36","LLB(P)",IF((MID(E115,5,2))="37","LLM(Pre)",IF((MID(E115,5,2))="38","LLM(F)",IF((MID(E115,5,2))="39","ICT",IF((MID(E115,5,2))="40","MTCA",IF((MID(E115,5,2))="41","MS-PH",IF((MID(E115,5,2))="42","ARCH",IF((MID(E115,5,2))="43","THM",IF((MID(E115,5,2))="44","MS-SWE",IF((MID(E115,5,2))="45","ENTRE",IF((MID(E115,5,2))="46","M-PHARM",IF((MID(E115,5,2))="47","CIVIL-ENG",0)))))))))))))))))))))))))))))))))))))</f>
        <v/>
      </c>
      <c r="G115" s="90">
        <f>#N/A</f>
        <v/>
      </c>
      <c r="H115" s="85" t="inlineStr">
        <is>
          <t>Summer 2014</t>
        </is>
      </c>
      <c r="I115" s="85" t="inlineStr">
        <is>
          <t>Daffodil International university</t>
        </is>
      </c>
      <c r="J115" s="85" t="inlineStr">
        <is>
          <t>Asst. Coordination Officer</t>
        </is>
      </c>
      <c r="K115" s="85" t="inlineStr">
        <is>
          <t>14/02, R.K Mission Road, Gopibagh,3rd Lane,Motijheel-1203</t>
        </is>
      </c>
      <c r="L115" s="85" t="inlineStr">
        <is>
          <t>14/02, R.K Mission Road, Gopibagh,3rd Lane,Motijheel-1203</t>
        </is>
      </c>
      <c r="M115" s="17" t="n">
        <v>1682872450</v>
      </c>
      <c r="N115" s="23">
        <f>HYPERLINK("mailto:asif_44@diu.edu.bd","asif_44@diu.edu.bd")</f>
        <v/>
      </c>
    </row>
    <row customHeight="1" ht="12.75" r="116" s="161">
      <c r="A116" s="10" t="n"/>
      <c r="B116" s="85" t="n">
        <v>113</v>
      </c>
      <c r="C116" s="85" t="inlineStr">
        <is>
          <t>male</t>
        </is>
      </c>
      <c r="D116" s="86" t="inlineStr">
        <is>
          <t>MD. Habibullah 
Shovan</t>
        </is>
      </c>
      <c r="E116" s="86" t="inlineStr">
        <is>
          <t>111-29-258</t>
        </is>
      </c>
      <c r="F116" s="49">
        <f>IF((MID(E116,5,2))="10","ENG",IF((MID(E116,5,2))="11","BBA",IF((MID(E116,5,2))="12","MBA(E)",IF((MID(E116,5,2))="14","MBA",IF((MID(E116,5,2))="15","CSE",IF((MID(E116,5,2))="16","CIS",IF((MID(E116,5,2))="17","MS-MIS",IF((MID(E116,5,2))="18","B.COM",IF((MID(E116,5,2))="19","ETE",IF((MID(E116,5,2))="20","CS",IF((MID(E116,5,2))="21","MA-ENG(P)",IF((MID(E116,5,2))="22","MA-ENG(F)",IF((MID(E116,5,2))="23","TE",IF((MID(E116,5,2))="24","JMC",IF((MID(E116,5,2))="25","MS-CSE",IF((MID(E116,5,2))="26","LLB(H)",IF((MID(E116,5,2))="27","BRE",IF((MID(E116,5,2))="28","MSS-JMC",IF((MID(E116,5,2))="29","PHARMACY",IF((MID(E116,5,2))="30","ESDM",IF((MID(E116,5,2))="31","MS-ETE",IF((MID(E116,5,2))="32","MS-TE",IF((MID(E116,5,2))="33","EEE",IF((MID(E116,5,2))="34","NFE",IF((MID(E116,5,2))="35","SWE",IF((MID(E116,5,2))="36","LLB(P)",IF((MID(E116,5,2))="37","LLM(Pre)",IF((MID(E116,5,2))="38","LLM(F)",IF((MID(E116,5,2))="39","ICT",IF((MID(E116,5,2))="40","MTCA",IF((MID(E116,5,2))="41","MS-PH",IF((MID(E116,5,2))="42","ARCH",IF((MID(E116,5,2))="43","THM",IF((MID(E116,5,2))="44","MS-SWE",IF((MID(E116,5,2))="45","ENTRE",IF((MID(E116,5,2))="46","M-PHARM",IF((MID(E116,5,2))="47","CIVIL-ENG",0)))))))))))))))))))))))))))))))))))))</f>
        <v/>
      </c>
      <c r="G116" s="90">
        <f>#N/A</f>
        <v/>
      </c>
      <c r="H116" s="85" t="inlineStr">
        <is>
          <t>Fall 2015</t>
        </is>
      </c>
      <c r="I116" s="85" t="inlineStr">
        <is>
          <t>State University Bangladesh</t>
        </is>
      </c>
      <c r="J116" s="85" t="inlineStr">
        <is>
          <t>Studying M. Pharm</t>
        </is>
      </c>
      <c r="K116" s="85" t="inlineStr">
        <is>
          <t>40/01,Shukrabad,Dhaka-1207.</t>
        </is>
      </c>
      <c r="L116" s="85" t="inlineStr">
        <is>
          <t>Charshakchura,Ansarnagar,Gaforgaon,Mymendingh,</t>
        </is>
      </c>
      <c r="M116" s="17" t="n">
        <v>1723946116</v>
      </c>
      <c r="N116" s="23">
        <f>HYPERLINK("mailto:habibullahshovan@yahoo.com","habibullahshovan@yahoo.com")</f>
        <v/>
      </c>
    </row>
    <row customHeight="1" ht="12.75" r="117" s="161">
      <c r="A117" s="10" t="n"/>
      <c r="B117" s="85" t="n">
        <v>114</v>
      </c>
      <c r="C117" s="85" t="inlineStr">
        <is>
          <t>male</t>
        </is>
      </c>
      <c r="D117" s="96" t="inlineStr">
        <is>
          <t>Yakut -Al-Marzan</t>
        </is>
      </c>
      <c r="E117" s="29" t="inlineStr">
        <is>
          <t>091-11-868</t>
        </is>
      </c>
      <c r="F117" s="49">
        <f>IF((MID(E117,5,2))="10","ENG",IF((MID(E117,5,2))="11","BBA",IF((MID(E117,5,2))="12","MBA(E)",IF((MID(E117,5,2))="14","MBA",IF((MID(E117,5,2))="15","CSE",IF((MID(E117,5,2))="16","CIS",IF((MID(E117,5,2))="17","MS-MIS",IF((MID(E117,5,2))="18","B.COM",IF((MID(E117,5,2))="19","ETE",IF((MID(E117,5,2))="20","CS",IF((MID(E117,5,2))="21","MA-ENG(P)",IF((MID(E117,5,2))="22","MA-ENG(F)",IF((MID(E117,5,2))="23","TE",IF((MID(E117,5,2))="24","JMC",IF((MID(E117,5,2))="25","MS-CSE",IF((MID(E117,5,2))="26","LLB(H)",IF((MID(E117,5,2))="27","BRE",IF((MID(E117,5,2))="28","MSS-JMC",IF((MID(E117,5,2))="29","PHARMACY",IF((MID(E117,5,2))="30","ESDM",IF((MID(E117,5,2))="31","MS-ETE",IF((MID(E117,5,2))="32","MS-TE",IF((MID(E117,5,2))="33","EEE",IF((MID(E117,5,2))="34","NFE",IF((MID(E117,5,2))="35","SWE",IF((MID(E117,5,2))="36","LLB(P)",IF((MID(E117,5,2))="37","LLM(Pre)",IF((MID(E117,5,2))="38","LLM(F)",IF((MID(E117,5,2))="39","ICT",IF((MID(E117,5,2))="40","MTCA",IF((MID(E117,5,2))="41","MS-PH",IF((MID(E117,5,2))="42","ARCH",IF((MID(E117,5,2))="43","THM",IF((MID(E117,5,2))="44","MS-SWE",IF((MID(E117,5,2))="45","ENTRE",IF((MID(E117,5,2))="46","M-PHARM",IF((MID(E117,5,2))="47","CIVIL-ENG",0)))))))))))))))))))))))))))))))))))))</f>
        <v/>
      </c>
      <c r="G117" s="90">
        <f>#N/A</f>
        <v/>
      </c>
      <c r="H117" s="85" t="inlineStr">
        <is>
          <t>Summer-215</t>
        </is>
      </c>
      <c r="I117" s="85" t="inlineStr">
        <is>
          <t>-</t>
        </is>
      </c>
      <c r="J117" s="85" t="inlineStr">
        <is>
          <t>-</t>
        </is>
      </c>
      <c r="K117" s="85" t="inlineStr">
        <is>
          <t>-</t>
        </is>
      </c>
      <c r="L117" s="85" t="inlineStr">
        <is>
          <t>76, 2, E, 16, 1 North Jatrabari, Dhaka.</t>
        </is>
      </c>
      <c r="M117" s="32" t="inlineStr">
        <is>
          <t>01911477441</t>
        </is>
      </c>
      <c r="N117" t="inlineStr">
        <is>
          <t>emumarzan8@gmail.com</t>
        </is>
      </c>
    </row>
    <row customHeight="1" ht="12.75" r="118" s="161">
      <c r="A118" s="10" t="n"/>
      <c r="B118" s="85" t="n">
        <v>115</v>
      </c>
      <c r="C118" s="85" t="inlineStr">
        <is>
          <t>male</t>
        </is>
      </c>
      <c r="D118" s="86" t="inlineStr">
        <is>
          <t>MD. Imran Hossain</t>
        </is>
      </c>
      <c r="E118" s="86" t="inlineStr">
        <is>
          <t>122-15-1882</t>
        </is>
      </c>
      <c r="F118" s="49">
        <f>IF((MID(E118,5,2))="10","ENG",IF((MID(E118,5,2))="11","BBA",IF((MID(E118,5,2))="12","MBA(E)",IF((MID(E118,5,2))="14","MBA",IF((MID(E118,5,2))="15","CSE",IF((MID(E118,5,2))="16","CIS",IF((MID(E118,5,2))="17","MS-MIS",IF((MID(E118,5,2))="18","B.COM",IF((MID(E118,5,2))="19","ETE",IF((MID(E118,5,2))="20","CS",IF((MID(E118,5,2))="21","MA-ENG(P)",IF((MID(E118,5,2))="22","MA-ENG(F)",IF((MID(E118,5,2))="23","TE",IF((MID(E118,5,2))="24","JMC",IF((MID(E118,5,2))="25","MS-CSE",IF((MID(E118,5,2))="26","LLB(H)",IF((MID(E118,5,2))="27","BRE",IF((MID(E118,5,2))="28","MSS-JMC",IF((MID(E118,5,2))="29","PHARMACY",IF((MID(E118,5,2))="30","ESDM",IF((MID(E118,5,2))="31","MS-ETE",IF((MID(E118,5,2))="32","MS-TE",IF((MID(E118,5,2))="33","EEE",IF((MID(E118,5,2))="34","NFE",IF((MID(E118,5,2))="35","SWE",IF((MID(E118,5,2))="36","LLB(P)",IF((MID(E118,5,2))="37","LLM(Pre)",IF((MID(E118,5,2))="38","LLM(F)",IF((MID(E118,5,2))="39","ICT",IF((MID(E118,5,2))="40","MTCA",IF((MID(E118,5,2))="41","MS-PH",IF((MID(E118,5,2))="42","ARCH",IF((MID(E118,5,2))="43","THM",IF((MID(E118,5,2))="44","MS-SWE",IF((MID(E118,5,2))="45","ENTRE",IF((MID(E118,5,2))="46","M-PHARM",IF((MID(E118,5,2))="47","CIVIL-ENG",0)))))))))))))))))))))))))))))))))))))</f>
        <v/>
      </c>
      <c r="G118" s="90">
        <f>#N/A</f>
        <v/>
      </c>
      <c r="H118" s="85" t="inlineStr">
        <is>
          <t>Summer 2015</t>
        </is>
      </c>
      <c r="I118" s="85" t="inlineStr">
        <is>
          <t>Daffodil Online Ltd.</t>
        </is>
      </c>
      <c r="J118" s="85" t="inlineStr">
        <is>
          <t>Asst. Officer</t>
        </is>
      </c>
      <c r="K118" s="85" t="inlineStr">
        <is>
          <t>60/01,C. Shukrabad,Dhanmondi,Dhaka-1215.</t>
        </is>
      </c>
      <c r="L118" s="85" t="inlineStr">
        <is>
          <t>East Shilmori,Amratoli,Barura,Comilla.</t>
        </is>
      </c>
      <c r="M118" s="17" t="n">
        <v>1676712565</v>
      </c>
      <c r="N118" s="23">
        <f>HYPERLINK("mailto:tusaralemran@gmail.com","tusaralemran@gmail.com")</f>
        <v/>
      </c>
    </row>
    <row customHeight="1" ht="12.75" r="119" s="161">
      <c r="A119" s="10" t="n"/>
      <c r="B119" s="85" t="n">
        <v>116</v>
      </c>
      <c r="C119" s="85" t="inlineStr">
        <is>
          <t>male</t>
        </is>
      </c>
      <c r="D119" s="86" t="inlineStr">
        <is>
          <t>MD. Saifur Rahman</t>
        </is>
      </c>
      <c r="E119" s="86" t="inlineStr">
        <is>
          <t>102-15-1032</t>
        </is>
      </c>
      <c r="F119" s="49">
        <f>IF((MID(E119,5,2))="10","ENG",IF((MID(E119,5,2))="11","BBA",IF((MID(E119,5,2))="12","MBA(E)",IF((MID(E119,5,2))="14","MBA",IF((MID(E119,5,2))="15","CSE",IF((MID(E119,5,2))="16","CIS",IF((MID(E119,5,2))="17","MS-MIS",IF((MID(E119,5,2))="18","B.COM",IF((MID(E119,5,2))="19","ETE",IF((MID(E119,5,2))="20","CS",IF((MID(E119,5,2))="21","MA-ENG(P)",IF((MID(E119,5,2))="22","MA-ENG(F)",IF((MID(E119,5,2))="23","TE",IF((MID(E119,5,2))="24","JMC",IF((MID(E119,5,2))="25","MS-CSE",IF((MID(E119,5,2))="26","LLB(H)",IF((MID(E119,5,2))="27","BRE",IF((MID(E119,5,2))="28","MSS-JMC",IF((MID(E119,5,2))="29","PHARMACY",IF((MID(E119,5,2))="30","ESDM",IF((MID(E119,5,2))="31","MS-ETE",IF((MID(E119,5,2))="32","MS-TE",IF((MID(E119,5,2))="33","EEE",IF((MID(E119,5,2))="34","NFE",IF((MID(E119,5,2))="35","SWE",IF((MID(E119,5,2))="36","LLB(P)",IF((MID(E119,5,2))="37","LLM(Pre)",IF((MID(E119,5,2))="38","LLM(F)",IF((MID(E119,5,2))="39","ICT",IF((MID(E119,5,2))="40","MTCA",IF((MID(E119,5,2))="41","MS-PH",IF((MID(E119,5,2))="42","ARCH",IF((MID(E119,5,2))="43","THM",IF((MID(E119,5,2))="44","MS-SWE",IF((MID(E119,5,2))="45","ENTRE",IF((MID(E119,5,2))="46","M-PHARM",IF((MID(E119,5,2))="47","CIVIL-ENG",0)))))))))))))))))))))))))))))))))))))</f>
        <v/>
      </c>
      <c r="G119" s="90">
        <f>#N/A</f>
        <v/>
      </c>
      <c r="H119" s="85" t="inlineStr">
        <is>
          <t>Sumeer 2014</t>
        </is>
      </c>
      <c r="I119" s="85" t="inlineStr">
        <is>
          <t xml:space="preserve">Square Textile Division </t>
        </is>
      </c>
      <c r="J119" s="85" t="inlineStr">
        <is>
          <t>Executive</t>
        </is>
      </c>
      <c r="K119" s="85" t="inlineStr">
        <is>
          <t>Valuka,Mymensingh</t>
        </is>
      </c>
      <c r="L119" s="85" t="inlineStr">
        <is>
          <t>716/04,Middle Kaladi,Matlab Dikkhin,Chandpur</t>
        </is>
      </c>
      <c r="M119" s="17" t="n">
        <v>1813767337</v>
      </c>
      <c r="N119" s="23">
        <f>HYPERLINK("mailto:saifrahman1990@yahoo.com","saifrahman1990@yahoo.com")</f>
        <v/>
      </c>
    </row>
    <row customHeight="1" ht="12.75" r="120" s="161">
      <c r="A120" s="10" t="n"/>
      <c r="B120" s="85" t="n">
        <v>117</v>
      </c>
      <c r="C120" s="85" t="inlineStr">
        <is>
          <t>male</t>
        </is>
      </c>
      <c r="D120" s="86" t="inlineStr">
        <is>
          <t>Ismail hossain</t>
        </is>
      </c>
      <c r="E120" s="86" t="inlineStr">
        <is>
          <t>113-33-790</t>
        </is>
      </c>
      <c r="F120" s="49">
        <f>IF((MID(E120,5,2))="10","ENG",IF((MID(E120,5,2))="11","BBA",IF((MID(E120,5,2))="12","MBA(E)",IF((MID(E120,5,2))="14","MBA",IF((MID(E120,5,2))="15","CSE",IF((MID(E120,5,2))="16","CIS",IF((MID(E120,5,2))="17","MS-MIS",IF((MID(E120,5,2))="18","B.COM",IF((MID(E120,5,2))="19","ETE",IF((MID(E120,5,2))="20","CS",IF((MID(E120,5,2))="21","MA-ENG(P)",IF((MID(E120,5,2))="22","MA-ENG(F)",IF((MID(E120,5,2))="23","TE",IF((MID(E120,5,2))="24","JMC",IF((MID(E120,5,2))="25","MS-CSE",IF((MID(E120,5,2))="26","LLB(H)",IF((MID(E120,5,2))="27","BRE",IF((MID(E120,5,2))="28","MSS-JMC",IF((MID(E120,5,2))="29","PHARMACY",IF((MID(E120,5,2))="30","ESDM",IF((MID(E120,5,2))="31","MS-ETE",IF((MID(E120,5,2))="32","MS-TE",IF((MID(E120,5,2))="33","EEE",IF((MID(E120,5,2))="34","NFE",IF((MID(E120,5,2))="35","SWE",IF((MID(E120,5,2))="36","LLB(P)",IF((MID(E120,5,2))="37","LLM(Pre)",IF((MID(E120,5,2))="38","LLM(F)",IF((MID(E120,5,2))="39","ICT",IF((MID(E120,5,2))="40","MTCA",IF((MID(E120,5,2))="41","MS-PH",IF((MID(E120,5,2))="42","ARCH",IF((MID(E120,5,2))="43","THM",IF((MID(E120,5,2))="44","MS-SWE",IF((MID(E120,5,2))="45","ENTRE",IF((MID(E120,5,2))="46","M-PHARM",IF((MID(E120,5,2))="47","CIVIL-ENG",0)))))))))))))))))))))))))))))))))))))</f>
        <v/>
      </c>
      <c r="G120" s="90">
        <f>#N/A</f>
        <v/>
      </c>
      <c r="H120" s="85" t="inlineStr">
        <is>
          <t xml:space="preserve"> Fall 2014</t>
        </is>
      </c>
      <c r="I120" s="85" t="inlineStr">
        <is>
          <t>Dorren Power Plant,Feni</t>
        </is>
      </c>
      <c r="J120" s="85" t="inlineStr">
        <is>
          <t>Shift Engineer</t>
        </is>
      </c>
      <c r="K120" s="18">
        <f>HYPERLINK("mailto:ismailhossaindorren@gmail.com","ismailhossaindorren@gmail.com")</f>
        <v/>
      </c>
      <c r="L120" s="85" t="inlineStr">
        <is>
          <t>Milmizi West Para,Shiddirgonj,Narayangona</t>
        </is>
      </c>
      <c r="M120" s="17" t="n">
        <v>1677215794</v>
      </c>
      <c r="N120" s="23">
        <f>HYPERLINK("mailto:ismailhossaindorren@gmail.com","ismailhossaindorren@gmail.com")</f>
        <v/>
      </c>
    </row>
    <row customHeight="1" ht="12.75" r="121" s="161">
      <c r="A121" s="10" t="n"/>
      <c r="B121" s="85" t="n">
        <v>118</v>
      </c>
      <c r="C121" s="85" t="inlineStr">
        <is>
          <t>male</t>
        </is>
      </c>
      <c r="D121" s="86" t="inlineStr">
        <is>
          <t>Paltu Chakma</t>
        </is>
      </c>
      <c r="E121" s="86" t="inlineStr">
        <is>
          <t>102-34-125</t>
        </is>
      </c>
      <c r="F121" s="49">
        <f>IF((MID(E121,5,2))="10","ENG",IF((MID(E121,5,2))="11","BBA",IF((MID(E121,5,2))="12","MBA(E)",IF((MID(E121,5,2))="14","MBA",IF((MID(E121,5,2))="15","CSE",IF((MID(E121,5,2))="16","CIS",IF((MID(E121,5,2))="17","MS-MIS",IF((MID(E121,5,2))="18","B.COM",IF((MID(E121,5,2))="19","ETE",IF((MID(E121,5,2))="20","CS",IF((MID(E121,5,2))="21","MA-ENG(P)",IF((MID(E121,5,2))="22","MA-ENG(F)",IF((MID(E121,5,2))="23","TE",IF((MID(E121,5,2))="24","JMC",IF((MID(E121,5,2))="25","MS-CSE",IF((MID(E121,5,2))="26","LLB(H)",IF((MID(E121,5,2))="27","BRE",IF((MID(E121,5,2))="28","MSS-JMC",IF((MID(E121,5,2))="29","PHARMACY",IF((MID(E121,5,2))="30","ESDM",IF((MID(E121,5,2))="31","MS-ETE",IF((MID(E121,5,2))="32","MS-TE",IF((MID(E121,5,2))="33","EEE",IF((MID(E121,5,2))="34","NFE",IF((MID(E121,5,2))="35","SWE",IF((MID(E121,5,2))="36","LLB(P)",IF((MID(E121,5,2))="37","LLM(Pre)",IF((MID(E121,5,2))="38","LLM(F)",IF((MID(E121,5,2))="39","ICT",IF((MID(E121,5,2))="40","MTCA",IF((MID(E121,5,2))="41","MS-PH",IF((MID(E121,5,2))="42","ARCH",IF((MID(E121,5,2))="43","THM",IF((MID(E121,5,2))="44","MS-SWE",IF((MID(E121,5,2))="45","ENTRE",IF((MID(E121,5,2))="46","M-PHARM",IF((MID(E121,5,2))="47","CIVIL-ENG",0)))))))))))))))))))))))))))))))))))))</f>
        <v/>
      </c>
      <c r="G121" s="90">
        <f>#N/A</f>
        <v/>
      </c>
      <c r="H121" s="85" t="inlineStr">
        <is>
          <t>Fall 2014</t>
        </is>
      </c>
      <c r="I121" s="85" t="inlineStr">
        <is>
          <t>Dewzealand Daily Products (BD) Ltd.</t>
        </is>
      </c>
      <c r="J121" s="85" t="inlineStr">
        <is>
          <t>Production Officer</t>
        </is>
      </c>
      <c r="K121" s="85" t="inlineStr">
        <is>
          <t>Vulta, Rupgonj,Narayangonj.</t>
        </is>
      </c>
      <c r="L121" s="85" t="inlineStr">
        <is>
          <t>Natun Baradam,Nariarchar,Rangamati.</t>
        </is>
      </c>
      <c r="M121" s="17" t="n">
        <v>1920167311</v>
      </c>
      <c r="N121" s="23">
        <f>HYPERLINK("mailto:paltu.fan@gamil.com","paltu.fan@gamil.com")</f>
        <v/>
      </c>
    </row>
    <row customHeight="1" ht="12.75" r="122" s="161">
      <c r="A122" s="10" t="n"/>
      <c r="B122" s="85" t="n">
        <v>119</v>
      </c>
      <c r="C122" s="85" t="inlineStr">
        <is>
          <t>male</t>
        </is>
      </c>
      <c r="D122" s="86" t="inlineStr">
        <is>
          <t>MD. Hafijur</t>
        </is>
      </c>
      <c r="E122" s="86" t="inlineStr">
        <is>
          <t>092-23-1540</t>
        </is>
      </c>
      <c r="F122" s="49">
        <f>IF((MID(E122,5,2))="10","ENG",IF((MID(E122,5,2))="11","BBA",IF((MID(E122,5,2))="12","MBA(E)",IF((MID(E122,5,2))="14","MBA",IF((MID(E122,5,2))="15","CSE",IF((MID(E122,5,2))="16","CIS",IF((MID(E122,5,2))="17","MS-MIS",IF((MID(E122,5,2))="18","B.COM",IF((MID(E122,5,2))="19","ETE",IF((MID(E122,5,2))="20","CS",IF((MID(E122,5,2))="21","MA-ENG(P)",IF((MID(E122,5,2))="22","MA-ENG(F)",IF((MID(E122,5,2))="23","TE",IF((MID(E122,5,2))="24","JMC",IF((MID(E122,5,2))="25","MS-CSE",IF((MID(E122,5,2))="26","LLB(H)",IF((MID(E122,5,2))="27","BRE",IF((MID(E122,5,2))="28","MSS-JMC",IF((MID(E122,5,2))="29","PHARMACY",IF((MID(E122,5,2))="30","ESDM",IF((MID(E122,5,2))="31","MS-ETE",IF((MID(E122,5,2))="32","MS-TE",IF((MID(E122,5,2))="33","EEE",IF((MID(E122,5,2))="34","NFE",IF((MID(E122,5,2))="35","SWE",IF((MID(E122,5,2))="36","LLB(P)",IF((MID(E122,5,2))="37","LLM(Pre)",IF((MID(E122,5,2))="38","LLM(F)",IF((MID(E122,5,2))="39","ICT",IF((MID(E122,5,2))="40","MTCA",IF((MID(E122,5,2))="41","MS-PH",IF((MID(E122,5,2))="42","ARCH",IF((MID(E122,5,2))="43","THM",IF((MID(E122,5,2))="44","MS-SWE",IF((MID(E122,5,2))="45","ENTRE",IF((MID(E122,5,2))="46","M-PHARM",IF((MID(E122,5,2))="47","CIVIL-ENG",0)))))))))))))))))))))))))))))))))))))</f>
        <v/>
      </c>
      <c r="G122" s="90">
        <f>#N/A</f>
        <v/>
      </c>
      <c r="H122" s="85" t="inlineStr">
        <is>
          <t>Fall 2014</t>
        </is>
      </c>
      <c r="I122" s="85" t="inlineStr">
        <is>
          <t>Open Group</t>
        </is>
      </c>
      <c r="J122" s="85" t="inlineStr">
        <is>
          <t>Jr. Marchandiser</t>
        </is>
      </c>
      <c r="K122" s="85" t="inlineStr">
        <is>
          <t>House no : 06,West Baishtexi,Mirpur:13, Dhaka 1216.</t>
        </is>
      </c>
      <c r="L122" s="85" t="inlineStr">
        <is>
          <t>Kachari Vila,Kotaipara,Gopalgonj,</t>
        </is>
      </c>
      <c r="M122" s="17" t="n">
        <v>1915876155</v>
      </c>
      <c r="N122" s="23">
        <f>HYPERLINK("mailto:jafijursheikh@gmail.com","jafijursheikh@gmail.com")</f>
        <v/>
      </c>
    </row>
    <row customHeight="1" ht="12.75" r="123" s="161">
      <c r="A123" s="10" t="n"/>
      <c r="B123" s="85" t="n">
        <v>120</v>
      </c>
      <c r="C123" s="85" t="inlineStr">
        <is>
          <t>male</t>
        </is>
      </c>
      <c r="D123" s="86" t="inlineStr">
        <is>
          <t>MD. Ayub Ali Sabuj</t>
        </is>
      </c>
      <c r="E123" s="86" t="inlineStr">
        <is>
          <t>112-33-595</t>
        </is>
      </c>
      <c r="F123" s="49">
        <f>IF((MID(E123,5,2))="10","ENG",IF((MID(E123,5,2))="11","BBA",IF((MID(E123,5,2))="12","MBA(E)",IF((MID(E123,5,2))="14","MBA",IF((MID(E123,5,2))="15","CSE",IF((MID(E123,5,2))="16","CIS",IF((MID(E123,5,2))="17","MS-MIS",IF((MID(E123,5,2))="18","B.COM",IF((MID(E123,5,2))="19","ETE",IF((MID(E123,5,2))="20","CS",IF((MID(E123,5,2))="21","MA-ENG(P)",IF((MID(E123,5,2))="22","MA-ENG(F)",IF((MID(E123,5,2))="23","TE",IF((MID(E123,5,2))="24","JMC",IF((MID(E123,5,2))="25","MS-CSE",IF((MID(E123,5,2))="26","LLB(H)",IF((MID(E123,5,2))="27","BRE",IF((MID(E123,5,2))="28","MSS-JMC",IF((MID(E123,5,2))="29","PHARMACY",IF((MID(E123,5,2))="30","ESDM",IF((MID(E123,5,2))="31","MS-ETE",IF((MID(E123,5,2))="32","MS-TE",IF((MID(E123,5,2))="33","EEE",IF((MID(E123,5,2))="34","NFE",IF((MID(E123,5,2))="35","SWE",IF((MID(E123,5,2))="36","LLB(P)",IF((MID(E123,5,2))="37","LLM(Pre)",IF((MID(E123,5,2))="38","LLM(F)",IF((MID(E123,5,2))="39","ICT",IF((MID(E123,5,2))="40","MTCA",IF((MID(E123,5,2))="41","MS-PH",IF((MID(E123,5,2))="42","ARCH",IF((MID(E123,5,2))="43","THM",IF((MID(E123,5,2))="44","MS-SWE",IF((MID(E123,5,2))="45","ENTRE",IF((MID(E123,5,2))="46","M-PHARM",IF((MID(E123,5,2))="47","CIVIL-ENG",0)))))))))))))))))))))))))))))))))))))</f>
        <v/>
      </c>
      <c r="G123" s="90">
        <f>#N/A</f>
        <v/>
      </c>
      <c r="H123" s="85" t="inlineStr">
        <is>
          <t>Summer 2014</t>
        </is>
      </c>
      <c r="I123" s="85" t="inlineStr">
        <is>
          <t xml:space="preserve">Flora Ltd. </t>
        </is>
      </c>
      <c r="J123" s="85" t="inlineStr">
        <is>
          <t>Asst. System Engineer</t>
        </is>
      </c>
      <c r="K123" s="85" t="inlineStr">
        <is>
          <t>Kusumba,Salirpur,Panchbibi,Joupurhat</t>
        </is>
      </c>
      <c r="L123" s="85" t="inlineStr">
        <is>
          <t>Kusumba,Salirpur,Panchbibi,Joupurhat</t>
        </is>
      </c>
      <c r="M123" s="17" t="n">
        <v>1717182450</v>
      </c>
      <c r="N123" s="23">
        <f>HYPERLINK("mailto:engr_sabuj33@yahoo.com","engr_sabuj33@yahoo.com")</f>
        <v/>
      </c>
    </row>
    <row customHeight="1" ht="12.75" r="124" s="161">
      <c r="A124" s="10" t="n"/>
      <c r="B124" s="85" t="n">
        <v>121</v>
      </c>
      <c r="C124" s="85" t="inlineStr">
        <is>
          <t>male</t>
        </is>
      </c>
      <c r="D124" s="96" t="inlineStr">
        <is>
          <t>Mahmudul Hasan Mamun</t>
        </is>
      </c>
      <c r="E124" s="29" t="inlineStr">
        <is>
          <t>103-23-115</t>
        </is>
      </c>
      <c r="F124" s="49">
        <f>IF((MID(E124,5,2))="10","ENG",IF((MID(E124,5,2))="11","BBA",IF((MID(E124,5,2))="12","MBA(E)",IF((MID(E124,5,2))="14","MBA",IF((MID(E124,5,2))="15","CSE",IF((MID(E124,5,2))="16","CIS",IF((MID(E124,5,2))="17","MS-MIS",IF((MID(E124,5,2))="18","B.COM",IF((MID(E124,5,2))="19","ETE",IF((MID(E124,5,2))="20","CS",IF((MID(E124,5,2))="21","MA-ENG(P)",IF((MID(E124,5,2))="22","MA-ENG(F)",IF((MID(E124,5,2))="23","TE",IF((MID(E124,5,2))="24","JMC",IF((MID(E124,5,2))="25","MS-CSE",IF((MID(E124,5,2))="26","LLB(H)",IF((MID(E124,5,2))="27","BRE",IF((MID(E124,5,2))="28","MSS-JMC",IF((MID(E124,5,2))="29","PHARMACY",IF((MID(E124,5,2))="30","ESDM",IF((MID(E124,5,2))="31","MS-ETE",IF((MID(E124,5,2))="32","MS-TE",IF((MID(E124,5,2))="33","EEE",IF((MID(E124,5,2))="34","NFE",IF((MID(E124,5,2))="35","SWE",IF((MID(E124,5,2))="36","LLB(P)",IF((MID(E124,5,2))="37","LLM(Pre)",IF((MID(E124,5,2))="38","LLM(F)",IF((MID(E124,5,2))="39","ICT",IF((MID(E124,5,2))="40","MTCA",IF((MID(E124,5,2))="41","MS-PH",IF((MID(E124,5,2))="42","ARCH",IF((MID(E124,5,2))="43","THM",IF((MID(E124,5,2))="44","MS-SWE",IF((MID(E124,5,2))="45","ENTRE",IF((MID(E124,5,2))="46","M-PHARM",IF((MID(E124,5,2))="47","CIVIL-ENG",0)))))))))))))))))))))))))))))))))))))</f>
        <v/>
      </c>
      <c r="G124" s="90">
        <f>#N/A</f>
        <v/>
      </c>
      <c r="H124" s="85" t="inlineStr">
        <is>
          <t>Summer-2015</t>
        </is>
      </c>
      <c r="I124" s="85" t="inlineStr">
        <is>
          <t>-</t>
        </is>
      </c>
      <c r="J124" s="85" t="inlineStr">
        <is>
          <t>-</t>
        </is>
      </c>
      <c r="K124" s="85" t="inlineStr">
        <is>
          <t xml:space="preserve">Ambag, Konabari, Gazipur City, Gazipur, </t>
        </is>
      </c>
      <c r="L124" s="85" t="inlineStr">
        <is>
          <t xml:space="preserve">Ambag, Konabari, Gazipur City, Gazipur, </t>
        </is>
      </c>
      <c r="M124" s="32" t="inlineStr">
        <is>
          <t>01761271489</t>
        </is>
      </c>
      <c r="N124" s="90" t="inlineStr">
        <is>
          <t>mamun_115@diu.edu.bd</t>
        </is>
      </c>
    </row>
    <row customHeight="1" ht="12.75" r="125" s="161">
      <c r="A125" s="10" t="n"/>
      <c r="B125" s="85" t="n">
        <v>122</v>
      </c>
      <c r="C125" s="85" t="inlineStr">
        <is>
          <t>male</t>
        </is>
      </c>
      <c r="D125" s="96" t="inlineStr">
        <is>
          <t>Md. Ariful Islam</t>
        </is>
      </c>
      <c r="E125" s="29" t="inlineStr">
        <is>
          <t>102-11-1584</t>
        </is>
      </c>
      <c r="F125" s="49">
        <f>IF((MID(E125,5,2))="10","ENG",IF((MID(E125,5,2))="11","BBA",IF((MID(E125,5,2))="12","MBA(E)",IF((MID(E125,5,2))="14","MBA",IF((MID(E125,5,2))="15","CSE",IF((MID(E125,5,2))="16","CIS",IF((MID(E125,5,2))="17","MS-MIS",IF((MID(E125,5,2))="18","B.COM",IF((MID(E125,5,2))="19","ETE",IF((MID(E125,5,2))="20","CS",IF((MID(E125,5,2))="21","MA-ENG(P)",IF((MID(E125,5,2))="22","MA-ENG(F)",IF((MID(E125,5,2))="23","TE",IF((MID(E125,5,2))="24","JMC",IF((MID(E125,5,2))="25","MS-CSE",IF((MID(E125,5,2))="26","LLB(H)",IF((MID(E125,5,2))="27","BRE",IF((MID(E125,5,2))="28","MSS-JMC",IF((MID(E125,5,2))="29","PHARMACY",IF((MID(E125,5,2))="30","ESDM",IF((MID(E125,5,2))="31","MS-ETE",IF((MID(E125,5,2))="32","MS-TE",IF((MID(E125,5,2))="33","EEE",IF((MID(E125,5,2))="34","NFE",IF((MID(E125,5,2))="35","SWE",IF((MID(E125,5,2))="36","LLB(P)",IF((MID(E125,5,2))="37","LLM(Pre)",IF((MID(E125,5,2))="38","LLM(F)",IF((MID(E125,5,2))="39","ICT",IF((MID(E125,5,2))="40","MTCA",IF((MID(E125,5,2))="41","MS-PH",IF((MID(E125,5,2))="42","ARCH",IF((MID(E125,5,2))="43","THM",IF((MID(E125,5,2))="44","MS-SWE",IF((MID(E125,5,2))="45","ENTRE",IF((MID(E125,5,2))="46","M-PHARM",IF((MID(E125,5,2))="47","CIVIL-ENG",0)))))))))))))))))))))))))))))))))))))</f>
        <v/>
      </c>
      <c r="G125" s="90">
        <f>#N/A</f>
        <v/>
      </c>
      <c r="H125" s="85" t="inlineStr">
        <is>
          <t>Spring-2014</t>
        </is>
      </c>
      <c r="I125" s="85" t="inlineStr">
        <is>
          <t>-</t>
        </is>
      </c>
      <c r="J125" s="85" t="inlineStr">
        <is>
          <t>-</t>
        </is>
      </c>
      <c r="K125" s="85" t="inlineStr">
        <is>
          <t>42/4, Uhojo Hari Seha Street, Wari, Dhaka.</t>
        </is>
      </c>
      <c r="L125" s="85" t="inlineStr">
        <is>
          <t>42/4, Uhojo Hari Seha Street, Wari, Dhaka.</t>
        </is>
      </c>
      <c r="M125" s="32" t="inlineStr">
        <is>
          <t>01916357301</t>
        </is>
      </c>
      <c r="N125" t="inlineStr">
        <is>
          <t>ariful_1584@diu.edu.bd</t>
        </is>
      </c>
    </row>
    <row customHeight="1" ht="12.75" r="126" s="161">
      <c r="A126" s="10" t="n"/>
      <c r="B126" s="85" t="n">
        <v>123</v>
      </c>
      <c r="C126" s="85" t="inlineStr">
        <is>
          <t>male</t>
        </is>
      </c>
      <c r="D126" s="96" t="inlineStr">
        <is>
          <t>Pizus Sarker</t>
        </is>
      </c>
      <c r="E126" s="29" t="inlineStr">
        <is>
          <t>102-11-1559</t>
        </is>
      </c>
      <c r="F126" s="49">
        <f>IF((MID(E126,5,2))="10","ENG",IF((MID(E126,5,2))="11","BBA",IF((MID(E126,5,2))="12","MBA(E)",IF((MID(E126,5,2))="14","MBA",IF((MID(E126,5,2))="15","CSE",IF((MID(E126,5,2))="16","CIS",IF((MID(E126,5,2))="17","MS-MIS",IF((MID(E126,5,2))="18","B.COM",IF((MID(E126,5,2))="19","ETE",IF((MID(E126,5,2))="20","CS",IF((MID(E126,5,2))="21","MA-ENG(P)",IF((MID(E126,5,2))="22","MA-ENG(F)",IF((MID(E126,5,2))="23","TE",IF((MID(E126,5,2))="24","JMC",IF((MID(E126,5,2))="25","MS-CSE",IF((MID(E126,5,2))="26","LLB(H)",IF((MID(E126,5,2))="27","BRE",IF((MID(E126,5,2))="28","MSS-JMC",IF((MID(E126,5,2))="29","PHARMACY",IF((MID(E126,5,2))="30","ESDM",IF((MID(E126,5,2))="31","MS-ETE",IF((MID(E126,5,2))="32","MS-TE",IF((MID(E126,5,2))="33","EEE",IF((MID(E126,5,2))="34","NFE",IF((MID(E126,5,2))="35","SWE",IF((MID(E126,5,2))="36","LLB(P)",IF((MID(E126,5,2))="37","LLM(Pre)",IF((MID(E126,5,2))="38","LLM(F)",IF((MID(E126,5,2))="39","ICT",IF((MID(E126,5,2))="40","MTCA",IF((MID(E126,5,2))="41","MS-PH",IF((MID(E126,5,2))="42","ARCH",IF((MID(E126,5,2))="43","THM",IF((MID(E126,5,2))="44","MS-SWE",IF((MID(E126,5,2))="45","ENTRE",IF((MID(E126,5,2))="46","M-PHARM",IF((MID(E126,5,2))="47","CIVIL-ENG",0)))))))))))))))))))))))))))))))))))))</f>
        <v/>
      </c>
      <c r="G126" s="90">
        <f>#N/A</f>
        <v/>
      </c>
      <c r="H126" s="85" t="inlineStr">
        <is>
          <t>Summer-2015</t>
        </is>
      </c>
      <c r="I126" s="85" t="inlineStr">
        <is>
          <t>-</t>
        </is>
      </c>
      <c r="J126" s="85" t="inlineStr">
        <is>
          <t>-</t>
        </is>
      </c>
      <c r="K126" s="85" t="inlineStr">
        <is>
          <t>Konakhola, keranigonj, Dhaka-1320.</t>
        </is>
      </c>
      <c r="L126" s="85" t="inlineStr">
        <is>
          <t>Konakhola, keranigonj, Dhaka-1320.</t>
        </is>
      </c>
      <c r="M126" s="32" t="inlineStr">
        <is>
          <t>01813070116</t>
        </is>
      </c>
      <c r="N126" s="90" t="inlineStr">
        <is>
          <t>pizus@diu.edu.bd</t>
        </is>
      </c>
    </row>
    <row customHeight="1" ht="12.75" r="127" s="161">
      <c r="A127" s="10" t="n"/>
      <c r="B127" s="85" t="n">
        <v>124</v>
      </c>
      <c r="C127" s="85" t="inlineStr">
        <is>
          <t>female</t>
        </is>
      </c>
      <c r="D127" s="86" t="inlineStr">
        <is>
          <t>Rukhsana Masud 
Dina</t>
        </is>
      </c>
      <c r="E127" s="86" t="inlineStr">
        <is>
          <t>132-14-1118</t>
        </is>
      </c>
      <c r="F127" s="49">
        <f>IF((MID(E127,5,2))="10","ENG",IF((MID(E127,5,2))="11","BBA",IF((MID(E127,5,2))="12","MBA(E)",IF((MID(E127,5,2))="14","MBA",IF((MID(E127,5,2))="15","CSE",IF((MID(E127,5,2))="16","CIS",IF((MID(E127,5,2))="17","MS-MIS",IF((MID(E127,5,2))="18","B.COM",IF((MID(E127,5,2))="19","ETE",IF((MID(E127,5,2))="20","CS",IF((MID(E127,5,2))="21","MA-ENG(P)",IF((MID(E127,5,2))="22","MA-ENG(F)",IF((MID(E127,5,2))="23","TE",IF((MID(E127,5,2))="24","JMC",IF((MID(E127,5,2))="25","MS-CSE",IF((MID(E127,5,2))="26","LLB(H)",IF((MID(E127,5,2))="27","BRE",IF((MID(E127,5,2))="28","MSS-JMC",IF((MID(E127,5,2))="29","PHARMACY",IF((MID(E127,5,2))="30","ESDM",IF((MID(E127,5,2))="31","MS-ETE",IF((MID(E127,5,2))="32","MS-TE",IF((MID(E127,5,2))="33","EEE",IF((MID(E127,5,2))="34","NFE",IF((MID(E127,5,2))="35","SWE",IF((MID(E127,5,2))="36","LLB(P)",IF((MID(E127,5,2))="37","LLM(Pre)",IF((MID(E127,5,2))="38","LLM(F)",IF((MID(E127,5,2))="39","ICT",IF((MID(E127,5,2))="40","MTCA",IF((MID(E127,5,2))="41","MS-PH",IF((MID(E127,5,2))="42","ARCH",IF((MID(E127,5,2))="43","THM",IF((MID(E127,5,2))="44","MS-SWE",IF((MID(E127,5,2))="45","ENTRE",IF((MID(E127,5,2))="46","M-PHARM",IF((MID(E127,5,2))="47","CIVIL-ENG",0)))))))))))))))))))))))))))))))))))))</f>
        <v/>
      </c>
      <c r="G127" s="90">
        <f>#N/A</f>
        <v/>
      </c>
      <c r="H127" s="85" t="inlineStr">
        <is>
          <t>Fall</t>
        </is>
      </c>
      <c r="I127" s="85" t="inlineStr">
        <is>
          <t>SKRP Group</t>
        </is>
      </c>
      <c r="J127" s="85" t="inlineStr">
        <is>
          <t>HR Officer</t>
        </is>
      </c>
      <c r="K127" s="85" t="inlineStr">
        <is>
          <t>69/A,Maniknagar,Dhaka -1203</t>
        </is>
      </c>
      <c r="L127" s="85" t="inlineStr">
        <is>
          <t>Raninagar,Debisin Para,Kajla, Boalia,Rajshahi-6204.</t>
        </is>
      </c>
      <c r="M127" s="17" t="n">
        <v>1911463670</v>
      </c>
      <c r="N127" s="23">
        <f>HYPERLINK("mailto:sinarmasud@gmail.com","sinarmasud@gmail.com")</f>
        <v/>
      </c>
    </row>
    <row customHeight="1" ht="12.75" r="128" s="161">
      <c r="A128" s="10" t="n"/>
      <c r="B128" s="85" t="n">
        <v>125</v>
      </c>
      <c r="C128" s="85" t="inlineStr">
        <is>
          <t>male</t>
        </is>
      </c>
      <c r="D128" s="86" t="inlineStr">
        <is>
          <t>G. M. Alauddin</t>
        </is>
      </c>
      <c r="E128" s="86" t="inlineStr">
        <is>
          <t>111-23-2326</t>
        </is>
      </c>
      <c r="F128" s="49">
        <f>IF((MID(E128,5,2))="10","ENG",IF((MID(E128,5,2))="11","BBA",IF((MID(E128,5,2))="12","MBA(E)",IF((MID(E128,5,2))="14","MBA",IF((MID(E128,5,2))="15","CSE",IF((MID(E128,5,2))="16","CIS",IF((MID(E128,5,2))="17","MS-MIS",IF((MID(E128,5,2))="18","B.COM",IF((MID(E128,5,2))="19","ETE",IF((MID(E128,5,2))="20","CS",IF((MID(E128,5,2))="21","MA-ENG(P)",IF((MID(E128,5,2))="22","MA-ENG(F)",IF((MID(E128,5,2))="23","TE",IF((MID(E128,5,2))="24","JMC",IF((MID(E128,5,2))="25","MS-CSE",IF((MID(E128,5,2))="26","LLB(H)",IF((MID(E128,5,2))="27","BRE",IF((MID(E128,5,2))="28","MSS-JMC",IF((MID(E128,5,2))="29","PHARMACY",IF((MID(E128,5,2))="30","ESDM",IF((MID(E128,5,2))="31","MS-ETE",IF((MID(E128,5,2))="32","MS-TE",IF((MID(E128,5,2))="33","EEE",IF((MID(E128,5,2))="34","NFE",IF((MID(E128,5,2))="35","SWE",IF((MID(E128,5,2))="36","LLB(P)",IF((MID(E128,5,2))="37","LLM(Pre)",IF((MID(E128,5,2))="38","LLM(F)",IF((MID(E128,5,2))="39","ICT",IF((MID(E128,5,2))="40","MTCA",IF((MID(E128,5,2))="41","MS-PH",IF((MID(E128,5,2))="42","ARCH",IF((MID(E128,5,2))="43","THM",IF((MID(E128,5,2))="44","MS-SWE",IF((MID(E128,5,2))="45","ENTRE",IF((MID(E128,5,2))="46","M-PHARM",IF((MID(E128,5,2))="47","CIVIL-ENG",0)))))))))))))))))))))))))))))))))))))</f>
        <v/>
      </c>
      <c r="G128" s="90">
        <f>#N/A</f>
        <v/>
      </c>
      <c r="H128" s="85" t="inlineStr">
        <is>
          <t>Summer 2015</t>
        </is>
      </c>
      <c r="I128" s="85" t="inlineStr">
        <is>
          <t>Universal Menswear Ltd.</t>
        </is>
      </c>
      <c r="J128" s="85" t="inlineStr">
        <is>
          <t>Executive Officer</t>
        </is>
      </c>
      <c r="K128" s="85" t="inlineStr">
        <is>
          <t>House  no : 19, Roadno : 03, Block : G, Mirpur 01, Dhaka 1216.</t>
        </is>
      </c>
      <c r="L128" s="85" t="inlineStr">
        <is>
          <t>House  no : 19, Roadno : 03, Block : G, Mirpur 01, Dhaka 1216.</t>
        </is>
      </c>
      <c r="M128" s="17" t="n">
        <v>1671357434</v>
      </c>
      <c r="N128" s="23">
        <f>HYPERLINK("mailto:contact2rasel@gmail.com","contact2rasel@gmail.com")</f>
        <v/>
      </c>
    </row>
    <row customHeight="1" ht="12.75" r="129" s="161">
      <c r="A129" s="10" t="n"/>
      <c r="B129" s="85" t="n">
        <v>126</v>
      </c>
      <c r="C129" s="85" t="inlineStr">
        <is>
          <t>male</t>
        </is>
      </c>
      <c r="D129" s="86" t="inlineStr">
        <is>
          <t>Khundoker Sahadat 
Hossain</t>
        </is>
      </c>
      <c r="E129" s="86" t="inlineStr">
        <is>
          <t>101-33-130</t>
        </is>
      </c>
      <c r="F129" s="49">
        <f>IF((MID(E129,5,2))="10","ENG",IF((MID(E129,5,2))="11","BBA",IF((MID(E129,5,2))="12","MBA(E)",IF((MID(E129,5,2))="14","MBA",IF((MID(E129,5,2))="15","CSE",IF((MID(E129,5,2))="16","CIS",IF((MID(E129,5,2))="17","MS-MIS",IF((MID(E129,5,2))="18","B.COM",IF((MID(E129,5,2))="19","ETE",IF((MID(E129,5,2))="20","CS",IF((MID(E129,5,2))="21","MA-ENG(P)",IF((MID(E129,5,2))="22","MA-ENG(F)",IF((MID(E129,5,2))="23","TE",IF((MID(E129,5,2))="24","JMC",IF((MID(E129,5,2))="25","MS-CSE",IF((MID(E129,5,2))="26","LLB(H)",IF((MID(E129,5,2))="27","BRE",IF((MID(E129,5,2))="28","MSS-JMC",IF((MID(E129,5,2))="29","PHARMACY",IF((MID(E129,5,2))="30","ESDM",IF((MID(E129,5,2))="31","MS-ETE",IF((MID(E129,5,2))="32","MS-TE",IF((MID(E129,5,2))="33","EEE",IF((MID(E129,5,2))="34","NFE",IF((MID(E129,5,2))="35","SWE",IF((MID(E129,5,2))="36","LLB(P)",IF((MID(E129,5,2))="37","LLM(Pre)",IF((MID(E129,5,2))="38","LLM(F)",IF((MID(E129,5,2))="39","ICT",IF((MID(E129,5,2))="40","MTCA",IF((MID(E129,5,2))="41","MS-PH",IF((MID(E129,5,2))="42","ARCH",IF((MID(E129,5,2))="43","THM",IF((MID(E129,5,2))="44","MS-SWE",IF((MID(E129,5,2))="45","ENTRE",IF((MID(E129,5,2))="46","M-PHARM",IF((MID(E129,5,2))="47","CIVIL-ENG",0)))))))))))))))))))))))))))))))))))))</f>
        <v/>
      </c>
      <c r="G129" s="90">
        <f>#N/A</f>
        <v/>
      </c>
      <c r="H129" s="85" t="inlineStr">
        <is>
          <t>Summer 2014</t>
        </is>
      </c>
      <c r="I129" s="85" t="inlineStr">
        <is>
          <t>Runner Automobiles Ltd.</t>
        </is>
      </c>
      <c r="J129" s="85" t="inlineStr">
        <is>
          <t>Executive</t>
        </is>
      </c>
      <c r="K129" s="85" t="inlineStr">
        <is>
          <t>105/02, Nondini,Shukrabad,Dahka.</t>
        </is>
      </c>
      <c r="L129" s="85" t="inlineStr">
        <is>
          <t>House no : 109,Holding-274,Saborpara,Ghoramara,Boalia,Rajshahi.</t>
        </is>
      </c>
      <c r="M129" s="17" t="n">
        <v>1673205889</v>
      </c>
      <c r="N129" s="23">
        <f>HYPERLINK("mailto:asif_sahadat@live.com","asif_sahadat@live.com")</f>
        <v/>
      </c>
    </row>
    <row customHeight="1" ht="12.75" r="130" s="161">
      <c r="A130" s="10" t="n"/>
      <c r="B130" s="85" t="n">
        <v>127</v>
      </c>
      <c r="C130" s="85" t="inlineStr">
        <is>
          <t>female</t>
        </is>
      </c>
      <c r="D130" s="96" t="inlineStr">
        <is>
          <t>Most. Rownak Jahan</t>
        </is>
      </c>
      <c r="E130" s="29" t="inlineStr">
        <is>
          <t>111-10-124</t>
        </is>
      </c>
      <c r="F130" s="49">
        <f>IF((MID(E130,5,2))="10","ENG",IF((MID(E130,5,2))="11","BBA",IF((MID(E130,5,2))="12","MBA(E)",IF((MID(E130,5,2))="14","MBA",IF((MID(E130,5,2))="15","CSE",IF((MID(E130,5,2))="16","CIS",IF((MID(E130,5,2))="17","MS-MIS",IF((MID(E130,5,2))="18","B.COM",IF((MID(E130,5,2))="19","ETE",IF((MID(E130,5,2))="20","CS",IF((MID(E130,5,2))="21","MA-ENG(P)",IF((MID(E130,5,2))="22","MA-ENG(F)",IF((MID(E130,5,2))="23","TE",IF((MID(E130,5,2))="24","JMC",IF((MID(E130,5,2))="25","MS-CSE",IF((MID(E130,5,2))="26","LLB(H)",IF((MID(E130,5,2))="27","BRE",IF((MID(E130,5,2))="28","MSS-JMC",IF((MID(E130,5,2))="29","PHARMACY",IF((MID(E130,5,2))="30","ESDM",IF((MID(E130,5,2))="31","MS-ETE",IF((MID(E130,5,2))="32","MS-TE",IF((MID(E130,5,2))="33","EEE",IF((MID(E130,5,2))="34","NFE",IF((MID(E130,5,2))="35","SWE",IF((MID(E130,5,2))="36","LLB(P)",IF((MID(E130,5,2))="37","LLM(Pre)",IF((MID(E130,5,2))="38","LLM(F)",IF((MID(E130,5,2))="39","ICT",IF((MID(E130,5,2))="40","MTCA",IF((MID(E130,5,2))="41","MS-PH",IF((MID(E130,5,2))="42","ARCH",IF((MID(E130,5,2))="43","THM",IF((MID(E130,5,2))="44","MS-SWE",IF((MID(E130,5,2))="45","ENTRE",IF((MID(E130,5,2))="46","M-PHARM",IF((MID(E130,5,2))="47","CIVIL-ENG",0)))))))))))))))))))))))))))))))))))))</f>
        <v/>
      </c>
      <c r="G130" s="90">
        <f>#N/A</f>
        <v/>
      </c>
      <c r="H130" s="85" t="inlineStr">
        <is>
          <t>Spring-2014</t>
        </is>
      </c>
      <c r="I130" s="85" t="inlineStr">
        <is>
          <t>-</t>
        </is>
      </c>
      <c r="J130" s="85" t="inlineStr">
        <is>
          <t>-</t>
        </is>
      </c>
      <c r="K130" s="85" t="inlineStr">
        <is>
          <t>Vill-Uttara Chakjadu, Post-Dhamoirhar, Thana-Dhamoirhat, Dist-Naogan.</t>
        </is>
      </c>
      <c r="L130" s="85" t="inlineStr">
        <is>
          <t>Vill-Uttara Chakjadu, Post-Dhamoirhar, Thana-Dhamoirhat, Dist-Naogan.</t>
        </is>
      </c>
      <c r="M130" s="32" t="inlineStr">
        <is>
          <t>01824197576</t>
        </is>
      </c>
      <c r="N130" t="inlineStr">
        <is>
          <t>r.jahansmrity@yahoo.com</t>
        </is>
      </c>
    </row>
    <row customHeight="1" ht="12.75" r="131" s="161">
      <c r="A131" s="10" t="n"/>
      <c r="B131" s="85" t="n">
        <v>127</v>
      </c>
      <c r="C131" s="85" t="inlineStr">
        <is>
          <t>female</t>
        </is>
      </c>
      <c r="D131" s="96" t="inlineStr">
        <is>
          <t>Most. Rownak Jahan</t>
        </is>
      </c>
      <c r="E131" s="29" t="inlineStr">
        <is>
          <t>143-22-337</t>
        </is>
      </c>
      <c r="F131" s="49">
        <f>IF((MID(E131,5,2))="10","ENG",IF((MID(E131,5,2))="11","BBA",IF((MID(E131,5,2))="12","MBA(E)",IF((MID(E131,5,2))="14","MBA",IF((MID(E131,5,2))="15","CSE",IF((MID(E131,5,2))="16","CIS",IF((MID(E131,5,2))="17","MS-MIS",IF((MID(E131,5,2))="18","B.COM",IF((MID(E131,5,2))="19","ETE",IF((MID(E131,5,2))="20","CS",IF((MID(E131,5,2))="21","MA-ENG(P)",IF((MID(E131,5,2))="22","MA-ENG(F)",IF((MID(E131,5,2))="23","TE",IF((MID(E131,5,2))="24","JMC",IF((MID(E131,5,2))="25","MS-CSE",IF((MID(E131,5,2))="26","LLB(H)",IF((MID(E131,5,2))="27","BRE",IF((MID(E131,5,2))="28","MSS-JMC",IF((MID(E131,5,2))="29","PHARMACY",IF((MID(E131,5,2))="30","ESDM",IF((MID(E131,5,2))="31","MS-ETE",IF((MID(E131,5,2))="32","MS-TE",IF((MID(E131,5,2))="33","EEE",IF((MID(E131,5,2))="34","NFE",IF((MID(E131,5,2))="35","SWE",IF((MID(E131,5,2))="36","LLB(P)",IF((MID(E131,5,2))="37","LLM(Pre)",IF((MID(E131,5,2))="38","LLM(F)",IF((MID(E131,5,2))="39","ICT",IF((MID(E131,5,2))="40","MTCA",IF((MID(E131,5,2))="41","MS-PH",IF((MID(E131,5,2))="42","ARCH",IF((MID(E131,5,2))="43","THM",IF((MID(E131,5,2))="44","MS-SWE",IF((MID(E131,5,2))="45","ENTRE",IF((MID(E131,5,2))="46","M-PHARM",IF((MID(E131,5,2))="47","CIVIL-ENG",0)))))))))))))))))))))))))))))))))))))</f>
        <v/>
      </c>
      <c r="G131" s="90">
        <f>#N/A</f>
        <v/>
      </c>
      <c r="H131" s="85" t="inlineStr">
        <is>
          <t>Summer-2015</t>
        </is>
      </c>
      <c r="I131" s="85" t="inlineStr">
        <is>
          <t>-</t>
        </is>
      </c>
      <c r="J131" s="85" t="inlineStr">
        <is>
          <t>-</t>
        </is>
      </c>
      <c r="K131" s="85" t="inlineStr">
        <is>
          <t>Vill-Uttara Chakjadu, Post-Dhamoirhar, Thana-Dhamoirhat, Dist-Naogan.</t>
        </is>
      </c>
      <c r="L131" s="85" t="inlineStr">
        <is>
          <t>Vill-Uttara Chakjadu, Post-Dhamoirhar, Thana-Dhamoirhat, Dist-Naogan.</t>
        </is>
      </c>
      <c r="M131" s="32" t="inlineStr">
        <is>
          <t>01824197576</t>
        </is>
      </c>
      <c r="N131" t="inlineStr">
        <is>
          <t>r.jahansmrity@yahoo.com</t>
        </is>
      </c>
    </row>
    <row customHeight="1" ht="12.75" r="132" s="161">
      <c r="A132" s="10" t="n"/>
      <c r="B132" s="85" t="n">
        <v>128</v>
      </c>
      <c r="C132" s="85" t="inlineStr">
        <is>
          <t>male</t>
        </is>
      </c>
      <c r="D132" s="86" t="inlineStr">
        <is>
          <t>MD .Shaduzzaman</t>
        </is>
      </c>
      <c r="E132" s="86" t="inlineStr">
        <is>
          <t>103-23-2198</t>
        </is>
      </c>
      <c r="F132" s="49">
        <f>IF((MID(E132,5,2))="10","ENG",IF((MID(E132,5,2))="11","BBA",IF((MID(E132,5,2))="12","MBA(E)",IF((MID(E132,5,2))="14","MBA",IF((MID(E132,5,2))="15","CSE",IF((MID(E132,5,2))="16","CIS",IF((MID(E132,5,2))="17","MS-MIS",IF((MID(E132,5,2))="18","B.COM",IF((MID(E132,5,2))="19","ETE",IF((MID(E132,5,2))="20","CS",IF((MID(E132,5,2))="21","MA-ENG(P)",IF((MID(E132,5,2))="22","MA-ENG(F)",IF((MID(E132,5,2))="23","TE",IF((MID(E132,5,2))="24","JMC",IF((MID(E132,5,2))="25","MS-CSE",IF((MID(E132,5,2))="26","LLB(H)",IF((MID(E132,5,2))="27","BRE",IF((MID(E132,5,2))="28","MSS-JMC",IF((MID(E132,5,2))="29","PHARMACY",IF((MID(E132,5,2))="30","ESDM",IF((MID(E132,5,2))="31","MS-ETE",IF((MID(E132,5,2))="32","MS-TE",IF((MID(E132,5,2))="33","EEE",IF((MID(E132,5,2))="34","NFE",IF((MID(E132,5,2))="35","SWE",IF((MID(E132,5,2))="36","LLB(P)",IF((MID(E132,5,2))="37","LLM(Pre)",IF((MID(E132,5,2))="38","LLM(F)",IF((MID(E132,5,2))="39","ICT",IF((MID(E132,5,2))="40","MTCA",IF((MID(E132,5,2))="41","MS-PH",IF((MID(E132,5,2))="42","ARCH",IF((MID(E132,5,2))="43","THM",IF((MID(E132,5,2))="44","MS-SWE",IF((MID(E132,5,2))="45","ENTRE",IF((MID(E132,5,2))="46","M-PHARM",IF((MID(E132,5,2))="47","CIVIL-ENG",0)))))))))))))))))))))))))))))))))))))</f>
        <v/>
      </c>
      <c r="G132" s="90">
        <f>#N/A</f>
        <v/>
      </c>
      <c r="H132" s="85" t="inlineStr">
        <is>
          <t>Fall 2014</t>
        </is>
      </c>
      <c r="I132" s="85" t="inlineStr">
        <is>
          <t>SQ Group</t>
        </is>
      </c>
      <c r="J132" s="85" t="inlineStr">
        <is>
          <t>IE Executive</t>
        </is>
      </c>
      <c r="K132" s="85" t="inlineStr">
        <is>
          <t>43 Nur Hossen Advocate House , Hasibag, Jouydevpur,Gazipur.</t>
        </is>
      </c>
      <c r="L132" s="85" t="inlineStr">
        <is>
          <t>Borjona,Kapasia,KapasiaSadar,Gazipur.</t>
        </is>
      </c>
      <c r="M132" s="17" t="n">
        <v>1720035801</v>
      </c>
      <c r="N132" s="23">
        <f>HYPERLINK("mailto:atex98engratul@gmail.com","atex98engratul@gmail.com")</f>
        <v/>
      </c>
    </row>
    <row customHeight="1" ht="12.75" r="133" s="161">
      <c r="A133" s="10" t="n"/>
      <c r="B133" s="85" t="n">
        <v>129</v>
      </c>
      <c r="C133" s="85" t="inlineStr">
        <is>
          <t>male</t>
        </is>
      </c>
      <c r="D133" s="86" t="inlineStr">
        <is>
          <t>Goalm Mursed</t>
        </is>
      </c>
      <c r="E133" s="86" t="inlineStr">
        <is>
          <t>111-34-1401</t>
        </is>
      </c>
      <c r="F133" s="49">
        <f>IF((MID(E133,5,2))="10","ENG",IF((MID(E133,5,2))="11","BBA",IF((MID(E133,5,2))="12","MBA(E)",IF((MID(E133,5,2))="14","MBA",IF((MID(E133,5,2))="15","CSE",IF((MID(E133,5,2))="16","CIS",IF((MID(E133,5,2))="17","MS-MIS",IF((MID(E133,5,2))="18","B.COM",IF((MID(E133,5,2))="19","ETE",IF((MID(E133,5,2))="20","CS",IF((MID(E133,5,2))="21","MA-ENG(P)",IF((MID(E133,5,2))="22","MA-ENG(F)",IF((MID(E133,5,2))="23","TE",IF((MID(E133,5,2))="24","JMC",IF((MID(E133,5,2))="25","MS-CSE",IF((MID(E133,5,2))="26","LLB(H)",IF((MID(E133,5,2))="27","BRE",IF((MID(E133,5,2))="28","MSS-JMC",IF((MID(E133,5,2))="29","PHARMACY",IF((MID(E133,5,2))="30","ESDM",IF((MID(E133,5,2))="31","MS-ETE",IF((MID(E133,5,2))="32","MS-TE",IF((MID(E133,5,2))="33","EEE",IF((MID(E133,5,2))="34","NFE",IF((MID(E133,5,2))="35","SWE",IF((MID(E133,5,2))="36","LLB(P)",IF((MID(E133,5,2))="37","LLM(Pre)",IF((MID(E133,5,2))="38","LLM(F)",IF((MID(E133,5,2))="39","ICT",IF((MID(E133,5,2))="40","MTCA",IF((MID(E133,5,2))="41","MS-PH",IF((MID(E133,5,2))="42","ARCH",IF((MID(E133,5,2))="43","THM",IF((MID(E133,5,2))="44","MS-SWE",IF((MID(E133,5,2))="45","ENTRE",IF((MID(E133,5,2))="46","M-PHARM",IF((MID(E133,5,2))="47","CIVIL-ENG",0)))))))))))))))))))))))))))))))))))))</f>
        <v/>
      </c>
      <c r="G133" s="90">
        <f>#N/A</f>
        <v/>
      </c>
      <c r="H133" s="85" t="inlineStr">
        <is>
          <t>Fall 2014</t>
        </is>
      </c>
      <c r="I133" s="85" t="inlineStr">
        <is>
          <t>Olymic Industries Ltd.</t>
        </is>
      </c>
      <c r="J133" s="85" t="inlineStr">
        <is>
          <t>QC officer</t>
        </is>
      </c>
      <c r="K133" s="85" t="inlineStr">
        <is>
          <t>Madanpur, Kanchpur,Sonargaon,Narayangonj.</t>
        </is>
      </c>
      <c r="L133" s="85" t="inlineStr">
        <is>
          <t>Ilishmary,Islampur,Chapai Nababganj.</t>
        </is>
      </c>
      <c r="M133" s="17" t="n">
        <v>1723051555</v>
      </c>
      <c r="N133" s="23">
        <f>HYPERLINK("mailto:mursednfe@gmail.com","mursednfe@gmail.com")</f>
        <v/>
      </c>
    </row>
    <row customHeight="1" ht="12.75" r="134" s="161">
      <c r="A134" s="10" t="n"/>
      <c r="B134" s="85" t="n">
        <v>130</v>
      </c>
      <c r="C134" s="85" t="inlineStr">
        <is>
          <t>male</t>
        </is>
      </c>
      <c r="D134" s="86" t="inlineStr">
        <is>
          <t>Unzila Parvin</t>
        </is>
      </c>
      <c r="E134" s="86" t="inlineStr">
        <is>
          <t>111-34-139</t>
        </is>
      </c>
      <c r="F134" s="49">
        <f>IF((MID(E134,5,2))="10","ENG",IF((MID(E134,5,2))="11","BBA",IF((MID(E134,5,2))="12","MBA(E)",IF((MID(E134,5,2))="14","MBA",IF((MID(E134,5,2))="15","CSE",IF((MID(E134,5,2))="16","CIS",IF((MID(E134,5,2))="17","MS-MIS",IF((MID(E134,5,2))="18","B.COM",IF((MID(E134,5,2))="19","ETE",IF((MID(E134,5,2))="20","CS",IF((MID(E134,5,2))="21","MA-ENG(P)",IF((MID(E134,5,2))="22","MA-ENG(F)",IF((MID(E134,5,2))="23","TE",IF((MID(E134,5,2))="24","JMC",IF((MID(E134,5,2))="25","MS-CSE",IF((MID(E134,5,2))="26","LLB(H)",IF((MID(E134,5,2))="27","BRE",IF((MID(E134,5,2))="28","MSS-JMC",IF((MID(E134,5,2))="29","PHARMACY",IF((MID(E134,5,2))="30","ESDM",IF((MID(E134,5,2))="31","MS-ETE",IF((MID(E134,5,2))="32","MS-TE",IF((MID(E134,5,2))="33","EEE",IF((MID(E134,5,2))="34","NFE",IF((MID(E134,5,2))="35","SWE",IF((MID(E134,5,2))="36","LLB(P)",IF((MID(E134,5,2))="37","LLM(Pre)",IF((MID(E134,5,2))="38","LLM(F)",IF((MID(E134,5,2))="39","ICT",IF((MID(E134,5,2))="40","MTCA",IF((MID(E134,5,2))="41","MS-PH",IF((MID(E134,5,2))="42","ARCH",IF((MID(E134,5,2))="43","THM",IF((MID(E134,5,2))="44","MS-SWE",IF((MID(E134,5,2))="45","ENTRE",IF((MID(E134,5,2))="46","M-PHARM",IF((MID(E134,5,2))="47","CIVIL-ENG",0)))))))))))))))))))))))))))))))))))))</f>
        <v/>
      </c>
      <c r="G134" s="90">
        <f>#N/A</f>
        <v/>
      </c>
      <c r="H134" s="85" t="n">
        <v>2014</v>
      </c>
      <c r="I134" s="85" t="inlineStr">
        <is>
          <t>Prome Agro Foods Ltd.</t>
        </is>
      </c>
      <c r="J134" s="85" t="inlineStr">
        <is>
          <t>QC Officer</t>
        </is>
      </c>
      <c r="K134" s="85" t="inlineStr">
        <is>
          <t>Masterpara,Uttarkhan.Uttara,Dhaka -1230.</t>
        </is>
      </c>
      <c r="L134" s="85" t="inlineStr">
        <is>
          <t>Chitchilagong,Thakurgaon Road,Thakurgaon,</t>
        </is>
      </c>
      <c r="M134" s="17" t="n">
        <v>1723670456</v>
      </c>
      <c r="N134" s="23">
        <f>HYPERLINK("mailto:unzilanfe@gmail.com","unzilanfe@gmail.com")</f>
        <v/>
      </c>
    </row>
    <row customHeight="1" ht="12.75" r="135" s="161">
      <c r="A135" s="10" t="n"/>
      <c r="B135" s="85" t="n">
        <v>131</v>
      </c>
      <c r="C135" s="85" t="inlineStr">
        <is>
          <t>male</t>
        </is>
      </c>
      <c r="D135" s="86" t="inlineStr">
        <is>
          <t>Kamal Kanti Nath</t>
        </is>
      </c>
      <c r="E135" s="86" t="inlineStr">
        <is>
          <t>123-17-287</t>
        </is>
      </c>
      <c r="F135" s="49">
        <f>IF((MID(E135,5,2))="10","ENG",IF((MID(E135,5,2))="11","BBA",IF((MID(E135,5,2))="12","MBA(E)",IF((MID(E135,5,2))="14","MBA",IF((MID(E135,5,2))="15","CSE",IF((MID(E135,5,2))="16","CIS",IF((MID(E135,5,2))="17","MS-MIS",IF((MID(E135,5,2))="18","B.COM",IF((MID(E135,5,2))="19","ETE",IF((MID(E135,5,2))="20","CS",IF((MID(E135,5,2))="21","MA-ENG(P)",IF((MID(E135,5,2))="22","MA-ENG(F)",IF((MID(E135,5,2))="23","TE",IF((MID(E135,5,2))="24","JMC",IF((MID(E135,5,2))="25","MS-CSE",IF((MID(E135,5,2))="26","LLB(H)",IF((MID(E135,5,2))="27","BRE",IF((MID(E135,5,2))="28","MSS-JMC",IF((MID(E135,5,2))="29","PHARMACY",IF((MID(E135,5,2))="30","ESDM",IF((MID(E135,5,2))="31","MS-ETE",IF((MID(E135,5,2))="32","MS-TE",IF((MID(E135,5,2))="33","EEE",IF((MID(E135,5,2))="34","NFE",IF((MID(E135,5,2))="35","SWE",IF((MID(E135,5,2))="36","LLB(P)",IF((MID(E135,5,2))="37","LLM(Pre)",IF((MID(E135,5,2))="38","LLM(F)",IF((MID(E135,5,2))="39","ICT",IF((MID(E135,5,2))="40","MTCA",IF((MID(E135,5,2))="41","MS-PH",IF((MID(E135,5,2))="42","ARCH",IF((MID(E135,5,2))="43","THM",IF((MID(E135,5,2))="44","MS-SWE",IF((MID(E135,5,2))="45","ENTRE",IF((MID(E135,5,2))="46","M-PHARM",IF((MID(E135,5,2))="47","CIVIL-ENG",0)))))))))))))))))))))))))))))))))))))</f>
        <v/>
      </c>
      <c r="G135" s="90">
        <f>#N/A</f>
        <v/>
      </c>
      <c r="H135" s="77" t="inlineStr">
        <is>
          <t>-</t>
        </is>
      </c>
      <c r="I135" s="85" t="inlineStr">
        <is>
          <t>CSL Software Ltd.</t>
        </is>
      </c>
      <c r="J135" s="85" t="inlineStr">
        <is>
          <t>Sr.Developer</t>
        </is>
      </c>
      <c r="K135" s="85" t="inlineStr">
        <is>
          <t>House no: 53,Road no : 07,Sector 04,Uttara,Dhaka.</t>
        </is>
      </c>
      <c r="L135" s="85" t="inlineStr">
        <is>
          <t>Bailtali,Chandinnish,Chittagong.</t>
        </is>
      </c>
      <c r="M135" s="17" t="n">
        <v>1819893813</v>
      </c>
      <c r="N135" s="23">
        <f>HYPERLINK("mailto:lts_kml@yahoo.com","lts_kml@yahoo.com")</f>
        <v/>
      </c>
    </row>
    <row customHeight="1" ht="12.75" r="136" s="161">
      <c r="A136" s="10" t="n"/>
      <c r="B136" s="85" t="n">
        <v>132</v>
      </c>
      <c r="C136" s="85" t="inlineStr">
        <is>
          <t>male</t>
        </is>
      </c>
      <c r="D136" s="86" t="inlineStr">
        <is>
          <t>Mur E Zaid</t>
        </is>
      </c>
      <c r="E136" s="86" t="inlineStr">
        <is>
          <t>121-15-1663</t>
        </is>
      </c>
      <c r="F136" s="49">
        <f>IF((MID(E136,5,2))="10","ENG",IF((MID(E136,5,2))="11","BBA",IF((MID(E136,5,2))="12","MBA(E)",IF((MID(E136,5,2))="14","MBA",IF((MID(E136,5,2))="15","CSE",IF((MID(E136,5,2))="16","CIS",IF((MID(E136,5,2))="17","MS-MIS",IF((MID(E136,5,2))="18","B.COM",IF((MID(E136,5,2))="19","ETE",IF((MID(E136,5,2))="20","CS",IF((MID(E136,5,2))="21","MA-ENG(P)",IF((MID(E136,5,2))="22","MA-ENG(F)",IF((MID(E136,5,2))="23","TE",IF((MID(E136,5,2))="24","JMC",IF((MID(E136,5,2))="25","MS-CSE",IF((MID(E136,5,2))="26","LLB(H)",IF((MID(E136,5,2))="27","BRE",IF((MID(E136,5,2))="28","MSS-JMC",IF((MID(E136,5,2))="29","PHARMACY",IF((MID(E136,5,2))="30","ESDM",IF((MID(E136,5,2))="31","MS-ETE",IF((MID(E136,5,2))="32","MS-TE",IF((MID(E136,5,2))="33","EEE",IF((MID(E136,5,2))="34","NFE",IF((MID(E136,5,2))="35","SWE",IF((MID(E136,5,2))="36","LLB(P)",IF((MID(E136,5,2))="37","LLM(Pre)",IF((MID(E136,5,2))="38","LLM(F)",IF((MID(E136,5,2))="39","ICT",IF((MID(E136,5,2))="40","MTCA",IF((MID(E136,5,2))="41","MS-PH",IF((MID(E136,5,2))="42","ARCH",IF((MID(E136,5,2))="43","THM",IF((MID(E136,5,2))="44","MS-SWE",IF((MID(E136,5,2))="45","ENTRE",IF((MID(E136,5,2))="46","M-PHARM",IF((MID(E136,5,2))="47","CIVIL-ENG",0)))))))))))))))))))))))))))))))))))))</f>
        <v/>
      </c>
      <c r="G136" s="90">
        <f>#N/A</f>
        <v/>
      </c>
      <c r="H136" s="85" t="inlineStr">
        <is>
          <t>Summer 2015</t>
        </is>
      </c>
      <c r="I136" s="85" t="inlineStr">
        <is>
          <t>Bdcom online Ltd.</t>
        </is>
      </c>
      <c r="J136" s="85" t="inlineStr">
        <is>
          <t>Executive</t>
        </is>
      </c>
      <c r="K136" s="85" t="inlineStr">
        <is>
          <t>68/C,Parul Villa ,Falt: 5B,Green Road,Dhanmodni,Dhaka -1205.</t>
        </is>
      </c>
      <c r="L136" s="85" t="inlineStr">
        <is>
          <t>48/03,Firozabad,Sapura, Boalia,Rajshahi,</t>
        </is>
      </c>
      <c r="M136" s="17" t="n">
        <v>1737345640</v>
      </c>
      <c r="N136" s="23">
        <f>HYPERLINK("mailto:sisirzaid@gmailc.om","sisirzaid@gmailc.om")</f>
        <v/>
      </c>
    </row>
    <row customHeight="1" ht="12.75" r="137" s="161">
      <c r="A137" s="10" t="n"/>
      <c r="B137" s="85" t="n">
        <v>133</v>
      </c>
      <c r="C137" s="85" t="inlineStr">
        <is>
          <t>male</t>
        </is>
      </c>
      <c r="D137" s="96" t="inlineStr">
        <is>
          <t>Ishrat Ferdous Iva</t>
        </is>
      </c>
      <c r="E137" s="29" t="inlineStr">
        <is>
          <t>142-38-044</t>
        </is>
      </c>
      <c r="F137" s="49">
        <f>IF((MID(E137,5,2))="10","ENG",IF((MID(E137,5,2))="11","BBA",IF((MID(E137,5,2))="12","MBA(E)",IF((MID(E137,5,2))="14","MBA",IF((MID(E137,5,2))="15","CSE",IF((MID(E137,5,2))="16","CIS",IF((MID(E137,5,2))="17","MS-MIS",IF((MID(E137,5,2))="18","B.COM",IF((MID(E137,5,2))="19","ETE",IF((MID(E137,5,2))="20","CS",IF((MID(E137,5,2))="21","MA-ENG(P)",IF((MID(E137,5,2))="22","MA-ENG(F)",IF((MID(E137,5,2))="23","TE",IF((MID(E137,5,2))="24","JMC",IF((MID(E137,5,2))="25","MS-CSE",IF((MID(E137,5,2))="26","LLB(H)",IF((MID(E137,5,2))="27","BRE",IF((MID(E137,5,2))="28","MSS-JMC",IF((MID(E137,5,2))="29","PHARMACY",IF((MID(E137,5,2))="30","ESDM",IF((MID(E137,5,2))="31","MS-ETE",IF((MID(E137,5,2))="32","MS-TE",IF((MID(E137,5,2))="33","EEE",IF((MID(E137,5,2))="34","NFE",IF((MID(E137,5,2))="35","SWE",IF((MID(E137,5,2))="36","LLB(P)",IF((MID(E137,5,2))="37","LLM(Pre)",IF((MID(E137,5,2))="38","LLM(F)",IF((MID(E137,5,2))="39","ICT",IF((MID(E137,5,2))="40","MTCA",IF((MID(E137,5,2))="41","MS-PH",IF((MID(E137,5,2))="42","ARCH",IF((MID(E137,5,2))="43","THM",IF((MID(E137,5,2))="44","MS-SWE",IF((MID(E137,5,2))="45","ENTRE",IF((MID(E137,5,2))="46","M-PHARM",IF((MID(E137,5,2))="47","CIVIL-ENG",0)))))))))))))))))))))))))))))))))))))</f>
        <v/>
      </c>
      <c r="G137" s="90">
        <f>#N/A</f>
        <v/>
      </c>
      <c r="H137" s="85" t="inlineStr">
        <is>
          <t>Summer 2015</t>
        </is>
      </c>
      <c r="I137" s="85" t="inlineStr">
        <is>
          <t>-</t>
        </is>
      </c>
      <c r="J137" s="85" t="inlineStr">
        <is>
          <t>-</t>
        </is>
      </c>
      <c r="K137" s="85" t="inlineStr">
        <is>
          <t>House No-KA-2/9, Bangladesh Bank Colony, G-Gate, Garidabad, Dhaka-1204.</t>
        </is>
      </c>
      <c r="L137" s="85" t="inlineStr">
        <is>
          <t>Ananda Bazar Mor, Netrokona Sadar, Netrokona.</t>
        </is>
      </c>
      <c r="M137" s="32" t="inlineStr">
        <is>
          <t>01734404494</t>
        </is>
      </c>
      <c r="N137" s="27" t="inlineStr">
        <is>
          <t>mlokman.hakim@yahoo.com</t>
        </is>
      </c>
    </row>
    <row customHeight="1" ht="12.75" r="138" s="161">
      <c r="A138" s="10" t="n"/>
      <c r="B138" s="85" t="n">
        <v>134</v>
      </c>
      <c r="C138" s="85" t="inlineStr">
        <is>
          <t>male</t>
        </is>
      </c>
      <c r="D138" s="96" t="inlineStr">
        <is>
          <t>Md. Ajaher Ali</t>
        </is>
      </c>
      <c r="E138" s="29" t="inlineStr">
        <is>
          <t>113-23-2688</t>
        </is>
      </c>
      <c r="F138" s="49">
        <f>IF((MID(E138,5,2))="10","ENG",IF((MID(E138,5,2))="11","BBA",IF((MID(E138,5,2))="12","MBA(E)",IF((MID(E138,5,2))="14","MBA",IF((MID(E138,5,2))="15","CSE",IF((MID(E138,5,2))="16","CIS",IF((MID(E138,5,2))="17","MS-MIS",IF((MID(E138,5,2))="18","B.COM",IF((MID(E138,5,2))="19","ETE",IF((MID(E138,5,2))="20","CS",IF((MID(E138,5,2))="21","MA-ENG(P)",IF((MID(E138,5,2))="22","MA-ENG(F)",IF((MID(E138,5,2))="23","TE",IF((MID(E138,5,2))="24","JMC",IF((MID(E138,5,2))="25","MS-CSE",IF((MID(E138,5,2))="26","LLB(H)",IF((MID(E138,5,2))="27","BRE",IF((MID(E138,5,2))="28","MSS-JMC",IF((MID(E138,5,2))="29","PHARMACY",IF((MID(E138,5,2))="30","ESDM",IF((MID(E138,5,2))="31","MS-ETE",IF((MID(E138,5,2))="32","MS-TE",IF((MID(E138,5,2))="33","EEE",IF((MID(E138,5,2))="34","NFE",IF((MID(E138,5,2))="35","SWE",IF((MID(E138,5,2))="36","LLB(P)",IF((MID(E138,5,2))="37","LLM(Pre)",IF((MID(E138,5,2))="38","LLM(F)",IF((MID(E138,5,2))="39","ICT",IF((MID(E138,5,2))="40","MTCA",IF((MID(E138,5,2))="41","MS-PH",IF((MID(E138,5,2))="42","ARCH",IF((MID(E138,5,2))="43","THM",IF((MID(E138,5,2))="44","MS-SWE",IF((MID(E138,5,2))="45","ENTRE",IF((MID(E138,5,2))="46","M-PHARM",IF((MID(E138,5,2))="47","CIVIL-ENG",0)))))))))))))))))))))))))))))))))))))</f>
        <v/>
      </c>
      <c r="G138" s="90">
        <f>#N/A</f>
        <v/>
      </c>
      <c r="H138" s="85" t="inlineStr">
        <is>
          <t>Spring 2015</t>
        </is>
      </c>
      <c r="I138" s="85" t="inlineStr">
        <is>
          <t>-</t>
        </is>
      </c>
      <c r="J138" s="85" t="inlineStr">
        <is>
          <t>-</t>
        </is>
      </c>
      <c r="K138" s="85" t="inlineStr">
        <is>
          <t>8/1, Shukrabad, Dhanmondi, Dhaka-1207.</t>
        </is>
      </c>
      <c r="L138" s="85" t="inlineStr">
        <is>
          <t>Vill-Namvila, Post-Kapalaswar,Thana-kapasia, Dist-Gazipur.</t>
        </is>
      </c>
      <c r="M138" s="32" t="inlineStr">
        <is>
          <t>01766635056</t>
        </is>
      </c>
      <c r="N138" s="90" t="inlineStr">
        <is>
          <t>ajahar100@yahoo.com</t>
        </is>
      </c>
    </row>
    <row customHeight="1" ht="12.75" r="139" s="161">
      <c r="A139" s="10" t="n"/>
      <c r="B139" s="85" t="n">
        <v>135</v>
      </c>
      <c r="C139" s="85" t="inlineStr">
        <is>
          <t>male</t>
        </is>
      </c>
      <c r="D139" s="86" t="inlineStr">
        <is>
          <t>SM. Mahasin</t>
        </is>
      </c>
      <c r="E139" s="86" t="inlineStr">
        <is>
          <t>113-23-2717</t>
        </is>
      </c>
      <c r="F139" s="49">
        <f>IF((MID(E139,5,2))="10","ENG",IF((MID(E139,5,2))="11","BBA",IF((MID(E139,5,2))="12","MBA(E)",IF((MID(E139,5,2))="14","MBA",IF((MID(E139,5,2))="15","CSE",IF((MID(E139,5,2))="16","CIS",IF((MID(E139,5,2))="17","MS-MIS",IF((MID(E139,5,2))="18","B.COM",IF((MID(E139,5,2))="19","ETE",IF((MID(E139,5,2))="20","CS",IF((MID(E139,5,2))="21","MA-ENG(P)",IF((MID(E139,5,2))="22","MA-ENG(F)",IF((MID(E139,5,2))="23","TE",IF((MID(E139,5,2))="24","JMC",IF((MID(E139,5,2))="25","MS-CSE",IF((MID(E139,5,2))="26","LLB(H)",IF((MID(E139,5,2))="27","BRE",IF((MID(E139,5,2))="28","MSS-JMC",IF((MID(E139,5,2))="29","PHARMACY",IF((MID(E139,5,2))="30","ESDM",IF((MID(E139,5,2))="31","MS-ETE",IF((MID(E139,5,2))="32","MS-TE",IF((MID(E139,5,2))="33","EEE",IF((MID(E139,5,2))="34","NFE",IF((MID(E139,5,2))="35","SWE",IF((MID(E139,5,2))="36","LLB(P)",IF((MID(E139,5,2))="37","LLM(Pre)",IF((MID(E139,5,2))="38","LLM(F)",IF((MID(E139,5,2))="39","ICT",IF((MID(E139,5,2))="40","MTCA",IF((MID(E139,5,2))="41","MS-PH",IF((MID(E139,5,2))="42","ARCH",IF((MID(E139,5,2))="43","THM",IF((MID(E139,5,2))="44","MS-SWE",IF((MID(E139,5,2))="45","ENTRE",IF((MID(E139,5,2))="46","M-PHARM",IF((MID(E139,5,2))="47","CIVIL-ENG",0)))))))))))))))))))))))))))))))))))))</f>
        <v/>
      </c>
      <c r="G139" s="90">
        <f>#N/A</f>
        <v/>
      </c>
      <c r="H139" s="85" t="inlineStr">
        <is>
          <t>Spring 2015</t>
        </is>
      </c>
      <c r="I139" s="85" t="inlineStr">
        <is>
          <t>J.M. Resource Co.Ltd.</t>
        </is>
      </c>
      <c r="J139" s="85" t="inlineStr">
        <is>
          <t>Fabric Marchandiser</t>
        </is>
      </c>
      <c r="K139" s="85" t="inlineStr">
        <is>
          <t>Ka 51/02,Nodda,Baridhara,Gulshan,Dhaka 1212.</t>
        </is>
      </c>
      <c r="L139" s="85" t="inlineStr">
        <is>
          <t>Azampur,Isabpur,Dhamoirhat,Naogoan</t>
        </is>
      </c>
      <c r="M139" s="17" t="n">
        <v>1738191542</v>
      </c>
      <c r="N139" s="23">
        <f>HYPERLINK("mailto:mahasin23-2717@diu.edu.bd","mahasin23-2717@diu.edu.bd")</f>
        <v/>
      </c>
    </row>
    <row customHeight="1" ht="12.75" r="140" s="161">
      <c r="A140" s="10" t="n"/>
      <c r="B140" s="85" t="n">
        <v>136</v>
      </c>
      <c r="C140" s="85" t="inlineStr">
        <is>
          <t>male</t>
        </is>
      </c>
      <c r="D140" s="86" t="inlineStr">
        <is>
          <t>MD.Nesar Ahmed</t>
        </is>
      </c>
      <c r="E140" s="86" t="inlineStr">
        <is>
          <t>133-38-018</t>
        </is>
      </c>
      <c r="F140" s="49">
        <f>IF((MID(E140,5,2))="10","ENG",IF((MID(E140,5,2))="11","BBA",IF((MID(E140,5,2))="12","MBA(E)",IF((MID(E140,5,2))="14","MBA",IF((MID(E140,5,2))="15","CSE",IF((MID(E140,5,2))="16","CIS",IF((MID(E140,5,2))="17","MS-MIS",IF((MID(E140,5,2))="18","B.COM",IF((MID(E140,5,2))="19","ETE",IF((MID(E140,5,2))="20","CS",IF((MID(E140,5,2))="21","MA-ENG(P)",IF((MID(E140,5,2))="22","MA-ENG(F)",IF((MID(E140,5,2))="23","TE",IF((MID(E140,5,2))="24","JMC",IF((MID(E140,5,2))="25","MS-CSE",IF((MID(E140,5,2))="26","LLB(H)",IF((MID(E140,5,2))="27","BRE",IF((MID(E140,5,2))="28","MSS-JMC",IF((MID(E140,5,2))="29","PHARMACY",IF((MID(E140,5,2))="30","ESDM",IF((MID(E140,5,2))="31","MS-ETE",IF((MID(E140,5,2))="32","MS-TE",IF((MID(E140,5,2))="33","EEE",IF((MID(E140,5,2))="34","NFE",IF((MID(E140,5,2))="35","SWE",IF((MID(E140,5,2))="36","LLB(P)",IF((MID(E140,5,2))="37","LLM(Pre)",IF((MID(E140,5,2))="38","LLM(F)",IF((MID(E140,5,2))="39","ICT",IF((MID(E140,5,2))="40","MTCA",IF((MID(E140,5,2))="41","MS-PH",IF((MID(E140,5,2))="42","ARCH",IF((MID(E140,5,2))="43","THM",IF((MID(E140,5,2))="44","MS-SWE",IF((MID(E140,5,2))="45","ENTRE",IF((MID(E140,5,2))="46","M-PHARM",IF((MID(E140,5,2))="47","CIVIL-ENG",0)))))))))))))))))))))))))))))))))))))</f>
        <v/>
      </c>
      <c r="G140" s="90">
        <f>#N/A</f>
        <v/>
      </c>
      <c r="H140" s="85" t="inlineStr">
        <is>
          <t>Summer 2014</t>
        </is>
      </c>
      <c r="I140" s="85" t="inlineStr">
        <is>
          <t>Dhaka Judge Court</t>
        </is>
      </c>
      <c r="J140" s="85" t="inlineStr">
        <is>
          <t>Trainee Lawyer</t>
        </is>
      </c>
      <c r="K140" s="85" t="inlineStr">
        <is>
          <t>S/05,Nagar Sparkle,Block: C, House no: 01/07,Lalmatia,Mohammadpur,Dhaka -1207.</t>
        </is>
      </c>
      <c r="L140" s="85" t="inlineStr">
        <is>
          <t>Daudkandi.Comilla</t>
        </is>
      </c>
      <c r="M140" s="17" t="n">
        <v>1710443471</v>
      </c>
      <c r="N140" s="23">
        <f>HYPERLINK("mailto:najahid@yahoo.com","najahid@yahoo.com")</f>
        <v/>
      </c>
    </row>
    <row customHeight="1" ht="12.75" r="141" s="161">
      <c r="A141" s="10" t="n"/>
      <c r="B141" s="85" t="n">
        <v>137</v>
      </c>
      <c r="C141" s="85" t="inlineStr">
        <is>
          <t>male</t>
        </is>
      </c>
      <c r="D141" s="86" t="inlineStr">
        <is>
          <t>MD. Swakil Hossain</t>
        </is>
      </c>
      <c r="E141" s="86" t="inlineStr">
        <is>
          <t>111-23-2312</t>
        </is>
      </c>
      <c r="F141" s="49">
        <f>IF((MID(E141,5,2))="10","ENG",IF((MID(E141,5,2))="11","BBA",IF((MID(E141,5,2))="12","MBA(E)",IF((MID(E141,5,2))="14","MBA",IF((MID(E141,5,2))="15","CSE",IF((MID(E141,5,2))="16","CIS",IF((MID(E141,5,2))="17","MS-MIS",IF((MID(E141,5,2))="18","B.COM",IF((MID(E141,5,2))="19","ETE",IF((MID(E141,5,2))="20","CS",IF((MID(E141,5,2))="21","MA-ENG(P)",IF((MID(E141,5,2))="22","MA-ENG(F)",IF((MID(E141,5,2))="23","TE",IF((MID(E141,5,2))="24","JMC",IF((MID(E141,5,2))="25","MS-CSE",IF((MID(E141,5,2))="26","LLB(H)",IF((MID(E141,5,2))="27","BRE",IF((MID(E141,5,2))="28","MSS-JMC",IF((MID(E141,5,2))="29","PHARMACY",IF((MID(E141,5,2))="30","ESDM",IF((MID(E141,5,2))="31","MS-ETE",IF((MID(E141,5,2))="32","MS-TE",IF((MID(E141,5,2))="33","EEE",IF((MID(E141,5,2))="34","NFE",IF((MID(E141,5,2))="35","SWE",IF((MID(E141,5,2))="36","LLB(P)",IF((MID(E141,5,2))="37","LLM(Pre)",IF((MID(E141,5,2))="38","LLM(F)",IF((MID(E141,5,2))="39","ICT",IF((MID(E141,5,2))="40","MTCA",IF((MID(E141,5,2))="41","MS-PH",IF((MID(E141,5,2))="42","ARCH",IF((MID(E141,5,2))="43","THM",IF((MID(E141,5,2))="44","MS-SWE",IF((MID(E141,5,2))="45","ENTRE",IF((MID(E141,5,2))="46","M-PHARM",IF((MID(E141,5,2))="47","CIVIL-ENG",0)))))))))))))))))))))))))))))))))))))</f>
        <v/>
      </c>
      <c r="G141" s="90">
        <f>#N/A</f>
        <v/>
      </c>
      <c r="H141" s="85" t="n">
        <v>2015</v>
      </c>
      <c r="I141" s="85" t="inlineStr">
        <is>
          <t>Ananta Denim Technology</t>
        </is>
      </c>
      <c r="J141" s="85" t="inlineStr">
        <is>
          <t>Production Officer</t>
        </is>
      </c>
      <c r="K141" s="39" t="inlineStr">
        <is>
          <t>-</t>
        </is>
      </c>
      <c r="L141" s="85" t="inlineStr">
        <is>
          <t>Boulapara,Shibghong.Bogra.</t>
        </is>
      </c>
      <c r="M141" s="17" t="n">
        <v>1723589578</v>
      </c>
      <c r="N141" s="23">
        <f>HYPERLINK("mailto:Shakilobscure@gmail.com","Shakilobscure@gmail.com")</f>
        <v/>
      </c>
    </row>
    <row customHeight="1" ht="12.75" r="142" s="161">
      <c r="A142" s="10" t="n"/>
      <c r="B142" s="85" t="n">
        <v>138</v>
      </c>
      <c r="C142" s="85" t="inlineStr">
        <is>
          <t>male</t>
        </is>
      </c>
      <c r="D142" s="86" t="inlineStr">
        <is>
          <t>MD. Mamunur Rashid</t>
        </is>
      </c>
      <c r="E142" s="86" t="inlineStr">
        <is>
          <t>111-23-2487</t>
        </is>
      </c>
      <c r="F142" s="49">
        <f>IF((MID(E142,5,2))="10","ENG",IF((MID(E142,5,2))="11","BBA",IF((MID(E142,5,2))="12","MBA(E)",IF((MID(E142,5,2))="14","MBA",IF((MID(E142,5,2))="15","CSE",IF((MID(E142,5,2))="16","CIS",IF((MID(E142,5,2))="17","MS-MIS",IF((MID(E142,5,2))="18","B.COM",IF((MID(E142,5,2))="19","ETE",IF((MID(E142,5,2))="20","CS",IF((MID(E142,5,2))="21","MA-ENG(P)",IF((MID(E142,5,2))="22","MA-ENG(F)",IF((MID(E142,5,2))="23","TE",IF((MID(E142,5,2))="24","JMC",IF((MID(E142,5,2))="25","MS-CSE",IF((MID(E142,5,2))="26","LLB(H)",IF((MID(E142,5,2))="27","BRE",IF((MID(E142,5,2))="28","MSS-JMC",IF((MID(E142,5,2))="29","PHARMACY",IF((MID(E142,5,2))="30","ESDM",IF((MID(E142,5,2))="31","MS-ETE",IF((MID(E142,5,2))="32","MS-TE",IF((MID(E142,5,2))="33","EEE",IF((MID(E142,5,2))="34","NFE",IF((MID(E142,5,2))="35","SWE",IF((MID(E142,5,2))="36","LLB(P)",IF((MID(E142,5,2))="37","LLM(Pre)",IF((MID(E142,5,2))="38","LLM(F)",IF((MID(E142,5,2))="39","ICT",IF((MID(E142,5,2))="40","MTCA",IF((MID(E142,5,2))="41","MS-PH",IF((MID(E142,5,2))="42","ARCH",IF((MID(E142,5,2))="43","THM",IF((MID(E142,5,2))="44","MS-SWE",IF((MID(E142,5,2))="45","ENTRE",IF((MID(E142,5,2))="46","M-PHARM",IF((MID(E142,5,2))="47","CIVIL-ENG",0)))))))))))))))))))))))))))))))))))))</f>
        <v/>
      </c>
      <c r="G142" s="90">
        <f>#N/A</f>
        <v/>
      </c>
      <c r="H142" s="85" t="n">
        <v>2015</v>
      </c>
      <c r="I142" s="85" t="inlineStr">
        <is>
          <t>Ananta Denim Technology</t>
        </is>
      </c>
      <c r="J142" s="85" t="inlineStr">
        <is>
          <t>Production Officer</t>
        </is>
      </c>
      <c r="K142" s="39" t="inlineStr">
        <is>
          <t>-</t>
        </is>
      </c>
      <c r="L142" s="85" t="inlineStr">
        <is>
          <t>Gordia,Nodiarchad,Boulmari,Rajshahi.</t>
        </is>
      </c>
      <c r="M142" s="17" t="n">
        <v>1710946759</v>
      </c>
      <c r="N142" s="23">
        <f>HYPERLINK("mailto:rashid2487@gmail.com","rashid2487@gmail.com")</f>
        <v/>
      </c>
    </row>
    <row customHeight="1" ht="12.75" r="143" s="161">
      <c r="A143" s="10" t="n"/>
      <c r="B143" s="85" t="n">
        <v>139</v>
      </c>
      <c r="C143" s="85" t="inlineStr">
        <is>
          <t>male</t>
        </is>
      </c>
      <c r="D143" s="86" t="inlineStr">
        <is>
          <t>Mahmudur Rahman</t>
        </is>
      </c>
      <c r="E143" s="86" t="inlineStr">
        <is>
          <t>102-15-1024</t>
        </is>
      </c>
      <c r="F143" s="49">
        <f>IF((MID(E143,5,2))="10","ENG",IF((MID(E143,5,2))="11","BBA",IF((MID(E143,5,2))="12","MBA(E)",IF((MID(E143,5,2))="14","MBA",IF((MID(E143,5,2))="15","CSE",IF((MID(E143,5,2))="16","CIS",IF((MID(E143,5,2))="17","MS-MIS",IF((MID(E143,5,2))="18","B.COM",IF((MID(E143,5,2))="19","ETE",IF((MID(E143,5,2))="20","CS",IF((MID(E143,5,2))="21","MA-ENG(P)",IF((MID(E143,5,2))="22","MA-ENG(F)",IF((MID(E143,5,2))="23","TE",IF((MID(E143,5,2))="24","JMC",IF((MID(E143,5,2))="25","MS-CSE",IF((MID(E143,5,2))="26","LLB(H)",IF((MID(E143,5,2))="27","BRE",IF((MID(E143,5,2))="28","MSS-JMC",IF((MID(E143,5,2))="29","PHARMACY",IF((MID(E143,5,2))="30","ESDM",IF((MID(E143,5,2))="31","MS-ETE",IF((MID(E143,5,2))="32","MS-TE",IF((MID(E143,5,2))="33","EEE",IF((MID(E143,5,2))="34","NFE",IF((MID(E143,5,2))="35","SWE",IF((MID(E143,5,2))="36","LLB(P)",IF((MID(E143,5,2))="37","LLM(Pre)",IF((MID(E143,5,2))="38","LLM(F)",IF((MID(E143,5,2))="39","ICT",IF((MID(E143,5,2))="40","MTCA",IF((MID(E143,5,2))="41","MS-PH",IF((MID(E143,5,2))="42","ARCH",IF((MID(E143,5,2))="43","THM",IF((MID(E143,5,2))="44","MS-SWE",IF((MID(E143,5,2))="45","ENTRE",IF((MID(E143,5,2))="46","M-PHARM",IF((MID(E143,5,2))="47","CIVIL-ENG",0)))))))))))))))))))))))))))))))))))))</f>
        <v/>
      </c>
      <c r="G143" s="90">
        <f>#N/A</f>
        <v/>
      </c>
      <c r="H143" s="85" t="inlineStr">
        <is>
          <t>Spring 2014</t>
        </is>
      </c>
      <c r="I143" s="85" t="inlineStr">
        <is>
          <t>Bumbellbee Ltd.</t>
        </is>
      </c>
      <c r="J143" s="85" t="inlineStr">
        <is>
          <t>Web Developer</t>
        </is>
      </c>
      <c r="K143" s="85" t="inlineStr">
        <is>
          <t xml:space="preserve">1, Medical Road, Ashkona,Dakkhin khan,Dhaka </t>
        </is>
      </c>
      <c r="L143" s="85" t="inlineStr">
        <is>
          <t>Srinidhi,Raipura,Narsingdi.</t>
        </is>
      </c>
      <c r="M143" s="17" t="n">
        <v>1729580759</v>
      </c>
      <c r="N143" s="23">
        <f>HYPERLINK("mailto:raktimxyz@yahoo.com","raktimxyz@yahoo.com")</f>
        <v/>
      </c>
    </row>
    <row customHeight="1" ht="12.75" r="144" s="161">
      <c r="A144" s="10" t="n"/>
      <c r="B144" s="85" t="n">
        <v>140</v>
      </c>
      <c r="C144" s="85" t="inlineStr">
        <is>
          <t>female</t>
        </is>
      </c>
      <c r="D144" s="96" t="inlineStr">
        <is>
          <t>Alhamra Parvin</t>
        </is>
      </c>
      <c r="E144" s="29" t="inlineStr">
        <is>
          <t>102-15-1000</t>
        </is>
      </c>
      <c r="F144" s="49">
        <f>IF((MID(E144,5,2))="10","ENG",IF((MID(E144,5,2))="11","BBA",IF((MID(E144,5,2))="12","MBA(E)",IF((MID(E144,5,2))="14","MBA",IF((MID(E144,5,2))="15","CSE",IF((MID(E144,5,2))="16","CIS",IF((MID(E144,5,2))="17","MS-MIS",IF((MID(E144,5,2))="18","B.COM",IF((MID(E144,5,2))="19","ETE",IF((MID(E144,5,2))="20","CS",IF((MID(E144,5,2))="21","MA-ENG(P)",IF((MID(E144,5,2))="22","MA-ENG(F)",IF((MID(E144,5,2))="23","TE",IF((MID(E144,5,2))="24","JMC",IF((MID(E144,5,2))="25","MS-CSE",IF((MID(E144,5,2))="26","LLB(H)",IF((MID(E144,5,2))="27","BRE",IF((MID(E144,5,2))="28","MSS-JMC",IF((MID(E144,5,2))="29","PHARMACY",IF((MID(E144,5,2))="30","ESDM",IF((MID(E144,5,2))="31","MS-ETE",IF((MID(E144,5,2))="32","MS-TE",IF((MID(E144,5,2))="33","EEE",IF((MID(E144,5,2))="34","NFE",IF((MID(E144,5,2))="35","SWE",IF((MID(E144,5,2))="36","LLB(P)",IF((MID(E144,5,2))="37","LLM(Pre)",IF((MID(E144,5,2))="38","LLM(F)",IF((MID(E144,5,2))="39","ICT",IF((MID(E144,5,2))="40","MTCA",IF((MID(E144,5,2))="41","MS-PH",IF((MID(E144,5,2))="42","ARCH",IF((MID(E144,5,2))="43","THM",IF((MID(E144,5,2))="44","MS-SWE",IF((MID(E144,5,2))="45","ENTRE",IF((MID(E144,5,2))="46","M-PHARM",IF((MID(E144,5,2))="47","CIVIL-ENG",0)))))))))))))))))))))))))))))))))))))</f>
        <v/>
      </c>
      <c r="G144" s="90">
        <f>#N/A</f>
        <v/>
      </c>
      <c r="H144" s="85" t="inlineStr">
        <is>
          <t>Spring-2014</t>
        </is>
      </c>
      <c r="I144" s="85" t="inlineStr">
        <is>
          <t>-</t>
        </is>
      </c>
      <c r="J144" s="85" t="inlineStr">
        <is>
          <t>-</t>
        </is>
      </c>
      <c r="K144" s="85" t="inlineStr">
        <is>
          <t>West Kafrul, Khan Villa, 218/C, Agargaon, Taltolla.</t>
        </is>
      </c>
      <c r="L144" s="85" t="inlineStr">
        <is>
          <t>Vill-Alocdiar, Post-Baidda Jamtiol, Thana-kamarkhanda, Dist-Sirajgong.</t>
        </is>
      </c>
      <c r="M144" s="32" t="inlineStr">
        <is>
          <t>01753877000</t>
        </is>
      </c>
      <c r="N144" t="inlineStr">
        <is>
          <t>parvin_1000@diu.edu.bd</t>
        </is>
      </c>
    </row>
    <row customHeight="1" ht="12.75" r="145" s="161">
      <c r="A145" s="10" t="n"/>
      <c r="B145" s="85" t="n">
        <v>141</v>
      </c>
      <c r="C145" s="85" t="inlineStr">
        <is>
          <t>male</t>
        </is>
      </c>
      <c r="D145" s="86" t="inlineStr">
        <is>
          <t>MD. Nazmul Islam</t>
        </is>
      </c>
      <c r="E145" s="86" t="inlineStr">
        <is>
          <t>132-32-219</t>
        </is>
      </c>
      <c r="F145" s="49">
        <f>IF((MID(E145,5,2))="10","ENG",IF((MID(E145,5,2))="11","BBA",IF((MID(E145,5,2))="12","MBA(E)",IF((MID(E145,5,2))="14","MBA",IF((MID(E145,5,2))="15","CSE",IF((MID(E145,5,2))="16","CIS",IF((MID(E145,5,2))="17","MS-MIS",IF((MID(E145,5,2))="18","B.COM",IF((MID(E145,5,2))="19","ETE",IF((MID(E145,5,2))="20","CS",IF((MID(E145,5,2))="21","MA-ENG(P)",IF((MID(E145,5,2))="22","MA-ENG(F)",IF((MID(E145,5,2))="23","TE",IF((MID(E145,5,2))="24","JMC",IF((MID(E145,5,2))="25","MS-CSE",IF((MID(E145,5,2))="26","LLB(H)",IF((MID(E145,5,2))="27","BRE",IF((MID(E145,5,2))="28","MSS-JMC",IF((MID(E145,5,2))="29","PHARMACY",IF((MID(E145,5,2))="30","ESDM",IF((MID(E145,5,2))="31","MS-ETE",IF((MID(E145,5,2))="32","MS-TE",IF((MID(E145,5,2))="33","EEE",IF((MID(E145,5,2))="34","NFE",IF((MID(E145,5,2))="35","SWE",IF((MID(E145,5,2))="36","LLB(P)",IF((MID(E145,5,2))="37","LLM(Pre)",IF((MID(E145,5,2))="38","LLM(F)",IF((MID(E145,5,2))="39","ICT",IF((MID(E145,5,2))="40","MTCA",IF((MID(E145,5,2))="41","MS-PH",IF((MID(E145,5,2))="42","ARCH",IF((MID(E145,5,2))="43","THM",IF((MID(E145,5,2))="44","MS-SWE",IF((MID(E145,5,2))="45","ENTRE",IF((MID(E145,5,2))="46","M-PHARM",IF((MID(E145,5,2))="47","CIVIL-ENG",0)))))))))))))))))))))))))))))))))))))</f>
        <v/>
      </c>
      <c r="G145" s="90">
        <f>#N/A</f>
        <v/>
      </c>
      <c r="H145" s="85" t="inlineStr">
        <is>
          <t>Spring 2015</t>
        </is>
      </c>
      <c r="I145" s="85" t="inlineStr">
        <is>
          <t>BR Spinning Mills Lts.</t>
        </is>
      </c>
      <c r="J145" s="85" t="inlineStr">
        <is>
          <t>St. QC Officer</t>
        </is>
      </c>
      <c r="K145" s="85" t="inlineStr">
        <is>
          <t>11/A,South Mugdapara ,Dhaka 1214.</t>
        </is>
      </c>
      <c r="L145" s="85" t="inlineStr">
        <is>
          <t>Baushidhipadaha,Bhatara,Sarisabari,Jamalpur</t>
        </is>
      </c>
      <c r="M145" s="17" t="n">
        <v>1726530637</v>
      </c>
      <c r="N145" s="23">
        <f>HYPERLINK("mailto:himel_48@yahoo.com","himel_48@yahoo.com")</f>
        <v/>
      </c>
    </row>
    <row customHeight="1" ht="12.75" r="146" s="161">
      <c r="A146" s="10" t="n"/>
      <c r="B146" s="85" t="n">
        <v>142</v>
      </c>
      <c r="C146" s="85" t="inlineStr">
        <is>
          <t>male</t>
        </is>
      </c>
      <c r="D146" s="86" t="inlineStr">
        <is>
          <t>MD. Rezanul Hasan</t>
        </is>
      </c>
      <c r="E146" s="86" t="inlineStr">
        <is>
          <t>111-23-2482</t>
        </is>
      </c>
      <c r="F146" s="49">
        <f>IF((MID(E146,5,2))="10","ENG",IF((MID(E146,5,2))="11","BBA",IF((MID(E146,5,2))="12","MBA(E)",IF((MID(E146,5,2))="14","MBA",IF((MID(E146,5,2))="15","CSE",IF((MID(E146,5,2))="16","CIS",IF((MID(E146,5,2))="17","MS-MIS",IF((MID(E146,5,2))="18","B.COM",IF((MID(E146,5,2))="19","ETE",IF((MID(E146,5,2))="20","CS",IF((MID(E146,5,2))="21","MA-ENG(P)",IF((MID(E146,5,2))="22","MA-ENG(F)",IF((MID(E146,5,2))="23","TE",IF((MID(E146,5,2))="24","JMC",IF((MID(E146,5,2))="25","MS-CSE",IF((MID(E146,5,2))="26","LLB(H)",IF((MID(E146,5,2))="27","BRE",IF((MID(E146,5,2))="28","MSS-JMC",IF((MID(E146,5,2))="29","PHARMACY",IF((MID(E146,5,2))="30","ESDM",IF((MID(E146,5,2))="31","MS-ETE",IF((MID(E146,5,2))="32","MS-TE",IF((MID(E146,5,2))="33","EEE",IF((MID(E146,5,2))="34","NFE",IF((MID(E146,5,2))="35","SWE",IF((MID(E146,5,2))="36","LLB(P)",IF((MID(E146,5,2))="37","LLM(Pre)",IF((MID(E146,5,2))="38","LLM(F)",IF((MID(E146,5,2))="39","ICT",IF((MID(E146,5,2))="40","MTCA",IF((MID(E146,5,2))="41","MS-PH",IF((MID(E146,5,2))="42","ARCH",IF((MID(E146,5,2))="43","THM",IF((MID(E146,5,2))="44","MS-SWE",IF((MID(E146,5,2))="45","ENTRE",IF((MID(E146,5,2))="46","M-PHARM",IF((MID(E146,5,2))="47","CIVIL-ENG",0)))))))))))))))))))))))))))))))))))))</f>
        <v/>
      </c>
      <c r="G146" s="90">
        <f>#N/A</f>
        <v/>
      </c>
      <c r="H146" s="85" t="inlineStr">
        <is>
          <t>Fall 2014</t>
        </is>
      </c>
      <c r="I146" s="85" t="inlineStr">
        <is>
          <t>Zaber&amp; Zubair Fabrics Ltd.</t>
        </is>
      </c>
      <c r="J146" s="85" t="inlineStr">
        <is>
          <t>Trainee Engineer</t>
        </is>
      </c>
      <c r="K146" s="85" t="inlineStr">
        <is>
          <t>155/02,3rd Floor,Senpara,Parbata,Mirpur:10, Dhaka 1216.</t>
        </is>
      </c>
      <c r="L146" s="85" t="inlineStr">
        <is>
          <t>Natun Darbesh pur,Baradi bazar,Meherpur.</t>
        </is>
      </c>
      <c r="M146" s="17" t="n">
        <v>1738168446</v>
      </c>
      <c r="N146" s="23">
        <f>HYPERLINK("mailto:romybd11@gmail.com","romybd11@gmail.com")</f>
        <v/>
      </c>
    </row>
    <row customHeight="1" ht="12.75" r="147" s="161">
      <c r="A147" s="10" t="n"/>
      <c r="B147" s="85" t="n">
        <v>143</v>
      </c>
      <c r="C147" s="85" t="inlineStr">
        <is>
          <t>male</t>
        </is>
      </c>
      <c r="D147" s="86" t="inlineStr">
        <is>
          <t>Shahidur Rahman</t>
        </is>
      </c>
      <c r="E147" s="86" t="inlineStr">
        <is>
          <t>111-23-2342</t>
        </is>
      </c>
      <c r="F147" s="49">
        <f>IF((MID(E147,5,2))="10","ENG",IF((MID(E147,5,2))="11","BBA",IF((MID(E147,5,2))="12","MBA(E)",IF((MID(E147,5,2))="14","MBA",IF((MID(E147,5,2))="15","CSE",IF((MID(E147,5,2))="16","CIS",IF((MID(E147,5,2))="17","MS-MIS",IF((MID(E147,5,2))="18","B.COM",IF((MID(E147,5,2))="19","ETE",IF((MID(E147,5,2))="20","CS",IF((MID(E147,5,2))="21","MA-ENG(P)",IF((MID(E147,5,2))="22","MA-ENG(F)",IF((MID(E147,5,2))="23","TE",IF((MID(E147,5,2))="24","JMC",IF((MID(E147,5,2))="25","MS-CSE",IF((MID(E147,5,2))="26","LLB(H)",IF((MID(E147,5,2))="27","BRE",IF((MID(E147,5,2))="28","MSS-JMC",IF((MID(E147,5,2))="29","PHARMACY",IF((MID(E147,5,2))="30","ESDM",IF((MID(E147,5,2))="31","MS-ETE",IF((MID(E147,5,2))="32","MS-TE",IF((MID(E147,5,2))="33","EEE",IF((MID(E147,5,2))="34","NFE",IF((MID(E147,5,2))="35","SWE",IF((MID(E147,5,2))="36","LLB(P)",IF((MID(E147,5,2))="37","LLM(Pre)",IF((MID(E147,5,2))="38","LLM(F)",IF((MID(E147,5,2))="39","ICT",IF((MID(E147,5,2))="40","MTCA",IF((MID(E147,5,2))="41","MS-PH",IF((MID(E147,5,2))="42","ARCH",IF((MID(E147,5,2))="43","THM",IF((MID(E147,5,2))="44","MS-SWE",IF((MID(E147,5,2))="45","ENTRE",IF((MID(E147,5,2))="46","M-PHARM",IF((MID(E147,5,2))="47","CIVIL-ENG",0)))))))))))))))))))))))))))))))))))))</f>
        <v/>
      </c>
      <c r="G147" s="90">
        <f>#N/A</f>
        <v/>
      </c>
      <c r="H147" s="85" t="inlineStr">
        <is>
          <t>Fall 2015</t>
        </is>
      </c>
      <c r="I147" s="85" t="inlineStr">
        <is>
          <t>DBL Group</t>
        </is>
      </c>
      <c r="J147" s="85" t="inlineStr">
        <is>
          <t>Production Officer</t>
        </is>
      </c>
      <c r="K147" s="85" t="inlineStr">
        <is>
          <t>Kashimpur,Gazipur</t>
        </is>
      </c>
      <c r="L147" s="85" t="inlineStr">
        <is>
          <t>V-Akadala, Khalabaria,Nodanga,Natore</t>
        </is>
      </c>
      <c r="M147" s="17" t="n">
        <v>1738633119</v>
      </c>
      <c r="N147" s="23">
        <f>HYPERLINK("mailto:srrtex9@gamil.com","srrtex9@gamil.com")</f>
        <v/>
      </c>
    </row>
    <row customHeight="1" ht="12.75" r="148" s="161">
      <c r="A148" s="10" t="n"/>
      <c r="B148" s="85" t="n">
        <v>144</v>
      </c>
      <c r="C148" s="85" t="inlineStr">
        <is>
          <t>male</t>
        </is>
      </c>
      <c r="D148" s="86" t="inlineStr">
        <is>
          <t>MD. Masumul Haque</t>
        </is>
      </c>
      <c r="E148" s="86" t="inlineStr">
        <is>
          <t>121-17-283</t>
        </is>
      </c>
      <c r="F148" s="49">
        <f>IF((MID(E148,5,2))="10","ENG",IF((MID(E148,5,2))="11","BBA",IF((MID(E148,5,2))="12","MBA(E)",IF((MID(E148,5,2))="14","MBA",IF((MID(E148,5,2))="15","CSE",IF((MID(E148,5,2))="16","CIS",IF((MID(E148,5,2))="17","MS-MIS",IF((MID(E148,5,2))="18","B.COM",IF((MID(E148,5,2))="19","ETE",IF((MID(E148,5,2))="20","CS",IF((MID(E148,5,2))="21","MA-ENG(P)",IF((MID(E148,5,2))="22","MA-ENG(F)",IF((MID(E148,5,2))="23","TE",IF((MID(E148,5,2))="24","JMC",IF((MID(E148,5,2))="25","MS-CSE",IF((MID(E148,5,2))="26","LLB(H)",IF((MID(E148,5,2))="27","BRE",IF((MID(E148,5,2))="28","MSS-JMC",IF((MID(E148,5,2))="29","PHARMACY",IF((MID(E148,5,2))="30","ESDM",IF((MID(E148,5,2))="31","MS-ETE",IF((MID(E148,5,2))="32","MS-TE",IF((MID(E148,5,2))="33","EEE",IF((MID(E148,5,2))="34","NFE",IF((MID(E148,5,2))="35","SWE",IF((MID(E148,5,2))="36","LLB(P)",IF((MID(E148,5,2))="37","LLM(Pre)",IF((MID(E148,5,2))="38","LLM(F)",IF((MID(E148,5,2))="39","ICT",IF((MID(E148,5,2))="40","MTCA",IF((MID(E148,5,2))="41","MS-PH",IF((MID(E148,5,2))="42","ARCH",IF((MID(E148,5,2))="43","THM",IF((MID(E148,5,2))="44","MS-SWE",IF((MID(E148,5,2))="45","ENTRE",IF((MID(E148,5,2))="46","M-PHARM",IF((MID(E148,5,2))="47","CIVIL-ENG",0)))))))))))))))))))))))))))))))))))))</f>
        <v/>
      </c>
      <c r="G148" s="90">
        <f>#N/A</f>
        <v/>
      </c>
      <c r="H148" s="77" t="inlineStr">
        <is>
          <t>-</t>
        </is>
      </c>
      <c r="I148" s="85" t="inlineStr">
        <is>
          <t>Purple IT Ltd.</t>
        </is>
      </c>
      <c r="J148" s="85" t="inlineStr">
        <is>
          <t>Chairman</t>
        </is>
      </c>
      <c r="K148" s="85" t="inlineStr">
        <is>
          <t>House no : 391,5th Floor,Roadno: 29,mohakali,Dhaka -1206.</t>
        </is>
      </c>
      <c r="L148" s="85" t="inlineStr">
        <is>
          <t>West Beradoma,police station,Tangail.</t>
        </is>
      </c>
      <c r="M148" s="17" t="n">
        <v>1913513555</v>
      </c>
      <c r="N148" s="23">
        <f>HYPERLINK("mailto:masum@purpleit.com","masum@purpleit.com")</f>
        <v/>
      </c>
    </row>
    <row customHeight="1" ht="12.75" r="149" s="161">
      <c r="A149" s="10" t="n"/>
      <c r="B149" s="85" t="n">
        <v>145</v>
      </c>
      <c r="C149" s="85" t="inlineStr">
        <is>
          <t>male</t>
        </is>
      </c>
      <c r="D149" s="86" t="inlineStr">
        <is>
          <t>MD. Nasimul Haque</t>
        </is>
      </c>
      <c r="E149" s="86" t="inlineStr">
        <is>
          <t>122-17-286</t>
        </is>
      </c>
      <c r="F149" s="49">
        <f>IF((MID(E149,5,2))="10","ENG",IF((MID(E149,5,2))="11","BBA",IF((MID(E149,5,2))="12","MBA(E)",IF((MID(E149,5,2))="14","MBA",IF((MID(E149,5,2))="15","CSE",IF((MID(E149,5,2))="16","CIS",IF((MID(E149,5,2))="17","MS-MIS",IF((MID(E149,5,2))="18","B.COM",IF((MID(E149,5,2))="19","ETE",IF((MID(E149,5,2))="20","CS",IF((MID(E149,5,2))="21","MA-ENG(P)",IF((MID(E149,5,2))="22","MA-ENG(F)",IF((MID(E149,5,2))="23","TE",IF((MID(E149,5,2))="24","JMC",IF((MID(E149,5,2))="25","MS-CSE",IF((MID(E149,5,2))="26","LLB(H)",IF((MID(E149,5,2))="27","BRE",IF((MID(E149,5,2))="28","MSS-JMC",IF((MID(E149,5,2))="29","PHARMACY",IF((MID(E149,5,2))="30","ESDM",IF((MID(E149,5,2))="31","MS-ETE",IF((MID(E149,5,2))="32","MS-TE",IF((MID(E149,5,2))="33","EEE",IF((MID(E149,5,2))="34","NFE",IF((MID(E149,5,2))="35","SWE",IF((MID(E149,5,2))="36","LLB(P)",IF((MID(E149,5,2))="37","LLM(Pre)",IF((MID(E149,5,2))="38","LLM(F)",IF((MID(E149,5,2))="39","ICT",IF((MID(E149,5,2))="40","MTCA",IF((MID(E149,5,2))="41","MS-PH",IF((MID(E149,5,2))="42","ARCH",IF((MID(E149,5,2))="43","THM",IF((MID(E149,5,2))="44","MS-SWE",IF((MID(E149,5,2))="45","ENTRE",IF((MID(E149,5,2))="46","M-PHARM",IF((MID(E149,5,2))="47","CIVIL-ENG",0)))))))))))))))))))))))))))))))))))))</f>
        <v/>
      </c>
      <c r="G149" s="90">
        <f>#N/A</f>
        <v/>
      </c>
      <c r="H149" s="77" t="inlineStr">
        <is>
          <t>-</t>
        </is>
      </c>
      <c r="I149" s="85" t="inlineStr">
        <is>
          <t>Ericson</t>
        </is>
      </c>
      <c r="J149" s="85" t="inlineStr">
        <is>
          <t>ICT Engineer</t>
        </is>
      </c>
      <c r="K149" s="85" t="inlineStr">
        <is>
          <t>Konika 402,Jatrabari,Wadda Colony, Dhaka.</t>
        </is>
      </c>
      <c r="L149" s="85" t="inlineStr">
        <is>
          <t>Konika 402,Jatrabari,Wadda Colony, Dhaka.</t>
        </is>
      </c>
      <c r="M149" s="17" t="n">
        <v>1913325370</v>
      </c>
      <c r="N149" s="23">
        <f>HYPERLINK("mailto:nasim846@yahoo.com","nasim846@yahoo.com")</f>
        <v/>
      </c>
    </row>
    <row customHeight="1" ht="12.75" r="150" s="161">
      <c r="A150" s="10" t="n"/>
      <c r="B150" s="85" t="n">
        <v>146</v>
      </c>
      <c r="C150" s="85" t="inlineStr">
        <is>
          <t>male</t>
        </is>
      </c>
      <c r="D150" s="86" t="inlineStr">
        <is>
          <t>MD. Shahidullah Aziz</t>
        </is>
      </c>
      <c r="E150" s="86" t="inlineStr">
        <is>
          <t>113-23-2746</t>
        </is>
      </c>
      <c r="F150" s="49">
        <f>IF((MID(E150,5,2))="10","ENG",IF((MID(E150,5,2))="11","BBA",IF((MID(E150,5,2))="12","MBA(E)",IF((MID(E150,5,2))="14","MBA",IF((MID(E150,5,2))="15","CSE",IF((MID(E150,5,2))="16","CIS",IF((MID(E150,5,2))="17","MS-MIS",IF((MID(E150,5,2))="18","B.COM",IF((MID(E150,5,2))="19","ETE",IF((MID(E150,5,2))="20","CS",IF((MID(E150,5,2))="21","MA-ENG(P)",IF((MID(E150,5,2))="22","MA-ENG(F)",IF((MID(E150,5,2))="23","TE",IF((MID(E150,5,2))="24","JMC",IF((MID(E150,5,2))="25","MS-CSE",IF((MID(E150,5,2))="26","LLB(H)",IF((MID(E150,5,2))="27","BRE",IF((MID(E150,5,2))="28","MSS-JMC",IF((MID(E150,5,2))="29","PHARMACY",IF((MID(E150,5,2))="30","ESDM",IF((MID(E150,5,2))="31","MS-ETE",IF((MID(E150,5,2))="32","MS-TE",IF((MID(E150,5,2))="33","EEE",IF((MID(E150,5,2))="34","NFE",IF((MID(E150,5,2))="35","SWE",IF((MID(E150,5,2))="36","LLB(P)",IF((MID(E150,5,2))="37","LLM(Pre)",IF((MID(E150,5,2))="38","LLM(F)",IF((MID(E150,5,2))="39","ICT",IF((MID(E150,5,2))="40","MTCA",IF((MID(E150,5,2))="41","MS-PH",IF((MID(E150,5,2))="42","ARCH",IF((MID(E150,5,2))="43","THM",IF((MID(E150,5,2))="44","MS-SWE",IF((MID(E150,5,2))="45","ENTRE",IF((MID(E150,5,2))="46","M-PHARM",IF((MID(E150,5,2))="47","CIVIL-ENG",0)))))))))))))))))))))))))))))))))))))</f>
        <v/>
      </c>
      <c r="G150" s="90">
        <f>#N/A</f>
        <v/>
      </c>
      <c r="H150" s="85" t="inlineStr">
        <is>
          <t>Spring 2015</t>
        </is>
      </c>
      <c r="I150" s="85" t="inlineStr">
        <is>
          <t>Liz Fashion Industries Ltd.</t>
        </is>
      </c>
      <c r="J150" s="85" t="inlineStr">
        <is>
          <t>Trainee IE</t>
        </is>
      </c>
      <c r="K150" s="85" t="inlineStr">
        <is>
          <t>Sfipur,Gazipur.</t>
        </is>
      </c>
      <c r="L150" s="85" t="inlineStr">
        <is>
          <t>Aditmari,Lalmonirhat.</t>
        </is>
      </c>
      <c r="M150" s="17" t="n">
        <v>1741704256</v>
      </c>
      <c r="N150" s="23">
        <f>HYPERLINK("mailto:niksontex@gmail.com","niksontex@gmail.com")</f>
        <v/>
      </c>
    </row>
    <row customHeight="1" ht="12.75" r="151" s="161">
      <c r="A151" s="10" t="n"/>
      <c r="B151" s="85" t="n">
        <v>147</v>
      </c>
      <c r="C151" s="85" t="inlineStr">
        <is>
          <t>male</t>
        </is>
      </c>
      <c r="D151" s="86" t="inlineStr">
        <is>
          <t>MD. Mohaddid 
Evna  Amin</t>
        </is>
      </c>
      <c r="E151" s="86" t="inlineStr">
        <is>
          <t>101-11-1426</t>
        </is>
      </c>
      <c r="F151" s="49">
        <f>IF((MID(E151,5,2))="10","ENG",IF((MID(E151,5,2))="11","BBA",IF((MID(E151,5,2))="12","MBA(E)",IF((MID(E151,5,2))="14","MBA",IF((MID(E151,5,2))="15","CSE",IF((MID(E151,5,2))="16","CIS",IF((MID(E151,5,2))="17","MS-MIS",IF((MID(E151,5,2))="18","B.COM",IF((MID(E151,5,2))="19","ETE",IF((MID(E151,5,2))="20","CS",IF((MID(E151,5,2))="21","MA-ENG(P)",IF((MID(E151,5,2))="22","MA-ENG(F)",IF((MID(E151,5,2))="23","TE",IF((MID(E151,5,2))="24","JMC",IF((MID(E151,5,2))="25","MS-CSE",IF((MID(E151,5,2))="26","LLB(H)",IF((MID(E151,5,2))="27","BRE",IF((MID(E151,5,2))="28","MSS-JMC",IF((MID(E151,5,2))="29","PHARMACY",IF((MID(E151,5,2))="30","ESDM",IF((MID(E151,5,2))="31","MS-ETE",IF((MID(E151,5,2))="32","MS-TE",IF((MID(E151,5,2))="33","EEE",IF((MID(E151,5,2))="34","NFE",IF((MID(E151,5,2))="35","SWE",IF((MID(E151,5,2))="36","LLB(P)",IF((MID(E151,5,2))="37","LLM(Pre)",IF((MID(E151,5,2))="38","LLM(F)",IF((MID(E151,5,2))="39","ICT",IF((MID(E151,5,2))="40","MTCA",IF((MID(E151,5,2))="41","MS-PH",IF((MID(E151,5,2))="42","ARCH",IF((MID(E151,5,2))="43","THM",IF((MID(E151,5,2))="44","MS-SWE",IF((MID(E151,5,2))="45","ENTRE",IF((MID(E151,5,2))="46","M-PHARM",IF((MID(E151,5,2))="47","CIVIL-ENG",0)))))))))))))))))))))))))))))))))))))</f>
        <v/>
      </c>
      <c r="G151" s="90">
        <f>#N/A</f>
        <v/>
      </c>
      <c r="H151" s="85" t="inlineStr">
        <is>
          <t>Spring 2013</t>
        </is>
      </c>
      <c r="I151" s="85" t="inlineStr">
        <is>
          <t>QA Services HK Ltd.</t>
        </is>
      </c>
      <c r="J151" s="85" t="inlineStr">
        <is>
          <t xml:space="preserve"> Asst. Officer</t>
        </is>
      </c>
      <c r="K151" s="85" t="inlineStr">
        <is>
          <t xml:space="preserve">House no: 16, Road no : 24, Mirpur 11,Dhaka </t>
        </is>
      </c>
      <c r="L151" s="85" t="inlineStr">
        <is>
          <t>Kashinathpur,Magura.</t>
        </is>
      </c>
      <c r="M151" s="17" t="n">
        <v>1672421602</v>
      </c>
      <c r="N151" s="23">
        <f>HYPERLINK("mailto:shaonmagura@yahoo.com","shaonmagura@yahoo.com")</f>
        <v/>
      </c>
    </row>
    <row customHeight="1" ht="12.75" r="152" s="161">
      <c r="A152" s="10" t="n"/>
      <c r="B152" s="85" t="n">
        <v>148</v>
      </c>
      <c r="C152" s="85" t="inlineStr">
        <is>
          <t>male</t>
        </is>
      </c>
      <c r="D152" s="86" t="inlineStr">
        <is>
          <t>A.S.M.Rahat 
Hossain Piasd</t>
        </is>
      </c>
      <c r="E152" s="86" t="inlineStr">
        <is>
          <t>102-23-1987</t>
        </is>
      </c>
      <c r="F152" s="49">
        <f>IF((MID(E152,5,2))="10","ENG",IF((MID(E152,5,2))="11","BBA",IF((MID(E152,5,2))="12","MBA(E)",IF((MID(E152,5,2))="14","MBA",IF((MID(E152,5,2))="15","CSE",IF((MID(E152,5,2))="16","CIS",IF((MID(E152,5,2))="17","MS-MIS",IF((MID(E152,5,2))="18","B.COM",IF((MID(E152,5,2))="19","ETE",IF((MID(E152,5,2))="20","CS",IF((MID(E152,5,2))="21","MA-ENG(P)",IF((MID(E152,5,2))="22","MA-ENG(F)",IF((MID(E152,5,2))="23","TE",IF((MID(E152,5,2))="24","JMC",IF((MID(E152,5,2))="25","MS-CSE",IF((MID(E152,5,2))="26","LLB(H)",IF((MID(E152,5,2))="27","BRE",IF((MID(E152,5,2))="28","MSS-JMC",IF((MID(E152,5,2))="29","PHARMACY",IF((MID(E152,5,2))="30","ESDM",IF((MID(E152,5,2))="31","MS-ETE",IF((MID(E152,5,2))="32","MS-TE",IF((MID(E152,5,2))="33","EEE",IF((MID(E152,5,2))="34","NFE",IF((MID(E152,5,2))="35","SWE",IF((MID(E152,5,2))="36","LLB(P)",IF((MID(E152,5,2))="37","LLM(Pre)",IF((MID(E152,5,2))="38","LLM(F)",IF((MID(E152,5,2))="39","ICT",IF((MID(E152,5,2))="40","MTCA",IF((MID(E152,5,2))="41","MS-PH",IF((MID(E152,5,2))="42","ARCH",IF((MID(E152,5,2))="43","THM",IF((MID(E152,5,2))="44","MS-SWE",IF((MID(E152,5,2))="45","ENTRE",IF((MID(E152,5,2))="46","M-PHARM",IF((MID(E152,5,2))="47","CIVIL-ENG",0)))))))))))))))))))))))))))))))))))))</f>
        <v/>
      </c>
      <c r="G152" s="90">
        <f>#N/A</f>
        <v/>
      </c>
      <c r="H152" s="85" t="inlineStr">
        <is>
          <t>Summer 2014</t>
        </is>
      </c>
      <c r="I152" s="85" t="inlineStr">
        <is>
          <t>Multijabs Ltd.</t>
        </is>
      </c>
      <c r="J152" s="85" t="inlineStr">
        <is>
          <t>Executve IE</t>
        </is>
      </c>
      <c r="K152" s="85" t="inlineStr">
        <is>
          <t>130,Nayapara,Kashinepur,Gazipur</t>
        </is>
      </c>
      <c r="L152" s="85" t="inlineStr">
        <is>
          <t>Kararchar high School. Shibpur, Narsingdi.</t>
        </is>
      </c>
      <c r="M152" s="17" t="n">
        <v>1676608963</v>
      </c>
      <c r="N152" s="23">
        <f>HYPERLINK("mailto:ragat_pias@gmail.com","ragat_pias@gmail.com")</f>
        <v/>
      </c>
    </row>
    <row customHeight="1" ht="12.75" r="153" s="161">
      <c r="A153" s="10" t="n"/>
      <c r="B153" s="85" t="n">
        <v>149</v>
      </c>
      <c r="C153" s="85" t="inlineStr">
        <is>
          <t>male</t>
        </is>
      </c>
      <c r="D153" s="96" t="inlineStr">
        <is>
          <t>Avik Roy</t>
        </is>
      </c>
      <c r="E153" s="29" t="inlineStr">
        <is>
          <t>113-23-2664</t>
        </is>
      </c>
      <c r="F153" s="49">
        <f>IF((MID(E153,5,2))="10","ENG",IF((MID(E153,5,2))="11","BBA",IF((MID(E153,5,2))="12","MBA(E)",IF((MID(E153,5,2))="14","MBA",IF((MID(E153,5,2))="15","CSE",IF((MID(E153,5,2))="16","CIS",IF((MID(E153,5,2))="17","MS-MIS",IF((MID(E153,5,2))="18","B.COM",IF((MID(E153,5,2))="19","ETE",IF((MID(E153,5,2))="20","CS",IF((MID(E153,5,2))="21","MA-ENG(P)",IF((MID(E153,5,2))="22","MA-ENG(F)",IF((MID(E153,5,2))="23","TE",IF((MID(E153,5,2))="24","JMC",IF((MID(E153,5,2))="25","MS-CSE",IF((MID(E153,5,2))="26","LLB(H)",IF((MID(E153,5,2))="27","BRE",IF((MID(E153,5,2))="28","MSS-JMC",IF((MID(E153,5,2))="29","PHARMACY",IF((MID(E153,5,2))="30","ESDM",IF((MID(E153,5,2))="31","MS-ETE",IF((MID(E153,5,2))="32","MS-TE",IF((MID(E153,5,2))="33","EEE",IF((MID(E153,5,2))="34","NFE",IF((MID(E153,5,2))="35","SWE",IF((MID(E153,5,2))="36","LLB(P)",IF((MID(E153,5,2))="37","LLM(Pre)",IF((MID(E153,5,2))="38","LLM(F)",IF((MID(E153,5,2))="39","ICT",IF((MID(E153,5,2))="40","MTCA",IF((MID(E153,5,2))="41","MS-PH",IF((MID(E153,5,2))="42","ARCH",IF((MID(E153,5,2))="43","THM",IF((MID(E153,5,2))="44","MS-SWE",IF((MID(E153,5,2))="45","ENTRE",IF((MID(E153,5,2))="46","M-PHARM",IF((MID(E153,5,2))="47","CIVIL-ENG",0)))))))))))))))))))))))))))))))))))))</f>
        <v/>
      </c>
      <c r="G153" s="90">
        <f>#N/A</f>
        <v/>
      </c>
      <c r="H153" s="85" t="inlineStr">
        <is>
          <t>Fall-2015</t>
        </is>
      </c>
      <c r="I153" s="85" t="inlineStr">
        <is>
          <t>-</t>
        </is>
      </c>
      <c r="J153" s="85" t="inlineStr">
        <is>
          <t>-</t>
        </is>
      </c>
      <c r="K153" s="85" t="inlineStr">
        <is>
          <t>Flat-4A, 10/4, Iqbal Road, Mohammadpur, Dhaka-1207.</t>
        </is>
      </c>
      <c r="L153" s="85" t="inlineStr">
        <is>
          <t>Kashipur, Madhabdi, Narsingdi.</t>
        </is>
      </c>
      <c r="M153" s="32" t="inlineStr">
        <is>
          <t>01682077228</t>
        </is>
      </c>
      <c r="N153" s="90" t="inlineStr">
        <is>
          <t>avik23-2664@diu.edu.bd</t>
        </is>
      </c>
    </row>
    <row customHeight="1" ht="12.75" r="154" s="161">
      <c r="A154" s="10" t="n"/>
      <c r="B154" s="85" t="n">
        <v>150</v>
      </c>
      <c r="C154" s="85" t="inlineStr">
        <is>
          <t>male</t>
        </is>
      </c>
      <c r="D154" s="96" t="inlineStr">
        <is>
          <t>Moin-Bin-Wahid Bhuiyan</t>
        </is>
      </c>
      <c r="E154" s="29" t="inlineStr">
        <is>
          <t>113-23-2677</t>
        </is>
      </c>
      <c r="F154" s="49">
        <f>IF((MID(E154,5,2))="10","ENG",IF((MID(E154,5,2))="11","BBA",IF((MID(E154,5,2))="12","MBA(E)",IF((MID(E154,5,2))="14","MBA",IF((MID(E154,5,2))="15","CSE",IF((MID(E154,5,2))="16","CIS",IF((MID(E154,5,2))="17","MS-MIS",IF((MID(E154,5,2))="18","B.COM",IF((MID(E154,5,2))="19","ETE",IF((MID(E154,5,2))="20","CS",IF((MID(E154,5,2))="21","MA-ENG(P)",IF((MID(E154,5,2))="22","MA-ENG(F)",IF((MID(E154,5,2))="23","TE",IF((MID(E154,5,2))="24","JMC",IF((MID(E154,5,2))="25","MS-CSE",IF((MID(E154,5,2))="26","LLB(H)",IF((MID(E154,5,2))="27","BRE",IF((MID(E154,5,2))="28","MSS-JMC",IF((MID(E154,5,2))="29","PHARMACY",IF((MID(E154,5,2))="30","ESDM",IF((MID(E154,5,2))="31","MS-ETE",IF((MID(E154,5,2))="32","MS-TE",IF((MID(E154,5,2))="33","EEE",IF((MID(E154,5,2))="34","NFE",IF((MID(E154,5,2))="35","SWE",IF((MID(E154,5,2))="36","LLB(P)",IF((MID(E154,5,2))="37","LLM(Pre)",IF((MID(E154,5,2))="38","LLM(F)",IF((MID(E154,5,2))="39","ICT",IF((MID(E154,5,2))="40","MTCA",IF((MID(E154,5,2))="41","MS-PH",IF((MID(E154,5,2))="42","ARCH",IF((MID(E154,5,2))="43","THM",IF((MID(E154,5,2))="44","MS-SWE",IF((MID(E154,5,2))="45","ENTRE",IF((MID(E154,5,2))="46","M-PHARM",IF((MID(E154,5,2))="47","CIVIL-ENG",0)))))))))))))))))))))))))))))))))))))</f>
        <v/>
      </c>
      <c r="G154" s="90">
        <f>#N/A</f>
        <v/>
      </c>
      <c r="H154" s="85" t="inlineStr">
        <is>
          <t>Fall-2015</t>
        </is>
      </c>
      <c r="I154" s="85" t="inlineStr">
        <is>
          <t>-</t>
        </is>
      </c>
      <c r="J154" s="85" t="inlineStr">
        <is>
          <t>-</t>
        </is>
      </c>
      <c r="K154" s="85" t="inlineStr">
        <is>
          <t>Flat-4A, 10/4, Iqbal Road, Mohammadpur, Dhaka-1207.</t>
        </is>
      </c>
      <c r="L154" s="85" t="inlineStr">
        <is>
          <t>Vill-Dhaua,Thana-Shibpur, Dist-Narsingdi.</t>
        </is>
      </c>
      <c r="M154" s="32" t="inlineStr">
        <is>
          <t>01920818221</t>
        </is>
      </c>
      <c r="N154" t="inlineStr">
        <is>
          <t>aumi.moin@yahoo.com</t>
        </is>
      </c>
    </row>
    <row customHeight="1" ht="12.75" r="155" s="161">
      <c r="A155" s="10" t="n"/>
      <c r="B155" s="85" t="n">
        <v>151</v>
      </c>
      <c r="C155" s="85" t="inlineStr">
        <is>
          <t>male</t>
        </is>
      </c>
      <c r="D155" s="86" t="inlineStr">
        <is>
          <t>MD. Sabbir Hossain</t>
        </is>
      </c>
      <c r="E155" s="86" t="inlineStr">
        <is>
          <t>103-23-2137</t>
        </is>
      </c>
      <c r="F155" s="49">
        <f>IF((MID(E155,5,2))="10","ENG",IF((MID(E155,5,2))="11","BBA",IF((MID(E155,5,2))="12","MBA(E)",IF((MID(E155,5,2))="14","MBA",IF((MID(E155,5,2))="15","CSE",IF((MID(E155,5,2))="16","CIS",IF((MID(E155,5,2))="17","MS-MIS",IF((MID(E155,5,2))="18","B.COM",IF((MID(E155,5,2))="19","ETE",IF((MID(E155,5,2))="20","CS",IF((MID(E155,5,2))="21","MA-ENG(P)",IF((MID(E155,5,2))="22","MA-ENG(F)",IF((MID(E155,5,2))="23","TE",IF((MID(E155,5,2))="24","JMC",IF((MID(E155,5,2))="25","MS-CSE",IF((MID(E155,5,2))="26","LLB(H)",IF((MID(E155,5,2))="27","BRE",IF((MID(E155,5,2))="28","MSS-JMC",IF((MID(E155,5,2))="29","PHARMACY",IF((MID(E155,5,2))="30","ESDM",IF((MID(E155,5,2))="31","MS-ETE",IF((MID(E155,5,2))="32","MS-TE",IF((MID(E155,5,2))="33","EEE",IF((MID(E155,5,2))="34","NFE",IF((MID(E155,5,2))="35","SWE",IF((MID(E155,5,2))="36","LLB(P)",IF((MID(E155,5,2))="37","LLM(Pre)",IF((MID(E155,5,2))="38","LLM(F)",IF((MID(E155,5,2))="39","ICT",IF((MID(E155,5,2))="40","MTCA",IF((MID(E155,5,2))="41","MS-PH",IF((MID(E155,5,2))="42","ARCH",IF((MID(E155,5,2))="43","THM",IF((MID(E155,5,2))="44","MS-SWE",IF((MID(E155,5,2))="45","ENTRE",IF((MID(E155,5,2))="46","M-PHARM",IF((MID(E155,5,2))="47","CIVIL-ENG",0)))))))))))))))))))))))))))))))))))))</f>
        <v/>
      </c>
      <c r="G155" s="90">
        <f>#N/A</f>
        <v/>
      </c>
      <c r="H155" s="85" t="inlineStr">
        <is>
          <t>Summer 2014</t>
        </is>
      </c>
      <c r="I155" s="85" t="inlineStr">
        <is>
          <t>SQ Group</t>
        </is>
      </c>
      <c r="J155" s="85" t="inlineStr">
        <is>
          <t>Executve IE</t>
        </is>
      </c>
      <c r="K155" s="85" t="inlineStr">
        <is>
          <t>Hoyna Bazar, Nurumia Vila, Valoka,Maymandhing.</t>
        </is>
      </c>
      <c r="L155" s="85" t="inlineStr">
        <is>
          <t>Bolorampur,Ashtuspur.Pabna.</t>
        </is>
      </c>
      <c r="M155" s="17" t="n">
        <v>1738069252</v>
      </c>
      <c r="N155" s="23">
        <f>HYPERLINK("mailto:faishal2012hosain@gmail.com","faishal2012hosain@gmail.com")</f>
        <v/>
      </c>
    </row>
    <row customHeight="1" ht="12.75" r="156" s="161">
      <c r="A156" s="10" t="n"/>
      <c r="B156" s="85" t="n">
        <v>152</v>
      </c>
      <c r="C156" s="85" t="inlineStr">
        <is>
          <t>male</t>
        </is>
      </c>
      <c r="D156" s="86" t="inlineStr">
        <is>
          <t>MD. Sadequr 
Rahman</t>
        </is>
      </c>
      <c r="E156" s="86" t="inlineStr">
        <is>
          <t>111-19-1317</t>
        </is>
      </c>
      <c r="F156" s="49">
        <f>IF((MID(E156,5,2))="10","ENG",IF((MID(E156,5,2))="11","BBA",IF((MID(E156,5,2))="12","MBA(E)",IF((MID(E156,5,2))="14","MBA",IF((MID(E156,5,2))="15","CSE",IF((MID(E156,5,2))="16","CIS",IF((MID(E156,5,2))="17","MS-MIS",IF((MID(E156,5,2))="18","B.COM",IF((MID(E156,5,2))="19","ETE",IF((MID(E156,5,2))="20","CS",IF((MID(E156,5,2))="21","MA-ENG(P)",IF((MID(E156,5,2))="22","MA-ENG(F)",IF((MID(E156,5,2))="23","TE",IF((MID(E156,5,2))="24","JMC",IF((MID(E156,5,2))="25","MS-CSE",IF((MID(E156,5,2))="26","LLB(H)",IF((MID(E156,5,2))="27","BRE",IF((MID(E156,5,2))="28","MSS-JMC",IF((MID(E156,5,2))="29","PHARMACY",IF((MID(E156,5,2))="30","ESDM",IF((MID(E156,5,2))="31","MS-ETE",IF((MID(E156,5,2))="32","MS-TE",IF((MID(E156,5,2))="33","EEE",IF((MID(E156,5,2))="34","NFE",IF((MID(E156,5,2))="35","SWE",IF((MID(E156,5,2))="36","LLB(P)",IF((MID(E156,5,2))="37","LLM(Pre)",IF((MID(E156,5,2))="38","LLM(F)",IF((MID(E156,5,2))="39","ICT",IF((MID(E156,5,2))="40","MTCA",IF((MID(E156,5,2))="41","MS-PH",IF((MID(E156,5,2))="42","ARCH",IF((MID(E156,5,2))="43","THM",IF((MID(E156,5,2))="44","MS-SWE",IF((MID(E156,5,2))="45","ENTRE",IF((MID(E156,5,2))="46","M-PHARM",IF((MID(E156,5,2))="47","CIVIL-ENG",0)))))))))))))))))))))))))))))))))))))</f>
        <v/>
      </c>
      <c r="G156" s="90">
        <f>#N/A</f>
        <v/>
      </c>
      <c r="H156" s="85" t="inlineStr">
        <is>
          <t>Spring 2015</t>
        </is>
      </c>
      <c r="I156" s="85" t="inlineStr">
        <is>
          <t>Systems</t>
        </is>
      </c>
      <c r="J156" s="85" t="inlineStr">
        <is>
          <t>Network Engineer</t>
        </is>
      </c>
      <c r="K156" s="85" t="inlineStr">
        <is>
          <t>Mohammadpur,Dhaka-1207.</t>
        </is>
      </c>
      <c r="L156" s="85" t="inlineStr">
        <is>
          <t>Mohammadpur,Dhaka-1207.</t>
        </is>
      </c>
      <c r="M156" s="17" t="n">
        <v>1945223330</v>
      </c>
      <c r="N156" s="23">
        <f>HYPERLINK("mailto:asifahmed2012@gmail.com","asifahmed2012@gmail.com")</f>
        <v/>
      </c>
    </row>
    <row customHeight="1" ht="12.75" r="157" s="161">
      <c r="A157" s="10" t="n"/>
      <c r="B157" s="85" t="n">
        <v>153</v>
      </c>
      <c r="C157" s="85" t="inlineStr">
        <is>
          <t>male</t>
        </is>
      </c>
      <c r="D157" s="86" t="inlineStr">
        <is>
          <t>Abdullah</t>
        </is>
      </c>
      <c r="E157" s="86" t="inlineStr">
        <is>
          <t>112-15-1467</t>
        </is>
      </c>
      <c r="F157" s="49">
        <f>IF((MID(E157,5,2))="10","ENG",IF((MID(E157,5,2))="11","BBA",IF((MID(E157,5,2))="12","MBA(E)",IF((MID(E157,5,2))="14","MBA",IF((MID(E157,5,2))="15","CSE",IF((MID(E157,5,2))="16","CIS",IF((MID(E157,5,2))="17","MS-MIS",IF((MID(E157,5,2))="18","B.COM",IF((MID(E157,5,2))="19","ETE",IF((MID(E157,5,2))="20","CS",IF((MID(E157,5,2))="21","MA-ENG(P)",IF((MID(E157,5,2))="22","MA-ENG(F)",IF((MID(E157,5,2))="23","TE",IF((MID(E157,5,2))="24","JMC",IF((MID(E157,5,2))="25","MS-CSE",IF((MID(E157,5,2))="26","LLB(H)",IF((MID(E157,5,2))="27","BRE",IF((MID(E157,5,2))="28","MSS-JMC",IF((MID(E157,5,2))="29","PHARMACY",IF((MID(E157,5,2))="30","ESDM",IF((MID(E157,5,2))="31","MS-ETE",IF((MID(E157,5,2))="32","MS-TE",IF((MID(E157,5,2))="33","EEE",IF((MID(E157,5,2))="34","NFE",IF((MID(E157,5,2))="35","SWE",IF((MID(E157,5,2))="36","LLB(P)",IF((MID(E157,5,2))="37","LLM(Pre)",IF((MID(E157,5,2))="38","LLM(F)",IF((MID(E157,5,2))="39","ICT",IF((MID(E157,5,2))="40","MTCA",IF((MID(E157,5,2))="41","MS-PH",IF((MID(E157,5,2))="42","ARCH",IF((MID(E157,5,2))="43","THM",IF((MID(E157,5,2))="44","MS-SWE",IF((MID(E157,5,2))="45","ENTRE",IF((MID(E157,5,2))="46","M-PHARM",IF((MID(E157,5,2))="47","CIVIL-ENG",0)))))))))))))))))))))))))))))))))))))</f>
        <v/>
      </c>
      <c r="G157" s="90">
        <f>#N/A</f>
        <v/>
      </c>
      <c r="H157" s="77" t="inlineStr">
        <is>
          <t>-</t>
        </is>
      </c>
      <c r="I157" s="85" t="inlineStr">
        <is>
          <t>Ministry of women and Children Afires</t>
        </is>
      </c>
      <c r="J157" s="77" t="inlineStr">
        <is>
          <t>-</t>
        </is>
      </c>
      <c r="K157" s="85" t="inlineStr">
        <is>
          <t>Nondanpur,Budhol.Dbwctp-64</t>
        </is>
      </c>
      <c r="L157" s="85" t="inlineStr">
        <is>
          <t>Nandanpur.Bulhol.Brahmanbaria.</t>
        </is>
      </c>
      <c r="M157" s="17" t="n">
        <v>1914400589</v>
      </c>
      <c r="N157" s="23">
        <f>HYPERLINK("mailto:abdullahdiu@gmail.com","abdullahdiu@gmail.com")</f>
        <v/>
      </c>
    </row>
    <row customHeight="1" ht="12.75" r="158" s="161">
      <c r="A158" s="10" t="n"/>
      <c r="B158" s="85" t="n">
        <v>154</v>
      </c>
      <c r="C158" s="85" t="inlineStr">
        <is>
          <t>male</t>
        </is>
      </c>
      <c r="D158" s="96" t="inlineStr">
        <is>
          <t>Muhammad Azim Uddin</t>
        </is>
      </c>
      <c r="E158" s="29" t="inlineStr">
        <is>
          <t>141-14-1387</t>
        </is>
      </c>
      <c r="F158" s="49">
        <f>IF((MID(E158,5,2))="10","ENG",IF((MID(E158,5,2))="11","BBA",IF((MID(E158,5,2))="12","MBA(E)",IF((MID(E158,5,2))="14","MBA",IF((MID(E158,5,2))="15","CSE",IF((MID(E158,5,2))="16","CIS",IF((MID(E158,5,2))="17","MS-MIS",IF((MID(E158,5,2))="18","B.COM",IF((MID(E158,5,2))="19","ETE",IF((MID(E158,5,2))="20","CS",IF((MID(E158,5,2))="21","MA-ENG(P)",IF((MID(E158,5,2))="22","MA-ENG(F)",IF((MID(E158,5,2))="23","TE",IF((MID(E158,5,2))="24","JMC",IF((MID(E158,5,2))="25","MS-CSE",IF((MID(E158,5,2))="26","LLB(H)",IF((MID(E158,5,2))="27","BRE",IF((MID(E158,5,2))="28","MSS-JMC",IF((MID(E158,5,2))="29","PHARMACY",IF((MID(E158,5,2))="30","ESDM",IF((MID(E158,5,2))="31","MS-ETE",IF((MID(E158,5,2))="32","MS-TE",IF((MID(E158,5,2))="33","EEE",IF((MID(E158,5,2))="34","NFE",IF((MID(E158,5,2))="35","SWE",IF((MID(E158,5,2))="36","LLB(P)",IF((MID(E158,5,2))="37","LLM(Pre)",IF((MID(E158,5,2))="38","LLM(F)",IF((MID(E158,5,2))="39","ICT",IF((MID(E158,5,2))="40","MTCA",IF((MID(E158,5,2))="41","MS-PH",IF((MID(E158,5,2))="42","ARCH",IF((MID(E158,5,2))="43","THM",IF((MID(E158,5,2))="44","MS-SWE",IF((MID(E158,5,2))="45","ENTRE",IF((MID(E158,5,2))="46","M-PHARM",IF((MID(E158,5,2))="47","CIVIL-ENG",0)))))))))))))))))))))))))))))))))))))</f>
        <v/>
      </c>
      <c r="G158" s="90">
        <f>#N/A</f>
        <v/>
      </c>
      <c r="H158" s="77" t="inlineStr">
        <is>
          <t>Fall-2015</t>
        </is>
      </c>
      <c r="I158" s="85" t="inlineStr">
        <is>
          <t>-</t>
        </is>
      </c>
      <c r="J158" s="77" t="inlineStr">
        <is>
          <t>-</t>
        </is>
      </c>
      <c r="K158" s="85" t="inlineStr">
        <is>
          <t>146/3, West Dhanmondi, Modhu Bazar, Dhaka.</t>
        </is>
      </c>
      <c r="L158" s="85" t="inlineStr">
        <is>
          <t>Vill-Thantharia West Para, Post-Bogra, Thana-Bogra, Dist-Bogra.</t>
        </is>
      </c>
      <c r="M158" s="32" t="inlineStr">
        <is>
          <t>01670790505</t>
        </is>
      </c>
      <c r="N158" s="90" t="inlineStr">
        <is>
          <t>azim4443@yahoo.com</t>
        </is>
      </c>
    </row>
    <row customHeight="1" ht="12.75" r="159" s="161">
      <c r="A159" s="10" t="n"/>
      <c r="B159" s="85" t="n">
        <v>155</v>
      </c>
      <c r="C159" s="85" t="inlineStr">
        <is>
          <t>male</t>
        </is>
      </c>
      <c r="D159" s="86" t="inlineStr">
        <is>
          <t>MD. Naoshad Alam</t>
        </is>
      </c>
      <c r="E159" s="86" t="inlineStr">
        <is>
          <t>082-19-907</t>
        </is>
      </c>
      <c r="F159" s="49">
        <f>IF((MID(E159,5,2))="10","ENG",IF((MID(E159,5,2))="11","BBA",IF((MID(E159,5,2))="12","MBA(E)",IF((MID(E159,5,2))="14","MBA",IF((MID(E159,5,2))="15","CSE",IF((MID(E159,5,2))="16","CIS",IF((MID(E159,5,2))="17","MS-MIS",IF((MID(E159,5,2))="18","B.COM",IF((MID(E159,5,2))="19","ETE",IF((MID(E159,5,2))="20","CS",IF((MID(E159,5,2))="21","MA-ENG(P)",IF((MID(E159,5,2))="22","MA-ENG(F)",IF((MID(E159,5,2))="23","TE",IF((MID(E159,5,2))="24","JMC",IF((MID(E159,5,2))="25","MS-CSE",IF((MID(E159,5,2))="26","LLB(H)",IF((MID(E159,5,2))="27","BRE",IF((MID(E159,5,2))="28","MSS-JMC",IF((MID(E159,5,2))="29","PHARMACY",IF((MID(E159,5,2))="30","ESDM",IF((MID(E159,5,2))="31","MS-ETE",IF((MID(E159,5,2))="32","MS-TE",IF((MID(E159,5,2))="33","EEE",IF((MID(E159,5,2))="34","NFE",IF((MID(E159,5,2))="35","SWE",IF((MID(E159,5,2))="36","LLB(P)",IF((MID(E159,5,2))="37","LLM(Pre)",IF((MID(E159,5,2))="38","LLM(F)",IF((MID(E159,5,2))="39","ICT",IF((MID(E159,5,2))="40","MTCA",IF((MID(E159,5,2))="41","MS-PH",IF((MID(E159,5,2))="42","ARCH",IF((MID(E159,5,2))="43","THM",IF((MID(E159,5,2))="44","MS-SWE",IF((MID(E159,5,2))="45","ENTRE",IF((MID(E159,5,2))="46","M-PHARM",IF((MID(E159,5,2))="47","CIVIL-ENG",0)))))))))))))))))))))))))))))))))))))</f>
        <v/>
      </c>
      <c r="G159" s="90">
        <f>#N/A</f>
        <v/>
      </c>
      <c r="H159" s="85" t="inlineStr">
        <is>
          <t>Summer 2014</t>
        </is>
      </c>
      <c r="I159" s="85" t="inlineStr">
        <is>
          <t>Envista Corporation,USA</t>
        </is>
      </c>
      <c r="J159" s="85" t="inlineStr">
        <is>
          <t>Software Engineer</t>
        </is>
      </c>
      <c r="K159" s="85" t="inlineStr">
        <is>
          <t>H: 128,R: 01,Mirpur, Dhaka 1216.</t>
        </is>
      </c>
      <c r="L159" s="85" t="inlineStr">
        <is>
          <t>Chalkdave,Janakallayan Para, Naogaon</t>
        </is>
      </c>
      <c r="M159" s="17" t="n">
        <v>1722969747</v>
      </c>
      <c r="N159" s="23">
        <f>HYPERLINK("mailto:nnaoshad@gmail.com","nnaoshad@gmail.com")</f>
        <v/>
      </c>
    </row>
    <row customHeight="1" ht="12.75" r="160" s="161">
      <c r="A160" s="10" t="n"/>
      <c r="B160" s="85" t="n">
        <v>156</v>
      </c>
      <c r="C160" s="85" t="inlineStr">
        <is>
          <t>male</t>
        </is>
      </c>
      <c r="D160" s="86" t="inlineStr">
        <is>
          <t>Shameem Uddin</t>
        </is>
      </c>
      <c r="E160" s="86" t="inlineStr">
        <is>
          <t>133-14-1266</t>
        </is>
      </c>
      <c r="F160" s="49">
        <f>IF((MID(E160,5,2))="10","ENG",IF((MID(E160,5,2))="11","BBA",IF((MID(E160,5,2))="12","MBA(E)",IF((MID(E160,5,2))="14","MBA",IF((MID(E160,5,2))="15","CSE",IF((MID(E160,5,2))="16","CIS",IF((MID(E160,5,2))="17","MS-MIS",IF((MID(E160,5,2))="18","B.COM",IF((MID(E160,5,2))="19","ETE",IF((MID(E160,5,2))="20","CS",IF((MID(E160,5,2))="21","MA-ENG(P)",IF((MID(E160,5,2))="22","MA-ENG(F)",IF((MID(E160,5,2))="23","TE",IF((MID(E160,5,2))="24","JMC",IF((MID(E160,5,2))="25","MS-CSE",IF((MID(E160,5,2))="26","LLB(H)",IF((MID(E160,5,2))="27","BRE",IF((MID(E160,5,2))="28","MSS-JMC",IF((MID(E160,5,2))="29","PHARMACY",IF((MID(E160,5,2))="30","ESDM",IF((MID(E160,5,2))="31","MS-ETE",IF((MID(E160,5,2))="32","MS-TE",IF((MID(E160,5,2))="33","EEE",IF((MID(E160,5,2))="34","NFE",IF((MID(E160,5,2))="35","SWE",IF((MID(E160,5,2))="36","LLB(P)",IF((MID(E160,5,2))="37","LLM(Pre)",IF((MID(E160,5,2))="38","LLM(F)",IF((MID(E160,5,2))="39","ICT",IF((MID(E160,5,2))="40","MTCA",IF((MID(E160,5,2))="41","MS-PH",IF((MID(E160,5,2))="42","ARCH",IF((MID(E160,5,2))="43","THM",IF((MID(E160,5,2))="44","MS-SWE",IF((MID(E160,5,2))="45","ENTRE",IF((MID(E160,5,2))="46","M-PHARM",IF((MID(E160,5,2))="47","CIVIL-ENG",0)))))))))))))))))))))))))))))))))))))</f>
        <v/>
      </c>
      <c r="G160" s="90">
        <f>#N/A</f>
        <v/>
      </c>
      <c r="H160" s="85" t="inlineStr">
        <is>
          <t>Spring 2015</t>
        </is>
      </c>
      <c r="I160" s="85" t="inlineStr">
        <is>
          <t>BRAC Bank Ltd.</t>
        </is>
      </c>
      <c r="J160" s="85" t="inlineStr">
        <is>
          <t>HR Executive</t>
        </is>
      </c>
      <c r="K160" s="85" t="inlineStr">
        <is>
          <t>Anik Tower, Level : 07, Tejgaon Link  Road,Dhaka -1208.</t>
        </is>
      </c>
      <c r="L160" s="85" t="inlineStr">
        <is>
          <t>Ibrahim Khalil, Damofor Pur, Ramballar , Noakhali,</t>
        </is>
      </c>
      <c r="M160" s="17" t="n">
        <v>1820926728</v>
      </c>
      <c r="N160" s="23">
        <f>HYPERLINK("mailto:Shameem777@live.com","Shameem777@live.com")</f>
        <v/>
      </c>
    </row>
    <row customHeight="1" ht="12.75" r="161" s="161">
      <c r="A161" s="10" t="n"/>
      <c r="B161" s="85" t="n">
        <v>157</v>
      </c>
      <c r="C161" s="85" t="inlineStr">
        <is>
          <t>female</t>
        </is>
      </c>
      <c r="D161" s="86" t="inlineStr">
        <is>
          <t>Suraya Alam</t>
        </is>
      </c>
      <c r="E161" s="86" t="inlineStr">
        <is>
          <t>103-23-2057</t>
        </is>
      </c>
      <c r="F161" s="49">
        <f>IF((MID(E161,5,2))="10","ENG",IF((MID(E161,5,2))="11","BBA",IF((MID(E161,5,2))="12","MBA(E)",IF((MID(E161,5,2))="14","MBA",IF((MID(E161,5,2))="15","CSE",IF((MID(E161,5,2))="16","CIS",IF((MID(E161,5,2))="17","MS-MIS",IF((MID(E161,5,2))="18","B.COM",IF((MID(E161,5,2))="19","ETE",IF((MID(E161,5,2))="20","CS",IF((MID(E161,5,2))="21","MA-ENG(P)",IF((MID(E161,5,2))="22","MA-ENG(F)",IF((MID(E161,5,2))="23","TE",IF((MID(E161,5,2))="24","JMC",IF((MID(E161,5,2))="25","MS-CSE",IF((MID(E161,5,2))="26","LLB(H)",IF((MID(E161,5,2))="27","BRE",IF((MID(E161,5,2))="28","MSS-JMC",IF((MID(E161,5,2))="29","PHARMACY",IF((MID(E161,5,2))="30","ESDM",IF((MID(E161,5,2))="31","MS-ETE",IF((MID(E161,5,2))="32","MS-TE",IF((MID(E161,5,2))="33","EEE",IF((MID(E161,5,2))="34","NFE",IF((MID(E161,5,2))="35","SWE",IF((MID(E161,5,2))="36","LLB(P)",IF((MID(E161,5,2))="37","LLM(Pre)",IF((MID(E161,5,2))="38","LLM(F)",IF((MID(E161,5,2))="39","ICT",IF((MID(E161,5,2))="40","MTCA",IF((MID(E161,5,2))="41","MS-PH",IF((MID(E161,5,2))="42","ARCH",IF((MID(E161,5,2))="43","THM",IF((MID(E161,5,2))="44","MS-SWE",IF((MID(E161,5,2))="45","ENTRE",IF((MID(E161,5,2))="46","M-PHARM",IF((MID(E161,5,2))="47","CIVIL-ENG",0)))))))))))))))))))))))))))))))))))))</f>
        <v/>
      </c>
      <c r="G161" s="90">
        <f>#N/A</f>
        <v/>
      </c>
      <c r="H161" s="85" t="inlineStr">
        <is>
          <t>Summer 2014</t>
        </is>
      </c>
      <c r="I161" s="85" t="inlineStr">
        <is>
          <t>Arla Foods bangladesh Ltd.</t>
        </is>
      </c>
      <c r="J161" s="85" t="inlineStr">
        <is>
          <t>Production Promotion Officer</t>
        </is>
      </c>
      <c r="K161" s="85" t="inlineStr">
        <is>
          <t>48,Kazi Alauddin Road,Dhaka -1000.</t>
        </is>
      </c>
      <c r="L161" s="85" t="inlineStr">
        <is>
          <t>48,Kazi Alauddin Road,Dhaka -1000.</t>
        </is>
      </c>
      <c r="M161" s="17" t="n">
        <v>1676910447</v>
      </c>
      <c r="N161" s="23">
        <f>HYPERLINK("mailto:suraya@diu.edu.bd","suraya@diu.edu.bd")</f>
        <v/>
      </c>
    </row>
    <row customHeight="1" ht="12.75" r="162" s="161">
      <c r="A162" s="10" t="n"/>
      <c r="B162" s="106" t="n">
        <v>158</v>
      </c>
      <c r="C162" s="106" t="inlineStr">
        <is>
          <t>male</t>
        </is>
      </c>
      <c r="D162" s="96" t="inlineStr">
        <is>
          <t>Pritam Bhowmick</t>
        </is>
      </c>
      <c r="E162" s="29" t="inlineStr">
        <is>
          <t>102-15-1054</t>
        </is>
      </c>
      <c r="F162" s="49">
        <f>IF((MID(E162,5,2))="10","ENG",IF((MID(E162,5,2))="11","BBA",IF((MID(E162,5,2))="12","MBA(E)",IF((MID(E162,5,2))="14","MBA",IF((MID(E162,5,2))="15","CSE",IF((MID(E162,5,2))="16","CIS",IF((MID(E162,5,2))="17","MS-MIS",IF((MID(E162,5,2))="18","B.COM",IF((MID(E162,5,2))="19","ETE",IF((MID(E162,5,2))="20","CS",IF((MID(E162,5,2))="21","MA-ENG(P)",IF((MID(E162,5,2))="22","MA-ENG(F)",IF((MID(E162,5,2))="23","TE",IF((MID(E162,5,2))="24","JMC",IF((MID(E162,5,2))="25","MS-CSE",IF((MID(E162,5,2))="26","LLB(H)",IF((MID(E162,5,2))="27","BRE",IF((MID(E162,5,2))="28","MSS-JMC",IF((MID(E162,5,2))="29","PHARMACY",IF((MID(E162,5,2))="30","ESDM",IF((MID(E162,5,2))="31","MS-ETE",IF((MID(E162,5,2))="32","MS-TE",IF((MID(E162,5,2))="33","EEE",IF((MID(E162,5,2))="34","NFE",IF((MID(E162,5,2))="35","SWE",IF((MID(E162,5,2))="36","LLB(P)",IF((MID(E162,5,2))="37","LLM(Pre)",IF((MID(E162,5,2))="38","LLM(F)",IF((MID(E162,5,2))="39","ICT",IF((MID(E162,5,2))="40","MTCA",IF((MID(E162,5,2))="41","MS-PH",IF((MID(E162,5,2))="42","ARCH",IF((MID(E162,5,2))="43","THM",IF((MID(E162,5,2))="44","MS-SWE",IF((MID(E162,5,2))="45","ENTRE",IF((MID(E162,5,2))="46","M-PHARM",IF((MID(E162,5,2))="47","CIVIL-ENG",0)))))))))))))))))))))))))))))))))))))</f>
        <v/>
      </c>
      <c r="G162" s="90">
        <f>#N/A</f>
        <v/>
      </c>
      <c r="H162" s="108" t="inlineStr">
        <is>
          <t>Fall-2015</t>
        </is>
      </c>
      <c r="I162" s="108" t="inlineStr">
        <is>
          <t>-</t>
        </is>
      </c>
      <c r="J162" s="108" t="inlineStr">
        <is>
          <t>-</t>
        </is>
      </c>
      <c r="K162" s="108" t="inlineStr">
        <is>
          <t>Metropoliton Housing, Babor Raod, Mohammadpur, Dhaka.</t>
        </is>
      </c>
      <c r="L162" s="108" t="inlineStr">
        <is>
          <t>South Telpakerpur, Ranirbazar, Comilla.</t>
        </is>
      </c>
      <c r="M162" s="120" t="n">
        <v>1926497839</v>
      </c>
      <c r="N162" s="90" t="inlineStr">
        <is>
          <t>pritam.bhowmick@ymail.com</t>
        </is>
      </c>
    </row>
    <row customHeight="1" ht="12.75" r="163" s="161">
      <c r="A163" s="10" t="n"/>
      <c r="B163" s="85" t="n">
        <v>159</v>
      </c>
      <c r="C163" s="85" t="inlineStr">
        <is>
          <t>male</t>
        </is>
      </c>
      <c r="D163" s="96" t="inlineStr">
        <is>
          <t>S.M. Sourav</t>
        </is>
      </c>
      <c r="E163" s="29" t="inlineStr">
        <is>
          <t>133-14-1187</t>
        </is>
      </c>
      <c r="F163" s="49">
        <f>IF((MID(E163,5,2))="10","ENG",IF((MID(E163,5,2))="11","BBA",IF((MID(E163,5,2))="12","MBA(E)",IF((MID(E163,5,2))="14","MBA",IF((MID(E163,5,2))="15","CSE",IF((MID(E163,5,2))="16","CIS",IF((MID(E163,5,2))="17","MS-MIS",IF((MID(E163,5,2))="18","B.COM",IF((MID(E163,5,2))="19","ETE",IF((MID(E163,5,2))="20","CS",IF((MID(E163,5,2))="21","MA-ENG(P)",IF((MID(E163,5,2))="22","MA-ENG(F)",IF((MID(E163,5,2))="23","TE",IF((MID(E163,5,2))="24","JMC",IF((MID(E163,5,2))="25","MS-CSE",IF((MID(E163,5,2))="26","LLB(H)",IF((MID(E163,5,2))="27","BRE",IF((MID(E163,5,2))="28","MSS-JMC",IF((MID(E163,5,2))="29","PHARMACY",IF((MID(E163,5,2))="30","ESDM",IF((MID(E163,5,2))="31","MS-ETE",IF((MID(E163,5,2))="32","MS-TE",IF((MID(E163,5,2))="33","EEE",IF((MID(E163,5,2))="34","NFE",IF((MID(E163,5,2))="35","SWE",IF((MID(E163,5,2))="36","LLB(P)",IF((MID(E163,5,2))="37","LLM(Pre)",IF((MID(E163,5,2))="38","LLM(F)",IF((MID(E163,5,2))="39","ICT",IF((MID(E163,5,2))="40","MTCA",IF((MID(E163,5,2))="41","MS-PH",IF((MID(E163,5,2))="42","ARCH",IF((MID(E163,5,2))="43","THM",IF((MID(E163,5,2))="44","MS-SWE",IF((MID(E163,5,2))="45","ENTRE",IF((MID(E163,5,2))="46","M-PHARM",IF((MID(E163,5,2))="47","CIVIL-ENG",0)))))))))))))))))))))))))))))))))))))</f>
        <v/>
      </c>
      <c r="G163" s="90">
        <f>#N/A</f>
        <v/>
      </c>
      <c r="H163" s="85" t="inlineStr">
        <is>
          <t>Spring-2015</t>
        </is>
      </c>
      <c r="I163" s="85" t="inlineStr">
        <is>
          <t>-</t>
        </is>
      </c>
      <c r="J163" s="85" t="inlineStr">
        <is>
          <t>-</t>
        </is>
      </c>
      <c r="K163" s="85" t="inlineStr">
        <is>
          <t>32/4/A, Shajahan Raod, Mohammadpur, Dhaka.</t>
        </is>
      </c>
      <c r="L163" s="85" t="inlineStr">
        <is>
          <t>Niznandueli Purbo Para, Magura.</t>
        </is>
      </c>
      <c r="M163" s="32" t="inlineStr">
        <is>
          <t>01717830530</t>
        </is>
      </c>
      <c r="N163" t="inlineStr">
        <is>
          <t>sourav1187@diu.edu.bd</t>
        </is>
      </c>
    </row>
    <row customHeight="1" ht="12.75" r="164" s="161">
      <c r="A164" s="10" t="n"/>
      <c r="B164" s="85" t="n">
        <v>160</v>
      </c>
      <c r="C164" s="85" t="inlineStr">
        <is>
          <t>female</t>
        </is>
      </c>
      <c r="D164" s="96" t="inlineStr">
        <is>
          <t>Farhana Yasmin Nipu</t>
        </is>
      </c>
      <c r="E164" s="29" t="inlineStr">
        <is>
          <t>092-11-1021</t>
        </is>
      </c>
      <c r="F164" s="49">
        <f>IF((MID(E164,5,2))="10","ENG",IF((MID(E164,5,2))="11","BBA",IF((MID(E164,5,2))="12","MBA(E)",IF((MID(E164,5,2))="14","MBA",IF((MID(E164,5,2))="15","CSE",IF((MID(E164,5,2))="16","CIS",IF((MID(E164,5,2))="17","MS-MIS",IF((MID(E164,5,2))="18","B.COM",IF((MID(E164,5,2))="19","ETE",IF((MID(E164,5,2))="20","CS",IF((MID(E164,5,2))="21","MA-ENG(P)",IF((MID(E164,5,2))="22","MA-ENG(F)",IF((MID(E164,5,2))="23","TE",IF((MID(E164,5,2))="24","JMC",IF((MID(E164,5,2))="25","MS-CSE",IF((MID(E164,5,2))="26","LLB(H)",IF((MID(E164,5,2))="27","BRE",IF((MID(E164,5,2))="28","MSS-JMC",IF((MID(E164,5,2))="29","PHARMACY",IF((MID(E164,5,2))="30","ESDM",IF((MID(E164,5,2))="31","MS-ETE",IF((MID(E164,5,2))="32","MS-TE",IF((MID(E164,5,2))="33","EEE",IF((MID(E164,5,2))="34","NFE",IF((MID(E164,5,2))="35","SWE",IF((MID(E164,5,2))="36","LLB(P)",IF((MID(E164,5,2))="37","LLM(Pre)",IF((MID(E164,5,2))="38","LLM(F)",IF((MID(E164,5,2))="39","ICT",IF((MID(E164,5,2))="40","MTCA",IF((MID(E164,5,2))="41","MS-PH",IF((MID(E164,5,2))="42","ARCH",IF((MID(E164,5,2))="43","THM",IF((MID(E164,5,2))="44","MS-SWE",IF((MID(E164,5,2))="45","ENTRE",IF((MID(E164,5,2))="46","M-PHARM",IF((MID(E164,5,2))="47","CIVIL-ENG",0)))))))))))))))))))))))))))))))))))))</f>
        <v/>
      </c>
      <c r="G164" s="90">
        <f>#N/A</f>
        <v/>
      </c>
      <c r="H164" s="85" t="inlineStr">
        <is>
          <t>Spring-2015</t>
        </is>
      </c>
      <c r="I164" s="85" t="inlineStr">
        <is>
          <t>-</t>
        </is>
      </c>
      <c r="J164" s="85" t="inlineStr">
        <is>
          <t>-</t>
        </is>
      </c>
      <c r="K164" s="85" t="inlineStr">
        <is>
          <t>Jahangirnagar, Savar, Dhaka.</t>
        </is>
      </c>
      <c r="L164" s="85" t="inlineStr">
        <is>
          <t>Vill-Charkali, Post-Charkhali, Thana-Companigang, Dist-Noakhali.</t>
        </is>
      </c>
      <c r="M164" s="32" t="inlineStr">
        <is>
          <t>01814398547</t>
        </is>
      </c>
      <c r="N164" t="inlineStr">
        <is>
          <t>farhana@gmail.com</t>
        </is>
      </c>
    </row>
    <row customHeight="1" ht="12.75" r="165" s="161">
      <c r="A165" s="10" t="n"/>
      <c r="B165" s="85" t="n">
        <v>161</v>
      </c>
      <c r="C165" s="85" t="inlineStr">
        <is>
          <t>male</t>
        </is>
      </c>
      <c r="D165" s="96" t="inlineStr">
        <is>
          <t>Md.Tara Miah</t>
        </is>
      </c>
      <c r="E165" s="29" t="inlineStr">
        <is>
          <t>111-15-1291</t>
        </is>
      </c>
      <c r="F165" s="49">
        <f>IF((MID(E165,5,2))="10","ENG",IF((MID(E165,5,2))="11","BBA",IF((MID(E165,5,2))="12","MBA(E)",IF((MID(E165,5,2))="14","MBA",IF((MID(E165,5,2))="15","CSE",IF((MID(E165,5,2))="16","CIS",IF((MID(E165,5,2))="17","MS-MIS",IF((MID(E165,5,2))="18","B.COM",IF((MID(E165,5,2))="19","ETE",IF((MID(E165,5,2))="20","CS",IF((MID(E165,5,2))="21","MA-ENG(P)",IF((MID(E165,5,2))="22","MA-ENG(F)",IF((MID(E165,5,2))="23","TE",IF((MID(E165,5,2))="24","JMC",IF((MID(E165,5,2))="25","MS-CSE",IF((MID(E165,5,2))="26","LLB(H)",IF((MID(E165,5,2))="27","BRE",IF((MID(E165,5,2))="28","MSS-JMC",IF((MID(E165,5,2))="29","PHARMACY",IF((MID(E165,5,2))="30","ESDM",IF((MID(E165,5,2))="31","MS-ETE",IF((MID(E165,5,2))="32","MS-TE",IF((MID(E165,5,2))="33","EEE",IF((MID(E165,5,2))="34","NFE",IF((MID(E165,5,2))="35","SWE",IF((MID(E165,5,2))="36","LLB(P)",IF((MID(E165,5,2))="37","LLM(Pre)",IF((MID(E165,5,2))="38","LLM(F)",IF((MID(E165,5,2))="39","ICT",IF((MID(E165,5,2))="40","MTCA",IF((MID(E165,5,2))="41","MS-PH",IF((MID(E165,5,2))="42","ARCH",IF((MID(E165,5,2))="43","THM",IF((MID(E165,5,2))="44","MS-SWE",IF((MID(E165,5,2))="45","ENTRE",IF((MID(E165,5,2))="46","M-PHARM",IF((MID(E165,5,2))="47","CIVIL-ENG",0)))))))))))))))))))))))))))))))))))))</f>
        <v/>
      </c>
      <c r="G165" s="90">
        <f>#N/A</f>
        <v/>
      </c>
      <c r="H165" s="85" t="inlineStr">
        <is>
          <t>Summer-2015</t>
        </is>
      </c>
      <c r="I165" s="85" t="inlineStr">
        <is>
          <t>-</t>
        </is>
      </c>
      <c r="J165" s="85" t="inlineStr">
        <is>
          <t>-</t>
        </is>
      </c>
      <c r="K165" s="85" t="inlineStr">
        <is>
          <t>G-13,Jakir Hossen Road, Lalmatia, Dhaka.</t>
        </is>
      </c>
      <c r="L165" s="85" t="inlineStr">
        <is>
          <t>Vill-Salimabad, Post-Salimabad, Thana-Bancharampur, Dist-Brahmenbaria.</t>
        </is>
      </c>
      <c r="M165" s="32" t="inlineStr">
        <is>
          <t>01924758382</t>
        </is>
      </c>
      <c r="N165" t="inlineStr">
        <is>
          <t>mdtara5@gmail.com</t>
        </is>
      </c>
    </row>
    <row customHeight="1" ht="12.75" r="166" s="161">
      <c r="A166" s="10" t="n"/>
      <c r="B166" s="85" t="n">
        <v>162</v>
      </c>
      <c r="C166" s="85" t="inlineStr">
        <is>
          <t>male</t>
        </is>
      </c>
      <c r="D166" s="96" t="inlineStr">
        <is>
          <t>Mohammad Jahirul Islam</t>
        </is>
      </c>
      <c r="E166" s="29" t="inlineStr">
        <is>
          <t>101-11-1382</t>
        </is>
      </c>
      <c r="F166" s="49">
        <f>IF((MID(E166,5,2))="10","ENG",IF((MID(E166,5,2))="11","BBA",IF((MID(E166,5,2))="12","MBA(E)",IF((MID(E166,5,2))="14","MBA",IF((MID(E166,5,2))="15","CSE",IF((MID(E166,5,2))="16","CIS",IF((MID(E166,5,2))="17","MS-MIS",IF((MID(E166,5,2))="18","B.COM",IF((MID(E166,5,2))="19","ETE",IF((MID(E166,5,2))="20","CS",IF((MID(E166,5,2))="21","MA-ENG(P)",IF((MID(E166,5,2))="22","MA-ENG(F)",IF((MID(E166,5,2))="23","TE",IF((MID(E166,5,2))="24","JMC",IF((MID(E166,5,2))="25","MS-CSE",IF((MID(E166,5,2))="26","LLB(H)",IF((MID(E166,5,2))="27","BRE",IF((MID(E166,5,2))="28","MSS-JMC",IF((MID(E166,5,2))="29","PHARMACY",IF((MID(E166,5,2))="30","ESDM",IF((MID(E166,5,2))="31","MS-ETE",IF((MID(E166,5,2))="32","MS-TE",IF((MID(E166,5,2))="33","EEE",IF((MID(E166,5,2))="34","NFE",IF((MID(E166,5,2))="35","SWE",IF((MID(E166,5,2))="36","LLB(P)",IF((MID(E166,5,2))="37","LLM(Pre)",IF((MID(E166,5,2))="38","LLM(F)",IF((MID(E166,5,2))="39","ICT",IF((MID(E166,5,2))="40","MTCA",IF((MID(E166,5,2))="41","MS-PH",IF((MID(E166,5,2))="42","ARCH",IF((MID(E166,5,2))="43","THM",IF((MID(E166,5,2))="44","MS-SWE",IF((MID(E166,5,2))="45","ENTRE",IF((MID(E166,5,2))="46","M-PHARM",IF((MID(E166,5,2))="47","CIVIL-ENG",0)))))))))))))))))))))))))))))))))))))</f>
        <v/>
      </c>
      <c r="G166" s="90">
        <f>#N/A</f>
        <v/>
      </c>
      <c r="H166" s="85" t="inlineStr">
        <is>
          <t>Fall-2015</t>
        </is>
      </c>
      <c r="I166" s="85" t="inlineStr">
        <is>
          <t>-</t>
        </is>
      </c>
      <c r="J166" s="85" t="inlineStr">
        <is>
          <t>-</t>
        </is>
      </c>
      <c r="K166" s="85" t="inlineStr">
        <is>
          <t>Sumul Para, Adamjinagar, Siddirgong, Narayangong.</t>
        </is>
      </c>
      <c r="L166" s="85" t="inlineStr">
        <is>
          <t>Sumul Para, Adamjinagar, Siddirgong, Narayangong.</t>
        </is>
      </c>
      <c r="M166" s="32" t="inlineStr">
        <is>
          <t>01937649885</t>
        </is>
      </c>
      <c r="N166" s="90" t="inlineStr">
        <is>
          <t>ekramanu@gmail.com</t>
        </is>
      </c>
    </row>
    <row customHeight="1" ht="12.75" r="167" s="161">
      <c r="A167" s="10" t="n"/>
      <c r="B167" s="85" t="n">
        <v>163</v>
      </c>
      <c r="C167" s="85" t="inlineStr">
        <is>
          <t>female</t>
        </is>
      </c>
      <c r="D167" s="96" t="inlineStr">
        <is>
          <t>Ishrat Jahan</t>
        </is>
      </c>
      <c r="E167" s="29" t="inlineStr">
        <is>
          <t>102-26-127</t>
        </is>
      </c>
      <c r="F167" s="49">
        <f>IF((MID(E167,5,2))="10","ENG",IF((MID(E167,5,2))="11","BBA",IF((MID(E167,5,2))="12","MBA(E)",IF((MID(E167,5,2))="14","MBA",IF((MID(E167,5,2))="15","CSE",IF((MID(E167,5,2))="16","CIS",IF((MID(E167,5,2))="17","MS-MIS",IF((MID(E167,5,2))="18","B.COM",IF((MID(E167,5,2))="19","ETE",IF((MID(E167,5,2))="20","CS",IF((MID(E167,5,2))="21","MA-ENG(P)",IF((MID(E167,5,2))="22","MA-ENG(F)",IF((MID(E167,5,2))="23","TE",IF((MID(E167,5,2))="24","JMC",IF((MID(E167,5,2))="25","MS-CSE",IF((MID(E167,5,2))="26","LLB(H)",IF((MID(E167,5,2))="27","BRE",IF((MID(E167,5,2))="28","MSS-JMC",IF((MID(E167,5,2))="29","PHARMACY",IF((MID(E167,5,2))="30","ESDM",IF((MID(E167,5,2))="31","MS-ETE",IF((MID(E167,5,2))="32","MS-TE",IF((MID(E167,5,2))="33","EEE",IF((MID(E167,5,2))="34","NFE",IF((MID(E167,5,2))="35","SWE",IF((MID(E167,5,2))="36","LLB(P)",IF((MID(E167,5,2))="37","LLM(Pre)",IF((MID(E167,5,2))="38","LLM(F)",IF((MID(E167,5,2))="39","ICT",IF((MID(E167,5,2))="40","MTCA",IF((MID(E167,5,2))="41","MS-PH",IF((MID(E167,5,2))="42","ARCH",IF((MID(E167,5,2))="43","THM",IF((MID(E167,5,2))="44","MS-SWE",IF((MID(E167,5,2))="45","ENTRE",IF((MID(E167,5,2))="46","M-PHARM",IF((MID(E167,5,2))="47","CIVIL-ENG",0)))))))))))))))))))))))))))))))))))))</f>
        <v/>
      </c>
      <c r="G167" s="90">
        <f>#N/A</f>
        <v/>
      </c>
      <c r="H167" s="85" t="inlineStr">
        <is>
          <t>Fall-2014</t>
        </is>
      </c>
      <c r="I167" s="85" t="inlineStr">
        <is>
          <t>-</t>
        </is>
      </c>
      <c r="J167" s="85" t="inlineStr">
        <is>
          <t>-</t>
        </is>
      </c>
      <c r="K167" s="85" t="inlineStr">
        <is>
          <t>Matbar Plaza akijan-52 Collage Get, Collage Raod, Gazipur.</t>
        </is>
      </c>
      <c r="L167" s="85" t="inlineStr">
        <is>
          <t>Vill-Niznanduali, Post-Magura, Thana-Magura, Dist-Magura.</t>
        </is>
      </c>
      <c r="M167" s="32" t="inlineStr">
        <is>
          <t>01916973497</t>
        </is>
      </c>
      <c r="N167" s="90" t="inlineStr">
        <is>
          <t>ishrat.jahan100@gmail.com</t>
        </is>
      </c>
    </row>
    <row customHeight="1" ht="12.75" r="168" s="161">
      <c r="A168" s="10" t="n"/>
      <c r="B168" s="85" t="n">
        <v>164</v>
      </c>
      <c r="C168" s="85" t="inlineStr">
        <is>
          <t>male</t>
        </is>
      </c>
      <c r="D168" s="96" t="inlineStr">
        <is>
          <t>Bappy Rowshon</t>
        </is>
      </c>
      <c r="E168" s="29" t="inlineStr">
        <is>
          <t>101-26-124</t>
        </is>
      </c>
      <c r="F168" s="49">
        <f>IF((MID(E168,5,2))="10","ENG",IF((MID(E168,5,2))="11","BBA",IF((MID(E168,5,2))="12","MBA(E)",IF((MID(E168,5,2))="14","MBA",IF((MID(E168,5,2))="15","CSE",IF((MID(E168,5,2))="16","CIS",IF((MID(E168,5,2))="17","MS-MIS",IF((MID(E168,5,2))="18","B.COM",IF((MID(E168,5,2))="19","ETE",IF((MID(E168,5,2))="20","CS",IF((MID(E168,5,2))="21","MA-ENG(P)",IF((MID(E168,5,2))="22","MA-ENG(F)",IF((MID(E168,5,2))="23","TE",IF((MID(E168,5,2))="24","JMC",IF((MID(E168,5,2))="25","MS-CSE",IF((MID(E168,5,2))="26","LLB(H)",IF((MID(E168,5,2))="27","BRE",IF((MID(E168,5,2))="28","MSS-JMC",IF((MID(E168,5,2))="29","PHARMACY",IF((MID(E168,5,2))="30","ESDM",IF((MID(E168,5,2))="31","MS-ETE",IF((MID(E168,5,2))="32","MS-TE",IF((MID(E168,5,2))="33","EEE",IF((MID(E168,5,2))="34","NFE",IF((MID(E168,5,2))="35","SWE",IF((MID(E168,5,2))="36","LLB(P)",IF((MID(E168,5,2))="37","LLM(Pre)",IF((MID(E168,5,2))="38","LLM(F)",IF((MID(E168,5,2))="39","ICT",IF((MID(E168,5,2))="40","MTCA",IF((MID(E168,5,2))="41","MS-PH",IF((MID(E168,5,2))="42","ARCH",IF((MID(E168,5,2))="43","THM",IF((MID(E168,5,2))="44","MS-SWE",IF((MID(E168,5,2))="45","ENTRE",IF((MID(E168,5,2))="46","M-PHARM",IF((MID(E168,5,2))="47","CIVIL-ENG",0)))))))))))))))))))))))))))))))))))))</f>
        <v/>
      </c>
      <c r="G168" s="90">
        <f>#N/A</f>
        <v/>
      </c>
      <c r="H168" s="85" t="inlineStr">
        <is>
          <t>Summer-2014</t>
        </is>
      </c>
      <c r="I168" s="85" t="inlineStr">
        <is>
          <t>-</t>
        </is>
      </c>
      <c r="J168" s="85" t="inlineStr">
        <is>
          <t>-</t>
        </is>
      </c>
      <c r="K168" s="85" t="inlineStr">
        <is>
          <t>Hosue No-4, Road No-13, Sector-4, Uttara, Dhaka.</t>
        </is>
      </c>
      <c r="L168" s="85" t="inlineStr">
        <is>
          <t>Vill-Mokterpara, Post-Sirajgonj Sadar, Thana-Sirajgonj, Dist-Sirajgonj.</t>
        </is>
      </c>
      <c r="M168" s="32" t="inlineStr">
        <is>
          <t>01752595738</t>
        </is>
      </c>
      <c r="N168" s="27" t="inlineStr">
        <is>
          <t>bappyrawahoni@yahoo.com</t>
        </is>
      </c>
    </row>
    <row customHeight="1" ht="12.75" r="169" s="161">
      <c r="A169" s="10" t="n"/>
      <c r="B169" s="85" t="n">
        <v>165</v>
      </c>
      <c r="C169" s="85" t="inlineStr">
        <is>
          <t>male</t>
        </is>
      </c>
      <c r="D169" s="96" t="inlineStr">
        <is>
          <t>Md. Parvez Reza.</t>
        </is>
      </c>
      <c r="E169" s="29" t="inlineStr">
        <is>
          <t>112-15-1420</t>
        </is>
      </c>
      <c r="F169" s="49">
        <f>IF((MID(E169,5,2))="10","ENG",IF((MID(E169,5,2))="11","BBA",IF((MID(E169,5,2))="12","MBA(E)",IF((MID(E169,5,2))="14","MBA",IF((MID(E169,5,2))="15","CSE",IF((MID(E169,5,2))="16","CIS",IF((MID(E169,5,2))="17","MS-MIS",IF((MID(E169,5,2))="18","B.COM",IF((MID(E169,5,2))="19","ETE",IF((MID(E169,5,2))="20","CS",IF((MID(E169,5,2))="21","MA-ENG(P)",IF((MID(E169,5,2))="22","MA-ENG(F)",IF((MID(E169,5,2))="23","TE",IF((MID(E169,5,2))="24","JMC",IF((MID(E169,5,2))="25","MS-CSE",IF((MID(E169,5,2))="26","LLB(H)",IF((MID(E169,5,2))="27","BRE",IF((MID(E169,5,2))="28","MSS-JMC",IF((MID(E169,5,2))="29","PHARMACY",IF((MID(E169,5,2))="30","ESDM",IF((MID(E169,5,2))="31","MS-ETE",IF((MID(E169,5,2))="32","MS-TE",IF((MID(E169,5,2))="33","EEE",IF((MID(E169,5,2))="34","NFE",IF((MID(E169,5,2))="35","SWE",IF((MID(E169,5,2))="36","LLB(P)",IF((MID(E169,5,2))="37","LLM(Pre)",IF((MID(E169,5,2))="38","LLM(F)",IF((MID(E169,5,2))="39","ICT",IF((MID(E169,5,2))="40","MTCA",IF((MID(E169,5,2))="41","MS-PH",IF((MID(E169,5,2))="42","ARCH",IF((MID(E169,5,2))="43","THM",IF((MID(E169,5,2))="44","MS-SWE",IF((MID(E169,5,2))="45","ENTRE",IF((MID(E169,5,2))="46","M-PHARM",IF((MID(E169,5,2))="47","CIVIL-ENG",0)))))))))))))))))))))))))))))))))))))</f>
        <v/>
      </c>
      <c r="G169" s="90">
        <f>#N/A</f>
        <v/>
      </c>
      <c r="H169" s="85" t="inlineStr">
        <is>
          <t>-</t>
        </is>
      </c>
      <c r="I169" s="85" t="inlineStr">
        <is>
          <t>-</t>
        </is>
      </c>
      <c r="J169" s="85" t="inlineStr">
        <is>
          <t>-</t>
        </is>
      </c>
      <c r="K169" s="85" t="inlineStr">
        <is>
          <t>12/1, Najma Monjil, Uttor Dhanmondi, Kalabagan, Dhaka.</t>
        </is>
      </c>
      <c r="L169" s="85" t="inlineStr">
        <is>
          <t>Vill-Katlamary, Post-Amla, Thana-Mirpur, Dist-Kushtia.</t>
        </is>
      </c>
      <c r="M169" s="32" t="inlineStr">
        <is>
          <t>01723004941</t>
        </is>
      </c>
      <c r="N169" s="90" t="inlineStr">
        <is>
          <t>parvezreza.cse@gmail.com</t>
        </is>
      </c>
    </row>
    <row customHeight="1" ht="12.75" r="170" s="161">
      <c r="A170" s="10" t="n"/>
      <c r="B170" s="85" t="n">
        <v>166</v>
      </c>
      <c r="C170" s="85" t="inlineStr">
        <is>
          <t>male</t>
        </is>
      </c>
      <c r="D170" s="86" t="inlineStr">
        <is>
          <t>MD. Faruk Ahamed</t>
        </is>
      </c>
      <c r="E170" s="86" t="inlineStr">
        <is>
          <t>102-34-124</t>
        </is>
      </c>
      <c r="F170" s="49">
        <f>IF((MID(E170,5,2))="10","ENG",IF((MID(E170,5,2))="11","BBA",IF((MID(E170,5,2))="12","MBA(E)",IF((MID(E170,5,2))="14","MBA",IF((MID(E170,5,2))="15","CSE",IF((MID(E170,5,2))="16","CIS",IF((MID(E170,5,2))="17","MS-MIS",IF((MID(E170,5,2))="18","B.COM",IF((MID(E170,5,2))="19","ETE",IF((MID(E170,5,2))="20","CS",IF((MID(E170,5,2))="21","MA-ENG(P)",IF((MID(E170,5,2))="22","MA-ENG(F)",IF((MID(E170,5,2))="23","TE",IF((MID(E170,5,2))="24","JMC",IF((MID(E170,5,2))="25","MS-CSE",IF((MID(E170,5,2))="26","LLB(H)",IF((MID(E170,5,2))="27","BRE",IF((MID(E170,5,2))="28","MSS-JMC",IF((MID(E170,5,2))="29","PHARMACY",IF((MID(E170,5,2))="30","ESDM",IF((MID(E170,5,2))="31","MS-ETE",IF((MID(E170,5,2))="32","MS-TE",IF((MID(E170,5,2))="33","EEE",IF((MID(E170,5,2))="34","NFE",IF((MID(E170,5,2))="35","SWE",IF((MID(E170,5,2))="36","LLB(P)",IF((MID(E170,5,2))="37","LLM(Pre)",IF((MID(E170,5,2))="38","LLM(F)",IF((MID(E170,5,2))="39","ICT",IF((MID(E170,5,2))="40","MTCA",IF((MID(E170,5,2))="41","MS-PH",IF((MID(E170,5,2))="42","ARCH",IF((MID(E170,5,2))="43","THM",IF((MID(E170,5,2))="44","MS-SWE",IF((MID(E170,5,2))="45","ENTRE",IF((MID(E170,5,2))="46","M-PHARM",IF((MID(E170,5,2))="47","CIVIL-ENG",0)))))))))))))))))))))))))))))))))))))</f>
        <v/>
      </c>
      <c r="G170" s="90">
        <f>#N/A</f>
        <v/>
      </c>
      <c r="H170" s="85" t="inlineStr">
        <is>
          <t>Fall 2014</t>
        </is>
      </c>
      <c r="I170" s="85" t="inlineStr">
        <is>
          <t>IFAD Multi Products Ltd.</t>
        </is>
      </c>
      <c r="J170" s="85" t="inlineStr">
        <is>
          <t xml:space="preserve"> Sr. Officer</t>
        </is>
      </c>
      <c r="K170" s="85" t="inlineStr">
        <is>
          <t>Savar,Dhaka</t>
        </is>
      </c>
      <c r="L170" s="85" t="inlineStr">
        <is>
          <t>Arandha,Boularchir,Raygon,Sirajgonj.</t>
        </is>
      </c>
      <c r="M170" s="17" t="n">
        <v>1722894788</v>
      </c>
      <c r="N170" s="23">
        <f>HYPERLINK("mailto:farukdfl@gmail.com","farukdfl@gmail.com")</f>
        <v/>
      </c>
    </row>
    <row customHeight="1" ht="12.75" r="171" s="161">
      <c r="A171" s="10" t="n"/>
      <c r="B171" s="85" t="n">
        <v>167</v>
      </c>
      <c r="C171" s="85" t="inlineStr">
        <is>
          <t>female</t>
        </is>
      </c>
      <c r="D171" s="98" t="inlineStr">
        <is>
          <t>Shahnaz Akter</t>
        </is>
      </c>
      <c r="E171" s="98" t="inlineStr">
        <is>
          <t>102-34-119</t>
        </is>
      </c>
      <c r="F171" s="49" t="inlineStr">
        <is>
          <t>NFE</t>
        </is>
      </c>
      <c r="G171" s="90">
        <f>#N/A</f>
        <v/>
      </c>
      <c r="H171" s="85" t="inlineStr">
        <is>
          <t>Fall-2014</t>
        </is>
      </c>
      <c r="I171" s="85" t="inlineStr">
        <is>
          <t>-</t>
        </is>
      </c>
      <c r="J171" s="85" t="inlineStr">
        <is>
          <t>-</t>
        </is>
      </c>
      <c r="K171" s="85" t="inlineStr">
        <is>
          <t>Aminbazar, Savar, Dhaka.</t>
        </is>
      </c>
      <c r="L171" s="85" t="inlineStr">
        <is>
          <t>Aminbazar, Savar, Dhaka.</t>
        </is>
      </c>
      <c r="M171" s="101" t="n">
        <v>1917030815</v>
      </c>
      <c r="N171" s="21" t="inlineStr">
        <is>
          <t>-</t>
        </is>
      </c>
    </row>
    <row customHeight="1" ht="12.75" r="172" s="161">
      <c r="A172" s="10" t="n"/>
      <c r="B172" s="85" t="n">
        <v>168</v>
      </c>
      <c r="C172" s="85" t="inlineStr">
        <is>
          <t>male</t>
        </is>
      </c>
      <c r="D172" s="86" t="inlineStr">
        <is>
          <t>Walirl Arefin Nahian</t>
        </is>
      </c>
      <c r="E172" s="86" t="inlineStr">
        <is>
          <t>102-25-161</t>
        </is>
      </c>
      <c r="F172" s="49">
        <f>IF((MID(E172,5,2))="10","ENG",IF((MID(E172,5,2))="11","BBA",IF((MID(E172,5,2))="12","MBA(E)",IF((MID(E172,5,2))="14","MBA",IF((MID(E172,5,2))="15","CSE",IF((MID(E172,5,2))="16","CIS",IF((MID(E172,5,2))="17","MS-MIS",IF((MID(E172,5,2))="18","B.COM",IF((MID(E172,5,2))="19","ETE",IF((MID(E172,5,2))="20","CS",IF((MID(E172,5,2))="21","MA-ENG(P)",IF((MID(E172,5,2))="22","MA-ENG(F)",IF((MID(E172,5,2))="23","TE",IF((MID(E172,5,2))="24","JMC",IF((MID(E172,5,2))="25","MS-CSE",IF((MID(E172,5,2))="26","LLB(H)",IF((MID(E172,5,2))="27","BRE",IF((MID(E172,5,2))="28","MSS-JMC",IF((MID(E172,5,2))="29","PHARMACY",IF((MID(E172,5,2))="30","ESDM",IF((MID(E172,5,2))="31","MS-ETE",IF((MID(E172,5,2))="32","MS-TE",IF((MID(E172,5,2))="33","EEE",IF((MID(E172,5,2))="34","NFE",IF((MID(E172,5,2))="35","SWE",IF((MID(E172,5,2))="36","LLB(P)",IF((MID(E172,5,2))="37","LLM(Pre)",IF((MID(E172,5,2))="38","LLM(F)",IF((MID(E172,5,2))="39","ICT",IF((MID(E172,5,2))="40","MTCA",IF((MID(E172,5,2))="41","MS-PH",IF((MID(E172,5,2))="42","ARCH",IF((MID(E172,5,2))="43","THM",IF((MID(E172,5,2))="44","MS-SWE",IF((MID(E172,5,2))="45","ENTRE",IF((MID(E172,5,2))="46","M-PHARM",IF((MID(E172,5,2))="47","CIVIL-ENG",0)))))))))))))))))))))))))))))))))))))</f>
        <v/>
      </c>
      <c r="G172" s="90">
        <f>#N/A</f>
        <v/>
      </c>
      <c r="H172" s="85" t="inlineStr">
        <is>
          <t>Summer 2014</t>
        </is>
      </c>
      <c r="I172" s="85" t="inlineStr">
        <is>
          <t>Apposoft Software Ltd.</t>
        </is>
      </c>
      <c r="J172" s="85" t="inlineStr">
        <is>
          <t>Sr. Software Engineer.</t>
        </is>
      </c>
      <c r="K172" s="85" t="inlineStr">
        <is>
          <t>31/02,Hope Tower,Flat : 06, Khandaker lane, Shiddeswari Road,Shantinagar Dhaka -1217.</t>
        </is>
      </c>
      <c r="L172" s="85" t="inlineStr">
        <is>
          <t>18,Shiddeswari lane,2nd Floor,Shantinagar,Dhaka -1217.</t>
        </is>
      </c>
      <c r="M172" s="17" t="n">
        <v>1711082765</v>
      </c>
      <c r="N172" s="23">
        <f>HYPERLINK("mailto:wnahian@gmail.com","wnahian@gmail.com")</f>
        <v/>
      </c>
    </row>
    <row customHeight="1" ht="12.75" r="173" s="161">
      <c r="A173" s="10" t="n"/>
      <c r="B173" s="85" t="n">
        <v>169</v>
      </c>
      <c r="C173" s="85" t="inlineStr">
        <is>
          <t>male</t>
        </is>
      </c>
      <c r="D173" s="86" t="inlineStr">
        <is>
          <t>MD. Mehedi Hasan</t>
        </is>
      </c>
      <c r="E173" s="86" t="inlineStr">
        <is>
          <t>111-23-2385</t>
        </is>
      </c>
      <c r="F173" s="49">
        <f>IF((MID(E173,5,2))="10","ENG",IF((MID(E173,5,2))="11","BBA",IF((MID(E173,5,2))="12","MBA(E)",IF((MID(E173,5,2))="14","MBA",IF((MID(E173,5,2))="15","CSE",IF((MID(E173,5,2))="16","CIS",IF((MID(E173,5,2))="17","MS-MIS",IF((MID(E173,5,2))="18","B.COM",IF((MID(E173,5,2))="19","ETE",IF((MID(E173,5,2))="20","CS",IF((MID(E173,5,2))="21","MA-ENG(P)",IF((MID(E173,5,2))="22","MA-ENG(F)",IF((MID(E173,5,2))="23","TE",IF((MID(E173,5,2))="24","JMC",IF((MID(E173,5,2))="25","MS-CSE",IF((MID(E173,5,2))="26","LLB(H)",IF((MID(E173,5,2))="27","BRE",IF((MID(E173,5,2))="28","MSS-JMC",IF((MID(E173,5,2))="29","PHARMACY",IF((MID(E173,5,2))="30","ESDM",IF((MID(E173,5,2))="31","MS-ETE",IF((MID(E173,5,2))="32","MS-TE",IF((MID(E173,5,2))="33","EEE",IF((MID(E173,5,2))="34","NFE",IF((MID(E173,5,2))="35","SWE",IF((MID(E173,5,2))="36","LLB(P)",IF((MID(E173,5,2))="37","LLM(Pre)",IF((MID(E173,5,2))="38","LLM(F)",IF((MID(E173,5,2))="39","ICT",IF((MID(E173,5,2))="40","MTCA",IF((MID(E173,5,2))="41","MS-PH",IF((MID(E173,5,2))="42","ARCH",IF((MID(E173,5,2))="43","THM",IF((MID(E173,5,2))="44","MS-SWE",IF((MID(E173,5,2))="45","ENTRE",IF((MID(E173,5,2))="46","M-PHARM",IF((MID(E173,5,2))="47","CIVIL-ENG",0)))))))))))))))))))))))))))))))))))))</f>
        <v/>
      </c>
      <c r="G173" s="90">
        <f>#N/A</f>
        <v/>
      </c>
      <c r="H173" s="85" t="inlineStr">
        <is>
          <t>Fall 2014</t>
        </is>
      </c>
      <c r="I173" s="85" t="inlineStr">
        <is>
          <t>Islami bank Institute of Technology,</t>
        </is>
      </c>
      <c r="J173" s="85" t="inlineStr">
        <is>
          <t>Head &amp; Lecturer</t>
        </is>
      </c>
      <c r="K173" s="85" t="inlineStr">
        <is>
          <t>A: 15, Mojid Sorony, Sondanga,Khulna</t>
        </is>
      </c>
      <c r="L173" s="85" t="inlineStr">
        <is>
          <t>Sreerampur,Madaripur.</t>
        </is>
      </c>
      <c r="M173" s="17" t="n">
        <v>1918485678</v>
      </c>
      <c r="N173" s="23">
        <f>HYPERLINK("mailto:mahedi10skar@yahoo.com","mahedi10skar@yahoo.com")</f>
        <v/>
      </c>
    </row>
    <row customHeight="1" ht="12.75" r="174" s="161">
      <c r="A174" s="10" t="n"/>
      <c r="B174" s="85" t="n">
        <v>170</v>
      </c>
      <c r="C174" s="85" t="inlineStr">
        <is>
          <t>male</t>
        </is>
      </c>
      <c r="D174" s="86" t="inlineStr">
        <is>
          <t>Saiful Islam</t>
        </is>
      </c>
      <c r="E174" s="86" t="inlineStr">
        <is>
          <t>102-15-1045</t>
        </is>
      </c>
      <c r="F174" s="49">
        <f>IF((MID(E174,5,2))="10","ENG",IF((MID(E174,5,2))="11","BBA",IF((MID(E174,5,2))="12","MBA(E)",IF((MID(E174,5,2))="14","MBA",IF((MID(E174,5,2))="15","CSE",IF((MID(E174,5,2))="16","CIS",IF((MID(E174,5,2))="17","MS-MIS",IF((MID(E174,5,2))="18","B.COM",IF((MID(E174,5,2))="19","ETE",IF((MID(E174,5,2))="20","CS",IF((MID(E174,5,2))="21","MA-ENG(P)",IF((MID(E174,5,2))="22","MA-ENG(F)",IF((MID(E174,5,2))="23","TE",IF((MID(E174,5,2))="24","JMC",IF((MID(E174,5,2))="25","MS-CSE",IF((MID(E174,5,2))="26","LLB(H)",IF((MID(E174,5,2))="27","BRE",IF((MID(E174,5,2))="28","MSS-JMC",IF((MID(E174,5,2))="29","PHARMACY",IF((MID(E174,5,2))="30","ESDM",IF((MID(E174,5,2))="31","MS-ETE",IF((MID(E174,5,2))="32","MS-TE",IF((MID(E174,5,2))="33","EEE",IF((MID(E174,5,2))="34","NFE",IF((MID(E174,5,2))="35","SWE",IF((MID(E174,5,2))="36","LLB(P)",IF((MID(E174,5,2))="37","LLM(Pre)",IF((MID(E174,5,2))="38","LLM(F)",IF((MID(E174,5,2))="39","ICT",IF((MID(E174,5,2))="40","MTCA",IF((MID(E174,5,2))="41","MS-PH",IF((MID(E174,5,2))="42","ARCH",IF((MID(E174,5,2))="43","THM",IF((MID(E174,5,2))="44","MS-SWE",IF((MID(E174,5,2))="45","ENTRE",IF((MID(E174,5,2))="46","M-PHARM",IF((MID(E174,5,2))="47","CIVIL-ENG",0)))))))))))))))))))))))))))))))))))))</f>
        <v/>
      </c>
      <c r="G174" s="90">
        <f>#N/A</f>
        <v/>
      </c>
      <c r="H174" s="85" t="inlineStr">
        <is>
          <t>Summer 2014</t>
        </is>
      </c>
      <c r="I174" s="85" t="inlineStr">
        <is>
          <t>DIU</t>
        </is>
      </c>
      <c r="J174" s="85" t="inlineStr">
        <is>
          <t>Lecturer</t>
        </is>
      </c>
      <c r="K174" s="85" t="inlineStr">
        <is>
          <t xml:space="preserve"> Nurul Islam,Holding: 29, Word: 06, Gongi,Gazipur.</t>
        </is>
      </c>
      <c r="L174" s="85" t="inlineStr">
        <is>
          <t xml:space="preserve"> Nurul Islam,Holding: 29, Word: 06, Gongi,Gazipur.</t>
        </is>
      </c>
      <c r="M174" s="17" t="n">
        <v>1989089279</v>
      </c>
      <c r="N174" s="23">
        <f>HYPERLINK("mailto:saiful7220@gmail.com","saiful7220@gmail.com")</f>
        <v/>
      </c>
    </row>
    <row customHeight="1" ht="12.75" r="175" s="161">
      <c r="A175" s="10" t="n"/>
      <c r="B175" s="85" t="n">
        <v>171</v>
      </c>
      <c r="C175" s="85" t="inlineStr">
        <is>
          <t>male</t>
        </is>
      </c>
      <c r="D175" s="86" t="inlineStr">
        <is>
          <t>MD. Imranul Haque 
Limon</t>
        </is>
      </c>
      <c r="E175" s="86" t="inlineStr">
        <is>
          <t>102-15-1036</t>
        </is>
      </c>
      <c r="F175" s="49">
        <f>IF((MID(E175,5,2))="10","ENG",IF((MID(E175,5,2))="11","BBA",IF((MID(E175,5,2))="12","MBA(E)",IF((MID(E175,5,2))="14","MBA",IF((MID(E175,5,2))="15","CSE",IF((MID(E175,5,2))="16","CIS",IF((MID(E175,5,2))="17","MS-MIS",IF((MID(E175,5,2))="18","B.COM",IF((MID(E175,5,2))="19","ETE",IF((MID(E175,5,2))="20","CS",IF((MID(E175,5,2))="21","MA-ENG(P)",IF((MID(E175,5,2))="22","MA-ENG(F)",IF((MID(E175,5,2))="23","TE",IF((MID(E175,5,2))="24","JMC",IF((MID(E175,5,2))="25","MS-CSE",IF((MID(E175,5,2))="26","LLB(H)",IF((MID(E175,5,2))="27","BRE",IF((MID(E175,5,2))="28","MSS-JMC",IF((MID(E175,5,2))="29","PHARMACY",IF((MID(E175,5,2))="30","ESDM",IF((MID(E175,5,2))="31","MS-ETE",IF((MID(E175,5,2))="32","MS-TE",IF((MID(E175,5,2))="33","EEE",IF((MID(E175,5,2))="34","NFE",IF((MID(E175,5,2))="35","SWE",IF((MID(E175,5,2))="36","LLB(P)",IF((MID(E175,5,2))="37","LLM(Pre)",IF((MID(E175,5,2))="38","LLM(F)",IF((MID(E175,5,2))="39","ICT",IF((MID(E175,5,2))="40","MTCA",IF((MID(E175,5,2))="41","MS-PH",IF((MID(E175,5,2))="42","ARCH",IF((MID(E175,5,2))="43","THM",IF((MID(E175,5,2))="44","MS-SWE",IF((MID(E175,5,2))="45","ENTRE",IF((MID(E175,5,2))="46","M-PHARM",IF((MID(E175,5,2))="47","CIVIL-ENG",0)))))))))))))))))))))))))))))))))))))</f>
        <v/>
      </c>
      <c r="G175" s="90">
        <f>#N/A</f>
        <v/>
      </c>
      <c r="H175" s="85" t="inlineStr">
        <is>
          <t>Summer 2014</t>
        </is>
      </c>
      <c r="I175" s="85" t="inlineStr">
        <is>
          <t>Karatbars Software Solution Ltd.</t>
        </is>
      </c>
      <c r="J175" s="85" t="inlineStr">
        <is>
          <t xml:space="preserve"> Software Engineer.</t>
        </is>
      </c>
      <c r="K175" s="18">
        <f>HYPERLINK("mailto:limon1036@hotmail.com","limon1036@hotmail.com")</f>
        <v/>
      </c>
      <c r="L175" s="85" t="inlineStr">
        <is>
          <t>chendana.Balla Cress Road,Honigonj.</t>
        </is>
      </c>
      <c r="M175" s="17" t="n">
        <v>1723689536</v>
      </c>
      <c r="N175" s="23">
        <f>HYPERLINK("mailto:limon1036@hotmail.com","limon1036@hotmail.com")</f>
        <v/>
      </c>
    </row>
    <row customHeight="1" ht="12.75" r="176" s="161">
      <c r="A176" s="10" t="n"/>
      <c r="B176" s="85" t="n">
        <v>172</v>
      </c>
      <c r="C176" s="85" t="inlineStr">
        <is>
          <t>female</t>
        </is>
      </c>
      <c r="D176" s="96" t="inlineStr">
        <is>
          <t>Tasfia Yasmine Anika</t>
        </is>
      </c>
      <c r="E176" s="29" t="inlineStr">
        <is>
          <t>102-15-1003</t>
        </is>
      </c>
      <c r="F176" s="49">
        <f>IF((MID(E176,5,2))="10","ENG",IF((MID(E176,5,2))="11","BBA",IF((MID(E176,5,2))="12","MBA(E)",IF((MID(E176,5,2))="14","MBA",IF((MID(E176,5,2))="15","CSE",IF((MID(E176,5,2))="16","CIS",IF((MID(E176,5,2))="17","MS-MIS",IF((MID(E176,5,2))="18","B.COM",IF((MID(E176,5,2))="19","ETE",IF((MID(E176,5,2))="20","CS",IF((MID(E176,5,2))="21","MA-ENG(P)",IF((MID(E176,5,2))="22","MA-ENG(F)",IF((MID(E176,5,2))="23","TE",IF((MID(E176,5,2))="24","JMC",IF((MID(E176,5,2))="25","MS-CSE",IF((MID(E176,5,2))="26","LLB(H)",IF((MID(E176,5,2))="27","BRE",IF((MID(E176,5,2))="28","MSS-JMC",IF((MID(E176,5,2))="29","PHARMACY",IF((MID(E176,5,2))="30","ESDM",IF((MID(E176,5,2))="31","MS-ETE",IF((MID(E176,5,2))="32","MS-TE",IF((MID(E176,5,2))="33","EEE",IF((MID(E176,5,2))="34","NFE",IF((MID(E176,5,2))="35","SWE",IF((MID(E176,5,2))="36","LLB(P)",IF((MID(E176,5,2))="37","LLM(Pre)",IF((MID(E176,5,2))="38","LLM(F)",IF((MID(E176,5,2))="39","ICT",IF((MID(E176,5,2))="40","MTCA",IF((MID(E176,5,2))="41","MS-PH",IF((MID(E176,5,2))="42","ARCH",IF((MID(E176,5,2))="43","THM",IF((MID(E176,5,2))="44","MS-SWE",IF((MID(E176,5,2))="45","ENTRE",IF((MID(E176,5,2))="46","M-PHARM",IF((MID(E176,5,2))="47","CIVIL-ENG",0)))))))))))))))))))))))))))))))))))))</f>
        <v/>
      </c>
      <c r="G176" s="90">
        <f>#N/A</f>
        <v/>
      </c>
      <c r="H176" s="85" t="inlineStr">
        <is>
          <t>Summer-2014</t>
        </is>
      </c>
      <c r="I176" s="85" t="inlineStr">
        <is>
          <t>-</t>
        </is>
      </c>
      <c r="J176" s="85" t="inlineStr">
        <is>
          <t>-</t>
        </is>
      </c>
      <c r="K176" s="39" t="inlineStr">
        <is>
          <t>55/C, North Dhanmondi, Kalabagan, Dhaka.</t>
        </is>
      </c>
      <c r="L176" s="39" t="inlineStr">
        <is>
          <t>55/C, North Dhanmondi, Kalabagan, Dhaka.</t>
        </is>
      </c>
      <c r="M176" s="32" t="inlineStr">
        <is>
          <t>01670218217</t>
        </is>
      </c>
      <c r="N176" t="inlineStr">
        <is>
          <t>yasmine@diu.edu.bd</t>
        </is>
      </c>
    </row>
    <row customHeight="1" ht="12.75" r="177" s="161">
      <c r="A177" s="10" t="n"/>
      <c r="B177" s="85" t="n">
        <v>173</v>
      </c>
      <c r="C177" s="85" t="inlineStr">
        <is>
          <t>male</t>
        </is>
      </c>
      <c r="D177" s="86" t="inlineStr">
        <is>
          <t>Hari Nandan Roy</t>
        </is>
      </c>
      <c r="E177" s="86" t="inlineStr">
        <is>
          <t>112-15-1441</t>
        </is>
      </c>
      <c r="F177" s="49">
        <f>IF((MID(E177,5,2))="10","ENG",IF((MID(E177,5,2))="11","BBA",IF((MID(E177,5,2))="12","MBA(E)",IF((MID(E177,5,2))="14","MBA",IF((MID(E177,5,2))="15","CSE",IF((MID(E177,5,2))="16","CIS",IF((MID(E177,5,2))="17","MS-MIS",IF((MID(E177,5,2))="18","B.COM",IF((MID(E177,5,2))="19","ETE",IF((MID(E177,5,2))="20","CS",IF((MID(E177,5,2))="21","MA-ENG(P)",IF((MID(E177,5,2))="22","MA-ENG(F)",IF((MID(E177,5,2))="23","TE",IF((MID(E177,5,2))="24","JMC",IF((MID(E177,5,2))="25","MS-CSE",IF((MID(E177,5,2))="26","LLB(H)",IF((MID(E177,5,2))="27","BRE",IF((MID(E177,5,2))="28","MSS-JMC",IF((MID(E177,5,2))="29","PHARMACY",IF((MID(E177,5,2))="30","ESDM",IF((MID(E177,5,2))="31","MS-ETE",IF((MID(E177,5,2))="32","MS-TE",IF((MID(E177,5,2))="33","EEE",IF((MID(E177,5,2))="34","NFE",IF((MID(E177,5,2))="35","SWE",IF((MID(E177,5,2))="36","LLB(P)",IF((MID(E177,5,2))="37","LLM(Pre)",IF((MID(E177,5,2))="38","LLM(F)",IF((MID(E177,5,2))="39","ICT",IF((MID(E177,5,2))="40","MTCA",IF((MID(E177,5,2))="41","MS-PH",IF((MID(E177,5,2))="42","ARCH",IF((MID(E177,5,2))="43","THM",IF((MID(E177,5,2))="44","MS-SWE",IF((MID(E177,5,2))="45","ENTRE",IF((MID(E177,5,2))="46","M-PHARM",IF((MID(E177,5,2))="47","CIVIL-ENG",0)))))))))))))))))))))))))))))))))))))</f>
        <v/>
      </c>
      <c r="G177" s="90">
        <f>#N/A</f>
        <v/>
      </c>
      <c r="H177" s="85" t="inlineStr">
        <is>
          <t>Summer 2014</t>
        </is>
      </c>
      <c r="I177" s="85" t="inlineStr">
        <is>
          <t>Freelancing</t>
        </is>
      </c>
      <c r="J177" s="85" t="inlineStr">
        <is>
          <t>Web Developer</t>
        </is>
      </c>
      <c r="K177" s="85" t="inlineStr">
        <is>
          <t>68/A,Green Road, Dhaka 1205.</t>
        </is>
      </c>
      <c r="L177" s="85" t="inlineStr">
        <is>
          <t>Kalitola Bongram, Amtola,Kazipara,Boda,Panchagarh.</t>
        </is>
      </c>
      <c r="M177" s="17" t="n">
        <v>1717289132</v>
      </c>
      <c r="N177" s="23">
        <f>HYPERLINK("mailto:harimamdanroy@gmail.com","harimamdanroy@gmail.com")</f>
        <v/>
      </c>
    </row>
    <row customHeight="1" ht="12.75" r="178" s="161">
      <c r="A178" s="10" t="n"/>
      <c r="B178" s="85" t="n">
        <v>174</v>
      </c>
      <c r="C178" s="85" t="inlineStr">
        <is>
          <t>male</t>
        </is>
      </c>
      <c r="D178" s="86" t="inlineStr">
        <is>
          <t>MD. Shaikh Ali</t>
        </is>
      </c>
      <c r="E178" s="86" t="inlineStr">
        <is>
          <t>111-15-1204</t>
        </is>
      </c>
      <c r="F178" s="49">
        <f>IF((MID(E178,5,2))="10","ENG",IF((MID(E178,5,2))="11","BBA",IF((MID(E178,5,2))="12","MBA(E)",IF((MID(E178,5,2))="14","MBA",IF((MID(E178,5,2))="15","CSE",IF((MID(E178,5,2))="16","CIS",IF((MID(E178,5,2))="17","MS-MIS",IF((MID(E178,5,2))="18","B.COM",IF((MID(E178,5,2))="19","ETE",IF((MID(E178,5,2))="20","CS",IF((MID(E178,5,2))="21","MA-ENG(P)",IF((MID(E178,5,2))="22","MA-ENG(F)",IF((MID(E178,5,2))="23","TE",IF((MID(E178,5,2))="24","JMC",IF((MID(E178,5,2))="25","MS-CSE",IF((MID(E178,5,2))="26","LLB(H)",IF((MID(E178,5,2))="27","BRE",IF((MID(E178,5,2))="28","MSS-JMC",IF((MID(E178,5,2))="29","PHARMACY",IF((MID(E178,5,2))="30","ESDM",IF((MID(E178,5,2))="31","MS-ETE",IF((MID(E178,5,2))="32","MS-TE",IF((MID(E178,5,2))="33","EEE",IF((MID(E178,5,2))="34","NFE",IF((MID(E178,5,2))="35","SWE",IF((MID(E178,5,2))="36","LLB(P)",IF((MID(E178,5,2))="37","LLM(Pre)",IF((MID(E178,5,2))="38","LLM(F)",IF((MID(E178,5,2))="39","ICT",IF((MID(E178,5,2))="40","MTCA",IF((MID(E178,5,2))="41","MS-PH",IF((MID(E178,5,2))="42","ARCH",IF((MID(E178,5,2))="43","THM",IF((MID(E178,5,2))="44","MS-SWE",IF((MID(E178,5,2))="45","ENTRE",IF((MID(E178,5,2))="46","M-PHARM",IF((MID(E178,5,2))="47","CIVIL-ENG",0)))))))))))))))))))))))))))))))))))))</f>
        <v/>
      </c>
      <c r="G178" s="90">
        <f>#N/A</f>
        <v/>
      </c>
      <c r="H178" s="85" t="inlineStr">
        <is>
          <t>Fall 2013</t>
        </is>
      </c>
      <c r="I178" s="85" t="inlineStr">
        <is>
          <t>Pretty Group.</t>
        </is>
      </c>
      <c r="J178" s="85" t="inlineStr">
        <is>
          <t>Sr. Programmer</t>
        </is>
      </c>
      <c r="K178" s="85" t="inlineStr">
        <is>
          <t>House no: 271,Sultangonj Rayer Bazar high school,Dhanmondi-13,Dhaka 1209.</t>
        </is>
      </c>
      <c r="L178" s="85" t="inlineStr">
        <is>
          <t>Borsalu Para, Atwari,Panchagarh.</t>
        </is>
      </c>
      <c r="M178" s="17" t="n">
        <v>1721064197</v>
      </c>
      <c r="N178" s="23">
        <f>HYPERLINK("mailto:shaikh1924@gmail.com","shaikh1924@gmail.com")</f>
        <v/>
      </c>
    </row>
    <row customHeight="1" ht="12.75" r="179" s="161">
      <c r="A179" s="10" t="n"/>
      <c r="B179" s="85" t="n">
        <v>175</v>
      </c>
      <c r="C179" s="85" t="n"/>
      <c r="D179" s="96" t="inlineStr">
        <is>
          <t>Mohammad Shajedul Hoque</t>
        </is>
      </c>
      <c r="E179" s="29" t="inlineStr">
        <is>
          <t>111-15-1344</t>
        </is>
      </c>
      <c r="F179" s="49">
        <f>IF((MID(E179,5,2))="10","ENG",IF((MID(E179,5,2))="11","BBA",IF((MID(E179,5,2))="12","MBA(E)",IF((MID(E179,5,2))="14","MBA",IF((MID(E179,5,2))="15","CSE",IF((MID(E179,5,2))="16","CIS",IF((MID(E179,5,2))="17","MS-MIS",IF((MID(E179,5,2))="18","B.COM",IF((MID(E179,5,2))="19","ETE",IF((MID(E179,5,2))="20","CS",IF((MID(E179,5,2))="21","MA-ENG(P)",IF((MID(E179,5,2))="22","MA-ENG(F)",IF((MID(E179,5,2))="23","TE",IF((MID(E179,5,2))="24","JMC",IF((MID(E179,5,2))="25","MS-CSE",IF((MID(E179,5,2))="26","LLB(H)",IF((MID(E179,5,2))="27","BRE",IF((MID(E179,5,2))="28","MSS-JMC",IF((MID(E179,5,2))="29","PHARMACY",IF((MID(E179,5,2))="30","ESDM",IF((MID(E179,5,2))="31","MS-ETE",IF((MID(E179,5,2))="32","MS-TE",IF((MID(E179,5,2))="33","EEE",IF((MID(E179,5,2))="34","NFE",IF((MID(E179,5,2))="35","SWE",IF((MID(E179,5,2))="36","LLB(P)",IF((MID(E179,5,2))="37","LLM(Pre)",IF((MID(E179,5,2))="38","LLM(F)",IF((MID(E179,5,2))="39","ICT",IF((MID(E179,5,2))="40","MTCA",IF((MID(E179,5,2))="41","MS-PH",IF((MID(E179,5,2))="42","ARCH",IF((MID(E179,5,2))="43","THM",IF((MID(E179,5,2))="44","MS-SWE",IF((MID(E179,5,2))="45","ENTRE",IF((MID(E179,5,2))="46","M-PHARM",IF((MID(E179,5,2))="47","CIVIL-ENG",0)))))))))))))))))))))))))))))))))))))</f>
        <v/>
      </c>
      <c r="G179" s="90">
        <f>#N/A</f>
        <v/>
      </c>
      <c r="H179" s="85" t="inlineStr">
        <is>
          <t>Fall-2013</t>
        </is>
      </c>
      <c r="I179" s="85" t="inlineStr">
        <is>
          <t>-</t>
        </is>
      </c>
      <c r="J179" s="85" t="inlineStr">
        <is>
          <t>-</t>
        </is>
      </c>
      <c r="K179" s="85" t="inlineStr">
        <is>
          <t>House No-12, Road No-3, Block-A, Sector-10, Mirpur, Dhaka-1216.</t>
        </is>
      </c>
      <c r="L179" s="85" t="inlineStr">
        <is>
          <t>Vill-East Pukhamia, Thana-Satkania, Post-Sathkania, Dist-Chittagong.</t>
        </is>
      </c>
      <c r="M179" s="32" t="inlineStr">
        <is>
          <t>01921342454</t>
        </is>
      </c>
      <c r="N179" s="90" t="inlineStr">
        <is>
          <t>shajed.msh@gmail.com</t>
        </is>
      </c>
    </row>
    <row customHeight="1" ht="12.75" r="180" s="161">
      <c r="A180" s="10" t="n"/>
      <c r="B180" s="85" t="n">
        <v>176</v>
      </c>
      <c r="C180" s="85" t="n"/>
      <c r="D180" s="86" t="inlineStr">
        <is>
          <t>MD. Khurshidul 
Haque</t>
        </is>
      </c>
      <c r="E180" s="86" t="inlineStr">
        <is>
          <t>111-33-569</t>
        </is>
      </c>
      <c r="F180" s="49">
        <f>IF((MID(E180,5,2))="10","ENG",IF((MID(E180,5,2))="11","BBA",IF((MID(E180,5,2))="12","MBA(E)",IF((MID(E180,5,2))="14","MBA",IF((MID(E180,5,2))="15","CSE",IF((MID(E180,5,2))="16","CIS",IF((MID(E180,5,2))="17","MS-MIS",IF((MID(E180,5,2))="18","B.COM",IF((MID(E180,5,2))="19","ETE",IF((MID(E180,5,2))="20","CS",IF((MID(E180,5,2))="21","MA-ENG(P)",IF((MID(E180,5,2))="22","MA-ENG(F)",IF((MID(E180,5,2))="23","TE",IF((MID(E180,5,2))="24","JMC",IF((MID(E180,5,2))="25","MS-CSE",IF((MID(E180,5,2))="26","LLB(H)",IF((MID(E180,5,2))="27","BRE",IF((MID(E180,5,2))="28","MSS-JMC",IF((MID(E180,5,2))="29","PHARMACY",IF((MID(E180,5,2))="30","ESDM",IF((MID(E180,5,2))="31","MS-ETE",IF((MID(E180,5,2))="32","MS-TE",IF((MID(E180,5,2))="33","EEE",IF((MID(E180,5,2))="34","NFE",IF((MID(E180,5,2))="35","SWE",IF((MID(E180,5,2))="36","LLB(P)",IF((MID(E180,5,2))="37","LLM(Pre)",IF((MID(E180,5,2))="38","LLM(F)",IF((MID(E180,5,2))="39","ICT",IF((MID(E180,5,2))="40","MTCA",IF((MID(E180,5,2))="41","MS-PH",IF((MID(E180,5,2))="42","ARCH",IF((MID(E180,5,2))="43","THM",IF((MID(E180,5,2))="44","MS-SWE",IF((MID(E180,5,2))="45","ENTRE",IF((MID(E180,5,2))="46","M-PHARM",IF((MID(E180,5,2))="47","CIVIL-ENG",0)))))))))))))))))))))))))))))))))))))</f>
        <v/>
      </c>
      <c r="G180" s="90">
        <f>#N/A</f>
        <v/>
      </c>
      <c r="H180" s="77" t="inlineStr">
        <is>
          <t>-</t>
        </is>
      </c>
      <c r="I180" s="85" t="inlineStr">
        <is>
          <t>Samsumg Customer service center</t>
        </is>
      </c>
      <c r="J180" s="85" t="inlineStr">
        <is>
          <t>Engineer</t>
        </is>
      </c>
      <c r="K180" s="18">
        <f>HYPERLINK("mailto:realhaque@ymail.com","realhaque@ymail.com")</f>
        <v/>
      </c>
      <c r="L180" s="85" t="inlineStr">
        <is>
          <t>101, Baglmora Road,Mymensingh</t>
        </is>
      </c>
      <c r="M180" s="17" t="n">
        <v>1728020767</v>
      </c>
      <c r="N180" s="23">
        <f>HYPERLINK("mailto:realhaque@ymail.com","realhaque@ymail.com")</f>
        <v/>
      </c>
    </row>
    <row customHeight="1" ht="12.75" r="181" s="161">
      <c r="A181" s="10" t="n"/>
      <c r="B181" s="85" t="n">
        <v>177</v>
      </c>
      <c r="C181" s="85" t="n"/>
      <c r="D181" s="96" t="inlineStr">
        <is>
          <t>Nazmul Islam Limon</t>
        </is>
      </c>
      <c r="E181" s="29" t="inlineStr">
        <is>
          <t>111-33-482</t>
        </is>
      </c>
      <c r="F181" s="49">
        <f>IF((MID(E181,5,2))="10","ENG",IF((MID(E181,5,2))="11","BBA",IF((MID(E181,5,2))="12","MBA(E)",IF((MID(E181,5,2))="14","MBA",IF((MID(E181,5,2))="15","CSE",IF((MID(E181,5,2))="16","CIS",IF((MID(E181,5,2))="17","MS-MIS",IF((MID(E181,5,2))="18","B.COM",IF((MID(E181,5,2))="19","ETE",IF((MID(E181,5,2))="20","CS",IF((MID(E181,5,2))="21","MA-ENG(P)",IF((MID(E181,5,2))="22","MA-ENG(F)",IF((MID(E181,5,2))="23","TE",IF((MID(E181,5,2))="24","JMC",IF((MID(E181,5,2))="25","MS-CSE",IF((MID(E181,5,2))="26","LLB(H)",IF((MID(E181,5,2))="27","BRE",IF((MID(E181,5,2))="28","MSS-JMC",IF((MID(E181,5,2))="29","PHARMACY",IF((MID(E181,5,2))="30","ESDM",IF((MID(E181,5,2))="31","MS-ETE",IF((MID(E181,5,2))="32","MS-TE",IF((MID(E181,5,2))="33","EEE",IF((MID(E181,5,2))="34","NFE",IF((MID(E181,5,2))="35","SWE",IF((MID(E181,5,2))="36","LLB(P)",IF((MID(E181,5,2))="37","LLM(Pre)",IF((MID(E181,5,2))="38","LLM(F)",IF((MID(E181,5,2))="39","ICT",IF((MID(E181,5,2))="40","MTCA",IF((MID(E181,5,2))="41","MS-PH",IF((MID(E181,5,2))="42","ARCH",IF((MID(E181,5,2))="43","THM",IF((MID(E181,5,2))="44","MS-SWE",IF((MID(E181,5,2))="45","ENTRE",IF((MID(E181,5,2))="46","M-PHARM",IF((MID(E181,5,2))="47","CIVIL-ENG",0)))))))))))))))))))))))))))))))))))))</f>
        <v/>
      </c>
      <c r="G181" s="90">
        <f>#N/A</f>
        <v/>
      </c>
      <c r="H181" s="108" t="inlineStr">
        <is>
          <t>-</t>
        </is>
      </c>
      <c r="I181" s="85" t="inlineStr">
        <is>
          <t>-</t>
        </is>
      </c>
      <c r="J181" s="85" t="inlineStr">
        <is>
          <t>-</t>
        </is>
      </c>
      <c r="K181" s="77" t="inlineStr">
        <is>
          <t>Kollanpur, Mian Raod, 9 no Raod, Dhaka.</t>
        </is>
      </c>
      <c r="L181" s="85" t="inlineStr">
        <is>
          <t>93/1, Pabla, Karikor Para, Daulatpur, Khulna.</t>
        </is>
      </c>
      <c r="M181" s="32" t="inlineStr">
        <is>
          <t>01916136887</t>
        </is>
      </c>
      <c r="N181" t="inlineStr">
        <is>
          <t>limon06limon@gmail.com</t>
        </is>
      </c>
    </row>
    <row customHeight="1" ht="12.75" r="182" s="161">
      <c r="A182" s="10" t="n"/>
      <c r="B182" s="85" t="n">
        <v>178</v>
      </c>
      <c r="C182" s="85" t="n"/>
      <c r="D182" s="96" t="inlineStr">
        <is>
          <t>Swarajit Paul</t>
        </is>
      </c>
      <c r="E182" s="29" t="inlineStr">
        <is>
          <t>103-23-2184</t>
        </is>
      </c>
      <c r="F182" s="49">
        <f>IF((MID(E182,5,2))="10","ENG",IF((MID(E182,5,2))="11","BBA",IF((MID(E182,5,2))="12","MBA(E)",IF((MID(E182,5,2))="14","MBA",IF((MID(E182,5,2))="15","CSE",IF((MID(E182,5,2))="16","CIS",IF((MID(E182,5,2))="17","MS-MIS",IF((MID(E182,5,2))="18","B.COM",IF((MID(E182,5,2))="19","ETE",IF((MID(E182,5,2))="20","CS",IF((MID(E182,5,2))="21","MA-ENG(P)",IF((MID(E182,5,2))="22","MA-ENG(F)",IF((MID(E182,5,2))="23","TE",IF((MID(E182,5,2))="24","JMC",IF((MID(E182,5,2))="25","MS-CSE",IF((MID(E182,5,2))="26","LLB(H)",IF((MID(E182,5,2))="27","BRE",IF((MID(E182,5,2))="28","MSS-JMC",IF((MID(E182,5,2))="29","PHARMACY",IF((MID(E182,5,2))="30","ESDM",IF((MID(E182,5,2))="31","MS-ETE",IF((MID(E182,5,2))="32","MS-TE",IF((MID(E182,5,2))="33","EEE",IF((MID(E182,5,2))="34","NFE",IF((MID(E182,5,2))="35","SWE",IF((MID(E182,5,2))="36","LLB(P)",IF((MID(E182,5,2))="37","LLM(Pre)",IF((MID(E182,5,2))="38","LLM(F)",IF((MID(E182,5,2))="39","ICT",IF((MID(E182,5,2))="40","MTCA",IF((MID(E182,5,2))="41","MS-PH",IF((MID(E182,5,2))="42","ARCH",IF((MID(E182,5,2))="43","THM",IF((MID(E182,5,2))="44","MS-SWE",IF((MID(E182,5,2))="45","ENTRE",IF((MID(E182,5,2))="46","M-PHARM",IF((MID(E182,5,2))="47","CIVIL-ENG",0)))))))))))))))))))))))))))))))))))))</f>
        <v/>
      </c>
      <c r="G182" s="90">
        <f>#N/A</f>
        <v/>
      </c>
      <c r="H182" s="77" t="inlineStr">
        <is>
          <t>Summer-2015</t>
        </is>
      </c>
      <c r="I182" s="85" t="inlineStr">
        <is>
          <t>-</t>
        </is>
      </c>
      <c r="J182" s="85" t="inlineStr">
        <is>
          <t>-</t>
        </is>
      </c>
      <c r="K182" s="39" t="inlineStr">
        <is>
          <t>17/21, Sher Shasuri Road, Mohammadpur, Dhaka</t>
        </is>
      </c>
      <c r="L182" s="85" t="inlineStr">
        <is>
          <t>Vill-Iangrakhola, Post-Muksudpur, Thana-Muksudpur, Dist-Gopalganj.</t>
        </is>
      </c>
      <c r="M182" s="32" t="inlineStr">
        <is>
          <t>01680070438</t>
        </is>
      </c>
      <c r="N182" s="27" t="inlineStr">
        <is>
          <t>swarajitpaul@yahoo.com</t>
        </is>
      </c>
    </row>
    <row customHeight="1" ht="12.75" r="183" s="161">
      <c r="A183" s="10" t="n"/>
      <c r="B183" s="85" t="n">
        <v>179</v>
      </c>
      <c r="C183" s="85" t="n"/>
      <c r="D183" s="96" t="inlineStr">
        <is>
          <t>Arafat Rahman</t>
        </is>
      </c>
      <c r="E183" s="29" t="inlineStr">
        <is>
          <t>111-29-273</t>
        </is>
      </c>
      <c r="F183" s="49">
        <f>IF((MID(E183,5,2))="10","ENG",IF((MID(E183,5,2))="11","BBA",IF((MID(E183,5,2))="12","MBA(E)",IF((MID(E183,5,2))="14","MBA",IF((MID(E183,5,2))="15","CSE",IF((MID(E183,5,2))="16","CIS",IF((MID(E183,5,2))="17","MS-MIS",IF((MID(E183,5,2))="18","B.COM",IF((MID(E183,5,2))="19","ETE",IF((MID(E183,5,2))="20","CS",IF((MID(E183,5,2))="21","MA-ENG(P)",IF((MID(E183,5,2))="22","MA-ENG(F)",IF((MID(E183,5,2))="23","TE",IF((MID(E183,5,2))="24","JMC",IF((MID(E183,5,2))="25","MS-CSE",IF((MID(E183,5,2))="26","LLB(H)",IF((MID(E183,5,2))="27","BRE",IF((MID(E183,5,2))="28","MSS-JMC",IF((MID(E183,5,2))="29","PHARMACY",IF((MID(E183,5,2))="30","ESDM",IF((MID(E183,5,2))="31","MS-ETE",IF((MID(E183,5,2))="32","MS-TE",IF((MID(E183,5,2))="33","EEE",IF((MID(E183,5,2))="34","NFE",IF((MID(E183,5,2))="35","SWE",IF((MID(E183,5,2))="36","LLB(P)",IF((MID(E183,5,2))="37","LLM(Pre)",IF((MID(E183,5,2))="38","LLM(F)",IF((MID(E183,5,2))="39","ICT",IF((MID(E183,5,2))="40","MTCA",IF((MID(E183,5,2))="41","MS-PH",IF((MID(E183,5,2))="42","ARCH",IF((MID(E183,5,2))="43","THM",IF((MID(E183,5,2))="44","MS-SWE",IF((MID(E183,5,2))="45","ENTRE",IF((MID(E183,5,2))="46","M-PHARM",IF((MID(E183,5,2))="47","CIVIL-ENG",0)))))))))))))))))))))))))))))))))))))</f>
        <v/>
      </c>
      <c r="G183" s="90">
        <f>#N/A</f>
        <v/>
      </c>
      <c r="H183" s="85" t="inlineStr">
        <is>
          <t>Fall 2014</t>
        </is>
      </c>
      <c r="I183" s="85" t="inlineStr">
        <is>
          <t>University OF Asia Pacificq</t>
        </is>
      </c>
      <c r="J183" s="85" t="inlineStr">
        <is>
          <t xml:space="preserve"> Student</t>
        </is>
      </c>
      <c r="K183" s="18">
        <f>HYPERLINK("mailto:arafat29-273@diu.edu.bd","arafat29-273@diu.edu.bd")</f>
        <v/>
      </c>
      <c r="L183" s="85" t="inlineStr">
        <is>
          <t>420/02 Garden View Road,Kallanpur.Dhaka.</t>
        </is>
      </c>
      <c r="M183" s="32" t="inlineStr">
        <is>
          <t>01685410240</t>
        </is>
      </c>
      <c r="N183" t="inlineStr">
        <is>
          <t>adorarafat@yahoo.com</t>
        </is>
      </c>
    </row>
    <row customHeight="1" ht="12.75" r="184" s="161">
      <c r="A184" s="10" t="n"/>
      <c r="B184" s="62" t="n">
        <v>180</v>
      </c>
      <c r="C184" s="85" t="n"/>
      <c r="D184" s="96" t="inlineStr">
        <is>
          <t>Md. Firozzaman</t>
        </is>
      </c>
      <c r="E184" s="29" t="inlineStr">
        <is>
          <t>111-11-1975</t>
        </is>
      </c>
      <c r="F184" s="49">
        <f>IF((MID(E184,5,2))="10","ENG",IF((MID(E184,5,2))="11","BBA",IF((MID(E184,5,2))="12","MBA(E)",IF((MID(E184,5,2))="14","MBA",IF((MID(E184,5,2))="15","CSE",IF((MID(E184,5,2))="16","CIS",IF((MID(E184,5,2))="17","MS-MIS",IF((MID(E184,5,2))="18","B.COM",IF((MID(E184,5,2))="19","ETE",IF((MID(E184,5,2))="20","CS",IF((MID(E184,5,2))="21","MA-ENG(P)",IF((MID(E184,5,2))="22","MA-ENG(F)",IF((MID(E184,5,2))="23","TE",IF((MID(E184,5,2))="24","JMC",IF((MID(E184,5,2))="25","MS-CSE",IF((MID(E184,5,2))="26","LLB(H)",IF((MID(E184,5,2))="27","BRE",IF((MID(E184,5,2))="28","MSS-JMC",IF((MID(E184,5,2))="29","PHARMACY",IF((MID(E184,5,2))="30","ESDM",IF((MID(E184,5,2))="31","MS-ETE",IF((MID(E184,5,2))="32","MS-TE",IF((MID(E184,5,2))="33","EEE",IF((MID(E184,5,2))="34","NFE",IF((MID(E184,5,2))="35","SWE",IF((MID(E184,5,2))="36","LLB(P)",IF((MID(E184,5,2))="37","LLM(Pre)",IF((MID(E184,5,2))="38","LLM(F)",IF((MID(E184,5,2))="39","ICT",IF((MID(E184,5,2))="40","MTCA",IF((MID(E184,5,2))="41","MS-PH",IF((MID(E184,5,2))="42","ARCH",IF((MID(E184,5,2))="43","THM",IF((MID(E184,5,2))="44","MS-SWE",IF((MID(E184,5,2))="45","ENTRE",IF((MID(E184,5,2))="46","M-PHARM",IF((MID(E184,5,2))="47","CIVIL-ENG",0)))))))))))))))))))))))))))))))))))))</f>
        <v/>
      </c>
      <c r="G184" s="90">
        <f>#N/A</f>
        <v/>
      </c>
      <c r="H184" s="85" t="inlineStr">
        <is>
          <t>Spring-2015</t>
        </is>
      </c>
      <c r="I184" s="85" t="inlineStr">
        <is>
          <t>-</t>
        </is>
      </c>
      <c r="J184" s="85" t="inlineStr">
        <is>
          <t>-</t>
        </is>
      </c>
      <c r="K184" s="39" t="inlineStr">
        <is>
          <t>105/2, Shukrabad, Dhanmondi, Dhaka.</t>
        </is>
      </c>
      <c r="L184" s="85" t="inlineStr">
        <is>
          <t>Vill-Horichandpur, Post-Binnakuri, Thana-Chirirbandor, Dist-Dinajpur.</t>
        </is>
      </c>
      <c r="M184" s="32" t="inlineStr">
        <is>
          <t>01723111637</t>
        </is>
      </c>
      <c r="N184" t="inlineStr">
        <is>
          <t>firoz_zaman@yahoo.com</t>
        </is>
      </c>
    </row>
    <row customHeight="1" ht="12.75" r="185" s="161">
      <c r="A185" s="10" t="n"/>
      <c r="B185" s="62" t="n">
        <v>181</v>
      </c>
      <c r="C185" s="85" t="n"/>
      <c r="D185" s="96" t="inlineStr">
        <is>
          <t>Ajit Sutradhar</t>
        </is>
      </c>
      <c r="E185" s="29" t="inlineStr">
        <is>
          <t>113-23-2661</t>
        </is>
      </c>
      <c r="F185" s="49">
        <f>IF((MID(E185,5,2))="10","ENG",IF((MID(E185,5,2))="11","BBA",IF((MID(E185,5,2))="12","MBA(E)",IF((MID(E185,5,2))="14","MBA",IF((MID(E185,5,2))="15","CSE",IF((MID(E185,5,2))="16","CIS",IF((MID(E185,5,2))="17","MS-MIS",IF((MID(E185,5,2))="18","B.COM",IF((MID(E185,5,2))="19","ETE",IF((MID(E185,5,2))="20","CS",IF((MID(E185,5,2))="21","MA-ENG(P)",IF((MID(E185,5,2))="22","MA-ENG(F)",IF((MID(E185,5,2))="23","TE",IF((MID(E185,5,2))="24","JMC",IF((MID(E185,5,2))="25","MS-CSE",IF((MID(E185,5,2))="26","LLB(H)",IF((MID(E185,5,2))="27","BRE",IF((MID(E185,5,2))="28","MSS-JMC",IF((MID(E185,5,2))="29","PHARMACY",IF((MID(E185,5,2))="30","ESDM",IF((MID(E185,5,2))="31","MS-ETE",IF((MID(E185,5,2))="32","MS-TE",IF((MID(E185,5,2))="33","EEE",IF((MID(E185,5,2))="34","NFE",IF((MID(E185,5,2))="35","SWE",IF((MID(E185,5,2))="36","LLB(P)",IF((MID(E185,5,2))="37","LLM(Pre)",IF((MID(E185,5,2))="38","LLM(F)",IF((MID(E185,5,2))="39","ICT",IF((MID(E185,5,2))="40","MTCA",IF((MID(E185,5,2))="41","MS-PH",IF((MID(E185,5,2))="42","ARCH",IF((MID(E185,5,2))="43","THM",IF((MID(E185,5,2))="44","MS-SWE",IF((MID(E185,5,2))="45","ENTRE",IF((MID(E185,5,2))="46","M-PHARM",IF((MID(E185,5,2))="47","CIVIL-ENG",0)))))))))))))))))))))))))))))))))))))</f>
        <v/>
      </c>
      <c r="G185" s="90">
        <f>#N/A</f>
        <v/>
      </c>
      <c r="H185" s="85" t="inlineStr">
        <is>
          <t>-</t>
        </is>
      </c>
      <c r="I185" s="85" t="inlineStr">
        <is>
          <t>-</t>
        </is>
      </c>
      <c r="J185" s="85" t="inlineStr">
        <is>
          <t>-</t>
        </is>
      </c>
      <c r="K185" s="39" t="inlineStr">
        <is>
          <t>Vill-Toperbari, Post-Toperbari, Thana-Dhamrai, Dist-Dhaka.</t>
        </is>
      </c>
      <c r="L185" s="39" t="inlineStr">
        <is>
          <t>Vill-Toperbari, Post-Toperbari, Thana-Dhamrai, Dist-Dhaka.</t>
        </is>
      </c>
      <c r="M185" s="32" t="inlineStr">
        <is>
          <t>01747376671</t>
        </is>
      </c>
      <c r="N185" s="90" t="inlineStr">
        <is>
          <t>ajit23-2661@diu.edu.bd</t>
        </is>
      </c>
    </row>
    <row customHeight="1" ht="12.75" r="186" s="161">
      <c r="A186" s="10" t="n"/>
      <c r="B186" s="62" t="n">
        <v>182</v>
      </c>
      <c r="C186" s="85" t="n"/>
      <c r="D186" s="96" t="inlineStr">
        <is>
          <t>Amran Hasan</t>
        </is>
      </c>
      <c r="E186" s="29" t="inlineStr">
        <is>
          <t>113-11-2303</t>
        </is>
      </c>
      <c r="F186" s="49">
        <f>IF((MID(E186,5,2))="10","ENG",IF((MID(E186,5,2))="11","BBA",IF((MID(E186,5,2))="12","MBA(E)",IF((MID(E186,5,2))="14","MBA",IF((MID(E186,5,2))="15","CSE",IF((MID(E186,5,2))="16","CIS",IF((MID(E186,5,2))="17","MS-MIS",IF((MID(E186,5,2))="18","B.COM",IF((MID(E186,5,2))="19","ETE",IF((MID(E186,5,2))="20","CS",IF((MID(E186,5,2))="21","MA-ENG(P)",IF((MID(E186,5,2))="22","MA-ENG(F)",IF((MID(E186,5,2))="23","TE",IF((MID(E186,5,2))="24","JMC",IF((MID(E186,5,2))="25","MS-CSE",IF((MID(E186,5,2))="26","LLB(H)",IF((MID(E186,5,2))="27","BRE",IF((MID(E186,5,2))="28","MSS-JMC",IF((MID(E186,5,2))="29","PHARMACY",IF((MID(E186,5,2))="30","ESDM",IF((MID(E186,5,2))="31","MS-ETE",IF((MID(E186,5,2))="32","MS-TE",IF((MID(E186,5,2))="33","EEE",IF((MID(E186,5,2))="34","NFE",IF((MID(E186,5,2))="35","SWE",IF((MID(E186,5,2))="36","LLB(P)",IF((MID(E186,5,2))="37","LLM(Pre)",IF((MID(E186,5,2))="38","LLM(F)",IF((MID(E186,5,2))="39","ICT",IF((MID(E186,5,2))="40","MTCA",IF((MID(E186,5,2))="41","MS-PH",IF((MID(E186,5,2))="42","ARCH",IF((MID(E186,5,2))="43","THM",IF((MID(E186,5,2))="44","MS-SWE",IF((MID(E186,5,2))="45","ENTRE",IF((MID(E186,5,2))="46","M-PHARM",IF((MID(E186,5,2))="47","CIVIL-ENG",0)))))))))))))))))))))))))))))))))))))</f>
        <v/>
      </c>
      <c r="G186" s="90">
        <f>#N/A</f>
        <v/>
      </c>
      <c r="H186" s="85" t="inlineStr">
        <is>
          <t>Fall-2015</t>
        </is>
      </c>
      <c r="I186" s="85" t="inlineStr">
        <is>
          <t>-</t>
        </is>
      </c>
      <c r="J186" s="85" t="inlineStr">
        <is>
          <t>-</t>
        </is>
      </c>
      <c r="K186" s="39" t="inlineStr">
        <is>
          <t>5211, Hamidline, Dhaka Cantonment, Dhaka.</t>
        </is>
      </c>
      <c r="L186" s="85" t="inlineStr">
        <is>
          <t>Vill-Danchpota, Post-Jadabpur, Thana-Jhikorgasha, Dist-Jessore.</t>
        </is>
      </c>
      <c r="M186" s="32" t="inlineStr">
        <is>
          <t>01930542319</t>
        </is>
      </c>
      <c r="N186" s="90" t="inlineStr">
        <is>
          <t>amranhasan1994@gmail.com</t>
        </is>
      </c>
    </row>
    <row customHeight="1" ht="12.75" r="187" s="161">
      <c r="A187" s="10" t="n"/>
      <c r="B187" s="62" t="n">
        <v>183</v>
      </c>
      <c r="C187" s="85" t="n"/>
      <c r="D187" s="96" t="inlineStr">
        <is>
          <t>Kamrul Hasan</t>
        </is>
      </c>
      <c r="E187" s="29" t="inlineStr">
        <is>
          <t>113-11-2315</t>
        </is>
      </c>
      <c r="F187" s="49">
        <f>IF((MID(E187,5,2))="10","ENG",IF((MID(E187,5,2))="11","BBA",IF((MID(E187,5,2))="12","MBA(E)",IF((MID(E187,5,2))="14","MBA",IF((MID(E187,5,2))="15","CSE",IF((MID(E187,5,2))="16","CIS",IF((MID(E187,5,2))="17","MS-MIS",IF((MID(E187,5,2))="18","B.COM",IF((MID(E187,5,2))="19","ETE",IF((MID(E187,5,2))="20","CS",IF((MID(E187,5,2))="21","MA-ENG(P)",IF((MID(E187,5,2))="22","MA-ENG(F)",IF((MID(E187,5,2))="23","TE",IF((MID(E187,5,2))="24","JMC",IF((MID(E187,5,2))="25","MS-CSE",IF((MID(E187,5,2))="26","LLB(H)",IF((MID(E187,5,2))="27","BRE",IF((MID(E187,5,2))="28","MSS-JMC",IF((MID(E187,5,2))="29","PHARMACY",IF((MID(E187,5,2))="30","ESDM",IF((MID(E187,5,2))="31","MS-ETE",IF((MID(E187,5,2))="32","MS-TE",IF((MID(E187,5,2))="33","EEE",IF((MID(E187,5,2))="34","NFE",IF((MID(E187,5,2))="35","SWE",IF((MID(E187,5,2))="36","LLB(P)",IF((MID(E187,5,2))="37","LLM(Pre)",IF((MID(E187,5,2))="38","LLM(F)",IF((MID(E187,5,2))="39","ICT",IF((MID(E187,5,2))="40","MTCA",IF((MID(E187,5,2))="41","MS-PH",IF((MID(E187,5,2))="42","ARCH",IF((MID(E187,5,2))="43","THM",IF((MID(E187,5,2))="44","MS-SWE",IF((MID(E187,5,2))="45","ENTRE",IF((MID(E187,5,2))="46","M-PHARM",IF((MID(E187,5,2))="47","CIVIL-ENG",0)))))))))))))))))))))))))))))))))))))</f>
        <v/>
      </c>
      <c r="G187" s="90">
        <f>#N/A</f>
        <v/>
      </c>
      <c r="H187" s="85" t="inlineStr">
        <is>
          <t>Fall-2015</t>
        </is>
      </c>
      <c r="I187" s="85" t="inlineStr">
        <is>
          <t>-</t>
        </is>
      </c>
      <c r="J187" s="85" t="inlineStr">
        <is>
          <t>-</t>
        </is>
      </c>
      <c r="K187" s="39" t="inlineStr">
        <is>
          <t>5/1-F-1, Hisam Vill, Mohonpur, Adabor, Dhaka.</t>
        </is>
      </c>
      <c r="L187" s="85" t="inlineStr">
        <is>
          <t>Vill-Jugirkandi, Post-Dorbeshpur, Thana-Chouddogram, Dist-Comilla.</t>
        </is>
      </c>
      <c r="M187" s="32" t="inlineStr">
        <is>
          <t>01812067561</t>
        </is>
      </c>
      <c r="N187" s="90" t="inlineStr">
        <is>
          <t>kamrul2315@yahoo.com</t>
        </is>
      </c>
    </row>
    <row customHeight="1" ht="12.75" r="188" s="161">
      <c r="A188" s="10" t="n"/>
      <c r="B188" s="62" t="n">
        <v>184</v>
      </c>
      <c r="C188" s="85" t="n"/>
      <c r="D188" s="96" t="inlineStr">
        <is>
          <t>Arpana Rani Gope</t>
        </is>
      </c>
      <c r="E188" s="29" t="inlineStr">
        <is>
          <t>141-14-1367</t>
        </is>
      </c>
      <c r="F188" s="49">
        <f>IF((MID(E188,5,2))="10","ENG",IF((MID(E188,5,2))="11","BBA",IF((MID(E188,5,2))="12","MBA(E)",IF((MID(E188,5,2))="14","MBA",IF((MID(E188,5,2))="15","CSE",IF((MID(E188,5,2))="16","CIS",IF((MID(E188,5,2))="17","MS-MIS",IF((MID(E188,5,2))="18","B.COM",IF((MID(E188,5,2))="19","ETE",IF((MID(E188,5,2))="20","CS",IF((MID(E188,5,2))="21","MA-ENG(P)",IF((MID(E188,5,2))="22","MA-ENG(F)",IF((MID(E188,5,2))="23","TE",IF((MID(E188,5,2))="24","JMC",IF((MID(E188,5,2))="25","MS-CSE",IF((MID(E188,5,2))="26","LLB(H)",IF((MID(E188,5,2))="27","BRE",IF((MID(E188,5,2))="28","MSS-JMC",IF((MID(E188,5,2))="29","PHARMACY",IF((MID(E188,5,2))="30","ESDM",IF((MID(E188,5,2))="31","MS-ETE",IF((MID(E188,5,2))="32","MS-TE",IF((MID(E188,5,2))="33","EEE",IF((MID(E188,5,2))="34","NFE",IF((MID(E188,5,2))="35","SWE",IF((MID(E188,5,2))="36","LLB(P)",IF((MID(E188,5,2))="37","LLM(Pre)",IF((MID(E188,5,2))="38","LLM(F)",IF((MID(E188,5,2))="39","ICT",IF((MID(E188,5,2))="40","MTCA",IF((MID(E188,5,2))="41","MS-PH",IF((MID(E188,5,2))="42","ARCH",IF((MID(E188,5,2))="43","THM",IF((MID(E188,5,2))="44","MS-SWE",IF((MID(E188,5,2))="45","ENTRE",IF((MID(E188,5,2))="46","M-PHARM",IF((MID(E188,5,2))="47","CIVIL-ENG",0)))))))))))))))))))))))))))))))))))))</f>
        <v/>
      </c>
      <c r="G188" s="90">
        <f>#N/A</f>
        <v/>
      </c>
      <c r="H188" s="85" t="inlineStr">
        <is>
          <t>Fall-2015</t>
        </is>
      </c>
      <c r="I188" s="85" t="inlineStr">
        <is>
          <t>-</t>
        </is>
      </c>
      <c r="J188" s="85" t="inlineStr">
        <is>
          <t>-</t>
        </is>
      </c>
      <c r="K188" s="39" t="inlineStr">
        <is>
          <t>3/6(A),  Lalmatia, Mohammadpur, Dhaka-1207.</t>
        </is>
      </c>
      <c r="L188" s="85" t="inlineStr">
        <is>
          <t>Vill-Gobindashi, Post-Gobindashi, Thana-Bhuapur, Dist-Tangail.</t>
        </is>
      </c>
      <c r="M188" s="32" t="inlineStr">
        <is>
          <t>01728837731</t>
        </is>
      </c>
      <c r="N188" t="inlineStr">
        <is>
          <t>arpana175@gmial.com</t>
        </is>
      </c>
    </row>
    <row customHeight="1" ht="12.75" r="189" s="161">
      <c r="A189" s="10" t="n"/>
      <c r="B189" s="85" t="n">
        <v>185</v>
      </c>
      <c r="C189" s="85" t="n"/>
      <c r="D189" s="86" t="inlineStr">
        <is>
          <t>Md. Alamgir Hossain</t>
        </is>
      </c>
      <c r="E189" s="86" t="inlineStr">
        <is>
          <t>123-41-018</t>
        </is>
      </c>
      <c r="F189" s="49">
        <f>IF((MID(E189,5,2))="10","ENG",IF((MID(E189,5,2))="11","BBA",IF((MID(E189,5,2))="12","MBA(E)",IF((MID(E189,5,2))="14","MBA",IF((MID(E189,5,2))="15","CSE",IF((MID(E189,5,2))="16","CIS",IF((MID(E189,5,2))="17","MS-MIS",IF((MID(E189,5,2))="18","B.COM",IF((MID(E189,5,2))="19","ETE",IF((MID(E189,5,2))="20","CS",IF((MID(E189,5,2))="21","MA-ENG(P)",IF((MID(E189,5,2))="22","MA-ENG(F)",IF((MID(E189,5,2))="23","TE",IF((MID(E189,5,2))="24","JMC",IF((MID(E189,5,2))="25","MS-CSE",IF((MID(E189,5,2))="26","LLB(H)",IF((MID(E189,5,2))="27","BRE",IF((MID(E189,5,2))="28","MSS-JMC",IF((MID(E189,5,2))="29","PHARMACY",IF((MID(E189,5,2))="30","ESDM",IF((MID(E189,5,2))="31","MS-ETE",IF((MID(E189,5,2))="32","MS-TE",IF((MID(E189,5,2))="33","EEE",IF((MID(E189,5,2))="34","NFE",IF((MID(E189,5,2))="35","SWE",IF((MID(E189,5,2))="36","LLB(P)",IF((MID(E189,5,2))="37","LLM(Pre)",IF((MID(E189,5,2))="38","LLM(F)",IF((MID(E189,5,2))="39","ICT",IF((MID(E189,5,2))="40","MTCA",IF((MID(E189,5,2))="41","MS-PH",IF((MID(E189,5,2))="42","ARCH",IF((MID(E189,5,2))="43","THM",IF((MID(E189,5,2))="44","MS-SWE",IF((MID(E189,5,2))="45","ENTRE",IF((MID(E189,5,2))="46","M-PHARM",IF((MID(E189,5,2))="47","CIVIL-ENG",0)))))))))))))))))))))))))))))))))))))</f>
        <v/>
      </c>
      <c r="G189" s="90">
        <f>#N/A</f>
        <v/>
      </c>
      <c r="H189" s="85" t="inlineStr">
        <is>
          <t>fSummer 2014</t>
        </is>
      </c>
      <c r="I189" s="85" t="inlineStr">
        <is>
          <t>Chandrapuri Diagonustic Center</t>
        </is>
      </c>
      <c r="J189" s="77" t="inlineStr">
        <is>
          <t>-</t>
        </is>
      </c>
      <c r="K189" s="85" t="inlineStr">
        <is>
          <t>Hatila, Bathkura,Tangail.</t>
        </is>
      </c>
      <c r="L189" s="85" t="inlineStr">
        <is>
          <t>Hatila, Bathkura,Tangail.</t>
        </is>
      </c>
      <c r="M189" s="17" t="n">
        <v>1715242768</v>
      </c>
      <c r="N189" s="23">
        <f>HYPERLINK("mailto:alamgirh402@gmail.com","alamgirh402@gmail.com")</f>
        <v/>
      </c>
    </row>
    <row customHeight="1" ht="12.75" r="190" s="161">
      <c r="A190" s="10" t="n"/>
      <c r="B190" s="85" t="n">
        <v>186</v>
      </c>
      <c r="C190" s="85" t="n"/>
      <c r="D190" s="86" t="inlineStr">
        <is>
          <t>MD. Jullur Rahman</t>
        </is>
      </c>
      <c r="E190" s="86" t="inlineStr">
        <is>
          <t>123-41-017</t>
        </is>
      </c>
      <c r="F190" s="49">
        <f>IF((MID(E190,5,2))="10","ENG",IF((MID(E190,5,2))="11","BBA",IF((MID(E190,5,2))="12","MBA(E)",IF((MID(E190,5,2))="14","MBA",IF((MID(E190,5,2))="15","CSE",IF((MID(E190,5,2))="16","CIS",IF((MID(E190,5,2))="17","MS-MIS",IF((MID(E190,5,2))="18","B.COM",IF((MID(E190,5,2))="19","ETE",IF((MID(E190,5,2))="20","CS",IF((MID(E190,5,2))="21","MA-ENG(P)",IF((MID(E190,5,2))="22","MA-ENG(F)",IF((MID(E190,5,2))="23","TE",IF((MID(E190,5,2))="24","JMC",IF((MID(E190,5,2))="25","MS-CSE",IF((MID(E190,5,2))="26","LLB(H)",IF((MID(E190,5,2))="27","BRE",IF((MID(E190,5,2))="28","MSS-JMC",IF((MID(E190,5,2))="29","PHARMACY",IF((MID(E190,5,2))="30","ESDM",IF((MID(E190,5,2))="31","MS-ETE",IF((MID(E190,5,2))="32","MS-TE",IF((MID(E190,5,2))="33","EEE",IF((MID(E190,5,2))="34","NFE",IF((MID(E190,5,2))="35","SWE",IF((MID(E190,5,2))="36","LLB(P)",IF((MID(E190,5,2))="37","LLM(Pre)",IF((MID(E190,5,2))="38","LLM(F)",IF((MID(E190,5,2))="39","ICT",IF((MID(E190,5,2))="40","MTCA",IF((MID(E190,5,2))="41","MS-PH",IF((MID(E190,5,2))="42","ARCH",IF((MID(E190,5,2))="43","THM",IF((MID(E190,5,2))="44","MS-SWE",IF((MID(E190,5,2))="45","ENTRE",IF((MID(E190,5,2))="46","M-PHARM",IF((MID(E190,5,2))="47","CIVIL-ENG",0)))))))))))))))))))))))))))))))))))))</f>
        <v/>
      </c>
      <c r="G190" s="90">
        <f>#N/A</f>
        <v/>
      </c>
      <c r="H190" s="85" t="inlineStr">
        <is>
          <t>Summer 2014</t>
        </is>
      </c>
      <c r="I190" s="85" t="inlineStr">
        <is>
          <t xml:space="preserve">Tania Alternative Medical Hall </t>
        </is>
      </c>
      <c r="J190" s="77" t="inlineStr">
        <is>
          <t>-</t>
        </is>
      </c>
      <c r="K190" s="77" t="inlineStr">
        <is>
          <t>-</t>
        </is>
      </c>
      <c r="L190" s="85" t="inlineStr">
        <is>
          <t>Khakah, Churain,Sreenagar,Munshigonj.</t>
        </is>
      </c>
      <c r="M190" s="17" t="n">
        <v>1715430361</v>
      </c>
      <c r="N190" s="90" t="inlineStr">
        <is>
          <t>Jillur41-017@diu.edu.bd</t>
        </is>
      </c>
    </row>
    <row customHeight="1" ht="12.75" r="191" s="161">
      <c r="A191" s="10" t="n"/>
      <c r="B191" s="85" t="n">
        <v>187</v>
      </c>
      <c r="C191" s="85" t="n"/>
      <c r="D191" s="86" t="inlineStr">
        <is>
          <t>Golam Faruk</t>
        </is>
      </c>
      <c r="E191" s="86" t="inlineStr">
        <is>
          <t>123-41-020</t>
        </is>
      </c>
      <c r="F191" s="49">
        <f>IF((MID(E191,5,2))="10","ENG",IF((MID(E191,5,2))="11","BBA",IF((MID(E191,5,2))="12","MBA(E)",IF((MID(E191,5,2))="14","MBA",IF((MID(E191,5,2))="15","CSE",IF((MID(E191,5,2))="16","CIS",IF((MID(E191,5,2))="17","MS-MIS",IF((MID(E191,5,2))="18","B.COM",IF((MID(E191,5,2))="19","ETE",IF((MID(E191,5,2))="20","CS",IF((MID(E191,5,2))="21","MA-ENG(P)",IF((MID(E191,5,2))="22","MA-ENG(F)",IF((MID(E191,5,2))="23","TE",IF((MID(E191,5,2))="24","JMC",IF((MID(E191,5,2))="25","MS-CSE",IF((MID(E191,5,2))="26","LLB(H)",IF((MID(E191,5,2))="27","BRE",IF((MID(E191,5,2))="28","MSS-JMC",IF((MID(E191,5,2))="29","PHARMACY",IF((MID(E191,5,2))="30","ESDM",IF((MID(E191,5,2))="31","MS-ETE",IF((MID(E191,5,2))="32","MS-TE",IF((MID(E191,5,2))="33","EEE",IF((MID(E191,5,2))="34","NFE",IF((MID(E191,5,2))="35","SWE",IF((MID(E191,5,2))="36","LLB(P)",IF((MID(E191,5,2))="37","LLM(Pre)",IF((MID(E191,5,2))="38","LLM(F)",IF((MID(E191,5,2))="39","ICT",IF((MID(E191,5,2))="40","MTCA",IF((MID(E191,5,2))="41","MS-PH",IF((MID(E191,5,2))="42","ARCH",IF((MID(E191,5,2))="43","THM",IF((MID(E191,5,2))="44","MS-SWE",IF((MID(E191,5,2))="45","ENTRE",IF((MID(E191,5,2))="46","M-PHARM",IF((MID(E191,5,2))="47","CIVIL-ENG",0)))))))))))))))))))))))))))))))))))))</f>
        <v/>
      </c>
      <c r="G191" s="90">
        <f>#N/A</f>
        <v/>
      </c>
      <c r="H191" s="85" t="inlineStr">
        <is>
          <t>Summer 2014</t>
        </is>
      </c>
      <c r="I191" s="85" t="inlineStr">
        <is>
          <t>Soctors Chambwer</t>
        </is>
      </c>
      <c r="J191" s="77" t="inlineStr">
        <is>
          <t>-</t>
        </is>
      </c>
      <c r="K191" s="85" t="inlineStr">
        <is>
          <t>Manik Nagar,Jamalpur</t>
        </is>
      </c>
      <c r="L191" s="85" t="inlineStr">
        <is>
          <t>Manik Nagar,Jamalpur</t>
        </is>
      </c>
      <c r="M191" s="17" t="n">
        <v>1711842825</v>
      </c>
      <c r="N191" t="inlineStr">
        <is>
          <t>Faruk41-020@diu.edu.bd</t>
        </is>
      </c>
    </row>
    <row customHeight="1" ht="12.75" r="192" s="161">
      <c r="A192" s="10" t="n"/>
      <c r="B192" s="85" t="n">
        <v>188</v>
      </c>
      <c r="C192" s="85" t="n"/>
      <c r="D192" s="96" t="inlineStr">
        <is>
          <t>Muhammad Abu Syeed</t>
        </is>
      </c>
      <c r="E192" s="29" t="inlineStr">
        <is>
          <t>123-41-016</t>
        </is>
      </c>
      <c r="F192" s="49">
        <f>IF((MID(E192,5,2))="10","ENG",IF((MID(E192,5,2))="11","BBA",IF((MID(E192,5,2))="12","MBA(E)",IF((MID(E192,5,2))="14","MBA",IF((MID(E192,5,2))="15","CSE",IF((MID(E192,5,2))="16","CIS",IF((MID(E192,5,2))="17","MS-MIS",IF((MID(E192,5,2))="18","B.COM",IF((MID(E192,5,2))="19","ETE",IF((MID(E192,5,2))="20","CS",IF((MID(E192,5,2))="21","MA-ENG(P)",IF((MID(E192,5,2))="22","MA-ENG(F)",IF((MID(E192,5,2))="23","TE",IF((MID(E192,5,2))="24","JMC",IF((MID(E192,5,2))="25","MS-CSE",IF((MID(E192,5,2))="26","LLB(H)",IF((MID(E192,5,2))="27","BRE",IF((MID(E192,5,2))="28","MSS-JMC",IF((MID(E192,5,2))="29","PHARMACY",IF((MID(E192,5,2))="30","ESDM",IF((MID(E192,5,2))="31","MS-ETE",IF((MID(E192,5,2))="32","MS-TE",IF((MID(E192,5,2))="33","EEE",IF((MID(E192,5,2))="34","NFE",IF((MID(E192,5,2))="35","SWE",IF((MID(E192,5,2))="36","LLB(P)",IF((MID(E192,5,2))="37","LLM(Pre)",IF((MID(E192,5,2))="38","LLM(F)",IF((MID(E192,5,2))="39","ICT",IF((MID(E192,5,2))="40","MTCA",IF((MID(E192,5,2))="41","MS-PH",IF((MID(E192,5,2))="42","ARCH",IF((MID(E192,5,2))="43","THM",IF((MID(E192,5,2))="44","MS-SWE",IF((MID(E192,5,2))="45","ENTRE",IF((MID(E192,5,2))="46","M-PHARM",IF((MID(E192,5,2))="47","CIVIL-ENG",0)))))))))))))))))))))))))))))))))))))</f>
        <v/>
      </c>
      <c r="G192" s="90">
        <f>#N/A</f>
        <v/>
      </c>
      <c r="H192" s="85" t="inlineStr">
        <is>
          <t>Summer-2014</t>
        </is>
      </c>
      <c r="I192" s="85" t="inlineStr">
        <is>
          <t>-</t>
        </is>
      </c>
      <c r="J192" s="77" t="inlineStr">
        <is>
          <t>-</t>
        </is>
      </c>
      <c r="K192" s="85" t="inlineStr">
        <is>
          <t>Vill-Lasmanpur, Post-kusumhati, Post-Sherpur Sadar,Dist-Sherpur.</t>
        </is>
      </c>
      <c r="L192" s="85" t="inlineStr">
        <is>
          <t>Vill-Lasmanpur, Post-kusumhati, Post-Sherpur Sadar,Dist-Sherpur.</t>
        </is>
      </c>
      <c r="M192" s="32" t="inlineStr">
        <is>
          <t>01716515110</t>
        </is>
      </c>
      <c r="N192" s="90" t="inlineStr">
        <is>
          <t>Syeed41-016@diu.edu.bd</t>
        </is>
      </c>
    </row>
    <row customHeight="1" ht="12.75" r="193" s="161">
      <c r="A193" s="10" t="n"/>
      <c r="B193" s="85" t="n">
        <v>189</v>
      </c>
      <c r="C193" s="85" t="n"/>
      <c r="D193" s="96" t="inlineStr">
        <is>
          <t>Sharmin Sultana Shompa</t>
        </is>
      </c>
      <c r="E193" s="29" t="inlineStr">
        <is>
          <t>123-31-137</t>
        </is>
      </c>
      <c r="F193" s="49">
        <f>IF((MID(E193,5,2))="10","ENG",IF((MID(E193,5,2))="11","BBA",IF((MID(E193,5,2))="12","MBA(E)",IF((MID(E193,5,2))="14","MBA",IF((MID(E193,5,2))="15","CSE",IF((MID(E193,5,2))="16","CIS",IF((MID(E193,5,2))="17","MS-MIS",IF((MID(E193,5,2))="18","B.COM",IF((MID(E193,5,2))="19","ETE",IF((MID(E193,5,2))="20","CS",IF((MID(E193,5,2))="21","MA-ENG(P)",IF((MID(E193,5,2))="22","MA-ENG(F)",IF((MID(E193,5,2))="23","TE",IF((MID(E193,5,2))="24","JMC",IF((MID(E193,5,2))="25","MS-CSE",IF((MID(E193,5,2))="26","LLB(H)",IF((MID(E193,5,2))="27","BRE",IF((MID(E193,5,2))="28","MSS-JMC",IF((MID(E193,5,2))="29","PHARMACY",IF((MID(E193,5,2))="30","ESDM",IF((MID(E193,5,2))="31","MS-ETE",IF((MID(E193,5,2))="32","MS-TE",IF((MID(E193,5,2))="33","EEE",IF((MID(E193,5,2))="34","NFE",IF((MID(E193,5,2))="35","SWE",IF((MID(E193,5,2))="36","LLB(P)",IF((MID(E193,5,2))="37","LLM(Pre)",IF((MID(E193,5,2))="38","LLM(F)",IF((MID(E193,5,2))="39","ICT",IF((MID(E193,5,2))="40","MTCA",IF((MID(E193,5,2))="41","MS-PH",IF((MID(E193,5,2))="42","ARCH",IF((MID(E193,5,2))="43","THM",IF((MID(E193,5,2))="44","MS-SWE",IF((MID(E193,5,2))="45","ENTRE",IF((MID(E193,5,2))="46","M-PHARM",IF((MID(E193,5,2))="47","CIVIL-ENG",0)))))))))))))))))))))))))))))))))))))</f>
        <v/>
      </c>
      <c r="G193" s="90">
        <f>#N/A</f>
        <v/>
      </c>
      <c r="H193" s="85" t="inlineStr">
        <is>
          <t>Spring 2015</t>
        </is>
      </c>
      <c r="I193" s="85" t="inlineStr">
        <is>
          <t>BSIT</t>
        </is>
      </c>
      <c r="J193" s="85" t="inlineStr">
        <is>
          <t>Lecturer</t>
        </is>
      </c>
      <c r="K193" s="85" t="inlineStr">
        <is>
          <t>17/01/A,Azimpur Road, Dhaka -1205.</t>
        </is>
      </c>
      <c r="L193" s="85" t="inlineStr">
        <is>
          <t>17/01/A,Azimpur Road, Dhaka -1205.</t>
        </is>
      </c>
      <c r="M193" s="32" t="inlineStr">
        <is>
          <t>01830187217</t>
        </is>
      </c>
      <c r="N193" t="inlineStr">
        <is>
          <t>shompa24@yahoo.com</t>
        </is>
      </c>
    </row>
    <row customHeight="1" ht="12.75" r="194" s="161">
      <c r="A194" s="10" t="n"/>
      <c r="B194" s="85" t="n">
        <v>190</v>
      </c>
      <c r="C194" s="85" t="n"/>
      <c r="D194" s="96" t="inlineStr">
        <is>
          <t>Shamsuddin Ahammed</t>
        </is>
      </c>
      <c r="E194" s="29" t="inlineStr">
        <is>
          <t>141-14-1351</t>
        </is>
      </c>
      <c r="F194" s="49">
        <f>IF((MID(E194,5,2))="10","ENG",IF((MID(E194,5,2))="11","BBA",IF((MID(E194,5,2))="12","MBA(E)",IF((MID(E194,5,2))="14","MBA",IF((MID(E194,5,2))="15","CSE",IF((MID(E194,5,2))="16","CIS",IF((MID(E194,5,2))="17","MS-MIS",IF((MID(E194,5,2))="18","B.COM",IF((MID(E194,5,2))="19","ETE",IF((MID(E194,5,2))="20","CS",IF((MID(E194,5,2))="21","MA-ENG(P)",IF((MID(E194,5,2))="22","MA-ENG(F)",IF((MID(E194,5,2))="23","TE",IF((MID(E194,5,2))="24","JMC",IF((MID(E194,5,2))="25","MS-CSE",IF((MID(E194,5,2))="26","LLB(H)",IF((MID(E194,5,2))="27","BRE",IF((MID(E194,5,2))="28","MSS-JMC",IF((MID(E194,5,2))="29","PHARMACY",IF((MID(E194,5,2))="30","ESDM",IF((MID(E194,5,2))="31","MS-ETE",IF((MID(E194,5,2))="32","MS-TE",IF((MID(E194,5,2))="33","EEE",IF((MID(E194,5,2))="34","NFE",IF((MID(E194,5,2))="35","SWE",IF((MID(E194,5,2))="36","LLB(P)",IF((MID(E194,5,2))="37","LLM(Pre)",IF((MID(E194,5,2))="38","LLM(F)",IF((MID(E194,5,2))="39","ICT",IF((MID(E194,5,2))="40","MTCA",IF((MID(E194,5,2))="41","MS-PH",IF((MID(E194,5,2))="42","ARCH",IF((MID(E194,5,2))="43","THM",IF((MID(E194,5,2))="44","MS-SWE",IF((MID(E194,5,2))="45","ENTRE",IF((MID(E194,5,2))="46","M-PHARM",IF((MID(E194,5,2))="47","CIVIL-ENG",0)))))))))))))))))))))))))))))))))))))</f>
        <v/>
      </c>
      <c r="G194" s="90">
        <f>#N/A</f>
        <v/>
      </c>
      <c r="H194" s="85" t="inlineStr">
        <is>
          <t>Summer-2015</t>
        </is>
      </c>
      <c r="I194" s="85" t="inlineStr">
        <is>
          <t>-</t>
        </is>
      </c>
      <c r="J194" s="85" t="inlineStr">
        <is>
          <t>-</t>
        </is>
      </c>
      <c r="K194" s="85" t="inlineStr">
        <is>
          <t>105/1, Shukrabad, Dhanmondi, Dhaka-1207.</t>
        </is>
      </c>
      <c r="L194" s="85" t="inlineStr">
        <is>
          <t>Vill-Moheshkhola, Post-Mirjanagor, Thana-Meghna, Dist-Comilla.</t>
        </is>
      </c>
      <c r="M194" s="32" t="inlineStr">
        <is>
          <t>01674498476</t>
        </is>
      </c>
      <c r="N194" s="27" t="inlineStr">
        <is>
          <t>ahammed.m15@gmail.com</t>
        </is>
      </c>
    </row>
    <row customHeight="1" ht="12.75" r="195" s="161">
      <c r="A195" s="10" t="n"/>
      <c r="B195" s="85" t="n">
        <v>191</v>
      </c>
      <c r="C195" s="85" t="n"/>
      <c r="D195" s="96" t="inlineStr">
        <is>
          <t>Tunazzina Mosaddeque</t>
        </is>
      </c>
      <c r="E195" s="29" t="inlineStr">
        <is>
          <t>142-22-316</t>
        </is>
      </c>
      <c r="F195" s="49">
        <f>IF((MID(E195,5,2))="10","ENG",IF((MID(E195,5,2))="11","BBA",IF((MID(E195,5,2))="12","MBA(E)",IF((MID(E195,5,2))="14","MBA",IF((MID(E195,5,2))="15","CSE",IF((MID(E195,5,2))="16","CIS",IF((MID(E195,5,2))="17","MS-MIS",IF((MID(E195,5,2))="18","B.COM",IF((MID(E195,5,2))="19","ETE",IF((MID(E195,5,2))="20","CS",IF((MID(E195,5,2))="21","MA-ENG(P)",IF((MID(E195,5,2))="22","MA-ENG(F)",IF((MID(E195,5,2))="23","TE",IF((MID(E195,5,2))="24","JMC",IF((MID(E195,5,2))="25","MS-CSE",IF((MID(E195,5,2))="26","LLB(H)",IF((MID(E195,5,2))="27","BRE",IF((MID(E195,5,2))="28","MSS-JMC",IF((MID(E195,5,2))="29","PHARMACY",IF((MID(E195,5,2))="30","ESDM",IF((MID(E195,5,2))="31","MS-ETE",IF((MID(E195,5,2))="32","MS-TE",IF((MID(E195,5,2))="33","EEE",IF((MID(E195,5,2))="34","NFE",IF((MID(E195,5,2))="35","SWE",IF((MID(E195,5,2))="36","LLB(P)",IF((MID(E195,5,2))="37","LLM(Pre)",IF((MID(E195,5,2))="38","LLM(F)",IF((MID(E195,5,2))="39","ICT",IF((MID(E195,5,2))="40","MTCA",IF((MID(E195,5,2))="41","MS-PH",IF((MID(E195,5,2))="42","ARCH",IF((MID(E195,5,2))="43","THM",IF((MID(E195,5,2))="44","MS-SWE",IF((MID(E195,5,2))="45","ENTRE",IF((MID(E195,5,2))="46","M-PHARM",IF((MID(E195,5,2))="47","CIVIL-ENG",0)))))))))))))))))))))))))))))))))))))</f>
        <v/>
      </c>
      <c r="G195" s="90">
        <f>#N/A</f>
        <v/>
      </c>
      <c r="H195" s="85" t="inlineStr">
        <is>
          <t>Summer-2015</t>
        </is>
      </c>
      <c r="I195" s="85" t="inlineStr">
        <is>
          <t>-</t>
        </is>
      </c>
      <c r="J195" s="85" t="inlineStr">
        <is>
          <t>-</t>
        </is>
      </c>
      <c r="K195" s="85" t="inlineStr">
        <is>
          <t>Flat-3/F, House No-603, Road No-09, Baitul aman Housing Society, Adabor, Shamoli,Dhaka.</t>
        </is>
      </c>
      <c r="L195" s="85" t="inlineStr">
        <is>
          <t>Chamari Raod, Molotinagor, Bogra.</t>
        </is>
      </c>
      <c r="M195" s="32" t="inlineStr">
        <is>
          <t>01717680924</t>
        </is>
      </c>
      <c r="N195" s="90" t="inlineStr">
        <is>
          <t>tunazzina316@diu.edu.bd</t>
        </is>
      </c>
    </row>
    <row customHeight="1" ht="12.75" r="196" s="161">
      <c r="A196" s="10" t="n"/>
      <c r="B196" s="85" t="n">
        <v>192</v>
      </c>
      <c r="C196" s="85" t="n"/>
      <c r="D196" s="96" t="inlineStr">
        <is>
          <t>Aishee Das</t>
        </is>
      </c>
      <c r="E196" s="29" t="inlineStr">
        <is>
          <t>111-11-2004</t>
        </is>
      </c>
      <c r="F196" s="49">
        <f>IF((MID(E196,5,2))="10","ENG",IF((MID(E196,5,2))="11","BBA",IF((MID(E196,5,2))="12","MBA(E)",IF((MID(E196,5,2))="14","MBA",IF((MID(E196,5,2))="15","CSE",IF((MID(E196,5,2))="16","CIS",IF((MID(E196,5,2))="17","MS-MIS",IF((MID(E196,5,2))="18","B.COM",IF((MID(E196,5,2))="19","ETE",IF((MID(E196,5,2))="20","CS",IF((MID(E196,5,2))="21","MA-ENG(P)",IF((MID(E196,5,2))="22","MA-ENG(F)",IF((MID(E196,5,2))="23","TE",IF((MID(E196,5,2))="24","JMC",IF((MID(E196,5,2))="25","MS-CSE",IF((MID(E196,5,2))="26","LLB(H)",IF((MID(E196,5,2))="27","BRE",IF((MID(E196,5,2))="28","MSS-JMC",IF((MID(E196,5,2))="29","PHARMACY",IF((MID(E196,5,2))="30","ESDM",IF((MID(E196,5,2))="31","MS-ETE",IF((MID(E196,5,2))="32","MS-TE",IF((MID(E196,5,2))="33","EEE",IF((MID(E196,5,2))="34","NFE",IF((MID(E196,5,2))="35","SWE",IF((MID(E196,5,2))="36","LLB(P)",IF((MID(E196,5,2))="37","LLM(Pre)",IF((MID(E196,5,2))="38","LLM(F)",IF((MID(E196,5,2))="39","ICT",IF((MID(E196,5,2))="40","MTCA",IF((MID(E196,5,2))="41","MS-PH",IF((MID(E196,5,2))="42","ARCH",IF((MID(E196,5,2))="43","THM",IF((MID(E196,5,2))="44","MS-SWE",IF((MID(E196,5,2))="45","ENTRE",IF((MID(E196,5,2))="46","M-PHARM",IF((MID(E196,5,2))="47","CIVIL-ENG",0)))))))))))))))))))))))))))))))))))))</f>
        <v/>
      </c>
      <c r="G196" s="90">
        <f>#N/A</f>
        <v/>
      </c>
      <c r="H196" s="85" t="inlineStr">
        <is>
          <t>Summer-2014</t>
        </is>
      </c>
      <c r="I196" s="85" t="inlineStr">
        <is>
          <t>-</t>
        </is>
      </c>
      <c r="J196" s="85" t="inlineStr">
        <is>
          <t>-</t>
        </is>
      </c>
      <c r="K196" s="85" t="inlineStr">
        <is>
          <t>15/13, Shukrabad, Dhanmondi, Dhaka.</t>
        </is>
      </c>
      <c r="L196" s="85" t="inlineStr">
        <is>
          <t>Noldanga Raod, Baz Para, Jessore.</t>
        </is>
      </c>
      <c r="M196" s="32" t="inlineStr">
        <is>
          <t>01703263246</t>
        </is>
      </c>
      <c r="N196" t="inlineStr">
        <is>
          <t>aishee.diu@gmail.com</t>
        </is>
      </c>
    </row>
    <row customHeight="1" ht="12.75" r="197" s="161">
      <c r="A197" s="10" t="n"/>
      <c r="B197" s="85" t="n">
        <v>193</v>
      </c>
      <c r="C197" s="85" t="n"/>
      <c r="D197" s="96" t="inlineStr">
        <is>
          <t>Md. Shehab Kazi</t>
        </is>
      </c>
      <c r="E197" s="29" t="inlineStr">
        <is>
          <t>113-15-1611</t>
        </is>
      </c>
      <c r="F197" s="49">
        <f>IF((MID(E197,5,2))="10","ENG",IF((MID(E197,5,2))="11","BBA",IF((MID(E197,5,2))="12","MBA(E)",IF((MID(E197,5,2))="14","MBA",IF((MID(E197,5,2))="15","CSE",IF((MID(E197,5,2))="16","CIS",IF((MID(E197,5,2))="17","MS-MIS",IF((MID(E197,5,2))="18","B.COM",IF((MID(E197,5,2))="19","ETE",IF((MID(E197,5,2))="20","CS",IF((MID(E197,5,2))="21","MA-ENG(P)",IF((MID(E197,5,2))="22","MA-ENG(F)",IF((MID(E197,5,2))="23","TE",IF((MID(E197,5,2))="24","JMC",IF((MID(E197,5,2))="25","MS-CSE",IF((MID(E197,5,2))="26","LLB(H)",IF((MID(E197,5,2))="27","BRE",IF((MID(E197,5,2))="28","MSS-JMC",IF((MID(E197,5,2))="29","PHARMACY",IF((MID(E197,5,2))="30","ESDM",IF((MID(E197,5,2))="31","MS-ETE",IF((MID(E197,5,2))="32","MS-TE",IF((MID(E197,5,2))="33","EEE",IF((MID(E197,5,2))="34","NFE",IF((MID(E197,5,2))="35","SWE",IF((MID(E197,5,2))="36","LLB(P)",IF((MID(E197,5,2))="37","LLM(Pre)",IF((MID(E197,5,2))="38","LLM(F)",IF((MID(E197,5,2))="39","ICT",IF((MID(E197,5,2))="40","MTCA",IF((MID(E197,5,2))="41","MS-PH",IF((MID(E197,5,2))="42","ARCH",IF((MID(E197,5,2))="43","THM",IF((MID(E197,5,2))="44","MS-SWE",IF((MID(E197,5,2))="45","ENTRE",IF((MID(E197,5,2))="46","M-PHARM",IF((MID(E197,5,2))="47","CIVIL-ENG",0)))))))))))))))))))))))))))))))))))))</f>
        <v/>
      </c>
      <c r="G197" s="90">
        <f>#N/A</f>
        <v/>
      </c>
      <c r="H197" s="85" t="inlineStr">
        <is>
          <t>Spring 2015</t>
        </is>
      </c>
      <c r="I197" s="85" t="inlineStr">
        <is>
          <t>MSK System</t>
        </is>
      </c>
      <c r="J197" s="85" t="inlineStr">
        <is>
          <t>IE Executive Officer</t>
        </is>
      </c>
      <c r="K197" s="85" t="inlineStr">
        <is>
          <t>01/C/05,North Pirerbag,Mirpur: 01,Dhaka -1216.</t>
        </is>
      </c>
      <c r="L197" s="85" t="inlineStr">
        <is>
          <t>East Rahmalpur,Cadet Collete,Airport, barishal.</t>
        </is>
      </c>
      <c r="M197" s="32" t="inlineStr">
        <is>
          <t>01677352397</t>
        </is>
      </c>
      <c r="N197" t="inlineStr">
        <is>
          <t>shehab-cse@yahoo.com</t>
        </is>
      </c>
    </row>
    <row customHeight="1" ht="12.75" r="198" s="161">
      <c r="A198" s="10" t="n"/>
      <c r="B198" s="85" t="n">
        <v>194</v>
      </c>
      <c r="C198" s="85" t="n"/>
      <c r="D198" s="96" t="inlineStr">
        <is>
          <t>Roksana Parvin</t>
        </is>
      </c>
      <c r="E198" s="29" t="inlineStr">
        <is>
          <t>111-29-286</t>
        </is>
      </c>
      <c r="F198" s="49">
        <f>IF((MID(E198,5,2))="10","ENG",IF((MID(E198,5,2))="11","BBA",IF((MID(E198,5,2))="12","MBA(E)",IF((MID(E198,5,2))="14","MBA",IF((MID(E198,5,2))="15","CSE",IF((MID(E198,5,2))="16","CIS",IF((MID(E198,5,2))="17","MS-MIS",IF((MID(E198,5,2))="18","B.COM",IF((MID(E198,5,2))="19","ETE",IF((MID(E198,5,2))="20","CS",IF((MID(E198,5,2))="21","MA-ENG(P)",IF((MID(E198,5,2))="22","MA-ENG(F)",IF((MID(E198,5,2))="23","TE",IF((MID(E198,5,2))="24","JMC",IF((MID(E198,5,2))="25","MS-CSE",IF((MID(E198,5,2))="26","LLB(H)",IF((MID(E198,5,2))="27","BRE",IF((MID(E198,5,2))="28","MSS-JMC",IF((MID(E198,5,2))="29","PHARMACY",IF((MID(E198,5,2))="30","ESDM",IF((MID(E198,5,2))="31","MS-ETE",IF((MID(E198,5,2))="32","MS-TE",IF((MID(E198,5,2))="33","EEE",IF((MID(E198,5,2))="34","NFE",IF((MID(E198,5,2))="35","SWE",IF((MID(E198,5,2))="36","LLB(P)",IF((MID(E198,5,2))="37","LLM(Pre)",IF((MID(E198,5,2))="38","LLM(F)",IF((MID(E198,5,2))="39","ICT",IF((MID(E198,5,2))="40","MTCA",IF((MID(E198,5,2))="41","MS-PH",IF((MID(E198,5,2))="42","ARCH",IF((MID(E198,5,2))="43","THM",IF((MID(E198,5,2))="44","MS-SWE",IF((MID(E198,5,2))="45","ENTRE",IF((MID(E198,5,2))="46","M-PHARM",IF((MID(E198,5,2))="47","CIVIL-ENG",0)))))))))))))))))))))))))))))))))))))</f>
        <v/>
      </c>
      <c r="G198" s="90">
        <f>#N/A</f>
        <v/>
      </c>
      <c r="H198" s="85" t="inlineStr">
        <is>
          <t>Fall-2015</t>
        </is>
      </c>
      <c r="I198" s="85" t="inlineStr">
        <is>
          <t>-</t>
        </is>
      </c>
      <c r="J198" s="85" t="inlineStr">
        <is>
          <t>-</t>
        </is>
      </c>
      <c r="K198" s="85" t="inlineStr">
        <is>
          <t>-</t>
        </is>
      </c>
      <c r="L198" s="85" t="inlineStr">
        <is>
          <t>Dhanmondi, Dhaka.</t>
        </is>
      </c>
      <c r="M198" s="32" t="inlineStr">
        <is>
          <t>01792510435</t>
        </is>
      </c>
      <c r="N198" t="inlineStr">
        <is>
          <t>parvin29-286@diu.edu.bd</t>
        </is>
      </c>
    </row>
    <row customHeight="1" ht="12.75" r="199" s="161">
      <c r="A199" s="10" t="n"/>
      <c r="B199" s="85" t="n">
        <v>195</v>
      </c>
      <c r="C199" s="85" t="n"/>
      <c r="D199" s="96" t="inlineStr">
        <is>
          <t>Md. Nooran Nabi</t>
        </is>
      </c>
      <c r="E199" s="29" t="inlineStr">
        <is>
          <t>133-31-160</t>
        </is>
      </c>
      <c r="F199" s="49">
        <f>IF((MID(E199,5,2))="10","ENG",IF((MID(E199,5,2))="11","BBA",IF((MID(E199,5,2))="12","MBA(E)",IF((MID(E199,5,2))="14","MBA",IF((MID(E199,5,2))="15","CSE",IF((MID(E199,5,2))="16","CIS",IF((MID(E199,5,2))="17","MS-MIS",IF((MID(E199,5,2))="18","B.COM",IF((MID(E199,5,2))="19","ETE",IF((MID(E199,5,2))="20","CS",IF((MID(E199,5,2))="21","MA-ENG(P)",IF((MID(E199,5,2))="22","MA-ENG(F)",IF((MID(E199,5,2))="23","TE",IF((MID(E199,5,2))="24","JMC",IF((MID(E199,5,2))="25","MS-CSE",IF((MID(E199,5,2))="26","LLB(H)",IF((MID(E199,5,2))="27","BRE",IF((MID(E199,5,2))="28","MSS-JMC",IF((MID(E199,5,2))="29","PHARMACY",IF((MID(E199,5,2))="30","ESDM",IF((MID(E199,5,2))="31","MS-ETE",IF((MID(E199,5,2))="32","MS-TE",IF((MID(E199,5,2))="33","EEE",IF((MID(E199,5,2))="34","NFE",IF((MID(E199,5,2))="35","SWE",IF((MID(E199,5,2))="36","LLB(P)",IF((MID(E199,5,2))="37","LLM(Pre)",IF((MID(E199,5,2))="38","LLM(F)",IF((MID(E199,5,2))="39","ICT",IF((MID(E199,5,2))="40","MTCA",IF((MID(E199,5,2))="41","MS-PH",IF((MID(E199,5,2))="42","ARCH",IF((MID(E199,5,2))="43","THM",IF((MID(E199,5,2))="44","MS-SWE",IF((MID(E199,5,2))="45","ENTRE",IF((MID(E199,5,2))="46","M-PHARM",IF((MID(E199,5,2))="47","CIVIL-ENG",0)))))))))))))))))))))))))))))))))))))</f>
        <v/>
      </c>
      <c r="G199" s="90">
        <f>#N/A</f>
        <v/>
      </c>
      <c r="H199" s="85" t="inlineStr">
        <is>
          <t>-</t>
        </is>
      </c>
      <c r="I199" s="85" t="inlineStr">
        <is>
          <t>-</t>
        </is>
      </c>
      <c r="J199" s="85" t="inlineStr">
        <is>
          <t>-</t>
        </is>
      </c>
      <c r="K199" s="85" t="inlineStr">
        <is>
          <t>Pran-RFL Group, Hip-olipur.</t>
        </is>
      </c>
      <c r="L199" s="85" t="inlineStr">
        <is>
          <t>2No, Uttor Charbongshi, Post-Charbongshi, Thana-Raipur, Dist-Lakshampur.</t>
        </is>
      </c>
      <c r="M199" s="32" t="inlineStr">
        <is>
          <t>01843927794</t>
        </is>
      </c>
      <c r="N199" t="inlineStr">
        <is>
          <t>nooran724@gmai.com</t>
        </is>
      </c>
    </row>
    <row customHeight="1" ht="12.75" r="200" s="161">
      <c r="A200" s="10" t="n"/>
      <c r="B200" s="85" t="n">
        <v>196</v>
      </c>
      <c r="C200" s="85" t="n"/>
      <c r="D200" s="96" t="inlineStr">
        <is>
          <t>Md. Saharia Hasan Anik</t>
        </is>
      </c>
      <c r="E200" s="29" t="inlineStr">
        <is>
          <t>102-11-1564</t>
        </is>
      </c>
      <c r="F200" s="49">
        <f>IF((MID(E200,5,2))="10","ENG",IF((MID(E200,5,2))="11","BBA",IF((MID(E200,5,2))="12","MBA(E)",IF((MID(E200,5,2))="14","MBA",IF((MID(E200,5,2))="15","CSE",IF((MID(E200,5,2))="16","CIS",IF((MID(E200,5,2))="17","MS-MIS",IF((MID(E200,5,2))="18","B.COM",IF((MID(E200,5,2))="19","ETE",IF((MID(E200,5,2))="20","CS",IF((MID(E200,5,2))="21","MA-ENG(P)",IF((MID(E200,5,2))="22","MA-ENG(F)",IF((MID(E200,5,2))="23","TE",IF((MID(E200,5,2))="24","JMC",IF((MID(E200,5,2))="25","MS-CSE",IF((MID(E200,5,2))="26","LLB(H)",IF((MID(E200,5,2))="27","BRE",IF((MID(E200,5,2))="28","MSS-JMC",IF((MID(E200,5,2))="29","PHARMACY",IF((MID(E200,5,2))="30","ESDM",IF((MID(E200,5,2))="31","MS-ETE",IF((MID(E200,5,2))="32","MS-TE",IF((MID(E200,5,2))="33","EEE",IF((MID(E200,5,2))="34","NFE",IF((MID(E200,5,2))="35","SWE",IF((MID(E200,5,2))="36","LLB(P)",IF((MID(E200,5,2))="37","LLM(Pre)",IF((MID(E200,5,2))="38","LLM(F)",IF((MID(E200,5,2))="39","ICT",IF((MID(E200,5,2))="40","MTCA",IF((MID(E200,5,2))="41","MS-PH",IF((MID(E200,5,2))="42","ARCH",IF((MID(E200,5,2))="43","THM",IF((MID(E200,5,2))="44","MS-SWE",IF((MID(E200,5,2))="45","ENTRE",IF((MID(E200,5,2))="46","M-PHARM",IF((MID(E200,5,2))="47","CIVIL-ENG",0)))))))))))))))))))))))))))))))))))))</f>
        <v/>
      </c>
      <c r="G200" s="90">
        <f>#N/A</f>
        <v/>
      </c>
      <c r="H200" s="85" t="inlineStr">
        <is>
          <t>Spring-2014</t>
        </is>
      </c>
      <c r="I200" s="85" t="inlineStr">
        <is>
          <t>-</t>
        </is>
      </c>
      <c r="J200" s="85" t="inlineStr">
        <is>
          <t>-</t>
        </is>
      </c>
      <c r="K200" s="85" t="inlineStr">
        <is>
          <t>10/1, North Mugdapara, Dhaka-1214.</t>
        </is>
      </c>
      <c r="L200" s="85" t="inlineStr">
        <is>
          <t>10/1, North Mugdapara, Dhaka-1214.</t>
        </is>
      </c>
      <c r="M200" s="32" t="inlineStr">
        <is>
          <t>01825582967</t>
        </is>
      </c>
      <c r="N200" t="inlineStr">
        <is>
          <t>sahria_1564@diu.edu.bd</t>
        </is>
      </c>
    </row>
    <row customHeight="1" ht="12.75" r="201" s="161">
      <c r="A201" s="10" t="n"/>
      <c r="B201" s="85" t="n">
        <v>197</v>
      </c>
      <c r="C201" s="85" t="n"/>
      <c r="D201" s="86" t="inlineStr">
        <is>
          <t xml:space="preserve">Raza Md. Kashem 
Nahid </t>
        </is>
      </c>
      <c r="E201" s="86" t="inlineStr">
        <is>
          <t>111-33-440</t>
        </is>
      </c>
      <c r="F201" s="49">
        <f>IF((MID(E201,5,2))="10","ENG",IF((MID(E201,5,2))="11","BBA",IF((MID(E201,5,2))="12","MBA(E)",IF((MID(E201,5,2))="14","MBA",IF((MID(E201,5,2))="15","CSE",IF((MID(E201,5,2))="16","CIS",IF((MID(E201,5,2))="17","MS-MIS",IF((MID(E201,5,2))="18","B.COM",IF((MID(E201,5,2))="19","ETE",IF((MID(E201,5,2))="20","CS",IF((MID(E201,5,2))="21","MA-ENG(P)",IF((MID(E201,5,2))="22","MA-ENG(F)",IF((MID(E201,5,2))="23","TE",IF((MID(E201,5,2))="24","JMC",IF((MID(E201,5,2))="25","MS-CSE",IF((MID(E201,5,2))="26","LLB(H)",IF((MID(E201,5,2))="27","BRE",IF((MID(E201,5,2))="28","MSS-JMC",IF((MID(E201,5,2))="29","PHARMACY",IF((MID(E201,5,2))="30","ESDM",IF((MID(E201,5,2))="31","MS-ETE",IF((MID(E201,5,2))="32","MS-TE",IF((MID(E201,5,2))="33","EEE",IF((MID(E201,5,2))="34","NFE",IF((MID(E201,5,2))="35","SWE",IF((MID(E201,5,2))="36","LLB(P)",IF((MID(E201,5,2))="37","LLM(Pre)",IF((MID(E201,5,2))="38","LLM(F)",IF((MID(E201,5,2))="39","ICT",IF((MID(E201,5,2))="40","MTCA",IF((MID(E201,5,2))="41","MS-PH",IF((MID(E201,5,2))="42","ARCH",IF((MID(E201,5,2))="43","THM",IF((MID(E201,5,2))="44","MS-SWE",IF((MID(E201,5,2))="45","ENTRE",IF((MID(E201,5,2))="46","M-PHARM",IF((MID(E201,5,2))="47","CIVIL-ENG",0)))))))))))))))))))))))))))))))))))))</f>
        <v/>
      </c>
      <c r="G201" s="90">
        <f>#N/A</f>
        <v/>
      </c>
      <c r="H201" s="85" t="inlineStr">
        <is>
          <t>Fall 2014</t>
        </is>
      </c>
      <c r="I201" s="85" t="inlineStr">
        <is>
          <t>Meghna Paper Group &amp; Industires Ltd.</t>
        </is>
      </c>
      <c r="J201" s="85" t="inlineStr">
        <is>
          <t>Asst. Engineerr</t>
        </is>
      </c>
      <c r="K201" s="18">
        <f>HYPERLINK("mailto:Srvnahidsr@yahoo.com","Srvnahidsr@yahoo.com")</f>
        <v/>
      </c>
      <c r="L201" s="85" t="inlineStr">
        <is>
          <t>Dospara,Matlab,Chandpur.</t>
        </is>
      </c>
      <c r="M201" s="17" t="n">
        <v>1551816389</v>
      </c>
      <c r="N201" s="23">
        <f>HYPERLINK("mailto:srcnahidsr@yahoo.com","srcnahidsr@yahoo.com")</f>
        <v/>
      </c>
      <c r="Q201" s="51" t="n"/>
    </row>
    <row customHeight="1" ht="12.75" r="202" s="161">
      <c r="A202" s="10" t="n"/>
      <c r="B202" s="85" t="n">
        <v>198</v>
      </c>
      <c r="C202" s="85" t="n"/>
      <c r="D202" s="86" t="inlineStr">
        <is>
          <t>Ariful Islam</t>
        </is>
      </c>
      <c r="E202" s="86" t="inlineStr">
        <is>
          <t>131-14-994</t>
        </is>
      </c>
      <c r="F202" s="49">
        <f>IF((MID(E202,5,2))="10","ENG",IF((MID(E202,5,2))="11","BBA",IF((MID(E202,5,2))="12","MBA(E)",IF((MID(E202,5,2))="14","MBA",IF((MID(E202,5,2))="15","CSE",IF((MID(E202,5,2))="16","CIS",IF((MID(E202,5,2))="17","MS-MIS",IF((MID(E202,5,2))="18","B.COM",IF((MID(E202,5,2))="19","ETE",IF((MID(E202,5,2))="20","CS",IF((MID(E202,5,2))="21","MA-ENG(P)",IF((MID(E202,5,2))="22","MA-ENG(F)",IF((MID(E202,5,2))="23","TE",IF((MID(E202,5,2))="24","JMC",IF((MID(E202,5,2))="25","MS-CSE",IF((MID(E202,5,2))="26","LLB(H)",IF((MID(E202,5,2))="27","BRE",IF((MID(E202,5,2))="28","MSS-JMC",IF((MID(E202,5,2))="29","PHARMACY",IF((MID(E202,5,2))="30","ESDM",IF((MID(E202,5,2))="31","MS-ETE",IF((MID(E202,5,2))="32","MS-TE",IF((MID(E202,5,2))="33","EEE",IF((MID(E202,5,2))="34","NFE",IF((MID(E202,5,2))="35","SWE",IF((MID(E202,5,2))="36","LLB(P)",IF((MID(E202,5,2))="37","LLM(Pre)",IF((MID(E202,5,2))="38","LLM(F)",IF((MID(E202,5,2))="39","ICT",IF((MID(E202,5,2))="40","MTCA",IF((MID(E202,5,2))="41","MS-PH",IF((MID(E202,5,2))="42","ARCH",IF((MID(E202,5,2))="43","THM",IF((MID(E202,5,2))="44","MS-SWE",IF((MID(E202,5,2))="45","ENTRE",IF((MID(E202,5,2))="46","M-PHARM",IF((MID(E202,5,2))="47","CIVIL-ENG",0)))))))))))))))))))))))))))))))))))))</f>
        <v/>
      </c>
      <c r="G202" s="90">
        <f>#N/A</f>
        <v/>
      </c>
      <c r="H202" s="85" t="inlineStr">
        <is>
          <t>Spring 2014</t>
        </is>
      </c>
      <c r="I202" s="85" t="inlineStr">
        <is>
          <t>Jony Transport Agency</t>
        </is>
      </c>
      <c r="J202" s="77" t="inlineStr">
        <is>
          <t>-</t>
        </is>
      </c>
      <c r="K202" s="77" t="inlineStr">
        <is>
          <t>-</t>
        </is>
      </c>
      <c r="L202" s="85" t="inlineStr">
        <is>
          <t>09/03 no holding, 34Guakhola Road,Noapara,Avoynagar,Jessore.</t>
        </is>
      </c>
      <c r="M202" s="17" t="n">
        <v>1913178513</v>
      </c>
      <c r="N202" s="23">
        <f>HYPERLINK("mailto:islamarif99@yahoo.com","islamarif99@yahoo.com")</f>
        <v/>
      </c>
    </row>
    <row customHeight="1" ht="12.75" r="203" s="161">
      <c r="A203" s="10" t="n"/>
      <c r="B203" s="85" t="n">
        <v>199</v>
      </c>
      <c r="C203" s="85" t="n"/>
      <c r="D203" s="86" t="inlineStr">
        <is>
          <t>MD. Abu Raihan</t>
        </is>
      </c>
      <c r="E203" s="86" t="inlineStr">
        <is>
          <t>111-34-151</t>
        </is>
      </c>
      <c r="F203" s="49">
        <f>IF((MID(E203,5,2))="10","ENG",IF((MID(E203,5,2))="11","BBA",IF((MID(E203,5,2))="12","MBA(E)",IF((MID(E203,5,2))="14","MBA",IF((MID(E203,5,2))="15","CSE",IF((MID(E203,5,2))="16","CIS",IF((MID(E203,5,2))="17","MS-MIS",IF((MID(E203,5,2))="18","B.COM",IF((MID(E203,5,2))="19","ETE",IF((MID(E203,5,2))="20","CS",IF((MID(E203,5,2))="21","MA-ENG(P)",IF((MID(E203,5,2))="22","MA-ENG(F)",IF((MID(E203,5,2))="23","TE",IF((MID(E203,5,2))="24","JMC",IF((MID(E203,5,2))="25","MS-CSE",IF((MID(E203,5,2))="26","LLB(H)",IF((MID(E203,5,2))="27","BRE",IF((MID(E203,5,2))="28","MSS-JMC",IF((MID(E203,5,2))="29","PHARMACY",IF((MID(E203,5,2))="30","ESDM",IF((MID(E203,5,2))="31","MS-ETE",IF((MID(E203,5,2))="32","MS-TE",IF((MID(E203,5,2))="33","EEE",IF((MID(E203,5,2))="34","NFE",IF((MID(E203,5,2))="35","SWE",IF((MID(E203,5,2))="36","LLB(P)",IF((MID(E203,5,2))="37","LLM(Pre)",IF((MID(E203,5,2))="38","LLM(F)",IF((MID(E203,5,2))="39","ICT",IF((MID(E203,5,2))="40","MTCA",IF((MID(E203,5,2))="41","MS-PH",IF((MID(E203,5,2))="42","ARCH",IF((MID(E203,5,2))="43","THM",IF((MID(E203,5,2))="44","MS-SWE",IF((MID(E203,5,2))="45","ENTRE",IF((MID(E203,5,2))="46","M-PHARM",IF((MID(E203,5,2))="47","CIVIL-ENG",0)))))))))))))))))))))))))))))))))))))</f>
        <v/>
      </c>
      <c r="G203" s="90">
        <f>#N/A</f>
        <v/>
      </c>
      <c r="H203" s="85" t="inlineStr">
        <is>
          <t>Fall 2014</t>
        </is>
      </c>
      <c r="I203" s="85" t="inlineStr">
        <is>
          <t>Fuzul Products</t>
        </is>
      </c>
      <c r="J203" s="85" t="inlineStr">
        <is>
          <t>Assp.Manager</t>
        </is>
      </c>
      <c r="K203" s="85" t="inlineStr">
        <is>
          <t>5/11,Humayan Road, Mohammadpur,Dhaka.-1207.</t>
        </is>
      </c>
      <c r="L203" s="85" t="inlineStr">
        <is>
          <t>Mothurapur,Althafnagar,Bogra.</t>
        </is>
      </c>
      <c r="M203" s="17" t="n">
        <v>1728165546</v>
      </c>
      <c r="N203" s="23">
        <f>HYPERLINK("mailto:abu.raihan300@gmail.com","abu.raihan300@gmail.com")</f>
        <v/>
      </c>
    </row>
    <row customHeight="1" ht="12.75" r="204" s="161">
      <c r="A204" s="45" t="n"/>
      <c r="B204" s="62" t="n">
        <v>200</v>
      </c>
      <c r="C204" s="62" t="n"/>
      <c r="D204" s="47" t="inlineStr">
        <is>
          <t>Md. Istiqur Rahman</t>
        </is>
      </c>
      <c r="E204" s="48" t="inlineStr">
        <is>
          <t>111-29-269</t>
        </is>
      </c>
      <c r="F204" s="49">
        <f>IF((MID(E204,5,2))="10","ENG",IF((MID(E204,5,2))="11","BBA",IF((MID(E204,5,2))="12","MBA(E)",IF((MID(E204,5,2))="14","MBA",IF((MID(E204,5,2))="15","CSE",IF((MID(E204,5,2))="16","CIS",IF((MID(E204,5,2))="17","MS-MIS",IF((MID(E204,5,2))="18","B.COM",IF((MID(E204,5,2))="19","ETE",IF((MID(E204,5,2))="20","CS",IF((MID(E204,5,2))="21","MA-ENG(P)",IF((MID(E204,5,2))="22","MA-ENG(F)",IF((MID(E204,5,2))="23","TE",IF((MID(E204,5,2))="24","JMC",IF((MID(E204,5,2))="25","MS-CSE",IF((MID(E204,5,2))="26","LLB(H)",IF((MID(E204,5,2))="27","BRE",IF((MID(E204,5,2))="28","MSS-JMC",IF((MID(E204,5,2))="29","PHARMACY",IF((MID(E204,5,2))="30","ESDM",IF((MID(E204,5,2))="31","MS-ETE",IF((MID(E204,5,2))="32","MS-TE",IF((MID(E204,5,2))="33","EEE",IF((MID(E204,5,2))="34","NFE",IF((MID(E204,5,2))="35","SWE",IF((MID(E204,5,2))="36","LLB(P)",IF((MID(E204,5,2))="37","LLM(Pre)",IF((MID(E204,5,2))="38","LLM(F)",IF((MID(E204,5,2))="39","ICT",IF((MID(E204,5,2))="40","MTCA",IF((MID(E204,5,2))="41","MS-PH",IF((MID(E204,5,2))="42","ARCH",IF((MID(E204,5,2))="43","THM",IF((MID(E204,5,2))="44","MS-SWE",IF((MID(E204,5,2))="45","ENTRE",IF((MID(E204,5,2))="46","M-PHARM",IF((MID(E204,5,2))="47","CIVIL-ENG",0)))))))))))))))))))))))))))))))))))))</f>
        <v/>
      </c>
      <c r="G204" s="49">
        <f>#N/A</f>
        <v/>
      </c>
      <c r="H204" s="62" t="inlineStr">
        <is>
          <t>Fall-2014</t>
        </is>
      </c>
      <c r="I204" s="62" t="inlineStr">
        <is>
          <t>-</t>
        </is>
      </c>
      <c r="J204" s="62" t="inlineStr">
        <is>
          <t>-</t>
        </is>
      </c>
      <c r="K204" s="62" t="inlineStr">
        <is>
          <t>Rabby Mansion, Nirala hall Raod, Jessore.</t>
        </is>
      </c>
      <c r="L204" s="62" t="inlineStr">
        <is>
          <t>Rabby Mansion, Nirala hall Raod, Jessore.</t>
        </is>
      </c>
      <c r="M204" s="50" t="inlineStr">
        <is>
          <t>01718831102</t>
        </is>
      </c>
      <c r="N204" t="inlineStr">
        <is>
          <t>hitech.rabby@gmail.com</t>
        </is>
      </c>
      <c r="O204" s="51" t="n"/>
      <c r="P204" s="51" t="n"/>
      <c r="R204" s="51" t="n"/>
      <c r="S204" s="51" t="n"/>
      <c r="T204" s="51" t="n"/>
      <c r="U204" s="51" t="n"/>
      <c r="V204" s="51" t="n"/>
      <c r="W204" s="51" t="n"/>
      <c r="X204" s="51" t="n"/>
      <c r="Y204" s="51" t="n"/>
      <c r="Z204" s="51" t="n"/>
      <c r="AA204" s="51" t="n"/>
      <c r="AB204" s="51" t="n"/>
    </row>
    <row customHeight="1" ht="12.75" r="205" s="161">
      <c r="A205" s="10" t="n"/>
      <c r="B205" s="85" t="n">
        <v>201</v>
      </c>
      <c r="C205" s="85" t="n"/>
      <c r="D205" s="96" t="inlineStr">
        <is>
          <t>Mahfuza Ripa</t>
        </is>
      </c>
      <c r="E205" s="29" t="inlineStr">
        <is>
          <t>111-29-281</t>
        </is>
      </c>
      <c r="F205" s="49">
        <f>IF((MID(E205,5,2))="10","ENG",IF((MID(E205,5,2))="11","BBA",IF((MID(E205,5,2))="12","MBA(E)",IF((MID(E205,5,2))="14","MBA",IF((MID(E205,5,2))="15","CSE",IF((MID(E205,5,2))="16","CIS",IF((MID(E205,5,2))="17","MS-MIS",IF((MID(E205,5,2))="18","B.COM",IF((MID(E205,5,2))="19","ETE",IF((MID(E205,5,2))="20","CS",IF((MID(E205,5,2))="21","MA-ENG(P)",IF((MID(E205,5,2))="22","MA-ENG(F)",IF((MID(E205,5,2))="23","TE",IF((MID(E205,5,2))="24","JMC",IF((MID(E205,5,2))="25","MS-CSE",IF((MID(E205,5,2))="26","LLB(H)",IF((MID(E205,5,2))="27","BRE",IF((MID(E205,5,2))="28","MSS-JMC",IF((MID(E205,5,2))="29","PHARMACY",IF((MID(E205,5,2))="30","ESDM",IF((MID(E205,5,2))="31","MS-ETE",IF((MID(E205,5,2))="32","MS-TE",IF((MID(E205,5,2))="33","EEE",IF((MID(E205,5,2))="34","NFE",IF((MID(E205,5,2))="35","SWE",IF((MID(E205,5,2))="36","LLB(P)",IF((MID(E205,5,2))="37","LLM(Pre)",IF((MID(E205,5,2))="38","LLM(F)",IF((MID(E205,5,2))="39","ICT",IF((MID(E205,5,2))="40","MTCA",IF((MID(E205,5,2))="41","MS-PH",IF((MID(E205,5,2))="42","ARCH",IF((MID(E205,5,2))="43","THM",IF((MID(E205,5,2))="44","MS-SWE",IF((MID(E205,5,2))="45","ENTRE",IF((MID(E205,5,2))="46","M-PHARM",IF((MID(E205,5,2))="47","CIVIL-ENG",0)))))))))))))))))))))))))))))))))))))</f>
        <v/>
      </c>
      <c r="G205" s="90">
        <f>#N/A</f>
        <v/>
      </c>
      <c r="H205" s="85" t="inlineStr">
        <is>
          <t>Fall-2014</t>
        </is>
      </c>
      <c r="I205" s="85" t="inlineStr">
        <is>
          <t>-</t>
        </is>
      </c>
      <c r="J205" s="85" t="inlineStr">
        <is>
          <t>-</t>
        </is>
      </c>
      <c r="K205" s="85" t="inlineStr">
        <is>
          <t>Rabby Mansion, Nirala hall Raod, Jessore.</t>
        </is>
      </c>
      <c r="L205" s="85" t="inlineStr">
        <is>
          <t>Rabby Mansion, Nirala hall Raod, Jessore.</t>
        </is>
      </c>
      <c r="M205" s="32" t="inlineStr">
        <is>
          <t>01773550940</t>
        </is>
      </c>
      <c r="N205" t="inlineStr">
        <is>
          <t>rahman.rripa@gmail.com</t>
        </is>
      </c>
    </row>
    <row customHeight="1" ht="12.75" r="206" s="161">
      <c r="A206" s="10" t="n"/>
      <c r="B206" s="85" t="n">
        <v>202</v>
      </c>
      <c r="C206" s="85" t="n"/>
      <c r="D206" s="96" t="inlineStr">
        <is>
          <t>Md. Golam Rob Miah</t>
        </is>
      </c>
      <c r="E206" s="29" t="inlineStr">
        <is>
          <t>122-15-1930</t>
        </is>
      </c>
      <c r="F206" s="49">
        <f>IF((MID(E206,5,2))="10","ENG",IF((MID(E206,5,2))="11","BBA",IF((MID(E206,5,2))="12","MBA(E)",IF((MID(E206,5,2))="14","MBA",IF((MID(E206,5,2))="15","CSE",IF((MID(E206,5,2))="16","CIS",IF((MID(E206,5,2))="17","MS-MIS",IF((MID(E206,5,2))="18","B.COM",IF((MID(E206,5,2))="19","ETE",IF((MID(E206,5,2))="20","CS",IF((MID(E206,5,2))="21","MA-ENG(P)",IF((MID(E206,5,2))="22","MA-ENG(F)",IF((MID(E206,5,2))="23","TE",IF((MID(E206,5,2))="24","JMC",IF((MID(E206,5,2))="25","MS-CSE",IF((MID(E206,5,2))="26","LLB(H)",IF((MID(E206,5,2))="27","BRE",IF((MID(E206,5,2))="28","MSS-JMC",IF((MID(E206,5,2))="29","PHARMACY",IF((MID(E206,5,2))="30","ESDM",IF((MID(E206,5,2))="31","MS-ETE",IF((MID(E206,5,2))="32","MS-TE",IF((MID(E206,5,2))="33","EEE",IF((MID(E206,5,2))="34","NFE",IF((MID(E206,5,2))="35","SWE",IF((MID(E206,5,2))="36","LLB(P)",IF((MID(E206,5,2))="37","LLM(Pre)",IF((MID(E206,5,2))="38","LLM(F)",IF((MID(E206,5,2))="39","ICT",IF((MID(E206,5,2))="40","MTCA",IF((MID(E206,5,2))="41","MS-PH",IF((MID(E206,5,2))="42","ARCH",IF((MID(E206,5,2))="43","THM",IF((MID(E206,5,2))="44","MS-SWE",IF((MID(E206,5,2))="45","ENTRE",IF((MID(E206,5,2))="46","M-PHARM",IF((MID(E206,5,2))="47","CIVIL-ENG",0)))))))))))))))))))))))))))))))))))))</f>
        <v/>
      </c>
      <c r="G206" s="90">
        <f>#N/A</f>
        <v/>
      </c>
      <c r="H206" s="85" t="inlineStr">
        <is>
          <t xml:space="preserve"> Fall 2015</t>
        </is>
      </c>
      <c r="I206" s="85" t="inlineStr">
        <is>
          <t>Getco Online Ltd.</t>
        </is>
      </c>
      <c r="J206" s="85" t="inlineStr">
        <is>
          <t>Executive</t>
        </is>
      </c>
      <c r="K206" s="18">
        <f>HYPERLINK("mailto:golam.rob@hretech.net","golam.rob@hretech.net")</f>
        <v/>
      </c>
      <c r="L206" s="85" t="inlineStr">
        <is>
          <t>Nishindara Mondol Para, Bogra.</t>
        </is>
      </c>
      <c r="M206" s="32" t="inlineStr">
        <is>
          <t>01723883685</t>
        </is>
      </c>
      <c r="N206" t="inlineStr">
        <is>
          <t>golamrob1990@gmial.com</t>
        </is>
      </c>
    </row>
    <row customHeight="1" ht="12.75" r="207" s="161">
      <c r="A207" s="10" t="n"/>
      <c r="B207" s="85" t="n">
        <v>203</v>
      </c>
      <c r="C207" s="85" t="n"/>
      <c r="D207" s="96" t="inlineStr">
        <is>
          <t>Sobur Molla</t>
        </is>
      </c>
      <c r="E207" s="29" t="inlineStr">
        <is>
          <t>122-15-1894</t>
        </is>
      </c>
      <c r="F207" s="49">
        <f>IF((MID(E207,5,2))="10","ENG",IF((MID(E207,5,2))="11","BBA",IF((MID(E207,5,2))="12","MBA(E)",IF((MID(E207,5,2))="14","MBA",IF((MID(E207,5,2))="15","CSE",IF((MID(E207,5,2))="16","CIS",IF((MID(E207,5,2))="17","MS-MIS",IF((MID(E207,5,2))="18","B.COM",IF((MID(E207,5,2))="19","ETE",IF((MID(E207,5,2))="20","CS",IF((MID(E207,5,2))="21","MA-ENG(P)",IF((MID(E207,5,2))="22","MA-ENG(F)",IF((MID(E207,5,2))="23","TE",IF((MID(E207,5,2))="24","JMC",IF((MID(E207,5,2))="25","MS-CSE",IF((MID(E207,5,2))="26","LLB(H)",IF((MID(E207,5,2))="27","BRE",IF((MID(E207,5,2))="28","MSS-JMC",IF((MID(E207,5,2))="29","PHARMACY",IF((MID(E207,5,2))="30","ESDM",IF((MID(E207,5,2))="31","MS-ETE",IF((MID(E207,5,2))="32","MS-TE",IF((MID(E207,5,2))="33","EEE",IF((MID(E207,5,2))="34","NFE",IF((MID(E207,5,2))="35","SWE",IF((MID(E207,5,2))="36","LLB(P)",IF((MID(E207,5,2))="37","LLM(Pre)",IF((MID(E207,5,2))="38","LLM(F)",IF((MID(E207,5,2))="39","ICT",IF((MID(E207,5,2))="40","MTCA",IF((MID(E207,5,2))="41","MS-PH",IF((MID(E207,5,2))="42","ARCH",IF((MID(E207,5,2))="43","THM",IF((MID(E207,5,2))="44","MS-SWE",IF((MID(E207,5,2))="45","ENTRE",IF((MID(E207,5,2))="46","M-PHARM",IF((MID(E207,5,2))="47","CIVIL-ENG",0)))))))))))))))))))))))))))))))))))))</f>
        <v/>
      </c>
      <c r="G207" s="90">
        <f>#N/A</f>
        <v/>
      </c>
      <c r="H207" s="85" t="inlineStr">
        <is>
          <t>Fall-2015</t>
        </is>
      </c>
      <c r="I207" s="85" t="inlineStr">
        <is>
          <t>-</t>
        </is>
      </c>
      <c r="J207" s="85" t="inlineStr">
        <is>
          <t>-</t>
        </is>
      </c>
      <c r="K207" s="39" t="inlineStr">
        <is>
          <t>118/10, West Shewrapara, Mirpur, Dhaka.</t>
        </is>
      </c>
      <c r="L207" s="85" t="inlineStr">
        <is>
          <t>Vill-Chak Chhationi, Word-13, Post-Pabana, Thana-Pabna Sadar, Dist-Pabana.</t>
        </is>
      </c>
      <c r="M207" s="32" t="inlineStr">
        <is>
          <t>01745515515</t>
        </is>
      </c>
      <c r="N207" s="90" t="inlineStr">
        <is>
          <t>Dhorjo88@gmail.com</t>
        </is>
      </c>
    </row>
    <row customHeight="1" ht="12.75" r="208" s="161">
      <c r="A208" s="10" t="n"/>
      <c r="B208" s="85" t="n">
        <v>204</v>
      </c>
      <c r="C208" s="85" t="n"/>
      <c r="D208" s="96" t="inlineStr">
        <is>
          <t>Mosammat Tahamina Begum</t>
        </is>
      </c>
      <c r="E208" s="29" t="inlineStr">
        <is>
          <t>123-41-022</t>
        </is>
      </c>
      <c r="F208" s="49">
        <f>IF((MID(E208,5,2))="10","ENG",IF((MID(E208,5,2))="11","BBA",IF((MID(E208,5,2))="12","MBA(E)",IF((MID(E208,5,2))="14","MBA",IF((MID(E208,5,2))="15","CSE",IF((MID(E208,5,2))="16","CIS",IF((MID(E208,5,2))="17","MS-MIS",IF((MID(E208,5,2))="18","B.COM",IF((MID(E208,5,2))="19","ETE",IF((MID(E208,5,2))="20","CS",IF((MID(E208,5,2))="21","MA-ENG(P)",IF((MID(E208,5,2))="22","MA-ENG(F)",IF((MID(E208,5,2))="23","TE",IF((MID(E208,5,2))="24","JMC",IF((MID(E208,5,2))="25","MS-CSE",IF((MID(E208,5,2))="26","LLB(H)",IF((MID(E208,5,2))="27","BRE",IF((MID(E208,5,2))="28","MSS-JMC",IF((MID(E208,5,2))="29","PHARMACY",IF((MID(E208,5,2))="30","ESDM",IF((MID(E208,5,2))="31","MS-ETE",IF((MID(E208,5,2))="32","MS-TE",IF((MID(E208,5,2))="33","EEE",IF((MID(E208,5,2))="34","NFE",IF((MID(E208,5,2))="35","SWE",IF((MID(E208,5,2))="36","LLB(P)",IF((MID(E208,5,2))="37","LLM(Pre)",IF((MID(E208,5,2))="38","LLM(F)",IF((MID(E208,5,2))="39","ICT",IF((MID(E208,5,2))="40","MTCA",IF((MID(E208,5,2))="41","MS-PH",IF((MID(E208,5,2))="42","ARCH",IF((MID(E208,5,2))="43","THM",IF((MID(E208,5,2))="44","MS-SWE",IF((MID(E208,5,2))="45","ENTRE",IF((MID(E208,5,2))="46","M-PHARM",IF((MID(E208,5,2))="47","CIVIL-ENG",0)))))))))))))))))))))))))))))))))))))</f>
        <v/>
      </c>
      <c r="G208" s="90">
        <f>#N/A</f>
        <v/>
      </c>
      <c r="H208" s="85" t="inlineStr">
        <is>
          <t>Summer-2014</t>
        </is>
      </c>
      <c r="I208" s="85" t="inlineStr">
        <is>
          <t>-</t>
        </is>
      </c>
      <c r="J208" s="85" t="inlineStr">
        <is>
          <t>-</t>
        </is>
      </c>
      <c r="K208" s="39" t="inlineStr">
        <is>
          <t>Vill-Nayapara, Post-Nondanpur, Thana-Puthia, Dist-Rajshahi.</t>
        </is>
      </c>
      <c r="L208" s="39" t="inlineStr">
        <is>
          <t>Vill-Nayapara, Post-Nondanpur, Thana-Puthia, Dist-Rajshahi.</t>
        </is>
      </c>
      <c r="M208" s="32" t="inlineStr">
        <is>
          <t>01556313039</t>
        </is>
      </c>
      <c r="N208" t="inlineStr">
        <is>
          <t>Tahamina41-022@diu.edu.bd</t>
        </is>
      </c>
    </row>
    <row customHeight="1" ht="12.75" r="209" s="161">
      <c r="A209" s="10" t="n"/>
      <c r="B209" s="85" t="n">
        <v>205</v>
      </c>
      <c r="C209" s="85" t="n"/>
      <c r="D209" s="96" t="inlineStr">
        <is>
          <t>Rumana Yasmin</t>
        </is>
      </c>
      <c r="E209" s="29" t="inlineStr">
        <is>
          <t>111-23-2450</t>
        </is>
      </c>
      <c r="F209" s="49">
        <f>IF((MID(E209,5,2))="10","ENG",IF((MID(E209,5,2))="11","BBA",IF((MID(E209,5,2))="12","MBA(E)",IF((MID(E209,5,2))="14","MBA",IF((MID(E209,5,2))="15","CSE",IF((MID(E209,5,2))="16","CIS",IF((MID(E209,5,2))="17","MS-MIS",IF((MID(E209,5,2))="18","B.COM",IF((MID(E209,5,2))="19","ETE",IF((MID(E209,5,2))="20","CS",IF((MID(E209,5,2))="21","MA-ENG(P)",IF((MID(E209,5,2))="22","MA-ENG(F)",IF((MID(E209,5,2))="23","TE",IF((MID(E209,5,2))="24","JMC",IF((MID(E209,5,2))="25","MS-CSE",IF((MID(E209,5,2))="26","LLB(H)",IF((MID(E209,5,2))="27","BRE",IF((MID(E209,5,2))="28","MSS-JMC",IF((MID(E209,5,2))="29","PHARMACY",IF((MID(E209,5,2))="30","ESDM",IF((MID(E209,5,2))="31","MS-ETE",IF((MID(E209,5,2))="32","MS-TE",IF((MID(E209,5,2))="33","EEE",IF((MID(E209,5,2))="34","NFE",IF((MID(E209,5,2))="35","SWE",IF((MID(E209,5,2))="36","LLB(P)",IF((MID(E209,5,2))="37","LLM(Pre)",IF((MID(E209,5,2))="38","LLM(F)",IF((MID(E209,5,2))="39","ICT",IF((MID(E209,5,2))="40","MTCA",IF((MID(E209,5,2))="41","MS-PH",IF((MID(E209,5,2))="42","ARCH",IF((MID(E209,5,2))="43","THM",IF((MID(E209,5,2))="44","MS-SWE",IF((MID(E209,5,2))="45","ENTRE",IF((MID(E209,5,2))="46","M-PHARM",IF((MID(E209,5,2))="47","CIVIL-ENG",0)))))))))))))))))))))))))))))))))))))</f>
        <v/>
      </c>
      <c r="G209" s="90">
        <f>#N/A</f>
        <v/>
      </c>
      <c r="H209" s="85" t="inlineStr">
        <is>
          <t>Fall-2015</t>
        </is>
      </c>
      <c r="I209" s="85" t="inlineStr">
        <is>
          <t>-</t>
        </is>
      </c>
      <c r="J209" s="85" t="inlineStr">
        <is>
          <t>-</t>
        </is>
      </c>
      <c r="K209" s="39" t="inlineStr">
        <is>
          <t>125/1, West Dashora, Manikganj.</t>
        </is>
      </c>
      <c r="L209" s="39" t="inlineStr">
        <is>
          <t>125/1, West Dashora, Manikganj.</t>
        </is>
      </c>
      <c r="M209" s="32" t="inlineStr">
        <is>
          <t>01796626053</t>
        </is>
      </c>
      <c r="N209" t="inlineStr">
        <is>
          <t>rumanayasmin92@gmail.com</t>
        </is>
      </c>
    </row>
    <row customHeight="1" ht="12.75" r="210" s="161">
      <c r="A210" s="10" t="n"/>
      <c r="B210" s="85" t="n">
        <v>206</v>
      </c>
      <c r="C210" s="85" t="n"/>
      <c r="D210" s="96" t="inlineStr">
        <is>
          <t>Md. Nazmul Hossain</t>
        </is>
      </c>
      <c r="E210" s="29" t="inlineStr">
        <is>
          <t>111-23-2461</t>
        </is>
      </c>
      <c r="F210" s="49">
        <f>IF((MID(E210,5,2))="10","ENG",IF((MID(E210,5,2))="11","BBA",IF((MID(E210,5,2))="12","MBA(E)",IF((MID(E210,5,2))="14","MBA",IF((MID(E210,5,2))="15","CSE",IF((MID(E210,5,2))="16","CIS",IF((MID(E210,5,2))="17","MS-MIS",IF((MID(E210,5,2))="18","B.COM",IF((MID(E210,5,2))="19","ETE",IF((MID(E210,5,2))="20","CS",IF((MID(E210,5,2))="21","MA-ENG(P)",IF((MID(E210,5,2))="22","MA-ENG(F)",IF((MID(E210,5,2))="23","TE",IF((MID(E210,5,2))="24","JMC",IF((MID(E210,5,2))="25","MS-CSE",IF((MID(E210,5,2))="26","LLB(H)",IF((MID(E210,5,2))="27","BRE",IF((MID(E210,5,2))="28","MSS-JMC",IF((MID(E210,5,2))="29","PHARMACY",IF((MID(E210,5,2))="30","ESDM",IF((MID(E210,5,2))="31","MS-ETE",IF((MID(E210,5,2))="32","MS-TE",IF((MID(E210,5,2))="33","EEE",IF((MID(E210,5,2))="34","NFE",IF((MID(E210,5,2))="35","SWE",IF((MID(E210,5,2))="36","LLB(P)",IF((MID(E210,5,2))="37","LLM(Pre)",IF((MID(E210,5,2))="38","LLM(F)",IF((MID(E210,5,2))="39","ICT",IF((MID(E210,5,2))="40","MTCA",IF((MID(E210,5,2))="41","MS-PH",IF((MID(E210,5,2))="42","ARCH",IF((MID(E210,5,2))="43","THM",IF((MID(E210,5,2))="44","MS-SWE",IF((MID(E210,5,2))="45","ENTRE",IF((MID(E210,5,2))="46","M-PHARM",IF((MID(E210,5,2))="47","CIVIL-ENG",0)))))))))))))))))))))))))))))))))))))</f>
        <v/>
      </c>
      <c r="G210" s="90">
        <f>#N/A</f>
        <v/>
      </c>
      <c r="H210" s="85" t="inlineStr">
        <is>
          <t>Summer</t>
        </is>
      </c>
      <c r="I210" s="85" t="inlineStr">
        <is>
          <t>Graphics Textile Ltd.</t>
        </is>
      </c>
      <c r="J210" s="85" t="inlineStr">
        <is>
          <t>Industrial Engineer</t>
        </is>
      </c>
      <c r="K210" s="85" t="inlineStr">
        <is>
          <t>Nannar , Dhamrai,Dhaka.</t>
        </is>
      </c>
      <c r="L210" s="85" t="inlineStr">
        <is>
          <t>Nannar , Dhamrai,Dhaka.</t>
        </is>
      </c>
      <c r="M210" s="32" t="inlineStr">
        <is>
          <t>01920708852</t>
        </is>
      </c>
      <c r="N210" t="inlineStr">
        <is>
          <t>nazmul52bd@gmail.com</t>
        </is>
      </c>
    </row>
    <row customHeight="1" ht="12.75" r="211" s="161">
      <c r="A211" s="10" t="n"/>
      <c r="B211" s="85" t="n">
        <v>207</v>
      </c>
      <c r="C211" s="85" t="n"/>
      <c r="D211" s="96" t="inlineStr">
        <is>
          <t>Md. Abu Bakar Siddiqi</t>
        </is>
      </c>
      <c r="E211" s="29" t="inlineStr">
        <is>
          <t>103-33-289</t>
        </is>
      </c>
      <c r="F211" s="49">
        <f>IF((MID(E211,5,2))="10","ENG",IF((MID(E211,5,2))="11","BBA",IF((MID(E211,5,2))="12","MBA(E)",IF((MID(E211,5,2))="14","MBA",IF((MID(E211,5,2))="15","CSE",IF((MID(E211,5,2))="16","CIS",IF((MID(E211,5,2))="17","MS-MIS",IF((MID(E211,5,2))="18","B.COM",IF((MID(E211,5,2))="19","ETE",IF((MID(E211,5,2))="20","CS",IF((MID(E211,5,2))="21","MA-ENG(P)",IF((MID(E211,5,2))="22","MA-ENG(F)",IF((MID(E211,5,2))="23","TE",IF((MID(E211,5,2))="24","JMC",IF((MID(E211,5,2))="25","MS-CSE",IF((MID(E211,5,2))="26","LLB(H)",IF((MID(E211,5,2))="27","BRE",IF((MID(E211,5,2))="28","MSS-JMC",IF((MID(E211,5,2))="29","PHARMACY",IF((MID(E211,5,2))="30","ESDM",IF((MID(E211,5,2))="31","MS-ETE",IF((MID(E211,5,2))="32","MS-TE",IF((MID(E211,5,2))="33","EEE",IF((MID(E211,5,2))="34","NFE",IF((MID(E211,5,2))="35","SWE",IF((MID(E211,5,2))="36","LLB(P)",IF((MID(E211,5,2))="37","LLM(Pre)",IF((MID(E211,5,2))="38","LLM(F)",IF((MID(E211,5,2))="39","ICT",IF((MID(E211,5,2))="40","MTCA",IF((MID(E211,5,2))="41","MS-PH",IF((MID(E211,5,2))="42","ARCH",IF((MID(E211,5,2))="43","THM",IF((MID(E211,5,2))="44","MS-SWE",IF((MID(E211,5,2))="45","ENTRE",IF((MID(E211,5,2))="46","M-PHARM",IF((MID(E211,5,2))="47","CIVIL-ENG",0)))))))))))))))))))))))))))))))))))))</f>
        <v/>
      </c>
      <c r="G211" s="90">
        <f>#N/A</f>
        <v/>
      </c>
      <c r="H211" s="85" t="inlineStr">
        <is>
          <t>Spring-2014</t>
        </is>
      </c>
      <c r="I211" s="85" t="inlineStr">
        <is>
          <t>-</t>
        </is>
      </c>
      <c r="J211" s="85" t="inlineStr">
        <is>
          <t>-</t>
        </is>
      </c>
      <c r="K211" s="85" t="inlineStr">
        <is>
          <t>-</t>
        </is>
      </c>
      <c r="L211" s="85" t="inlineStr">
        <is>
          <t>Jalashwar, Savar, Dhaka.</t>
        </is>
      </c>
      <c r="M211" s="32" t="inlineStr">
        <is>
          <t>01929004898</t>
        </is>
      </c>
      <c r="N211" s="90" t="inlineStr">
        <is>
          <t>abubakarsiddiqi05@gmail.com</t>
        </is>
      </c>
    </row>
    <row customHeight="1" ht="12.75" r="212" s="161">
      <c r="A212" s="10" t="n"/>
      <c r="B212" s="85" t="n">
        <v>208</v>
      </c>
      <c r="C212" s="85" t="n"/>
      <c r="D212" s="96" t="inlineStr">
        <is>
          <t>Fahamida Hossaini</t>
        </is>
      </c>
      <c r="E212" s="29" t="inlineStr">
        <is>
          <t>111-29-276</t>
        </is>
      </c>
      <c r="F212" s="49">
        <f>IF((MID(E212,5,2))="10","ENG",IF((MID(E212,5,2))="11","BBA",IF((MID(E212,5,2))="12","MBA(E)",IF((MID(E212,5,2))="14","MBA",IF((MID(E212,5,2))="15","CSE",IF((MID(E212,5,2))="16","CIS",IF((MID(E212,5,2))="17","MS-MIS",IF((MID(E212,5,2))="18","B.COM",IF((MID(E212,5,2))="19","ETE",IF((MID(E212,5,2))="20","CS",IF((MID(E212,5,2))="21","MA-ENG(P)",IF((MID(E212,5,2))="22","MA-ENG(F)",IF((MID(E212,5,2))="23","TE",IF((MID(E212,5,2))="24","JMC",IF((MID(E212,5,2))="25","MS-CSE",IF((MID(E212,5,2))="26","LLB(H)",IF((MID(E212,5,2))="27","BRE",IF((MID(E212,5,2))="28","MSS-JMC",IF((MID(E212,5,2))="29","PHARMACY",IF((MID(E212,5,2))="30","ESDM",IF((MID(E212,5,2))="31","MS-ETE",IF((MID(E212,5,2))="32","MS-TE",IF((MID(E212,5,2))="33","EEE",IF((MID(E212,5,2))="34","NFE",IF((MID(E212,5,2))="35","SWE",IF((MID(E212,5,2))="36","LLB(P)",IF((MID(E212,5,2))="37","LLM(Pre)",IF((MID(E212,5,2))="38","LLM(F)",IF((MID(E212,5,2))="39","ICT",IF((MID(E212,5,2))="40","MTCA",IF((MID(E212,5,2))="41","MS-PH",IF((MID(E212,5,2))="42","ARCH",IF((MID(E212,5,2))="43","THM",IF((MID(E212,5,2))="44","MS-SWE",IF((MID(E212,5,2))="45","ENTRE",IF((MID(E212,5,2))="46","M-PHARM",IF((MID(E212,5,2))="47","CIVIL-ENG",0)))))))))))))))))))))))))))))))))))))</f>
        <v/>
      </c>
      <c r="G212" s="90">
        <f>#N/A</f>
        <v/>
      </c>
      <c r="H212" s="85" t="inlineStr">
        <is>
          <t>Fall-2015</t>
        </is>
      </c>
      <c r="I212" s="85" t="inlineStr">
        <is>
          <t>-</t>
        </is>
      </c>
      <c r="J212" s="85" t="inlineStr">
        <is>
          <t>-</t>
        </is>
      </c>
      <c r="K212" s="85" t="inlineStr">
        <is>
          <t>House No-02, Road no-10, Pc Culture Housing Society Ltd.</t>
        </is>
      </c>
      <c r="L212" s="85" t="inlineStr">
        <is>
          <t>House No-02, Road no-10, Pc Culture Housing Society Ltd.</t>
        </is>
      </c>
      <c r="M212" s="32" t="inlineStr">
        <is>
          <t>01916669938</t>
        </is>
      </c>
      <c r="N212" s="90" t="inlineStr">
        <is>
          <t>nilima.rose4@gmail.com</t>
        </is>
      </c>
    </row>
    <row customHeight="1" ht="12.75" r="213" s="161">
      <c r="A213" s="10" t="n"/>
      <c r="B213" s="85" t="n">
        <v>209</v>
      </c>
      <c r="C213" s="85" t="n"/>
      <c r="D213" s="96" t="inlineStr">
        <is>
          <t>Md. Nazmul Islam</t>
        </is>
      </c>
      <c r="E213" s="29" t="inlineStr">
        <is>
          <t>112-23-2563</t>
        </is>
      </c>
      <c r="F213" s="49">
        <f>IF((MID(E213,5,2))="10","ENG",IF((MID(E213,5,2))="11","BBA",IF((MID(E213,5,2))="12","MBA(E)",IF((MID(E213,5,2))="14","MBA",IF((MID(E213,5,2))="15","CSE",IF((MID(E213,5,2))="16","CIS",IF((MID(E213,5,2))="17","MS-MIS",IF((MID(E213,5,2))="18","B.COM",IF((MID(E213,5,2))="19","ETE",IF((MID(E213,5,2))="20","CS",IF((MID(E213,5,2))="21","MA-ENG(P)",IF((MID(E213,5,2))="22","MA-ENG(F)",IF((MID(E213,5,2))="23","TE",IF((MID(E213,5,2))="24","JMC",IF((MID(E213,5,2))="25","MS-CSE",IF((MID(E213,5,2))="26","LLB(H)",IF((MID(E213,5,2))="27","BRE",IF((MID(E213,5,2))="28","MSS-JMC",IF((MID(E213,5,2))="29","PHARMACY",IF((MID(E213,5,2))="30","ESDM",IF((MID(E213,5,2))="31","MS-ETE",IF((MID(E213,5,2))="32","MS-TE",IF((MID(E213,5,2))="33","EEE",IF((MID(E213,5,2))="34","NFE",IF((MID(E213,5,2))="35","SWE",IF((MID(E213,5,2))="36","LLB(P)",IF((MID(E213,5,2))="37","LLM(Pre)",IF((MID(E213,5,2))="38","LLM(F)",IF((MID(E213,5,2))="39","ICT",IF((MID(E213,5,2))="40","MTCA",IF((MID(E213,5,2))="41","MS-PH",IF((MID(E213,5,2))="42","ARCH",IF((MID(E213,5,2))="43","THM",IF((MID(E213,5,2))="44","MS-SWE",IF((MID(E213,5,2))="45","ENTRE",IF((MID(E213,5,2))="46","M-PHARM",IF((MID(E213,5,2))="47","CIVIL-ENG",0)))))))))))))))))))))))))))))))))))))</f>
        <v/>
      </c>
      <c r="G213" s="90">
        <f>#N/A</f>
        <v/>
      </c>
      <c r="H213" s="85" t="inlineStr">
        <is>
          <t>Summer-2015</t>
        </is>
      </c>
      <c r="I213" s="85" t="inlineStr">
        <is>
          <t>-</t>
        </is>
      </c>
      <c r="J213" s="85" t="inlineStr">
        <is>
          <t>-</t>
        </is>
      </c>
      <c r="K213" s="85" t="inlineStr">
        <is>
          <t>Vill-Moslimpara, Post-Tangail Sadar, Thana-Tangail Sadar, Dist-Tangail.</t>
        </is>
      </c>
      <c r="L213" s="85" t="inlineStr">
        <is>
          <t>Vill-Moslimpara, Post-Tangail Sadar, Thana-Tangail Sadar, Dist-Tangail.</t>
        </is>
      </c>
      <c r="M213" s="32" t="inlineStr">
        <is>
          <t>01922793106</t>
        </is>
      </c>
      <c r="N213" t="inlineStr">
        <is>
          <t>nazmul1263@gmail.com</t>
        </is>
      </c>
    </row>
    <row customHeight="1" ht="12.75" r="214" s="161">
      <c r="A214" s="10" t="n"/>
      <c r="B214" s="85" t="n">
        <v>210</v>
      </c>
      <c r="C214" s="85" t="n"/>
      <c r="D214" s="96" t="inlineStr">
        <is>
          <t>Fahmida Abedin.</t>
        </is>
      </c>
      <c r="E214" s="29" t="inlineStr">
        <is>
          <t>111-29-246</t>
        </is>
      </c>
      <c r="F214" s="49">
        <f>IF((MID(E214,5,2))="10","ENG",IF((MID(E214,5,2))="11","BBA",IF((MID(E214,5,2))="12","MBA(E)",IF((MID(E214,5,2))="14","MBA",IF((MID(E214,5,2))="15","CSE",IF((MID(E214,5,2))="16","CIS",IF((MID(E214,5,2))="17","MS-MIS",IF((MID(E214,5,2))="18","B.COM",IF((MID(E214,5,2))="19","ETE",IF((MID(E214,5,2))="20","CS",IF((MID(E214,5,2))="21","MA-ENG(P)",IF((MID(E214,5,2))="22","MA-ENG(F)",IF((MID(E214,5,2))="23","TE",IF((MID(E214,5,2))="24","JMC",IF((MID(E214,5,2))="25","MS-CSE",IF((MID(E214,5,2))="26","LLB(H)",IF((MID(E214,5,2))="27","BRE",IF((MID(E214,5,2))="28","MSS-JMC",IF((MID(E214,5,2))="29","PHARMACY",IF((MID(E214,5,2))="30","ESDM",IF((MID(E214,5,2))="31","MS-ETE",IF((MID(E214,5,2))="32","MS-TE",IF((MID(E214,5,2))="33","EEE",IF((MID(E214,5,2))="34","NFE",IF((MID(E214,5,2))="35","SWE",IF((MID(E214,5,2))="36","LLB(P)",IF((MID(E214,5,2))="37","LLM(Pre)",IF((MID(E214,5,2))="38","LLM(F)",IF((MID(E214,5,2))="39","ICT",IF((MID(E214,5,2))="40","MTCA",IF((MID(E214,5,2))="41","MS-PH",IF((MID(E214,5,2))="42","ARCH",IF((MID(E214,5,2))="43","THM",IF((MID(E214,5,2))="44","MS-SWE",IF((MID(E214,5,2))="45","ENTRE",IF((MID(E214,5,2))="46","M-PHARM",IF((MID(E214,5,2))="47","CIVIL-ENG",0)))))))))))))))))))))))))))))))))))))</f>
        <v/>
      </c>
      <c r="G214" s="90">
        <f>#N/A</f>
        <v/>
      </c>
      <c r="H214" s="85" t="inlineStr">
        <is>
          <t>fall-2015</t>
        </is>
      </c>
      <c r="I214" s="85" t="inlineStr">
        <is>
          <t>-</t>
        </is>
      </c>
      <c r="J214" s="85" t="inlineStr">
        <is>
          <t>-</t>
        </is>
      </c>
      <c r="K214" s="85" t="inlineStr">
        <is>
          <t>52/6/C, Ahmmed Nagar, Mirpur-1, Dhaka.</t>
        </is>
      </c>
      <c r="L214" s="85" t="inlineStr">
        <is>
          <t>52/6/C, Ahmmed Nagar, Mirpur-1, Dhaka.</t>
        </is>
      </c>
      <c r="M214" s="32" t="inlineStr">
        <is>
          <t>01672048590</t>
        </is>
      </c>
      <c r="N214" s="90" t="inlineStr">
        <is>
          <t>fahmida29-246@diu.edu.bd</t>
        </is>
      </c>
    </row>
    <row customHeight="1" ht="12.75" r="215" s="161">
      <c r="A215" s="10" t="n"/>
      <c r="B215" s="85" t="n">
        <v>211</v>
      </c>
      <c r="C215" s="85" t="n"/>
      <c r="D215" s="86" t="inlineStr">
        <is>
          <t>Tamal Krishna Dey</t>
        </is>
      </c>
      <c r="E215" s="86" t="inlineStr">
        <is>
          <t>113-23-2692</t>
        </is>
      </c>
      <c r="F215" s="49">
        <f>IF((MID(E215,5,2))="10","ENG",IF((MID(E215,5,2))="11","BBA",IF((MID(E215,5,2))="12","MBA(E)",IF((MID(E215,5,2))="14","MBA",IF((MID(E215,5,2))="15","CSE",IF((MID(E215,5,2))="16","CIS",IF((MID(E215,5,2))="17","MS-MIS",IF((MID(E215,5,2))="18","B.COM",IF((MID(E215,5,2))="19","ETE",IF((MID(E215,5,2))="20","CS",IF((MID(E215,5,2))="21","MA-ENG(P)",IF((MID(E215,5,2))="22","MA-ENG(F)",IF((MID(E215,5,2))="23","TE",IF((MID(E215,5,2))="24","JMC",IF((MID(E215,5,2))="25","MS-CSE",IF((MID(E215,5,2))="26","LLB(H)",IF((MID(E215,5,2))="27","BRE",IF((MID(E215,5,2))="28","MSS-JMC",IF((MID(E215,5,2))="29","PHARMACY",IF((MID(E215,5,2))="30","ESDM",IF((MID(E215,5,2))="31","MS-ETE",IF((MID(E215,5,2))="32","MS-TE",IF((MID(E215,5,2))="33","EEE",IF((MID(E215,5,2))="34","NFE",IF((MID(E215,5,2))="35","SWE",IF((MID(E215,5,2))="36","LLB(P)",IF((MID(E215,5,2))="37","LLM(Pre)",IF((MID(E215,5,2))="38","LLM(F)",IF((MID(E215,5,2))="39","ICT",IF((MID(E215,5,2))="40","MTCA",IF((MID(E215,5,2))="41","MS-PH",IF((MID(E215,5,2))="42","ARCH",IF((MID(E215,5,2))="43","THM",IF((MID(E215,5,2))="44","MS-SWE",IF((MID(E215,5,2))="45","ENTRE",IF((MID(E215,5,2))="46","M-PHARM",IF((MID(E215,5,2))="47","CIVIL-ENG",0)))))))))))))))))))))))))))))))))))))</f>
        <v/>
      </c>
      <c r="G215" s="90">
        <f>#N/A</f>
        <v/>
      </c>
      <c r="H215" s="85" t="inlineStr">
        <is>
          <t xml:space="preserve"> Fall 2015</t>
        </is>
      </c>
      <c r="I215" s="85" t="inlineStr">
        <is>
          <t>Needle Drop Ltd.</t>
        </is>
      </c>
      <c r="J215" s="85" t="inlineStr">
        <is>
          <t>Trainee Merchandiser</t>
        </is>
      </c>
      <c r="K215" s="85" t="inlineStr">
        <is>
          <t xml:space="preserve"> 92/02, Email villa, Shukrabad,Dhanmondi,Dhaka.</t>
        </is>
      </c>
      <c r="L215" s="85" t="inlineStr">
        <is>
          <t xml:space="preserve"> 5 no word, Paulatkhan Bhola.</t>
        </is>
      </c>
      <c r="M215" s="17" t="n">
        <v>1719834588</v>
      </c>
      <c r="N215" s="23">
        <f>HYPERLINK("mailto:tamaltex92@gmail.com","tamaltex92@gmail.com")</f>
        <v/>
      </c>
    </row>
    <row customHeight="1" ht="12.75" r="216" s="161">
      <c r="A216" s="10" t="n"/>
      <c r="B216" s="85" t="n">
        <v>212</v>
      </c>
      <c r="C216" s="85" t="n"/>
      <c r="D216" s="96" t="inlineStr">
        <is>
          <t>Md. Masud Kabir</t>
        </is>
      </c>
      <c r="E216" s="29" t="inlineStr">
        <is>
          <t>111-23-2347</t>
        </is>
      </c>
      <c r="F216" s="49">
        <f>IF((MID(E216,5,2))="10","ENG",IF((MID(E216,5,2))="11","BBA",IF((MID(E216,5,2))="12","MBA(E)",IF((MID(E216,5,2))="14","MBA",IF((MID(E216,5,2))="15","CSE",IF((MID(E216,5,2))="16","CIS",IF((MID(E216,5,2))="17","MS-MIS",IF((MID(E216,5,2))="18","B.COM",IF((MID(E216,5,2))="19","ETE",IF((MID(E216,5,2))="20","CS",IF((MID(E216,5,2))="21","MA-ENG(P)",IF((MID(E216,5,2))="22","MA-ENG(F)",IF((MID(E216,5,2))="23","TE",IF((MID(E216,5,2))="24","JMC",IF((MID(E216,5,2))="25","MS-CSE",IF((MID(E216,5,2))="26","LLB(H)",IF((MID(E216,5,2))="27","BRE",IF((MID(E216,5,2))="28","MSS-JMC",IF((MID(E216,5,2))="29","PHARMACY",IF((MID(E216,5,2))="30","ESDM",IF((MID(E216,5,2))="31","MS-ETE",IF((MID(E216,5,2))="32","MS-TE",IF((MID(E216,5,2))="33","EEE",IF((MID(E216,5,2))="34","NFE",IF((MID(E216,5,2))="35","SWE",IF((MID(E216,5,2))="36","LLB(P)",IF((MID(E216,5,2))="37","LLM(Pre)",IF((MID(E216,5,2))="38","LLM(F)",IF((MID(E216,5,2))="39","ICT",IF((MID(E216,5,2))="40","MTCA",IF((MID(E216,5,2))="41","MS-PH",IF((MID(E216,5,2))="42","ARCH",IF((MID(E216,5,2))="43","THM",IF((MID(E216,5,2))="44","MS-SWE",IF((MID(E216,5,2))="45","ENTRE",IF((MID(E216,5,2))="46","M-PHARM",IF((MID(E216,5,2))="47","CIVIL-ENG",0)))))))))))))))))))))))))))))))))))))</f>
        <v/>
      </c>
      <c r="G216" s="90">
        <f>#N/A</f>
        <v/>
      </c>
      <c r="H216" s="108" t="inlineStr">
        <is>
          <t>Fall-2014</t>
        </is>
      </c>
      <c r="I216" s="108" t="inlineStr">
        <is>
          <t>-</t>
        </is>
      </c>
      <c r="J216" s="108" t="inlineStr">
        <is>
          <t>-</t>
        </is>
      </c>
      <c r="K216" s="108" t="inlineStr">
        <is>
          <t>Azimpur, Dhaka</t>
        </is>
      </c>
      <c r="L216" s="108" t="inlineStr">
        <is>
          <t>Vill-Bogajolagati, Post-Satiani, Thana-Dhunat, Dist-Bogra.</t>
        </is>
      </c>
      <c r="M216" s="120" t="n">
        <v>1723757279</v>
      </c>
      <c r="N216" t="inlineStr">
        <is>
          <t>masudkabirpiash@gmail.com</t>
        </is>
      </c>
    </row>
    <row customHeight="1" ht="12.75" r="217" s="161">
      <c r="A217" s="10" t="n"/>
      <c r="B217" s="85" t="n">
        <v>213</v>
      </c>
      <c r="C217" s="85" t="n"/>
      <c r="D217" s="86" t="inlineStr">
        <is>
          <t>Sanjoy Mojumder</t>
        </is>
      </c>
      <c r="E217" s="86" t="inlineStr">
        <is>
          <t>111-23-2354</t>
        </is>
      </c>
      <c r="F217" s="49">
        <f>IF((MID(E217,5,2))="10","ENG",IF((MID(E217,5,2))="11","BBA",IF((MID(E217,5,2))="12","MBA(E)",IF((MID(E217,5,2))="14","MBA",IF((MID(E217,5,2))="15","CSE",IF((MID(E217,5,2))="16","CIS",IF((MID(E217,5,2))="17","MS-MIS",IF((MID(E217,5,2))="18","B.COM",IF((MID(E217,5,2))="19","ETE",IF((MID(E217,5,2))="20","CS",IF((MID(E217,5,2))="21","MA-ENG(P)",IF((MID(E217,5,2))="22","MA-ENG(F)",IF((MID(E217,5,2))="23","TE",IF((MID(E217,5,2))="24","JMC",IF((MID(E217,5,2))="25","MS-CSE",IF((MID(E217,5,2))="26","LLB(H)",IF((MID(E217,5,2))="27","BRE",IF((MID(E217,5,2))="28","MSS-JMC",IF((MID(E217,5,2))="29","PHARMACY",IF((MID(E217,5,2))="30","ESDM",IF((MID(E217,5,2))="31","MS-ETE",IF((MID(E217,5,2))="32","MS-TE",IF((MID(E217,5,2))="33","EEE",IF((MID(E217,5,2))="34","NFE",IF((MID(E217,5,2))="35","SWE",IF((MID(E217,5,2))="36","LLB(P)",IF((MID(E217,5,2))="37","LLM(Pre)",IF((MID(E217,5,2))="38","LLM(F)",IF((MID(E217,5,2))="39","ICT",IF((MID(E217,5,2))="40","MTCA",IF((MID(E217,5,2))="41","MS-PH",IF((MID(E217,5,2))="42","ARCH",IF((MID(E217,5,2))="43","THM",IF((MID(E217,5,2))="44","MS-SWE",IF((MID(E217,5,2))="45","ENTRE",IF((MID(E217,5,2))="46","M-PHARM",IF((MID(E217,5,2))="47","CIVIL-ENG",0)))))))))))))))))))))))))))))))))))))</f>
        <v/>
      </c>
      <c r="G217" s="90">
        <f>#N/A</f>
        <v/>
      </c>
      <c r="H217" s="85" t="inlineStr">
        <is>
          <t xml:space="preserve"> Fall 2014</t>
        </is>
      </c>
      <c r="I217" s="85" t="inlineStr">
        <is>
          <t>BMT International Ltd.</t>
        </is>
      </c>
      <c r="J217" s="85" t="inlineStr">
        <is>
          <t>Production Executive.</t>
        </is>
      </c>
      <c r="K217" s="85" t="inlineStr">
        <is>
          <t>874, Green Villa,Ranir Bazar, Comilla.</t>
        </is>
      </c>
      <c r="L217" s="85" t="inlineStr">
        <is>
          <t>874, Green Villa,Ranir Bazar, Comilla.</t>
        </is>
      </c>
      <c r="M217" s="17" t="n">
        <v>1935355262</v>
      </c>
      <c r="N217" s="23">
        <f>HYPERLINK("mailto:sanjoyte@gmail.com","sanjoyte@gmail.com")</f>
        <v/>
      </c>
    </row>
    <row customHeight="1" ht="12.75" r="218" s="161">
      <c r="A218" s="10" t="n"/>
      <c r="B218" s="85" t="n">
        <v>214</v>
      </c>
      <c r="C218" s="85" t="n"/>
      <c r="D218" s="96" t="inlineStr">
        <is>
          <t>Pavel Ahammed.</t>
        </is>
      </c>
      <c r="E218" s="29" t="inlineStr">
        <is>
          <t>122-15-1934</t>
        </is>
      </c>
      <c r="F218" s="49">
        <f>IF((MID(E218,5,2))="10","ENG",IF((MID(E218,5,2))="11","BBA",IF((MID(E218,5,2))="12","MBA(E)",IF((MID(E218,5,2))="14","MBA",IF((MID(E218,5,2))="15","CSE",IF((MID(E218,5,2))="16","CIS",IF((MID(E218,5,2))="17","MS-MIS",IF((MID(E218,5,2))="18","B.COM",IF((MID(E218,5,2))="19","ETE",IF((MID(E218,5,2))="20","CS",IF((MID(E218,5,2))="21","MA-ENG(P)",IF((MID(E218,5,2))="22","MA-ENG(F)",IF((MID(E218,5,2))="23","TE",IF((MID(E218,5,2))="24","JMC",IF((MID(E218,5,2))="25","MS-CSE",IF((MID(E218,5,2))="26","LLB(H)",IF((MID(E218,5,2))="27","BRE",IF((MID(E218,5,2))="28","MSS-JMC",IF((MID(E218,5,2))="29","PHARMACY",IF((MID(E218,5,2))="30","ESDM",IF((MID(E218,5,2))="31","MS-ETE",IF((MID(E218,5,2))="32","MS-TE",IF((MID(E218,5,2))="33","EEE",IF((MID(E218,5,2))="34","NFE",IF((MID(E218,5,2))="35","SWE",IF((MID(E218,5,2))="36","LLB(P)",IF((MID(E218,5,2))="37","LLM(Pre)",IF((MID(E218,5,2))="38","LLM(F)",IF((MID(E218,5,2))="39","ICT",IF((MID(E218,5,2))="40","MTCA",IF((MID(E218,5,2))="41","MS-PH",IF((MID(E218,5,2))="42","ARCH",IF((MID(E218,5,2))="43","THM",IF((MID(E218,5,2))="44","MS-SWE",IF((MID(E218,5,2))="45","ENTRE",IF((MID(E218,5,2))="46","M-PHARM",IF((MID(E218,5,2))="47","CIVIL-ENG",0)))))))))))))))))))))))))))))))))))))</f>
        <v/>
      </c>
      <c r="G218" s="90">
        <f>#N/A</f>
        <v/>
      </c>
      <c r="H218" s="85" t="inlineStr">
        <is>
          <t>-</t>
        </is>
      </c>
      <c r="I218" s="85" t="inlineStr">
        <is>
          <t>-</t>
        </is>
      </c>
      <c r="J218" s="85" t="inlineStr">
        <is>
          <t>-</t>
        </is>
      </c>
      <c r="K218" s="85" t="inlineStr">
        <is>
          <t>E-60, Shere Banglanagar staff quarter, Shere banglanagar, Dhaka</t>
        </is>
      </c>
      <c r="L218" s="85" t="inlineStr">
        <is>
          <t>Kodamchal, Austogram, Kishoregonj.</t>
        </is>
      </c>
      <c r="M218" s="32" t="inlineStr">
        <is>
          <t>01736110558</t>
        </is>
      </c>
      <c r="N218" s="90" t="inlineStr">
        <is>
          <t>pahammed69@gmail.com</t>
        </is>
      </c>
    </row>
    <row customHeight="1" ht="12.75" r="219" s="161">
      <c r="A219" s="10" t="n"/>
      <c r="B219" s="85" t="n">
        <v>215</v>
      </c>
      <c r="C219" s="85" t="n"/>
      <c r="D219" s="96" t="inlineStr">
        <is>
          <t>Aviram Krishna Halder</t>
        </is>
      </c>
      <c r="E219" s="29" t="inlineStr">
        <is>
          <t>112-33-684</t>
        </is>
      </c>
      <c r="F219" s="49">
        <f>IF((MID(E219,5,2))="10","ENG",IF((MID(E219,5,2))="11","BBA",IF((MID(E219,5,2))="12","MBA(E)",IF((MID(E219,5,2))="14","MBA",IF((MID(E219,5,2))="15","CSE",IF((MID(E219,5,2))="16","CIS",IF((MID(E219,5,2))="17","MS-MIS",IF((MID(E219,5,2))="18","B.COM",IF((MID(E219,5,2))="19","ETE",IF((MID(E219,5,2))="20","CS",IF((MID(E219,5,2))="21","MA-ENG(P)",IF((MID(E219,5,2))="22","MA-ENG(F)",IF((MID(E219,5,2))="23","TE",IF((MID(E219,5,2))="24","JMC",IF((MID(E219,5,2))="25","MS-CSE",IF((MID(E219,5,2))="26","LLB(H)",IF((MID(E219,5,2))="27","BRE",IF((MID(E219,5,2))="28","MSS-JMC",IF((MID(E219,5,2))="29","PHARMACY",IF((MID(E219,5,2))="30","ESDM",IF((MID(E219,5,2))="31","MS-ETE",IF((MID(E219,5,2))="32","MS-TE",IF((MID(E219,5,2))="33","EEE",IF((MID(E219,5,2))="34","NFE",IF((MID(E219,5,2))="35","SWE",IF((MID(E219,5,2))="36","LLB(P)",IF((MID(E219,5,2))="37","LLM(Pre)",IF((MID(E219,5,2))="38","LLM(F)",IF((MID(E219,5,2))="39","ICT",IF((MID(E219,5,2))="40","MTCA",IF((MID(E219,5,2))="41","MS-PH",IF((MID(E219,5,2))="42","ARCH",IF((MID(E219,5,2))="43","THM",IF((MID(E219,5,2))="44","MS-SWE",IF((MID(E219,5,2))="45","ENTRE",IF((MID(E219,5,2))="46","M-PHARM",IF((MID(E219,5,2))="47","CIVIL-ENG",0)))))))))))))))))))))))))))))))))))))</f>
        <v/>
      </c>
      <c r="G219" s="90">
        <f>#N/A</f>
        <v/>
      </c>
      <c r="H219" s="85" t="inlineStr">
        <is>
          <t>Fall-2014</t>
        </is>
      </c>
      <c r="I219" s="85" t="inlineStr">
        <is>
          <t>-</t>
        </is>
      </c>
      <c r="J219" s="85" t="inlineStr">
        <is>
          <t>-</t>
        </is>
      </c>
      <c r="K219" s="85" t="inlineStr">
        <is>
          <t>Vill-Santosdi, Post-Muradia, Thana-Dumki, Dist-Patuakhali.</t>
        </is>
      </c>
      <c r="L219" s="85" t="inlineStr">
        <is>
          <t>Vill-Santosdi, Post-Muradia, Thana-Dumki, Dist-Patuakhali.</t>
        </is>
      </c>
      <c r="M219" s="32" t="inlineStr">
        <is>
          <t>01722277017</t>
        </is>
      </c>
      <c r="N219" t="inlineStr">
        <is>
          <t>a.kholder684@gmail.com</t>
        </is>
      </c>
    </row>
    <row customHeight="1" ht="12.75" r="220" s="161">
      <c r="A220" s="10" t="n"/>
      <c r="B220" s="85" t="n">
        <v>216</v>
      </c>
      <c r="C220" s="85" t="n"/>
      <c r="D220" s="96" t="inlineStr">
        <is>
          <t>Md. Fahad</t>
        </is>
      </c>
      <c r="E220" s="29" t="inlineStr">
        <is>
          <t>102-11-1607</t>
        </is>
      </c>
      <c r="F220" s="49">
        <f>IF((MID(E220,5,2))="10","ENG",IF((MID(E220,5,2))="11","BBA",IF((MID(E220,5,2))="12","MBA(E)",IF((MID(E220,5,2))="14","MBA",IF((MID(E220,5,2))="15","CSE",IF((MID(E220,5,2))="16","CIS",IF((MID(E220,5,2))="17","MS-MIS",IF((MID(E220,5,2))="18","B.COM",IF((MID(E220,5,2))="19","ETE",IF((MID(E220,5,2))="20","CS",IF((MID(E220,5,2))="21","MA-ENG(P)",IF((MID(E220,5,2))="22","MA-ENG(F)",IF((MID(E220,5,2))="23","TE",IF((MID(E220,5,2))="24","JMC",IF((MID(E220,5,2))="25","MS-CSE",IF((MID(E220,5,2))="26","LLB(H)",IF((MID(E220,5,2))="27","BRE",IF((MID(E220,5,2))="28","MSS-JMC",IF((MID(E220,5,2))="29","PHARMACY",IF((MID(E220,5,2))="30","ESDM",IF((MID(E220,5,2))="31","MS-ETE",IF((MID(E220,5,2))="32","MS-TE",IF((MID(E220,5,2))="33","EEE",IF((MID(E220,5,2))="34","NFE",IF((MID(E220,5,2))="35","SWE",IF((MID(E220,5,2))="36","LLB(P)",IF((MID(E220,5,2))="37","LLM(Pre)",IF((MID(E220,5,2))="38","LLM(F)",IF((MID(E220,5,2))="39","ICT",IF((MID(E220,5,2))="40","MTCA",IF((MID(E220,5,2))="41","MS-PH",IF((MID(E220,5,2))="42","ARCH",IF((MID(E220,5,2))="43","THM",IF((MID(E220,5,2))="44","MS-SWE",IF((MID(E220,5,2))="45","ENTRE",IF((MID(E220,5,2))="46","M-PHARM",IF((MID(E220,5,2))="47","CIVIL-ENG",0)))))))))))))))))))))))))))))))))))))</f>
        <v/>
      </c>
      <c r="G220" s="90">
        <f>#N/A</f>
        <v/>
      </c>
      <c r="H220" s="85" t="inlineStr">
        <is>
          <t>Fall-2014</t>
        </is>
      </c>
      <c r="I220" s="85" t="inlineStr">
        <is>
          <t>-</t>
        </is>
      </c>
      <c r="J220" s="85" t="inlineStr">
        <is>
          <t>-</t>
        </is>
      </c>
      <c r="K220" s="85" t="inlineStr">
        <is>
          <t>Mujahidnagar, Rayarbag, Dhaka.</t>
        </is>
      </c>
      <c r="L220" s="85" t="inlineStr">
        <is>
          <t>Salimabad, Abdullahpur Bazar, Munshigonj.</t>
        </is>
      </c>
      <c r="M220" s="32" t="inlineStr">
        <is>
          <t>01686905967</t>
        </is>
      </c>
      <c r="N220" s="27" t="inlineStr">
        <is>
          <t>fahad6305@gmail.com</t>
        </is>
      </c>
    </row>
    <row customHeight="1" ht="12.75" r="221" s="161">
      <c r="A221" s="10" t="n"/>
      <c r="B221" s="85" t="n">
        <v>217</v>
      </c>
      <c r="C221" s="85" t="n"/>
      <c r="D221" s="96" t="inlineStr">
        <is>
          <t>Simul Mistry</t>
        </is>
      </c>
      <c r="E221" s="29" t="inlineStr">
        <is>
          <t>112-33-619</t>
        </is>
      </c>
      <c r="F221" s="49">
        <f>IF((MID(E221,5,2))="10","ENG",IF((MID(E221,5,2))="11","BBA",IF((MID(E221,5,2))="12","MBA(E)",IF((MID(E221,5,2))="14","MBA",IF((MID(E221,5,2))="15","CSE",IF((MID(E221,5,2))="16","CIS",IF((MID(E221,5,2))="17","MS-MIS",IF((MID(E221,5,2))="18","B.COM",IF((MID(E221,5,2))="19","ETE",IF((MID(E221,5,2))="20","CS",IF((MID(E221,5,2))="21","MA-ENG(P)",IF((MID(E221,5,2))="22","MA-ENG(F)",IF((MID(E221,5,2))="23","TE",IF((MID(E221,5,2))="24","JMC",IF((MID(E221,5,2))="25","MS-CSE",IF((MID(E221,5,2))="26","LLB(H)",IF((MID(E221,5,2))="27","BRE",IF((MID(E221,5,2))="28","MSS-JMC",IF((MID(E221,5,2))="29","PHARMACY",IF((MID(E221,5,2))="30","ESDM",IF((MID(E221,5,2))="31","MS-ETE",IF((MID(E221,5,2))="32","MS-TE",IF((MID(E221,5,2))="33","EEE",IF((MID(E221,5,2))="34","NFE",IF((MID(E221,5,2))="35","SWE",IF((MID(E221,5,2))="36","LLB(P)",IF((MID(E221,5,2))="37","LLM(Pre)",IF((MID(E221,5,2))="38","LLM(F)",IF((MID(E221,5,2))="39","ICT",IF((MID(E221,5,2))="40","MTCA",IF((MID(E221,5,2))="41","MS-PH",IF((MID(E221,5,2))="42","ARCH",IF((MID(E221,5,2))="43","THM",IF((MID(E221,5,2))="44","MS-SWE",IF((MID(E221,5,2))="45","ENTRE",IF((MID(E221,5,2))="46","M-PHARM",IF((MID(E221,5,2))="47","CIVIL-ENG",0)))))))))))))))))))))))))))))))))))))</f>
        <v/>
      </c>
      <c r="G221" s="90">
        <f>#N/A</f>
        <v/>
      </c>
      <c r="H221" s="85" t="inlineStr">
        <is>
          <t>Spring 2015</t>
        </is>
      </c>
      <c r="I221" s="85" t="inlineStr">
        <is>
          <t>Transba Medical Services</t>
        </is>
      </c>
      <c r="J221" s="85" t="inlineStr">
        <is>
          <t>Service Engineer.</t>
        </is>
      </c>
      <c r="K221" s="85" t="inlineStr">
        <is>
          <t>8/4 Shukrabad,Dhanmondi,Dhaka-1207.</t>
        </is>
      </c>
      <c r="L221" s="85" t="inlineStr">
        <is>
          <t>Purbo Jalabari,Swarupkathi,Pirojpur</t>
        </is>
      </c>
      <c r="M221" s="32" t="inlineStr">
        <is>
          <t>01714936902</t>
        </is>
      </c>
      <c r="N221" t="inlineStr">
        <is>
          <t>shimulmistry@gmail.com</t>
        </is>
      </c>
    </row>
    <row customHeight="1" ht="12.75" r="222" s="161">
      <c r="A222" s="10" t="n"/>
      <c r="B222" s="85" t="n">
        <v>218</v>
      </c>
      <c r="C222" s="85" t="n"/>
      <c r="D222" s="96" t="inlineStr">
        <is>
          <t>Pronab Pandey</t>
        </is>
      </c>
      <c r="E222" s="29" t="inlineStr">
        <is>
          <t>112-33-639</t>
        </is>
      </c>
      <c r="F222" s="49">
        <f>IF((MID(E222,5,2))="10","ENG",IF((MID(E222,5,2))="11","BBA",IF((MID(E222,5,2))="12","MBA(E)",IF((MID(E222,5,2))="14","MBA",IF((MID(E222,5,2))="15","CSE",IF((MID(E222,5,2))="16","CIS",IF((MID(E222,5,2))="17","MS-MIS",IF((MID(E222,5,2))="18","B.COM",IF((MID(E222,5,2))="19","ETE",IF((MID(E222,5,2))="20","CS",IF((MID(E222,5,2))="21","MA-ENG(P)",IF((MID(E222,5,2))="22","MA-ENG(F)",IF((MID(E222,5,2))="23","TE",IF((MID(E222,5,2))="24","JMC",IF((MID(E222,5,2))="25","MS-CSE",IF((MID(E222,5,2))="26","LLB(H)",IF((MID(E222,5,2))="27","BRE",IF((MID(E222,5,2))="28","MSS-JMC",IF((MID(E222,5,2))="29","PHARMACY",IF((MID(E222,5,2))="30","ESDM",IF((MID(E222,5,2))="31","MS-ETE",IF((MID(E222,5,2))="32","MS-TE",IF((MID(E222,5,2))="33","EEE",IF((MID(E222,5,2))="34","NFE",IF((MID(E222,5,2))="35","SWE",IF((MID(E222,5,2))="36","LLB(P)",IF((MID(E222,5,2))="37","LLM(Pre)",IF((MID(E222,5,2))="38","LLM(F)",IF((MID(E222,5,2))="39","ICT",IF((MID(E222,5,2))="40","MTCA",IF((MID(E222,5,2))="41","MS-PH",IF((MID(E222,5,2))="42","ARCH",IF((MID(E222,5,2))="43","THM",IF((MID(E222,5,2))="44","MS-SWE",IF((MID(E222,5,2))="45","ENTRE",IF((MID(E222,5,2))="46","M-PHARM",IF((MID(E222,5,2))="47","CIVIL-ENG",0)))))))))))))))))))))))))))))))))))))</f>
        <v/>
      </c>
      <c r="G222" s="90">
        <f>#N/A</f>
        <v/>
      </c>
      <c r="H222" s="85" t="inlineStr">
        <is>
          <t>Spring-2015</t>
        </is>
      </c>
      <c r="I222" s="85" t="inlineStr">
        <is>
          <t>-</t>
        </is>
      </c>
      <c r="J222" s="85" t="inlineStr">
        <is>
          <t>-</t>
        </is>
      </c>
      <c r="K222" s="85" t="inlineStr">
        <is>
          <t>Vill-Bahadurpur, Post-Bahadurpur, Thana-Agailjhara, Dist-Barisal.</t>
        </is>
      </c>
      <c r="L222" s="85" t="inlineStr">
        <is>
          <t>Vill-Bahadurpur, Post-Bahadurpur, Thana-Agailjhara, Dist-Barisal.</t>
        </is>
      </c>
      <c r="M222" s="32" t="inlineStr">
        <is>
          <t>01736649153</t>
        </is>
      </c>
      <c r="N222" t="inlineStr">
        <is>
          <t>pronabpandey@gmail.com</t>
        </is>
      </c>
    </row>
    <row customHeight="1" ht="12.75" r="223" s="161">
      <c r="A223" s="10" t="n"/>
      <c r="B223" s="85" t="n">
        <v>219</v>
      </c>
      <c r="C223" s="85" t="n"/>
      <c r="D223" s="96" t="inlineStr">
        <is>
          <t>Sharjana Parveen</t>
        </is>
      </c>
      <c r="E223" s="29" t="inlineStr">
        <is>
          <t>141-22-301</t>
        </is>
      </c>
      <c r="F223" s="49">
        <f>IF((MID(E223,5,2))="10","ENG",IF((MID(E223,5,2))="11","BBA",IF((MID(E223,5,2))="12","MBA(E)",IF((MID(E223,5,2))="14","MBA",IF((MID(E223,5,2))="15","CSE",IF((MID(E223,5,2))="16","CIS",IF((MID(E223,5,2))="17","MS-MIS",IF((MID(E223,5,2))="18","B.COM",IF((MID(E223,5,2))="19","ETE",IF((MID(E223,5,2))="20","CS",IF((MID(E223,5,2))="21","MA-ENG(P)",IF((MID(E223,5,2))="22","MA-ENG(F)",IF((MID(E223,5,2))="23","TE",IF((MID(E223,5,2))="24","JMC",IF((MID(E223,5,2))="25","MS-CSE",IF((MID(E223,5,2))="26","LLB(H)",IF((MID(E223,5,2))="27","BRE",IF((MID(E223,5,2))="28","MSS-JMC",IF((MID(E223,5,2))="29","PHARMACY",IF((MID(E223,5,2))="30","ESDM",IF((MID(E223,5,2))="31","MS-ETE",IF((MID(E223,5,2))="32","MS-TE",IF((MID(E223,5,2))="33","EEE",IF((MID(E223,5,2))="34","NFE",IF((MID(E223,5,2))="35","SWE",IF((MID(E223,5,2))="36","LLB(P)",IF((MID(E223,5,2))="37","LLM(Pre)",IF((MID(E223,5,2))="38","LLM(F)",IF((MID(E223,5,2))="39","ICT",IF((MID(E223,5,2))="40","MTCA",IF((MID(E223,5,2))="41","MS-PH",IF((MID(E223,5,2))="42","ARCH",IF((MID(E223,5,2))="43","THM",IF((MID(E223,5,2))="44","MS-SWE",IF((MID(E223,5,2))="45","ENTRE",IF((MID(E223,5,2))="46","M-PHARM",IF((MID(E223,5,2))="47","CIVIL-ENG",0)))))))))))))))))))))))))))))))))))))</f>
        <v/>
      </c>
      <c r="G223" s="90">
        <f>#N/A</f>
        <v/>
      </c>
      <c r="H223" s="85" t="inlineStr">
        <is>
          <t>Fall-2014</t>
        </is>
      </c>
      <c r="I223" s="85" t="inlineStr">
        <is>
          <t>-</t>
        </is>
      </c>
      <c r="J223" s="85" t="inlineStr">
        <is>
          <t>-</t>
        </is>
      </c>
      <c r="K223" s="85" t="inlineStr">
        <is>
          <t>A-16, Gate-05, Mirpur-7, Pallabi, Arambag, Dhaka-1216.</t>
        </is>
      </c>
      <c r="L223" s="85" t="inlineStr">
        <is>
          <t>House No-227, Gate-05, Mirpur-07, Dhaka-1216.</t>
        </is>
      </c>
      <c r="M223" s="32" t="inlineStr">
        <is>
          <t>01722121370</t>
        </is>
      </c>
      <c r="N223" t="inlineStr">
        <is>
          <t>sharjana301@diu.edu.bd</t>
        </is>
      </c>
    </row>
    <row customHeight="1" ht="12.75" r="224" s="161">
      <c r="A224" s="10" t="n"/>
      <c r="B224" s="85" t="n">
        <v>220</v>
      </c>
      <c r="C224" s="85" t="n"/>
      <c r="D224" s="96" t="inlineStr">
        <is>
          <t>Shatabdi Chakma</t>
        </is>
      </c>
      <c r="E224" s="29" t="inlineStr">
        <is>
          <t>142-22-334</t>
        </is>
      </c>
      <c r="F224" s="49">
        <f>IF((MID(E224,5,2))="10","ENG",IF((MID(E224,5,2))="11","BBA",IF((MID(E224,5,2))="12","MBA(E)",IF((MID(E224,5,2))="14","MBA",IF((MID(E224,5,2))="15","CSE",IF((MID(E224,5,2))="16","CIS",IF((MID(E224,5,2))="17","MS-MIS",IF((MID(E224,5,2))="18","B.COM",IF((MID(E224,5,2))="19","ETE",IF((MID(E224,5,2))="20","CS",IF((MID(E224,5,2))="21","MA-ENG(P)",IF((MID(E224,5,2))="22","MA-ENG(F)",IF((MID(E224,5,2))="23","TE",IF((MID(E224,5,2))="24","JMC",IF((MID(E224,5,2))="25","MS-CSE",IF((MID(E224,5,2))="26","LLB(H)",IF((MID(E224,5,2))="27","BRE",IF((MID(E224,5,2))="28","MSS-JMC",IF((MID(E224,5,2))="29","PHARMACY",IF((MID(E224,5,2))="30","ESDM",IF((MID(E224,5,2))="31","MS-ETE",IF((MID(E224,5,2))="32","MS-TE",IF((MID(E224,5,2))="33","EEE",IF((MID(E224,5,2))="34","NFE",IF((MID(E224,5,2))="35","SWE",IF((MID(E224,5,2))="36","LLB(P)",IF((MID(E224,5,2))="37","LLM(Pre)",IF((MID(E224,5,2))="38","LLM(F)",IF((MID(E224,5,2))="39","ICT",IF((MID(E224,5,2))="40","MTCA",IF((MID(E224,5,2))="41","MS-PH",IF((MID(E224,5,2))="42","ARCH",IF((MID(E224,5,2))="43","THM",IF((MID(E224,5,2))="44","MS-SWE",IF((MID(E224,5,2))="45","ENTRE",IF((MID(E224,5,2))="46","M-PHARM",IF((MID(E224,5,2))="47","CIVIL-ENG",0)))))))))))))))))))))))))))))))))))))</f>
        <v/>
      </c>
      <c r="G224" s="90">
        <f>#N/A</f>
        <v/>
      </c>
      <c r="H224" s="85" t="inlineStr">
        <is>
          <t>Spring-2015</t>
        </is>
      </c>
      <c r="I224" s="85" t="inlineStr">
        <is>
          <t>-</t>
        </is>
      </c>
      <c r="J224" s="85" t="inlineStr">
        <is>
          <t>-</t>
        </is>
      </c>
      <c r="K224" s="85" t="inlineStr">
        <is>
          <t>440/10, Senpara Parbata, Mirpur-10, Dhaka-1216.</t>
        </is>
      </c>
      <c r="L224" s="85" t="inlineStr">
        <is>
          <t>Vill-Baghai Chari, Post-Marishya, Dist-Rangamati.</t>
        </is>
      </c>
      <c r="M224" s="32" t="inlineStr">
        <is>
          <t>01552717108</t>
        </is>
      </c>
      <c r="N224" s="90" t="inlineStr">
        <is>
          <t>shatabdi334@diu.edu.bd</t>
        </is>
      </c>
    </row>
    <row customHeight="1" ht="12.75" r="225" s="161">
      <c r="A225" s="10" t="n"/>
      <c r="B225" s="85" t="n">
        <v>221</v>
      </c>
      <c r="C225" s="85" t="n"/>
      <c r="D225" s="96" t="inlineStr">
        <is>
          <t>Kohinur Akter</t>
        </is>
      </c>
      <c r="E225" s="29" t="inlineStr">
        <is>
          <t>142-22-325</t>
        </is>
      </c>
      <c r="F225" s="49">
        <f>IF((MID(E225,5,2))="10","ENG",IF((MID(E225,5,2))="11","BBA",IF((MID(E225,5,2))="12","MBA(E)",IF((MID(E225,5,2))="14","MBA",IF((MID(E225,5,2))="15","CSE",IF((MID(E225,5,2))="16","CIS",IF((MID(E225,5,2))="17","MS-MIS",IF((MID(E225,5,2))="18","B.COM",IF((MID(E225,5,2))="19","ETE",IF((MID(E225,5,2))="20","CS",IF((MID(E225,5,2))="21","MA-ENG(P)",IF((MID(E225,5,2))="22","MA-ENG(F)",IF((MID(E225,5,2))="23","TE",IF((MID(E225,5,2))="24","JMC",IF((MID(E225,5,2))="25","MS-CSE",IF((MID(E225,5,2))="26","LLB(H)",IF((MID(E225,5,2))="27","BRE",IF((MID(E225,5,2))="28","MSS-JMC",IF((MID(E225,5,2))="29","PHARMACY",IF((MID(E225,5,2))="30","ESDM",IF((MID(E225,5,2))="31","MS-ETE",IF((MID(E225,5,2))="32","MS-TE",IF((MID(E225,5,2))="33","EEE",IF((MID(E225,5,2))="34","NFE",IF((MID(E225,5,2))="35","SWE",IF((MID(E225,5,2))="36","LLB(P)",IF((MID(E225,5,2))="37","LLM(Pre)",IF((MID(E225,5,2))="38","LLM(F)",IF((MID(E225,5,2))="39","ICT",IF((MID(E225,5,2))="40","MTCA",IF((MID(E225,5,2))="41","MS-PH",IF((MID(E225,5,2))="42","ARCH",IF((MID(E225,5,2))="43","THM",IF((MID(E225,5,2))="44","MS-SWE",IF((MID(E225,5,2))="45","ENTRE",IF((MID(E225,5,2))="46","M-PHARM",IF((MID(E225,5,2))="47","CIVIL-ENG",0)))))))))))))))))))))))))))))))))))))</f>
        <v/>
      </c>
      <c r="G225" s="90">
        <f>#N/A</f>
        <v/>
      </c>
      <c r="H225" s="85" t="inlineStr">
        <is>
          <t>Spring-2015</t>
        </is>
      </c>
      <c r="I225" s="85" t="inlineStr">
        <is>
          <t>-</t>
        </is>
      </c>
      <c r="J225" s="85" t="inlineStr">
        <is>
          <t>-</t>
        </is>
      </c>
      <c r="K225" s="85" t="inlineStr">
        <is>
          <t>243, Adhosh Road, Senpara, Mirpur-10, Dhaka.</t>
        </is>
      </c>
      <c r="L225" s="85" t="inlineStr">
        <is>
          <t>Vill-Duposidi, Post-Duposidi, Thana-Bancharampur, Dist-Berhmenbaria.</t>
        </is>
      </c>
      <c r="M225" s="32" t="inlineStr">
        <is>
          <t>01675931366</t>
        </is>
      </c>
      <c r="N225" s="90" t="inlineStr">
        <is>
          <t>kohinur325@diu.edu.bd</t>
        </is>
      </c>
    </row>
    <row customHeight="1" ht="12.75" r="226" s="161">
      <c r="A226" s="10" t="n"/>
      <c r="B226" s="85" t="n">
        <v>222</v>
      </c>
      <c r="C226" s="85" t="n"/>
      <c r="D226" s="96" t="inlineStr">
        <is>
          <t>Easir Arafat</t>
        </is>
      </c>
      <c r="E226" s="29" t="inlineStr">
        <is>
          <t>101-15-964</t>
        </is>
      </c>
      <c r="F226" s="49">
        <f>IF((MID(E226,5,2))="10","ENG",IF((MID(E226,5,2))="11","BBA",IF((MID(E226,5,2))="12","MBA(E)",IF((MID(E226,5,2))="14","MBA",IF((MID(E226,5,2))="15","CSE",IF((MID(E226,5,2))="16","CIS",IF((MID(E226,5,2))="17","MS-MIS",IF((MID(E226,5,2))="18","B.COM",IF((MID(E226,5,2))="19","ETE",IF((MID(E226,5,2))="20","CS",IF((MID(E226,5,2))="21","MA-ENG(P)",IF((MID(E226,5,2))="22","MA-ENG(F)",IF((MID(E226,5,2))="23","TE",IF((MID(E226,5,2))="24","JMC",IF((MID(E226,5,2))="25","MS-CSE",IF((MID(E226,5,2))="26","LLB(H)",IF((MID(E226,5,2))="27","BRE",IF((MID(E226,5,2))="28","MSS-JMC",IF((MID(E226,5,2))="29","PHARMACY",IF((MID(E226,5,2))="30","ESDM",IF((MID(E226,5,2))="31","MS-ETE",IF((MID(E226,5,2))="32","MS-TE",IF((MID(E226,5,2))="33","EEE",IF((MID(E226,5,2))="34","NFE",IF((MID(E226,5,2))="35","SWE",IF((MID(E226,5,2))="36","LLB(P)",IF((MID(E226,5,2))="37","LLM(Pre)",IF((MID(E226,5,2))="38","LLM(F)",IF((MID(E226,5,2))="39","ICT",IF((MID(E226,5,2))="40","MTCA",IF((MID(E226,5,2))="41","MS-PH",IF((MID(E226,5,2))="42","ARCH",IF((MID(E226,5,2))="43","THM",IF((MID(E226,5,2))="44","MS-SWE",IF((MID(E226,5,2))="45","ENTRE",IF((MID(E226,5,2))="46","M-PHARM",IF((MID(E226,5,2))="47","CIVIL-ENG",0)))))))))))))))))))))))))))))))))))))</f>
        <v/>
      </c>
      <c r="G226" s="90">
        <f>#N/A</f>
        <v/>
      </c>
      <c r="H226" s="85" t="inlineStr">
        <is>
          <t>Summer-2014</t>
        </is>
      </c>
      <c r="I226" s="85" t="inlineStr">
        <is>
          <t>-</t>
        </is>
      </c>
      <c r="J226" s="85" t="inlineStr">
        <is>
          <t>-</t>
        </is>
      </c>
      <c r="K226" s="85" t="inlineStr">
        <is>
          <t>Vill-Junia, Post-Kapasia, Thana-Kapasia, Dist-Gazipur.</t>
        </is>
      </c>
      <c r="L226" s="85" t="inlineStr">
        <is>
          <t>Vill-Junia, Post-Kapasia, Thana-Kapasia, Dist-Gazipur.</t>
        </is>
      </c>
      <c r="M226" s="32" t="inlineStr">
        <is>
          <t>01675145715</t>
        </is>
      </c>
      <c r="N226" t="inlineStr">
        <is>
          <t>riyadhbd2@gmail.com</t>
        </is>
      </c>
    </row>
    <row customHeight="1" ht="12.75" r="227" s="161">
      <c r="A227" s="10" t="n"/>
      <c r="B227" s="85" t="n">
        <v>223</v>
      </c>
      <c r="C227" s="85" t="n"/>
      <c r="D227" s="86" t="inlineStr">
        <is>
          <t>MD. Farhan Sadiq 
Benoy</t>
        </is>
      </c>
      <c r="E227" s="86" t="inlineStr">
        <is>
          <t>101-15-938</t>
        </is>
      </c>
      <c r="F227" s="49">
        <f>IF((MID(E227,5,2))="10","ENG",IF((MID(E227,5,2))="11","BBA",IF((MID(E227,5,2))="12","MBA(E)",IF((MID(E227,5,2))="14","MBA",IF((MID(E227,5,2))="15","CSE",IF((MID(E227,5,2))="16","CIS",IF((MID(E227,5,2))="17","MS-MIS",IF((MID(E227,5,2))="18","B.COM",IF((MID(E227,5,2))="19","ETE",IF((MID(E227,5,2))="20","CS",IF((MID(E227,5,2))="21","MA-ENG(P)",IF((MID(E227,5,2))="22","MA-ENG(F)",IF((MID(E227,5,2))="23","TE",IF((MID(E227,5,2))="24","JMC",IF((MID(E227,5,2))="25","MS-CSE",IF((MID(E227,5,2))="26","LLB(H)",IF((MID(E227,5,2))="27","BRE",IF((MID(E227,5,2))="28","MSS-JMC",IF((MID(E227,5,2))="29","PHARMACY",IF((MID(E227,5,2))="30","ESDM",IF((MID(E227,5,2))="31","MS-ETE",IF((MID(E227,5,2))="32","MS-TE",IF((MID(E227,5,2))="33","EEE",IF((MID(E227,5,2))="34","NFE",IF((MID(E227,5,2))="35","SWE",IF((MID(E227,5,2))="36","LLB(P)",IF((MID(E227,5,2))="37","LLM(Pre)",IF((MID(E227,5,2))="38","LLM(F)",IF((MID(E227,5,2))="39","ICT",IF((MID(E227,5,2))="40","MTCA",IF((MID(E227,5,2))="41","MS-PH",IF((MID(E227,5,2))="42","ARCH",IF((MID(E227,5,2))="43","THM",IF((MID(E227,5,2))="44","MS-SWE",IF((MID(E227,5,2))="45","ENTRE",IF((MID(E227,5,2))="46","M-PHARM",IF((MID(E227,5,2))="47","CIVIL-ENG",0)))))))))))))))))))))))))))))))))))))</f>
        <v/>
      </c>
      <c r="G227" s="90">
        <f>#N/A</f>
        <v/>
      </c>
      <c r="H227" s="85" t="inlineStr">
        <is>
          <t>Summer 2014</t>
        </is>
      </c>
      <c r="I227" s="85" t="inlineStr">
        <is>
          <t>GPI Asia Tel</t>
        </is>
      </c>
      <c r="J227" s="85" t="inlineStr">
        <is>
          <t>Jr. Engineer</t>
        </is>
      </c>
      <c r="K227" s="85" t="inlineStr">
        <is>
          <t>315/A, 3rd Floor, Shahansha bhaban, Ahmed nagor,Mirpur:1, Dhaka.</t>
        </is>
      </c>
      <c r="L227" s="85" t="inlineStr">
        <is>
          <t>Mirzapur,Sharifpur,Jamalpur.</t>
        </is>
      </c>
      <c r="M227" s="17" t="n">
        <v>1841304434</v>
      </c>
      <c r="N227" s="23">
        <f>HYPERLINK("mailto:farhan.sdq11@gmail.com","farhan.sdq11@gmail.com")</f>
        <v/>
      </c>
    </row>
    <row customHeight="1" ht="12.75" r="228" s="161">
      <c r="A228" s="10" t="n"/>
      <c r="B228" s="85" t="n">
        <v>224</v>
      </c>
      <c r="C228" s="85" t="n"/>
      <c r="D228" s="96" t="inlineStr">
        <is>
          <t>Md.Shariful Islam Jakaria</t>
        </is>
      </c>
      <c r="E228" s="29" t="inlineStr">
        <is>
          <t>142-22-315</t>
        </is>
      </c>
      <c r="F228" s="49">
        <f>IF((MID(E228,5,2))="10","ENG",IF((MID(E228,5,2))="11","BBA",IF((MID(E228,5,2))="12","MBA(E)",IF((MID(E228,5,2))="14","MBA",IF((MID(E228,5,2))="15","CSE",IF((MID(E228,5,2))="16","CIS",IF((MID(E228,5,2))="17","MS-MIS",IF((MID(E228,5,2))="18","B.COM",IF((MID(E228,5,2))="19","ETE",IF((MID(E228,5,2))="20","CS",IF((MID(E228,5,2))="21","MA-ENG(P)",IF((MID(E228,5,2))="22","MA-ENG(F)",IF((MID(E228,5,2))="23","TE",IF((MID(E228,5,2))="24","JMC",IF((MID(E228,5,2))="25","MS-CSE",IF((MID(E228,5,2))="26","LLB(H)",IF((MID(E228,5,2))="27","BRE",IF((MID(E228,5,2))="28","MSS-JMC",IF((MID(E228,5,2))="29","PHARMACY",IF((MID(E228,5,2))="30","ESDM",IF((MID(E228,5,2))="31","MS-ETE",IF((MID(E228,5,2))="32","MS-TE",IF((MID(E228,5,2))="33","EEE",IF((MID(E228,5,2))="34","NFE",IF((MID(E228,5,2))="35","SWE",IF((MID(E228,5,2))="36","LLB(P)",IF((MID(E228,5,2))="37","LLM(Pre)",IF((MID(E228,5,2))="38","LLM(F)",IF((MID(E228,5,2))="39","ICT",IF((MID(E228,5,2))="40","MTCA",IF((MID(E228,5,2))="41","MS-PH",IF((MID(E228,5,2))="42","ARCH",IF((MID(E228,5,2))="43","THM",IF((MID(E228,5,2))="44","MS-SWE",IF((MID(E228,5,2))="45","ENTRE",IF((MID(E228,5,2))="46","M-PHARM",IF((MID(E228,5,2))="47","CIVIL-ENG",0)))))))))))))))))))))))))))))))))))))</f>
        <v/>
      </c>
      <c r="G228" s="90">
        <f>#N/A</f>
        <v/>
      </c>
      <c r="H228" s="85" t="inlineStr">
        <is>
          <t>Spring-2015</t>
        </is>
      </c>
      <c r="I228" s="85" t="inlineStr">
        <is>
          <t>-</t>
        </is>
      </c>
      <c r="J228" s="85" t="inlineStr">
        <is>
          <t>-</t>
        </is>
      </c>
      <c r="K228" s="85" t="inlineStr">
        <is>
          <t>23/19, Bizly Mohollah, Mohammadpur, Dhaka-1207.</t>
        </is>
      </c>
      <c r="L228" s="85" t="inlineStr">
        <is>
          <t>23/19, Bizly Mohollah, Mohammadpur, Dhaka-1207.</t>
        </is>
      </c>
      <c r="M228" s="32" t="inlineStr">
        <is>
          <t>01678322851</t>
        </is>
      </c>
      <c r="N228" t="inlineStr">
        <is>
          <t>shariful315@diu.edu.bd</t>
        </is>
      </c>
    </row>
    <row customHeight="1" ht="12.75" r="229" s="161">
      <c r="A229" s="10" t="n"/>
      <c r="B229" s="85" t="n">
        <v>225</v>
      </c>
      <c r="C229" s="85" t="n"/>
      <c r="D229" s="86" t="inlineStr">
        <is>
          <t>MD. Imtiazur 
Rahman Kahn</t>
        </is>
      </c>
      <c r="E229" s="86" t="inlineStr">
        <is>
          <t>083-14-760</t>
        </is>
      </c>
      <c r="F229" s="49">
        <f>IF((MID(E229,5,2))="10","ENG",IF((MID(E229,5,2))="11","BBA",IF((MID(E229,5,2))="12","MBA(E)",IF((MID(E229,5,2))="14","MBA",IF((MID(E229,5,2))="15","CSE",IF((MID(E229,5,2))="16","CIS",IF((MID(E229,5,2))="17","MS-MIS",IF((MID(E229,5,2))="18","B.COM",IF((MID(E229,5,2))="19","ETE",IF((MID(E229,5,2))="20","CS",IF((MID(E229,5,2))="21","MA-ENG(P)",IF((MID(E229,5,2))="22","MA-ENG(F)",IF((MID(E229,5,2))="23","TE",IF((MID(E229,5,2))="24","JMC",IF((MID(E229,5,2))="25","MS-CSE",IF((MID(E229,5,2))="26","LLB(H)",IF((MID(E229,5,2))="27","BRE",IF((MID(E229,5,2))="28","MSS-JMC",IF((MID(E229,5,2))="29","PHARMACY",IF((MID(E229,5,2))="30","ESDM",IF((MID(E229,5,2))="31","MS-ETE",IF((MID(E229,5,2))="32","MS-TE",IF((MID(E229,5,2))="33","EEE",IF((MID(E229,5,2))="34","NFE",IF((MID(E229,5,2))="35","SWE",IF((MID(E229,5,2))="36","LLB(P)",IF((MID(E229,5,2))="37","LLM(Pre)",IF((MID(E229,5,2))="38","LLM(F)",IF((MID(E229,5,2))="39","ICT",IF((MID(E229,5,2))="40","MTCA",IF((MID(E229,5,2))="41","MS-PH",IF((MID(E229,5,2))="42","ARCH",IF((MID(E229,5,2))="43","THM",IF((MID(E229,5,2))="44","MS-SWE",IF((MID(E229,5,2))="45","ENTRE",IF((MID(E229,5,2))="46","M-PHARM",IF((MID(E229,5,2))="47","CIVIL-ENG",0)))))))))))))))))))))))))))))))))))))</f>
        <v/>
      </c>
      <c r="G229" s="90">
        <f>#N/A</f>
        <v/>
      </c>
      <c r="H229" s="85" t="inlineStr">
        <is>
          <t>Fall 2014</t>
        </is>
      </c>
      <c r="I229" s="85" t="inlineStr">
        <is>
          <t>XP Online Ltd.</t>
        </is>
      </c>
      <c r="J229" s="85" t="inlineStr">
        <is>
          <t>General Manager</t>
        </is>
      </c>
      <c r="K229" s="85" t="inlineStr">
        <is>
          <t>Green Hut, 28 Green Road, Flat: 4/A,1 Green corner,Dhaka-1205.</t>
        </is>
      </c>
      <c r="L229" s="85" t="inlineStr">
        <is>
          <t>158, Green Road,Dhaka -1205.</t>
        </is>
      </c>
      <c r="M229" s="17" t="n">
        <v>1716809459</v>
      </c>
      <c r="N229" s="23">
        <f>HYPERLINK("mailto:emon.imtiaz@gmail.com","emon.imtiaz@gmail.com")</f>
        <v/>
      </c>
    </row>
    <row customHeight="1" ht="12.75" r="230" s="161">
      <c r="A230" s="10" t="n"/>
      <c r="B230" s="85" t="n">
        <v>226</v>
      </c>
      <c r="C230" s="85" t="n"/>
      <c r="D230" s="86" t="inlineStr">
        <is>
          <t>Mehedi Hasan Parvej</t>
        </is>
      </c>
      <c r="E230" s="86" t="inlineStr">
        <is>
          <t>103-23-2133</t>
        </is>
      </c>
      <c r="F230" s="49">
        <f>IF((MID(E230,5,2))="10","ENG",IF((MID(E230,5,2))="11","BBA",IF((MID(E230,5,2))="12","MBA(E)",IF((MID(E230,5,2))="14","MBA",IF((MID(E230,5,2))="15","CSE",IF((MID(E230,5,2))="16","CIS",IF((MID(E230,5,2))="17","MS-MIS",IF((MID(E230,5,2))="18","B.COM",IF((MID(E230,5,2))="19","ETE",IF((MID(E230,5,2))="20","CS",IF((MID(E230,5,2))="21","MA-ENG(P)",IF((MID(E230,5,2))="22","MA-ENG(F)",IF((MID(E230,5,2))="23","TE",IF((MID(E230,5,2))="24","JMC",IF((MID(E230,5,2))="25","MS-CSE",IF((MID(E230,5,2))="26","LLB(H)",IF((MID(E230,5,2))="27","BRE",IF((MID(E230,5,2))="28","MSS-JMC",IF((MID(E230,5,2))="29","PHARMACY",IF((MID(E230,5,2))="30","ESDM",IF((MID(E230,5,2))="31","MS-ETE",IF((MID(E230,5,2))="32","MS-TE",IF((MID(E230,5,2))="33","EEE",IF((MID(E230,5,2))="34","NFE",IF((MID(E230,5,2))="35","SWE",IF((MID(E230,5,2))="36","LLB(P)",IF((MID(E230,5,2))="37","LLM(Pre)",IF((MID(E230,5,2))="38","LLM(F)",IF((MID(E230,5,2))="39","ICT",IF((MID(E230,5,2))="40","MTCA",IF((MID(E230,5,2))="41","MS-PH",IF((MID(E230,5,2))="42","ARCH",IF((MID(E230,5,2))="43","THM",IF((MID(E230,5,2))="44","MS-SWE",IF((MID(E230,5,2))="45","ENTRE",IF((MID(E230,5,2))="46","M-PHARM",IF((MID(E230,5,2))="47","CIVIL-ENG",0)))))))))))))))))))))))))))))))))))))</f>
        <v/>
      </c>
      <c r="G230" s="90">
        <f>#N/A</f>
        <v/>
      </c>
      <c r="H230" s="85" t="inlineStr">
        <is>
          <t xml:space="preserve"> Fall 2014</t>
        </is>
      </c>
      <c r="I230" s="85" t="inlineStr">
        <is>
          <t>Dresden Textile Ltd.</t>
        </is>
      </c>
      <c r="J230" s="85" t="inlineStr">
        <is>
          <t>Asst. Merchandiser</t>
        </is>
      </c>
      <c r="K230" s="85" t="inlineStr">
        <is>
          <t>Kashimpur,Konabari,Gazipur.</t>
        </is>
      </c>
      <c r="L230" s="85" t="inlineStr">
        <is>
          <t>Parcarfa,Charvatpara,Kasiani,Gopalgonj.</t>
        </is>
      </c>
      <c r="M230" s="17" t="n">
        <v>1736255477</v>
      </c>
      <c r="N230" s="23">
        <f>HYPERLINK("mailto:mhptexeng16@gmail.com","mhptexeng16@gmail.com")</f>
        <v/>
      </c>
    </row>
    <row customHeight="1" ht="12.75" r="231" s="161">
      <c r="A231" s="10" t="n"/>
      <c r="B231" s="85" t="n">
        <v>227</v>
      </c>
      <c r="C231" s="85" t="n"/>
      <c r="D231" s="86" t="inlineStr">
        <is>
          <t>M. Abbas Uz Jahan
Ovee</t>
        </is>
      </c>
      <c r="E231" s="86" t="inlineStr">
        <is>
          <t>111-33-402</t>
        </is>
      </c>
      <c r="F231" s="49">
        <f>IF((MID(E231,5,2))="10","ENG",IF((MID(E231,5,2))="11","BBA",IF((MID(E231,5,2))="12","MBA(E)",IF((MID(E231,5,2))="14","MBA",IF((MID(E231,5,2))="15","CSE",IF((MID(E231,5,2))="16","CIS",IF((MID(E231,5,2))="17","MS-MIS",IF((MID(E231,5,2))="18","B.COM",IF((MID(E231,5,2))="19","ETE",IF((MID(E231,5,2))="20","CS",IF((MID(E231,5,2))="21","MA-ENG(P)",IF((MID(E231,5,2))="22","MA-ENG(F)",IF((MID(E231,5,2))="23","TE",IF((MID(E231,5,2))="24","JMC",IF((MID(E231,5,2))="25","MS-CSE",IF((MID(E231,5,2))="26","LLB(H)",IF((MID(E231,5,2))="27","BRE",IF((MID(E231,5,2))="28","MSS-JMC",IF((MID(E231,5,2))="29","PHARMACY",IF((MID(E231,5,2))="30","ESDM",IF((MID(E231,5,2))="31","MS-ETE",IF((MID(E231,5,2))="32","MS-TE",IF((MID(E231,5,2))="33","EEE",IF((MID(E231,5,2))="34","NFE",IF((MID(E231,5,2))="35","SWE",IF((MID(E231,5,2))="36","LLB(P)",IF((MID(E231,5,2))="37","LLM(Pre)",IF((MID(E231,5,2))="38","LLM(F)",IF((MID(E231,5,2))="39","ICT",IF((MID(E231,5,2))="40","MTCA",IF((MID(E231,5,2))="41","MS-PH",IF((MID(E231,5,2))="42","ARCH",IF((MID(E231,5,2))="43","THM",IF((MID(E231,5,2))="44","MS-SWE",IF((MID(E231,5,2))="45","ENTRE",IF((MID(E231,5,2))="46","M-PHARM",IF((MID(E231,5,2))="47","CIVIL-ENG",0)))))))))))))))))))))))))))))))))))))</f>
        <v/>
      </c>
      <c r="G231" s="90">
        <f>#N/A</f>
        <v/>
      </c>
      <c r="H231" s="85" t="inlineStr">
        <is>
          <t xml:space="preserve"> Spring  2015</t>
        </is>
      </c>
      <c r="I231" s="85" t="inlineStr">
        <is>
          <t>GrameenPhone</t>
        </is>
      </c>
      <c r="J231" s="85" t="inlineStr">
        <is>
          <t>Sr. Executive</t>
        </is>
      </c>
      <c r="K231" s="85" t="inlineStr">
        <is>
          <t>H: 41/15, hazi Afsar Uddin Lane,Zigatola,Dhanmondi,Dhaka.</t>
        </is>
      </c>
      <c r="L231" s="85" t="inlineStr">
        <is>
          <t>H: E-5/Y, Jamuna Fertilizer Housing Colony,Tarakandi,Jamalpur.</t>
        </is>
      </c>
      <c r="M231" s="17" t="n">
        <v>1739044555</v>
      </c>
      <c r="N231" s="23">
        <f>HYPERLINK("mailto:dreamtouch.ovee@gail.com","dreamtouch.ovee@gail.com")</f>
        <v/>
      </c>
    </row>
    <row customHeight="1" ht="12.75" r="232" s="161">
      <c r="A232" s="10" t="n"/>
      <c r="B232" s="85" t="n">
        <v>228</v>
      </c>
      <c r="C232" s="85" t="n"/>
      <c r="D232" s="96" t="inlineStr">
        <is>
          <t>Jannatul Ferdous</t>
        </is>
      </c>
      <c r="E232" s="29" t="inlineStr">
        <is>
          <t>111-10-679</t>
        </is>
      </c>
      <c r="F232" s="49">
        <f>IF((MID(E232,5,2))="10","ENG",IF((MID(E232,5,2))="11","BBA",IF((MID(E232,5,2))="12","MBA(E)",IF((MID(E232,5,2))="14","MBA",IF((MID(E232,5,2))="15","CSE",IF((MID(E232,5,2))="16","CIS",IF((MID(E232,5,2))="17","MS-MIS",IF((MID(E232,5,2))="18","B.COM",IF((MID(E232,5,2))="19","ETE",IF((MID(E232,5,2))="20","CS",IF((MID(E232,5,2))="21","MA-ENG(P)",IF((MID(E232,5,2))="22","MA-ENG(F)",IF((MID(E232,5,2))="23","TE",IF((MID(E232,5,2))="24","JMC",IF((MID(E232,5,2))="25","MS-CSE",IF((MID(E232,5,2))="26","LLB(H)",IF((MID(E232,5,2))="27","BRE",IF((MID(E232,5,2))="28","MSS-JMC",IF((MID(E232,5,2))="29","PHARMACY",IF((MID(E232,5,2))="30","ESDM",IF((MID(E232,5,2))="31","MS-ETE",IF((MID(E232,5,2))="32","MS-TE",IF((MID(E232,5,2))="33","EEE",IF((MID(E232,5,2))="34","NFE",IF((MID(E232,5,2))="35","SWE",IF((MID(E232,5,2))="36","LLB(P)",IF((MID(E232,5,2))="37","LLM(Pre)",IF((MID(E232,5,2))="38","LLM(F)",IF((MID(E232,5,2))="39","ICT",IF((MID(E232,5,2))="40","MTCA",IF((MID(E232,5,2))="41","MS-PH",IF((MID(E232,5,2))="42","ARCH",IF((MID(E232,5,2))="43","THM",IF((MID(E232,5,2))="44","MS-SWE",IF((MID(E232,5,2))="45","ENTRE",IF((MID(E232,5,2))="46","M-PHARM",IF((MID(E232,5,2))="47","CIVIL-ENG",0)))))))))))))))))))))))))))))))))))))</f>
        <v/>
      </c>
      <c r="G232" s="90">
        <f>#N/A</f>
        <v/>
      </c>
      <c r="H232" s="85" t="inlineStr">
        <is>
          <t>Fall-2014</t>
        </is>
      </c>
      <c r="I232" s="85" t="inlineStr">
        <is>
          <t>-</t>
        </is>
      </c>
      <c r="J232" s="85" t="inlineStr">
        <is>
          <t>-</t>
        </is>
      </c>
      <c r="K232" s="85" t="inlineStr">
        <is>
          <t>Flat-602, House No-107, Road No-08, Mohammadpur Housing ltd, Mohammadpur, Dhaka.</t>
        </is>
      </c>
      <c r="L232" s="85" t="inlineStr">
        <is>
          <t>Vill-Shostipur, Post-Shostipur, Thana-Kushtia Sadar, Dist-Kushtia.</t>
        </is>
      </c>
      <c r="M232" s="32" t="inlineStr">
        <is>
          <t>01797090155</t>
        </is>
      </c>
      <c r="N232" s="90" t="inlineStr">
        <is>
          <t>jannatulpuspo@yahoo.com</t>
        </is>
      </c>
    </row>
    <row customHeight="1" ht="12.75" r="233" s="161">
      <c r="A233" s="10" t="n"/>
      <c r="B233" s="85" t="n">
        <v>229</v>
      </c>
      <c r="C233" s="85" t="n"/>
      <c r="D233" s="86" t="inlineStr">
        <is>
          <t>Manas Biswas</t>
        </is>
      </c>
      <c r="E233" s="86" t="inlineStr">
        <is>
          <t>111-23-2284</t>
        </is>
      </c>
      <c r="F233" s="49">
        <f>IF((MID(E233,5,2))="10","ENG",IF((MID(E233,5,2))="11","BBA",IF((MID(E233,5,2))="12","MBA(E)",IF((MID(E233,5,2))="14","MBA",IF((MID(E233,5,2))="15","CSE",IF((MID(E233,5,2))="16","CIS",IF((MID(E233,5,2))="17","MS-MIS",IF((MID(E233,5,2))="18","B.COM",IF((MID(E233,5,2))="19","ETE",IF((MID(E233,5,2))="20","CS",IF((MID(E233,5,2))="21","MA-ENG(P)",IF((MID(E233,5,2))="22","MA-ENG(F)",IF((MID(E233,5,2))="23","TE",IF((MID(E233,5,2))="24","JMC",IF((MID(E233,5,2))="25","MS-CSE",IF((MID(E233,5,2))="26","LLB(H)",IF((MID(E233,5,2))="27","BRE",IF((MID(E233,5,2))="28","MSS-JMC",IF((MID(E233,5,2))="29","PHARMACY",IF((MID(E233,5,2))="30","ESDM",IF((MID(E233,5,2))="31","MS-ETE",IF((MID(E233,5,2))="32","MS-TE",IF((MID(E233,5,2))="33","EEE",IF((MID(E233,5,2))="34","NFE",IF((MID(E233,5,2))="35","SWE",IF((MID(E233,5,2))="36","LLB(P)",IF((MID(E233,5,2))="37","LLM(Pre)",IF((MID(E233,5,2))="38","LLM(F)",IF((MID(E233,5,2))="39","ICT",IF((MID(E233,5,2))="40","MTCA",IF((MID(E233,5,2))="41","MS-PH",IF((MID(E233,5,2))="42","ARCH",IF((MID(E233,5,2))="43","THM",IF((MID(E233,5,2))="44","MS-SWE",IF((MID(E233,5,2))="45","ENTRE",IF((MID(E233,5,2))="46","M-PHARM",IF((MID(E233,5,2))="47","CIVIL-ENG",0)))))))))))))))))))))))))))))))))))))</f>
        <v/>
      </c>
      <c r="G233" s="90">
        <f>#N/A</f>
        <v/>
      </c>
      <c r="H233" s="77" t="inlineStr">
        <is>
          <t>-</t>
        </is>
      </c>
      <c r="I233" s="85" t="inlineStr">
        <is>
          <t>Star Garments (pvt.) Ltd.</t>
        </is>
      </c>
      <c r="J233" s="85" t="inlineStr">
        <is>
          <t>factory Merchandiser</t>
        </is>
      </c>
      <c r="K233" s="85" t="inlineStr">
        <is>
          <t>417/02,Khan House Mirpur,Dhakaa -1216.</t>
        </is>
      </c>
      <c r="L233" s="85" t="inlineStr">
        <is>
          <t>Kaligram , Jalirpar,Muksudpur,Gopalgonj.</t>
        </is>
      </c>
      <c r="M233" s="17" t="n">
        <v>1731130468</v>
      </c>
      <c r="N233" s="23">
        <f>HYPERLINK("mailto:manas.biswas121@yahoo.com","manas.biswas121@yahoo.com")</f>
        <v/>
      </c>
    </row>
    <row customHeight="1" ht="12.75" r="234" s="161">
      <c r="A234" s="10" t="n"/>
      <c r="B234" s="85" t="n">
        <v>230</v>
      </c>
      <c r="C234" s="85" t="n"/>
      <c r="D234" s="86" t="inlineStr">
        <is>
          <t>MD. Anisur Rahman</t>
        </is>
      </c>
      <c r="E234" s="86" t="inlineStr">
        <is>
          <t>122-33-1095</t>
        </is>
      </c>
      <c r="F234" s="49">
        <f>IF((MID(E234,5,2))="10","ENG",IF((MID(E234,5,2))="11","BBA",IF((MID(E234,5,2))="12","MBA(E)",IF((MID(E234,5,2))="14","MBA",IF((MID(E234,5,2))="15","CSE",IF((MID(E234,5,2))="16","CIS",IF((MID(E234,5,2))="17","MS-MIS",IF((MID(E234,5,2))="18","B.COM",IF((MID(E234,5,2))="19","ETE",IF((MID(E234,5,2))="20","CS",IF((MID(E234,5,2))="21","MA-ENG(P)",IF((MID(E234,5,2))="22","MA-ENG(F)",IF((MID(E234,5,2))="23","TE",IF((MID(E234,5,2))="24","JMC",IF((MID(E234,5,2))="25","MS-CSE",IF((MID(E234,5,2))="26","LLB(H)",IF((MID(E234,5,2))="27","BRE",IF((MID(E234,5,2))="28","MSS-JMC",IF((MID(E234,5,2))="29","PHARMACY",IF((MID(E234,5,2))="30","ESDM",IF((MID(E234,5,2))="31","MS-ETE",IF((MID(E234,5,2))="32","MS-TE",IF((MID(E234,5,2))="33","EEE",IF((MID(E234,5,2))="34","NFE",IF((MID(E234,5,2))="35","SWE",IF((MID(E234,5,2))="36","LLB(P)",IF((MID(E234,5,2))="37","LLM(Pre)",IF((MID(E234,5,2))="38","LLM(F)",IF((MID(E234,5,2))="39","ICT",IF((MID(E234,5,2))="40","MTCA",IF((MID(E234,5,2))="41","MS-PH",IF((MID(E234,5,2))="42","ARCH",IF((MID(E234,5,2))="43","THM",IF((MID(E234,5,2))="44","MS-SWE",IF((MID(E234,5,2))="45","ENTRE",IF((MID(E234,5,2))="46","M-PHARM",IF((MID(E234,5,2))="47","CIVIL-ENG",0)))))))))))))))))))))))))))))))))))))</f>
        <v/>
      </c>
      <c r="G234" s="90">
        <f>#N/A</f>
        <v/>
      </c>
      <c r="H234" s="85" t="inlineStr">
        <is>
          <t xml:space="preserve"> Fall 2015</t>
        </is>
      </c>
      <c r="I234" s="85" t="inlineStr">
        <is>
          <t>Jaamuna Metro Industries Ltd.</t>
        </is>
      </c>
      <c r="J234" s="85" t="inlineStr">
        <is>
          <t>Asst. Engineerr</t>
        </is>
      </c>
      <c r="K234" s="85" t="inlineStr">
        <is>
          <t>West Bishpur,Matlab bazar,Chandpur.</t>
        </is>
      </c>
      <c r="L234" s="85" t="inlineStr">
        <is>
          <t>Malibag,Gulbag,274/B,Dhaka.</t>
        </is>
      </c>
      <c r="M234" s="17" t="n">
        <v>1918771452</v>
      </c>
      <c r="N234" s="23">
        <f>HYPERLINK("mailto:dreamanis1095@gmail.com","dreamanis1095@gmail.com")</f>
        <v/>
      </c>
    </row>
    <row customHeight="1" ht="12.75" r="235" s="161">
      <c r="A235" s="10" t="n"/>
      <c r="B235" s="85" t="n">
        <v>231</v>
      </c>
      <c r="C235" s="85" t="n"/>
      <c r="D235" s="96" t="inlineStr">
        <is>
          <t>Md. Saikat Kaisar</t>
        </is>
      </c>
      <c r="E235" s="29" t="inlineStr">
        <is>
          <t>103-11-1721</t>
        </is>
      </c>
      <c r="F235" s="49">
        <f>IF((MID(E235,5,2))="10","ENG",IF((MID(E235,5,2))="11","BBA",IF((MID(E235,5,2))="12","MBA(E)",IF((MID(E235,5,2))="14","MBA",IF((MID(E235,5,2))="15","CSE",IF((MID(E235,5,2))="16","CIS",IF((MID(E235,5,2))="17","MS-MIS",IF((MID(E235,5,2))="18","B.COM",IF((MID(E235,5,2))="19","ETE",IF((MID(E235,5,2))="20","CS",IF((MID(E235,5,2))="21","MA-ENG(P)",IF((MID(E235,5,2))="22","MA-ENG(F)",IF((MID(E235,5,2))="23","TE",IF((MID(E235,5,2))="24","JMC",IF((MID(E235,5,2))="25","MS-CSE",IF((MID(E235,5,2))="26","LLB(H)",IF((MID(E235,5,2))="27","BRE",IF((MID(E235,5,2))="28","MSS-JMC",IF((MID(E235,5,2))="29","PHARMACY",IF((MID(E235,5,2))="30","ESDM",IF((MID(E235,5,2))="31","MS-ETE",IF((MID(E235,5,2))="32","MS-TE",IF((MID(E235,5,2))="33","EEE",IF((MID(E235,5,2))="34","NFE",IF((MID(E235,5,2))="35","SWE",IF((MID(E235,5,2))="36","LLB(P)",IF((MID(E235,5,2))="37","LLM(Pre)",IF((MID(E235,5,2))="38","LLM(F)",IF((MID(E235,5,2))="39","ICT",IF((MID(E235,5,2))="40","MTCA",IF((MID(E235,5,2))="41","MS-PH",IF((MID(E235,5,2))="42","ARCH",IF((MID(E235,5,2))="43","THM",IF((MID(E235,5,2))="44","MS-SWE",IF((MID(E235,5,2))="45","ENTRE",IF((MID(E235,5,2))="46","M-PHARM",IF((MID(E235,5,2))="47","CIVIL-ENG",0)))))))))))))))))))))))))))))))))))))</f>
        <v/>
      </c>
      <c r="G235" s="90">
        <f>#N/A</f>
        <v/>
      </c>
      <c r="H235" s="85" t="inlineStr">
        <is>
          <t>Fall-2014</t>
        </is>
      </c>
      <c r="I235" s="85" t="inlineStr">
        <is>
          <t>-</t>
        </is>
      </c>
      <c r="J235" s="85" t="inlineStr">
        <is>
          <t>-</t>
        </is>
      </c>
      <c r="K235" s="85" t="inlineStr">
        <is>
          <t>Jharna Villa, Moktarpara, Sirajgonj.</t>
        </is>
      </c>
      <c r="L235" s="85" t="inlineStr">
        <is>
          <t>260/1, East Rampura, Rajibkunjo.</t>
        </is>
      </c>
      <c r="M235" s="32" t="inlineStr">
        <is>
          <t>01673003634</t>
        </is>
      </c>
      <c r="N235" t="inlineStr">
        <is>
          <t>saikat6052@gmail.com</t>
        </is>
      </c>
    </row>
    <row customHeight="1" ht="12.75" r="236" s="161">
      <c r="A236" s="10" t="n"/>
      <c r="B236" s="85" t="n">
        <v>232</v>
      </c>
      <c r="C236" s="85" t="n"/>
      <c r="D236" s="86" t="inlineStr">
        <is>
          <t>M. Faiyaz Naveed</t>
        </is>
      </c>
      <c r="E236" s="86" t="inlineStr">
        <is>
          <t>133-14-1302</t>
        </is>
      </c>
      <c r="F236" s="49">
        <f>IF((MID(E236,5,2))="10","ENG",IF((MID(E236,5,2))="11","BBA",IF((MID(E236,5,2))="12","MBA(E)",IF((MID(E236,5,2))="14","MBA",IF((MID(E236,5,2))="15","CSE",IF((MID(E236,5,2))="16","CIS",IF((MID(E236,5,2))="17","MS-MIS",IF((MID(E236,5,2))="18","B.COM",IF((MID(E236,5,2))="19","ETE",IF((MID(E236,5,2))="20","CS",IF((MID(E236,5,2))="21","MA-ENG(P)",IF((MID(E236,5,2))="22","MA-ENG(F)",IF((MID(E236,5,2))="23","TE",IF((MID(E236,5,2))="24","JMC",IF((MID(E236,5,2))="25","MS-CSE",IF((MID(E236,5,2))="26","LLB(H)",IF((MID(E236,5,2))="27","BRE",IF((MID(E236,5,2))="28","MSS-JMC",IF((MID(E236,5,2))="29","PHARMACY",IF((MID(E236,5,2))="30","ESDM",IF((MID(E236,5,2))="31","MS-ETE",IF((MID(E236,5,2))="32","MS-TE",IF((MID(E236,5,2))="33","EEE",IF((MID(E236,5,2))="34","NFE",IF((MID(E236,5,2))="35","SWE",IF((MID(E236,5,2))="36","LLB(P)",IF((MID(E236,5,2))="37","LLM(Pre)",IF((MID(E236,5,2))="38","LLM(F)",IF((MID(E236,5,2))="39","ICT",IF((MID(E236,5,2))="40","MTCA",IF((MID(E236,5,2))="41","MS-PH",IF((MID(E236,5,2))="42","ARCH",IF((MID(E236,5,2))="43","THM",IF((MID(E236,5,2))="44","MS-SWE",IF((MID(E236,5,2))="45","ENTRE",IF((MID(E236,5,2))="46","M-PHARM",IF((MID(E236,5,2))="47","CIVIL-ENG",0)))))))))))))))))))))))))))))))))))))</f>
        <v/>
      </c>
      <c r="G236" s="90">
        <f>#N/A</f>
        <v/>
      </c>
      <c r="H236" s="85" t="inlineStr">
        <is>
          <t xml:space="preserve"> Spring 20151</t>
        </is>
      </c>
      <c r="I236" s="85" t="inlineStr">
        <is>
          <t xml:space="preserve"> Jennys</t>
        </is>
      </c>
      <c r="J236" s="85" t="inlineStr">
        <is>
          <t>Compliance Officer</t>
        </is>
      </c>
      <c r="K236" s="85" t="inlineStr">
        <is>
          <t>9/4, Bnak Town,Savar,Dhaka.</t>
        </is>
      </c>
      <c r="L236" s="85" t="inlineStr">
        <is>
          <t>9/4, Bnak Town,Savar,Dhaka.</t>
        </is>
      </c>
      <c r="M236" s="17" t="n">
        <v>1912844669</v>
      </c>
      <c r="N236" s="23">
        <f>HYPERLINK("mailto:faiyaz1302@diu.edu.bd","faiyaz1302@diu.edu.bd")</f>
        <v/>
      </c>
    </row>
    <row customHeight="1" ht="12.75" r="237" s="161">
      <c r="A237" s="10" t="n"/>
      <c r="B237" s="85" t="n">
        <v>233</v>
      </c>
      <c r="C237" s="85" t="n"/>
      <c r="D237" s="96" t="inlineStr">
        <is>
          <t>Sheikh Mohammad Mostafa</t>
        </is>
      </c>
      <c r="E237" s="29" t="inlineStr">
        <is>
          <t>101-33-189</t>
        </is>
      </c>
      <c r="F237" s="49">
        <f>IF((MID(E237,5,2))="10","ENG",IF((MID(E237,5,2))="11","BBA",IF((MID(E237,5,2))="12","MBA(E)",IF((MID(E237,5,2))="14","MBA",IF((MID(E237,5,2))="15","CSE",IF((MID(E237,5,2))="16","CIS",IF((MID(E237,5,2))="17","MS-MIS",IF((MID(E237,5,2))="18","B.COM",IF((MID(E237,5,2))="19","ETE",IF((MID(E237,5,2))="20","CS",IF((MID(E237,5,2))="21","MA-ENG(P)",IF((MID(E237,5,2))="22","MA-ENG(F)",IF((MID(E237,5,2))="23","TE",IF((MID(E237,5,2))="24","JMC",IF((MID(E237,5,2))="25","MS-CSE",IF((MID(E237,5,2))="26","LLB(H)",IF((MID(E237,5,2))="27","BRE",IF((MID(E237,5,2))="28","MSS-JMC",IF((MID(E237,5,2))="29","PHARMACY",IF((MID(E237,5,2))="30","ESDM",IF((MID(E237,5,2))="31","MS-ETE",IF((MID(E237,5,2))="32","MS-TE",IF((MID(E237,5,2))="33","EEE",IF((MID(E237,5,2))="34","NFE",IF((MID(E237,5,2))="35","SWE",IF((MID(E237,5,2))="36","LLB(P)",IF((MID(E237,5,2))="37","LLM(Pre)",IF((MID(E237,5,2))="38","LLM(F)",IF((MID(E237,5,2))="39","ICT",IF((MID(E237,5,2))="40","MTCA",IF((MID(E237,5,2))="41","MS-PH",IF((MID(E237,5,2))="42","ARCH",IF((MID(E237,5,2))="43","THM",IF((MID(E237,5,2))="44","MS-SWE",IF((MID(E237,5,2))="45","ENTRE",IF((MID(E237,5,2))="46","M-PHARM",IF((MID(E237,5,2))="47","CIVIL-ENG",0)))))))))))))))))))))))))))))))))))))</f>
        <v/>
      </c>
      <c r="G237" s="90">
        <f>#N/A</f>
        <v/>
      </c>
      <c r="H237" s="85" t="inlineStr">
        <is>
          <t>Spring-2014</t>
        </is>
      </c>
      <c r="I237" s="85" t="inlineStr">
        <is>
          <t>-</t>
        </is>
      </c>
      <c r="J237" s="85" t="inlineStr">
        <is>
          <t>-</t>
        </is>
      </c>
      <c r="K237" s="85" t="inlineStr">
        <is>
          <t>38,Ground floor, Right Side, shukrabad, Dhaka-1207.</t>
        </is>
      </c>
      <c r="L237" s="85" t="inlineStr">
        <is>
          <t>House No-243, Helai, Noldanga, Kaliganj, Jhenaidah.</t>
        </is>
      </c>
      <c r="M237" s="32" t="inlineStr">
        <is>
          <t>01712447033</t>
        </is>
      </c>
      <c r="N237" s="90" t="inlineStr">
        <is>
          <t>mostafa_189@diu.edu.bd</t>
        </is>
      </c>
    </row>
    <row customHeight="1" ht="12.75" r="238" s="161">
      <c r="A238" s="10" t="n"/>
      <c r="B238" s="85" t="n">
        <v>234</v>
      </c>
      <c r="C238" s="85" t="n"/>
      <c r="D238" s="96" t="inlineStr">
        <is>
          <t>Md. Sharif Mollah</t>
        </is>
      </c>
      <c r="E238" s="29" t="inlineStr">
        <is>
          <t>113-23-2667</t>
        </is>
      </c>
      <c r="F238" s="49">
        <f>IF((MID(E238,5,2))="10","ENG",IF((MID(E238,5,2))="11","BBA",IF((MID(E238,5,2))="12","MBA(E)",IF((MID(E238,5,2))="14","MBA",IF((MID(E238,5,2))="15","CSE",IF((MID(E238,5,2))="16","CIS",IF((MID(E238,5,2))="17","MS-MIS",IF((MID(E238,5,2))="18","B.COM",IF((MID(E238,5,2))="19","ETE",IF((MID(E238,5,2))="20","CS",IF((MID(E238,5,2))="21","MA-ENG(P)",IF((MID(E238,5,2))="22","MA-ENG(F)",IF((MID(E238,5,2))="23","TE",IF((MID(E238,5,2))="24","JMC",IF((MID(E238,5,2))="25","MS-CSE",IF((MID(E238,5,2))="26","LLB(H)",IF((MID(E238,5,2))="27","BRE",IF((MID(E238,5,2))="28","MSS-JMC",IF((MID(E238,5,2))="29","PHARMACY",IF((MID(E238,5,2))="30","ESDM",IF((MID(E238,5,2))="31","MS-ETE",IF((MID(E238,5,2))="32","MS-TE",IF((MID(E238,5,2))="33","EEE",IF((MID(E238,5,2))="34","NFE",IF((MID(E238,5,2))="35","SWE",IF((MID(E238,5,2))="36","LLB(P)",IF((MID(E238,5,2))="37","LLM(Pre)",IF((MID(E238,5,2))="38","LLM(F)",IF((MID(E238,5,2))="39","ICT",IF((MID(E238,5,2))="40","MTCA",IF((MID(E238,5,2))="41","MS-PH",IF((MID(E238,5,2))="42","ARCH",IF((MID(E238,5,2))="43","THM",IF((MID(E238,5,2))="44","MS-SWE",IF((MID(E238,5,2))="45","ENTRE",IF((MID(E238,5,2))="46","M-PHARM",IF((MID(E238,5,2))="47","CIVIL-ENG",0)))))))))))))))))))))))))))))))))))))</f>
        <v/>
      </c>
      <c r="G238" s="90">
        <f>#N/A</f>
        <v/>
      </c>
      <c r="H238" s="85" t="inlineStr">
        <is>
          <t>Fall-2014</t>
        </is>
      </c>
      <c r="I238" s="85" t="inlineStr">
        <is>
          <t>-</t>
        </is>
      </c>
      <c r="J238" s="85" t="inlineStr">
        <is>
          <t>-</t>
        </is>
      </c>
      <c r="K238" s="85" t="inlineStr">
        <is>
          <t>Bonogram, Savar, Dhaka.</t>
        </is>
      </c>
      <c r="L238" s="85" t="inlineStr">
        <is>
          <t>Bonogram, Savar, Dhaka.</t>
        </is>
      </c>
      <c r="M238" s="32" t="inlineStr">
        <is>
          <t>01771083021</t>
        </is>
      </c>
      <c r="N238" s="90" t="inlineStr">
        <is>
          <t>sharifmollah2667@yahoo.com</t>
        </is>
      </c>
    </row>
    <row customHeight="1" ht="12.75" r="239" s="161">
      <c r="A239" s="10" t="n"/>
      <c r="B239" s="85" t="n">
        <v>235</v>
      </c>
      <c r="C239" s="85" t="n"/>
      <c r="D239" s="86" t="inlineStr">
        <is>
          <t>MD. Abdullah Farque
Amin</t>
        </is>
      </c>
      <c r="E239" s="86" t="inlineStr">
        <is>
          <t>112-14-514</t>
        </is>
      </c>
      <c r="F239" s="49">
        <f>IF((MID(E239,5,2))="10","ENG",IF((MID(E239,5,2))="11","BBA",IF((MID(E239,5,2))="12","MBA(E)",IF((MID(E239,5,2))="14","MBA",IF((MID(E239,5,2))="15","CSE",IF((MID(E239,5,2))="16","CIS",IF((MID(E239,5,2))="17","MS-MIS",IF((MID(E239,5,2))="18","B.COM",IF((MID(E239,5,2))="19","ETE",IF((MID(E239,5,2))="20","CS",IF((MID(E239,5,2))="21","MA-ENG(P)",IF((MID(E239,5,2))="22","MA-ENG(F)",IF((MID(E239,5,2))="23","TE",IF((MID(E239,5,2))="24","JMC",IF((MID(E239,5,2))="25","MS-CSE",IF((MID(E239,5,2))="26","LLB(H)",IF((MID(E239,5,2))="27","BRE",IF((MID(E239,5,2))="28","MSS-JMC",IF((MID(E239,5,2))="29","PHARMACY",IF((MID(E239,5,2))="30","ESDM",IF((MID(E239,5,2))="31","MS-ETE",IF((MID(E239,5,2))="32","MS-TE",IF((MID(E239,5,2))="33","EEE",IF((MID(E239,5,2))="34","NFE",IF((MID(E239,5,2))="35","SWE",IF((MID(E239,5,2))="36","LLB(P)",IF((MID(E239,5,2))="37","LLM(Pre)",IF((MID(E239,5,2))="38","LLM(F)",IF((MID(E239,5,2))="39","ICT",IF((MID(E239,5,2))="40","MTCA",IF((MID(E239,5,2))="41","MS-PH",IF((MID(E239,5,2))="42","ARCH",IF((MID(E239,5,2))="43","THM",IF((MID(E239,5,2))="44","MS-SWE",IF((MID(E239,5,2))="45","ENTRE",IF((MID(E239,5,2))="46","M-PHARM",IF((MID(E239,5,2))="47","CIVIL-ENG",0)))))))))))))))))))))))))))))))))))))</f>
        <v/>
      </c>
      <c r="G239" s="90">
        <f>#N/A</f>
        <v/>
      </c>
      <c r="H239" s="85" t="inlineStr">
        <is>
          <t xml:space="preserve"> Summer 2015</t>
        </is>
      </c>
      <c r="I239" s="85" t="inlineStr">
        <is>
          <t xml:space="preserve"> Express Systems Ltd.</t>
        </is>
      </c>
      <c r="J239" s="85" t="inlineStr">
        <is>
          <t>Executive</t>
        </is>
      </c>
      <c r="K239" s="85" t="inlineStr">
        <is>
          <t>A-4/4, Jaleswar,Savar,Dhaka-1343.</t>
        </is>
      </c>
      <c r="L239" s="85" t="inlineStr">
        <is>
          <t>A-4/4, Jaleswar,Savar,Dhaka-1343.</t>
        </is>
      </c>
      <c r="M239" s="17" t="n">
        <v>1689119111</v>
      </c>
      <c r="N239" s="23">
        <f>HYPERLINK("mailto:abdullahamin87@gmail.com","abdullahamin87@gmail.com")</f>
        <v/>
      </c>
    </row>
    <row customHeight="1" ht="12.75" r="240" s="161">
      <c r="A240" s="10" t="n"/>
      <c r="B240" s="85" t="n">
        <v>236</v>
      </c>
      <c r="C240" s="85" t="n"/>
      <c r="D240" s="96" t="inlineStr">
        <is>
          <t>Md. Arifur Rahman Bhuiyan</t>
        </is>
      </c>
      <c r="E240" s="29" t="inlineStr">
        <is>
          <t>111-23-2390</t>
        </is>
      </c>
      <c r="F240" s="49">
        <f>IF((MID(E240,5,2))="10","ENG",IF((MID(E240,5,2))="11","BBA",IF((MID(E240,5,2))="12","MBA(E)",IF((MID(E240,5,2))="14","MBA",IF((MID(E240,5,2))="15","CSE",IF((MID(E240,5,2))="16","CIS",IF((MID(E240,5,2))="17","MS-MIS",IF((MID(E240,5,2))="18","B.COM",IF((MID(E240,5,2))="19","ETE",IF((MID(E240,5,2))="20","CS",IF((MID(E240,5,2))="21","MA-ENG(P)",IF((MID(E240,5,2))="22","MA-ENG(F)",IF((MID(E240,5,2))="23","TE",IF((MID(E240,5,2))="24","JMC",IF((MID(E240,5,2))="25","MS-CSE",IF((MID(E240,5,2))="26","LLB(H)",IF((MID(E240,5,2))="27","BRE",IF((MID(E240,5,2))="28","MSS-JMC",IF((MID(E240,5,2))="29","PHARMACY",IF((MID(E240,5,2))="30","ESDM",IF((MID(E240,5,2))="31","MS-ETE",IF((MID(E240,5,2))="32","MS-TE",IF((MID(E240,5,2))="33","EEE",IF((MID(E240,5,2))="34","NFE",IF((MID(E240,5,2))="35","SWE",IF((MID(E240,5,2))="36","LLB(P)",IF((MID(E240,5,2))="37","LLM(Pre)",IF((MID(E240,5,2))="38","LLM(F)",IF((MID(E240,5,2))="39","ICT",IF((MID(E240,5,2))="40","MTCA",IF((MID(E240,5,2))="41","MS-PH",IF((MID(E240,5,2))="42","ARCH",IF((MID(E240,5,2))="43","THM",IF((MID(E240,5,2))="44","MS-SWE",IF((MID(E240,5,2))="45","ENTRE",IF((MID(E240,5,2))="46","M-PHARM",IF((MID(E240,5,2))="47","CIVIL-ENG",0)))))))))))))))))))))))))))))))))))))</f>
        <v/>
      </c>
      <c r="G240" s="90">
        <f>#N/A</f>
        <v/>
      </c>
      <c r="H240" s="85" t="inlineStr">
        <is>
          <t>Spring-2015</t>
        </is>
      </c>
      <c r="I240" s="85" t="inlineStr">
        <is>
          <t>-</t>
        </is>
      </c>
      <c r="J240" s="85" t="inlineStr">
        <is>
          <t>-</t>
        </is>
      </c>
      <c r="K240" s="85" t="inlineStr">
        <is>
          <t>-</t>
        </is>
      </c>
      <c r="L240" s="85" t="inlineStr">
        <is>
          <t>521 No Monipur, Mirpur-2, Dhaka.</t>
        </is>
      </c>
      <c r="M240" s="32" t="inlineStr">
        <is>
          <t>01675452393</t>
        </is>
      </c>
      <c r="N240" s="27" t="inlineStr">
        <is>
          <t>shuvoen@gmail.com</t>
        </is>
      </c>
    </row>
    <row customHeight="1" ht="12.75" r="241" s="161">
      <c r="A241" s="10" t="n"/>
      <c r="B241" s="85" t="n">
        <v>237</v>
      </c>
      <c r="C241" s="85" t="n"/>
      <c r="D241" s="96" t="inlineStr">
        <is>
          <t>Abdur Rakib Mamun</t>
        </is>
      </c>
      <c r="E241" s="29" t="inlineStr">
        <is>
          <t>112-23-139</t>
        </is>
      </c>
      <c r="F241" s="49">
        <f>IF((MID(E241,5,2))="10","ENG",IF((MID(E241,5,2))="11","BBA",IF((MID(E241,5,2))="12","MBA(E)",IF((MID(E241,5,2))="14","MBA",IF((MID(E241,5,2))="15","CSE",IF((MID(E241,5,2))="16","CIS",IF((MID(E241,5,2))="17","MS-MIS",IF((MID(E241,5,2))="18","B.COM",IF((MID(E241,5,2))="19","ETE",IF((MID(E241,5,2))="20","CS",IF((MID(E241,5,2))="21","MA-ENG(P)",IF((MID(E241,5,2))="22","MA-ENG(F)",IF((MID(E241,5,2))="23","TE",IF((MID(E241,5,2))="24","JMC",IF((MID(E241,5,2))="25","MS-CSE",IF((MID(E241,5,2))="26","LLB(H)",IF((MID(E241,5,2))="27","BRE",IF((MID(E241,5,2))="28","MSS-JMC",IF((MID(E241,5,2))="29","PHARMACY",IF((MID(E241,5,2))="30","ESDM",IF((MID(E241,5,2))="31","MS-ETE",IF((MID(E241,5,2))="32","MS-TE",IF((MID(E241,5,2))="33","EEE",IF((MID(E241,5,2))="34","NFE",IF((MID(E241,5,2))="35","SWE",IF((MID(E241,5,2))="36","LLB(P)",IF((MID(E241,5,2))="37","LLM(Pre)",IF((MID(E241,5,2))="38","LLM(F)",IF((MID(E241,5,2))="39","ICT",IF((MID(E241,5,2))="40","MTCA",IF((MID(E241,5,2))="41","MS-PH",IF((MID(E241,5,2))="42","ARCH",IF((MID(E241,5,2))="43","THM",IF((MID(E241,5,2))="44","MS-SWE",IF((MID(E241,5,2))="45","ENTRE",IF((MID(E241,5,2))="46","M-PHARM",IF((MID(E241,5,2))="47","CIVIL-ENG",0)))))))))))))))))))))))))))))))))))))</f>
        <v/>
      </c>
      <c r="G241" s="90">
        <f>#N/A</f>
        <v/>
      </c>
      <c r="H241" s="85" t="inlineStr">
        <is>
          <t>Fall-2015</t>
        </is>
      </c>
      <c r="I241" s="85" t="inlineStr">
        <is>
          <t>-</t>
        </is>
      </c>
      <c r="J241" s="85" t="inlineStr">
        <is>
          <t>-</t>
        </is>
      </c>
      <c r="K241" s="85" t="inlineStr">
        <is>
          <t>House No-32, Road No-16, Sector-11, Uttara, Dhaka.</t>
        </is>
      </c>
      <c r="L241" s="85" t="inlineStr">
        <is>
          <t>Vill-Purbopara, Thana-Katiadi, Dist-kishoregonj.</t>
        </is>
      </c>
      <c r="M241" s="32" t="inlineStr">
        <is>
          <t>01717358561</t>
        </is>
      </c>
      <c r="N241" s="90" t="inlineStr">
        <is>
          <t>rakib23-139@diu.edu.bd</t>
        </is>
      </c>
    </row>
    <row customHeight="1" ht="12.75" r="242" s="161">
      <c r="A242" s="10" t="n"/>
      <c r="B242" s="85" t="n">
        <v>238</v>
      </c>
      <c r="C242" s="85" t="n"/>
      <c r="D242" s="96" t="inlineStr">
        <is>
          <t>Md. Sohel Rana</t>
        </is>
      </c>
      <c r="E242" s="29" t="inlineStr">
        <is>
          <t>111-15-1261</t>
        </is>
      </c>
      <c r="F242" s="49">
        <f>IF((MID(E242,5,2))="10","ENG",IF((MID(E242,5,2))="11","BBA",IF((MID(E242,5,2))="12","MBA(E)",IF((MID(E242,5,2))="14","MBA",IF((MID(E242,5,2))="15","CSE",IF((MID(E242,5,2))="16","CIS",IF((MID(E242,5,2))="17","MS-MIS",IF((MID(E242,5,2))="18","B.COM",IF((MID(E242,5,2))="19","ETE",IF((MID(E242,5,2))="20","CS",IF((MID(E242,5,2))="21","MA-ENG(P)",IF((MID(E242,5,2))="22","MA-ENG(F)",IF((MID(E242,5,2))="23","TE",IF((MID(E242,5,2))="24","JMC",IF((MID(E242,5,2))="25","MS-CSE",IF((MID(E242,5,2))="26","LLB(H)",IF((MID(E242,5,2))="27","BRE",IF((MID(E242,5,2))="28","MSS-JMC",IF((MID(E242,5,2))="29","PHARMACY",IF((MID(E242,5,2))="30","ESDM",IF((MID(E242,5,2))="31","MS-ETE",IF((MID(E242,5,2))="32","MS-TE",IF((MID(E242,5,2))="33","EEE",IF((MID(E242,5,2))="34","NFE",IF((MID(E242,5,2))="35","SWE",IF((MID(E242,5,2))="36","LLB(P)",IF((MID(E242,5,2))="37","LLM(Pre)",IF((MID(E242,5,2))="38","LLM(F)",IF((MID(E242,5,2))="39","ICT",IF((MID(E242,5,2))="40","MTCA",IF((MID(E242,5,2))="41","MS-PH",IF((MID(E242,5,2))="42","ARCH",IF((MID(E242,5,2))="43","THM",IF((MID(E242,5,2))="44","MS-SWE",IF((MID(E242,5,2))="45","ENTRE",IF((MID(E242,5,2))="46","M-PHARM",IF((MID(E242,5,2))="47","CIVIL-ENG",0)))))))))))))))))))))))))))))))))))))</f>
        <v/>
      </c>
      <c r="G242" s="90">
        <f>#N/A</f>
        <v/>
      </c>
      <c r="H242" s="85" t="inlineStr">
        <is>
          <t>Summer-2015</t>
        </is>
      </c>
      <c r="I242" s="85" t="inlineStr">
        <is>
          <t>-</t>
        </is>
      </c>
      <c r="J242" s="85" t="inlineStr">
        <is>
          <t>-</t>
        </is>
      </c>
      <c r="K242" s="85" t="inlineStr">
        <is>
          <t>Savar, Ashullia, Dhaka.</t>
        </is>
      </c>
      <c r="L242" s="85" t="inlineStr">
        <is>
          <t>Vill-Khochna, Thana-Chirirbandaer, Dist-Dinajpur.</t>
        </is>
      </c>
      <c r="M242" s="32" t="inlineStr">
        <is>
          <t>01788090340</t>
        </is>
      </c>
      <c r="N242" s="90" t="inlineStr">
        <is>
          <t>rana1261@diu.edu.bd</t>
        </is>
      </c>
    </row>
    <row customHeight="1" ht="12.75" r="243" s="161">
      <c r="A243" s="10" t="n"/>
      <c r="B243" s="85" t="n">
        <v>239</v>
      </c>
      <c r="C243" s="85" t="n"/>
      <c r="D243" s="96" t="inlineStr">
        <is>
          <t>Sania Sultana</t>
        </is>
      </c>
      <c r="E243" s="29" t="inlineStr">
        <is>
          <t>111-11-1984</t>
        </is>
      </c>
      <c r="F243" s="49">
        <f>IF((MID(E243,5,2))="10","ENG",IF((MID(E243,5,2))="11","BBA",IF((MID(E243,5,2))="12","MBA(E)",IF((MID(E243,5,2))="14","MBA",IF((MID(E243,5,2))="15","CSE",IF((MID(E243,5,2))="16","CIS",IF((MID(E243,5,2))="17","MS-MIS",IF((MID(E243,5,2))="18","B.COM",IF((MID(E243,5,2))="19","ETE",IF((MID(E243,5,2))="20","CS",IF((MID(E243,5,2))="21","MA-ENG(P)",IF((MID(E243,5,2))="22","MA-ENG(F)",IF((MID(E243,5,2))="23","TE",IF((MID(E243,5,2))="24","JMC",IF((MID(E243,5,2))="25","MS-CSE",IF((MID(E243,5,2))="26","LLB(H)",IF((MID(E243,5,2))="27","BRE",IF((MID(E243,5,2))="28","MSS-JMC",IF((MID(E243,5,2))="29","PHARMACY",IF((MID(E243,5,2))="30","ESDM",IF((MID(E243,5,2))="31","MS-ETE",IF((MID(E243,5,2))="32","MS-TE",IF((MID(E243,5,2))="33","EEE",IF((MID(E243,5,2))="34","NFE",IF((MID(E243,5,2))="35","SWE",IF((MID(E243,5,2))="36","LLB(P)",IF((MID(E243,5,2))="37","LLM(Pre)",IF((MID(E243,5,2))="38","LLM(F)",IF((MID(E243,5,2))="39","ICT",IF((MID(E243,5,2))="40","MTCA",IF((MID(E243,5,2))="41","MS-PH",IF((MID(E243,5,2))="42","ARCH",IF((MID(E243,5,2))="43","THM",IF((MID(E243,5,2))="44","MS-SWE",IF((MID(E243,5,2))="45","ENTRE",IF((MID(E243,5,2))="46","M-PHARM",IF((MID(E243,5,2))="47","CIVIL-ENG",0)))))))))))))))))))))))))))))))))))))</f>
        <v/>
      </c>
      <c r="G243" s="90">
        <f>#N/A</f>
        <v/>
      </c>
      <c r="H243" s="85" t="inlineStr">
        <is>
          <t>-</t>
        </is>
      </c>
      <c r="I243" s="85" t="inlineStr">
        <is>
          <t>-</t>
        </is>
      </c>
      <c r="J243" s="85" t="inlineStr">
        <is>
          <t>-</t>
        </is>
      </c>
      <c r="K243" s="85" t="inlineStr">
        <is>
          <t>Shobhanbag Officers Quarter, Bulding No-B-9, Flat No-D-11, Dhanmondi, Dhaka.</t>
        </is>
      </c>
      <c r="L243" s="85" t="inlineStr">
        <is>
          <t>Vill-Tarundia, Thana-Iswargong, Dist-Mymensingh.</t>
        </is>
      </c>
      <c r="M243" s="32" t="inlineStr">
        <is>
          <t>01736555999</t>
        </is>
      </c>
      <c r="N243" s="90" t="inlineStr">
        <is>
          <t>Saniasliza@gmail.com</t>
        </is>
      </c>
    </row>
    <row customHeight="1" ht="12.75" r="244" s="161">
      <c r="A244" s="10" t="n"/>
      <c r="B244" s="85" t="n">
        <v>240</v>
      </c>
      <c r="C244" s="85" t="n"/>
      <c r="D244" s="86" t="inlineStr">
        <is>
          <t>MD. Kanrul Hasan</t>
        </is>
      </c>
      <c r="E244" s="86" t="inlineStr">
        <is>
          <t>112-33-611</t>
        </is>
      </c>
      <c r="F244" s="49">
        <f>IF((MID(E244,5,2))="10","ENG",IF((MID(E244,5,2))="11","BBA",IF((MID(E244,5,2))="12","MBA(E)",IF((MID(E244,5,2))="14","MBA",IF((MID(E244,5,2))="15","CSE",IF((MID(E244,5,2))="16","CIS",IF((MID(E244,5,2))="17","MS-MIS",IF((MID(E244,5,2))="18","B.COM",IF((MID(E244,5,2))="19","ETE",IF((MID(E244,5,2))="20","CS",IF((MID(E244,5,2))="21","MA-ENG(P)",IF((MID(E244,5,2))="22","MA-ENG(F)",IF((MID(E244,5,2))="23","TE",IF((MID(E244,5,2))="24","JMC",IF((MID(E244,5,2))="25","MS-CSE",IF((MID(E244,5,2))="26","LLB(H)",IF((MID(E244,5,2))="27","BRE",IF((MID(E244,5,2))="28","MSS-JMC",IF((MID(E244,5,2))="29","PHARMACY",IF((MID(E244,5,2))="30","ESDM",IF((MID(E244,5,2))="31","MS-ETE",IF((MID(E244,5,2))="32","MS-TE",IF((MID(E244,5,2))="33","EEE",IF((MID(E244,5,2))="34","NFE",IF((MID(E244,5,2))="35","SWE",IF((MID(E244,5,2))="36","LLB(P)",IF((MID(E244,5,2))="37","LLM(Pre)",IF((MID(E244,5,2))="38","LLM(F)",IF((MID(E244,5,2))="39","ICT",IF((MID(E244,5,2))="40","MTCA",IF((MID(E244,5,2))="41","MS-PH",IF((MID(E244,5,2))="42","ARCH",IF((MID(E244,5,2))="43","THM",IF((MID(E244,5,2))="44","MS-SWE",IF((MID(E244,5,2))="45","ENTRE",IF((MID(E244,5,2))="46","M-PHARM",IF((MID(E244,5,2))="47","CIVIL-ENG",0)))))))))))))))))))))))))))))))))))))</f>
        <v/>
      </c>
      <c r="G244" s="90">
        <f>#N/A</f>
        <v/>
      </c>
      <c r="H244" s="85" t="inlineStr">
        <is>
          <t>Fall 2014</t>
        </is>
      </c>
      <c r="I244" s="85" t="inlineStr">
        <is>
          <t xml:space="preserve"> SQ Group</t>
        </is>
      </c>
      <c r="J244" s="85" t="inlineStr">
        <is>
          <t>Asst. Engineerr</t>
        </is>
      </c>
      <c r="K244" s="85" t="inlineStr">
        <is>
          <t>Haratali,Elahipur,Comilla.</t>
        </is>
      </c>
      <c r="L244" s="85" t="inlineStr">
        <is>
          <t>Haratali,Elahipur,Comilla.</t>
        </is>
      </c>
      <c r="M244" s="17" t="n">
        <v>1722311149</v>
      </c>
      <c r="N244" s="23">
        <f>HYPERLINK("mailto:md.kamrul103@gmail.com","md.kamrul103@gmail.com")</f>
        <v/>
      </c>
    </row>
    <row customHeight="1" ht="12.75" r="245" s="161">
      <c r="A245" s="10" t="n"/>
      <c r="B245" s="85" t="n">
        <v>241</v>
      </c>
      <c r="C245" s="85" t="n"/>
      <c r="D245" s="86" t="inlineStr">
        <is>
          <t>Nimmi Sowshin 
Navila Ahmed</t>
        </is>
      </c>
      <c r="E245" s="86" t="inlineStr">
        <is>
          <t>111-11-1954</t>
        </is>
      </c>
      <c r="F245" s="49">
        <f>IF((MID(E245,5,2))="10","ENG",IF((MID(E245,5,2))="11","BBA",IF((MID(E245,5,2))="12","MBA(E)",IF((MID(E245,5,2))="14","MBA",IF((MID(E245,5,2))="15","CSE",IF((MID(E245,5,2))="16","CIS",IF((MID(E245,5,2))="17","MS-MIS",IF((MID(E245,5,2))="18","B.COM",IF((MID(E245,5,2))="19","ETE",IF((MID(E245,5,2))="20","CS",IF((MID(E245,5,2))="21","MA-ENG(P)",IF((MID(E245,5,2))="22","MA-ENG(F)",IF((MID(E245,5,2))="23","TE",IF((MID(E245,5,2))="24","JMC",IF((MID(E245,5,2))="25","MS-CSE",IF((MID(E245,5,2))="26","LLB(H)",IF((MID(E245,5,2))="27","BRE",IF((MID(E245,5,2))="28","MSS-JMC",IF((MID(E245,5,2))="29","PHARMACY",IF((MID(E245,5,2))="30","ESDM",IF((MID(E245,5,2))="31","MS-ETE",IF((MID(E245,5,2))="32","MS-TE",IF((MID(E245,5,2))="33","EEE",IF((MID(E245,5,2))="34","NFE",IF((MID(E245,5,2))="35","SWE",IF((MID(E245,5,2))="36","LLB(P)",IF((MID(E245,5,2))="37","LLM(Pre)",IF((MID(E245,5,2))="38","LLM(F)",IF((MID(E245,5,2))="39","ICT",IF((MID(E245,5,2))="40","MTCA",IF((MID(E245,5,2))="41","MS-PH",IF((MID(E245,5,2))="42","ARCH",IF((MID(E245,5,2))="43","THM",IF((MID(E245,5,2))="44","MS-SWE",IF((MID(E245,5,2))="45","ENTRE",IF((MID(E245,5,2))="46","M-PHARM",IF((MID(E245,5,2))="47","CIVIL-ENG",0)))))))))))))))))))))))))))))))))))))</f>
        <v/>
      </c>
      <c r="G245" s="90">
        <f>#N/A</f>
        <v/>
      </c>
      <c r="H245" s="85" t="inlineStr">
        <is>
          <t>Spring 2015</t>
        </is>
      </c>
      <c r="I245" s="77" t="inlineStr">
        <is>
          <t>-</t>
        </is>
      </c>
      <c r="J245" s="77" t="inlineStr">
        <is>
          <t>-</t>
        </is>
      </c>
      <c r="K245" s="85" t="inlineStr">
        <is>
          <t>409/C Khiklgaon Chowdhury Para, Dhaka -1219.</t>
        </is>
      </c>
      <c r="L245" s="85" t="inlineStr">
        <is>
          <t>409/C Khiklgaon Chowdhury Para, Dhaka -1219.</t>
        </is>
      </c>
      <c r="M245" s="17" t="n">
        <v>1935736700</v>
      </c>
      <c r="N245" s="23">
        <f>HYPERLINK("mailto:nimnowshin24@gmail.com","nimnowshin24@gmail.com")</f>
        <v/>
      </c>
    </row>
    <row customHeight="1" ht="12.75" r="246" s="161">
      <c r="A246" s="10" t="n"/>
      <c r="B246" s="85" t="n">
        <v>242</v>
      </c>
      <c r="C246" s="85" t="n"/>
      <c r="D246" s="86" t="inlineStr">
        <is>
          <t>Shanaz Akther 
Shimu</t>
        </is>
      </c>
      <c r="E246" s="86" t="inlineStr">
        <is>
          <t>103-23-2072</t>
        </is>
      </c>
      <c r="F246" s="49">
        <f>IF((MID(E246,5,2))="10","ENG",IF((MID(E246,5,2))="11","BBA",IF((MID(E246,5,2))="12","MBA(E)",IF((MID(E246,5,2))="14","MBA",IF((MID(E246,5,2))="15","CSE",IF((MID(E246,5,2))="16","CIS",IF((MID(E246,5,2))="17","MS-MIS",IF((MID(E246,5,2))="18","B.COM",IF((MID(E246,5,2))="19","ETE",IF((MID(E246,5,2))="20","CS",IF((MID(E246,5,2))="21","MA-ENG(P)",IF((MID(E246,5,2))="22","MA-ENG(F)",IF((MID(E246,5,2))="23","TE",IF((MID(E246,5,2))="24","JMC",IF((MID(E246,5,2))="25","MS-CSE",IF((MID(E246,5,2))="26","LLB(H)",IF((MID(E246,5,2))="27","BRE",IF((MID(E246,5,2))="28","MSS-JMC",IF((MID(E246,5,2))="29","PHARMACY",IF((MID(E246,5,2))="30","ESDM",IF((MID(E246,5,2))="31","MS-ETE",IF((MID(E246,5,2))="32","MS-TE",IF((MID(E246,5,2))="33","EEE",IF((MID(E246,5,2))="34","NFE",IF((MID(E246,5,2))="35","SWE",IF((MID(E246,5,2))="36","LLB(P)",IF((MID(E246,5,2))="37","LLM(Pre)",IF((MID(E246,5,2))="38","LLM(F)",IF((MID(E246,5,2))="39","ICT",IF((MID(E246,5,2))="40","MTCA",IF((MID(E246,5,2))="41","MS-PH",IF((MID(E246,5,2))="42","ARCH",IF((MID(E246,5,2))="43","THM",IF((MID(E246,5,2))="44","MS-SWE",IF((MID(E246,5,2))="45","ENTRE",IF((MID(E246,5,2))="46","M-PHARM",IF((MID(E246,5,2))="47","CIVIL-ENG",0)))))))))))))))))))))))))))))))))))))</f>
        <v/>
      </c>
      <c r="G246" s="90">
        <f>#N/A</f>
        <v/>
      </c>
      <c r="H246" s="85" t="inlineStr">
        <is>
          <t xml:space="preserve"> Summer 2014</t>
        </is>
      </c>
      <c r="I246" s="85" t="inlineStr">
        <is>
          <t>SQ Group</t>
        </is>
      </c>
      <c r="J246" s="85" t="inlineStr">
        <is>
          <t>IE &amp; Training Officer</t>
        </is>
      </c>
      <c r="K246" s="85" t="inlineStr">
        <is>
          <t>paythoil,Joudoorkhali, Mymensingh.</t>
        </is>
      </c>
      <c r="L246" s="85" t="inlineStr">
        <is>
          <t>paythoil,Joudoorkhali, Mymensingh.</t>
        </is>
      </c>
      <c r="M246" s="17" t="n">
        <v>1920224710</v>
      </c>
      <c r="N246" s="23">
        <f>HYPERLINK("mailto:shahnaz_2072@diu.edu.bd","shahnaz_2072@diu.edu.bd")</f>
        <v/>
      </c>
    </row>
    <row customHeight="1" ht="12.75" r="247" s="161">
      <c r="A247" s="10" t="n"/>
      <c r="B247" s="85" t="n">
        <v>243</v>
      </c>
      <c r="C247" s="85" t="n"/>
      <c r="D247" s="96" t="inlineStr">
        <is>
          <t>Md. Ashikur Rahman</t>
        </is>
      </c>
      <c r="E247" s="29" t="inlineStr">
        <is>
          <t>111-29-254</t>
        </is>
      </c>
      <c r="F247" s="49">
        <f>IF((MID(E247,5,2))="10","ENG",IF((MID(E247,5,2))="11","BBA",IF((MID(E247,5,2))="12","MBA(E)",IF((MID(E247,5,2))="14","MBA",IF((MID(E247,5,2))="15","CSE",IF((MID(E247,5,2))="16","CIS",IF((MID(E247,5,2))="17","MS-MIS",IF((MID(E247,5,2))="18","B.COM",IF((MID(E247,5,2))="19","ETE",IF((MID(E247,5,2))="20","CS",IF((MID(E247,5,2))="21","MA-ENG(P)",IF((MID(E247,5,2))="22","MA-ENG(F)",IF((MID(E247,5,2))="23","TE",IF((MID(E247,5,2))="24","JMC",IF((MID(E247,5,2))="25","MS-CSE",IF((MID(E247,5,2))="26","LLB(H)",IF((MID(E247,5,2))="27","BRE",IF((MID(E247,5,2))="28","MSS-JMC",IF((MID(E247,5,2))="29","PHARMACY",IF((MID(E247,5,2))="30","ESDM",IF((MID(E247,5,2))="31","MS-ETE",IF((MID(E247,5,2))="32","MS-TE",IF((MID(E247,5,2))="33","EEE",IF((MID(E247,5,2))="34","NFE",IF((MID(E247,5,2))="35","SWE",IF((MID(E247,5,2))="36","LLB(P)",IF((MID(E247,5,2))="37","LLM(Pre)",IF((MID(E247,5,2))="38","LLM(F)",IF((MID(E247,5,2))="39","ICT",IF((MID(E247,5,2))="40","MTCA",IF((MID(E247,5,2))="41","MS-PH",IF((MID(E247,5,2))="42","ARCH",IF((MID(E247,5,2))="43","THM",IF((MID(E247,5,2))="44","MS-SWE",IF((MID(E247,5,2))="45","ENTRE",IF((MID(E247,5,2))="46","M-PHARM",IF((MID(E247,5,2))="47","CIVIL-ENG",0)))))))))))))))))))))))))))))))))))))</f>
        <v/>
      </c>
      <c r="G247" s="90">
        <f>#N/A</f>
        <v/>
      </c>
      <c r="H247" s="85" t="inlineStr">
        <is>
          <t>Fall-2015</t>
        </is>
      </c>
      <c r="I247" s="85" t="inlineStr">
        <is>
          <t>-</t>
        </is>
      </c>
      <c r="J247" s="85" t="inlineStr">
        <is>
          <t>-</t>
        </is>
      </c>
      <c r="K247" s="85" t="inlineStr">
        <is>
          <t>House No-38, Comissionar Road, Kollaynpur, Mirpur, Dhaka.</t>
        </is>
      </c>
      <c r="L247" s="85" t="inlineStr">
        <is>
          <t>Vill-Chandaikona, Post-Chandaikona, Thana-Raigonj, Dist-Sirajgonj.</t>
        </is>
      </c>
      <c r="M247" s="32" t="inlineStr">
        <is>
          <t>01681274715</t>
        </is>
      </c>
      <c r="N247" s="90" t="inlineStr">
        <is>
          <t>ashikpharma.diu@gmail.com</t>
        </is>
      </c>
    </row>
    <row customHeight="1" ht="12.75" r="248" s="161">
      <c r="A248" s="10" t="n"/>
      <c r="B248" s="85" t="n">
        <v>244</v>
      </c>
      <c r="C248" s="85" t="n"/>
      <c r="D248" s="96" t="inlineStr">
        <is>
          <t>Sudip Sarker</t>
        </is>
      </c>
      <c r="E248" s="29" t="inlineStr">
        <is>
          <t>102-11-1542</t>
        </is>
      </c>
      <c r="F248" s="49">
        <f>IF((MID(E248,5,2))="10","ENG",IF((MID(E248,5,2))="11","BBA",IF((MID(E248,5,2))="12","MBA(E)",IF((MID(E248,5,2))="14","MBA",IF((MID(E248,5,2))="15","CSE",IF((MID(E248,5,2))="16","CIS",IF((MID(E248,5,2))="17","MS-MIS",IF((MID(E248,5,2))="18","B.COM",IF((MID(E248,5,2))="19","ETE",IF((MID(E248,5,2))="20","CS",IF((MID(E248,5,2))="21","MA-ENG(P)",IF((MID(E248,5,2))="22","MA-ENG(F)",IF((MID(E248,5,2))="23","TE",IF((MID(E248,5,2))="24","JMC",IF((MID(E248,5,2))="25","MS-CSE",IF((MID(E248,5,2))="26","LLB(H)",IF((MID(E248,5,2))="27","BRE",IF((MID(E248,5,2))="28","MSS-JMC",IF((MID(E248,5,2))="29","PHARMACY",IF((MID(E248,5,2))="30","ESDM",IF((MID(E248,5,2))="31","MS-ETE",IF((MID(E248,5,2))="32","MS-TE",IF((MID(E248,5,2))="33","EEE",IF((MID(E248,5,2))="34","NFE",IF((MID(E248,5,2))="35","SWE",IF((MID(E248,5,2))="36","LLB(P)",IF((MID(E248,5,2))="37","LLM(Pre)",IF((MID(E248,5,2))="38","LLM(F)",IF((MID(E248,5,2))="39","ICT",IF((MID(E248,5,2))="40","MTCA",IF((MID(E248,5,2))="41","MS-PH",IF((MID(E248,5,2))="42","ARCH",IF((MID(E248,5,2))="43","THM",IF((MID(E248,5,2))="44","MS-SWE",IF((MID(E248,5,2))="45","ENTRE",IF((MID(E248,5,2))="46","M-PHARM",IF((MID(E248,5,2))="47","CIVIL-ENG",0)))))))))))))))))))))))))))))))))))))</f>
        <v/>
      </c>
      <c r="G248" s="90">
        <f>#N/A</f>
        <v/>
      </c>
      <c r="H248" s="85" t="inlineStr">
        <is>
          <t>Summer-2014</t>
        </is>
      </c>
      <c r="I248" s="85" t="inlineStr">
        <is>
          <t>-</t>
        </is>
      </c>
      <c r="J248" s="85" t="inlineStr">
        <is>
          <t>-</t>
        </is>
      </c>
      <c r="K248" s="85" t="inlineStr">
        <is>
          <t>-</t>
        </is>
      </c>
      <c r="L248" s="85" t="inlineStr">
        <is>
          <t>Post-Shokvai, Thana-Haluaghat, Dist-Mymensingh.</t>
        </is>
      </c>
      <c r="M248" s="32" t="inlineStr">
        <is>
          <t>01718437043</t>
        </is>
      </c>
      <c r="N248" s="27" t="inlineStr">
        <is>
          <t>sarker.jhalok@gmail.com</t>
        </is>
      </c>
    </row>
    <row customHeight="1" ht="12.75" r="249" s="161">
      <c r="A249" s="10" t="n"/>
      <c r="B249" s="85" t="n">
        <v>245</v>
      </c>
      <c r="C249" s="85" t="n"/>
      <c r="D249" s="96" t="inlineStr">
        <is>
          <t>Md. Asaduzzaman</t>
        </is>
      </c>
      <c r="E249" s="29" t="inlineStr">
        <is>
          <t>102-11-1525</t>
        </is>
      </c>
      <c r="F249" s="49">
        <f>IF((MID(E249,5,2))="10","ENG",IF((MID(E249,5,2))="11","BBA",IF((MID(E249,5,2))="12","MBA(E)",IF((MID(E249,5,2))="14","MBA",IF((MID(E249,5,2))="15","CSE",IF((MID(E249,5,2))="16","CIS",IF((MID(E249,5,2))="17","MS-MIS",IF((MID(E249,5,2))="18","B.COM",IF((MID(E249,5,2))="19","ETE",IF((MID(E249,5,2))="20","CS",IF((MID(E249,5,2))="21","MA-ENG(P)",IF((MID(E249,5,2))="22","MA-ENG(F)",IF((MID(E249,5,2))="23","TE",IF((MID(E249,5,2))="24","JMC",IF((MID(E249,5,2))="25","MS-CSE",IF((MID(E249,5,2))="26","LLB(H)",IF((MID(E249,5,2))="27","BRE",IF((MID(E249,5,2))="28","MSS-JMC",IF((MID(E249,5,2))="29","PHARMACY",IF((MID(E249,5,2))="30","ESDM",IF((MID(E249,5,2))="31","MS-ETE",IF((MID(E249,5,2))="32","MS-TE",IF((MID(E249,5,2))="33","EEE",IF((MID(E249,5,2))="34","NFE",IF((MID(E249,5,2))="35","SWE",IF((MID(E249,5,2))="36","LLB(P)",IF((MID(E249,5,2))="37","LLM(Pre)",IF((MID(E249,5,2))="38","LLM(F)",IF((MID(E249,5,2))="39","ICT",IF((MID(E249,5,2))="40","MTCA",IF((MID(E249,5,2))="41","MS-PH",IF((MID(E249,5,2))="42","ARCH",IF((MID(E249,5,2))="43","THM",IF((MID(E249,5,2))="44","MS-SWE",IF((MID(E249,5,2))="45","ENTRE",IF((MID(E249,5,2))="46","M-PHARM",IF((MID(E249,5,2))="47","CIVIL-ENG",0)))))))))))))))))))))))))))))))))))))</f>
        <v/>
      </c>
      <c r="G249" s="90">
        <f>#N/A</f>
        <v/>
      </c>
      <c r="H249" s="85" t="inlineStr">
        <is>
          <t>Summer-2014</t>
        </is>
      </c>
      <c r="I249" s="85" t="inlineStr">
        <is>
          <t>-</t>
        </is>
      </c>
      <c r="J249" s="85" t="inlineStr">
        <is>
          <t>-</t>
        </is>
      </c>
      <c r="K249" s="85" t="inlineStr">
        <is>
          <t>-</t>
        </is>
      </c>
      <c r="L249" s="85" t="inlineStr">
        <is>
          <t>Vill-Amratoli, Post-Shamodina madrsha, Thana-Comilla Sadar, Dist-Comilla.</t>
        </is>
      </c>
      <c r="M249" s="32" t="inlineStr">
        <is>
          <t>01681026966</t>
        </is>
      </c>
      <c r="N249" t="inlineStr">
        <is>
          <t>asad03031991@gmail.com</t>
        </is>
      </c>
    </row>
    <row customHeight="1" ht="12.75" r="250" s="161">
      <c r="A250" s="10" t="n"/>
      <c r="B250" s="85" t="n">
        <v>246</v>
      </c>
      <c r="C250" s="85" t="n"/>
      <c r="D250" s="86" t="inlineStr">
        <is>
          <t>Tanvir Mrida</t>
        </is>
      </c>
      <c r="E250" s="86" t="inlineStr">
        <is>
          <t>111-23-2457</t>
        </is>
      </c>
      <c r="F250" s="49">
        <f>IF((MID(E250,5,2))="10","ENG",IF((MID(E250,5,2))="11","BBA",IF((MID(E250,5,2))="12","MBA(E)",IF((MID(E250,5,2))="14","MBA",IF((MID(E250,5,2))="15","CSE",IF((MID(E250,5,2))="16","CIS",IF((MID(E250,5,2))="17","MS-MIS",IF((MID(E250,5,2))="18","B.COM",IF((MID(E250,5,2))="19","ETE",IF((MID(E250,5,2))="20","CS",IF((MID(E250,5,2))="21","MA-ENG(P)",IF((MID(E250,5,2))="22","MA-ENG(F)",IF((MID(E250,5,2))="23","TE",IF((MID(E250,5,2))="24","JMC",IF((MID(E250,5,2))="25","MS-CSE",IF((MID(E250,5,2))="26","LLB(H)",IF((MID(E250,5,2))="27","BRE",IF((MID(E250,5,2))="28","MSS-JMC",IF((MID(E250,5,2))="29","PHARMACY",IF((MID(E250,5,2))="30","ESDM",IF((MID(E250,5,2))="31","MS-ETE",IF((MID(E250,5,2))="32","MS-TE",IF((MID(E250,5,2))="33","EEE",IF((MID(E250,5,2))="34","NFE",IF((MID(E250,5,2))="35","SWE",IF((MID(E250,5,2))="36","LLB(P)",IF((MID(E250,5,2))="37","LLM(Pre)",IF((MID(E250,5,2))="38","LLM(F)",IF((MID(E250,5,2))="39","ICT",IF((MID(E250,5,2))="40","MTCA",IF((MID(E250,5,2))="41","MS-PH",IF((MID(E250,5,2))="42","ARCH",IF((MID(E250,5,2))="43","THM",IF((MID(E250,5,2))="44","MS-SWE",IF((MID(E250,5,2))="45","ENTRE",IF((MID(E250,5,2))="46","M-PHARM",IF((MID(E250,5,2))="47","CIVIL-ENG",0)))))))))))))))))))))))))))))))))))))</f>
        <v/>
      </c>
      <c r="G250" s="90">
        <f>#N/A</f>
        <v/>
      </c>
      <c r="H250" s="85" t="inlineStr">
        <is>
          <t xml:space="preserve"> Fall 2014</t>
        </is>
      </c>
      <c r="I250" s="85" t="inlineStr">
        <is>
          <t>Fatullah Fabrics Ltd.</t>
        </is>
      </c>
      <c r="J250" s="85" t="inlineStr">
        <is>
          <t>Employee</t>
        </is>
      </c>
      <c r="K250" s="85" t="inlineStr">
        <is>
          <t>Soutyh Rangamalia, Rashunia,Sirajdikhan,Munshigoanj.</t>
        </is>
      </c>
      <c r="L250" s="85" t="inlineStr">
        <is>
          <t>Soutyh Rangamalia, Rashunia,Sirajdikhan,Munshigoanj.</t>
        </is>
      </c>
      <c r="M250" s="17" t="n">
        <v>1747162945</v>
      </c>
      <c r="N250" s="23">
        <f>HYPERLINK("mailto:tanvirmrida@gmail.com","tanvirmrida@gmail.com")</f>
        <v/>
      </c>
    </row>
    <row customHeight="1" ht="12.75" r="251" s="161">
      <c r="A251" s="10" t="n"/>
      <c r="B251" s="85" t="n">
        <v>247</v>
      </c>
      <c r="C251" s="85" t="n"/>
      <c r="D251" s="86" t="inlineStr">
        <is>
          <t>Zarin Tasnim Nova</t>
        </is>
      </c>
      <c r="E251" s="86" t="inlineStr">
        <is>
          <t>093-19-1166</t>
        </is>
      </c>
      <c r="F251" s="49">
        <f>IF((MID(E251,5,2))="10","ENG",IF((MID(E251,5,2))="11","BBA",IF((MID(E251,5,2))="12","MBA(E)",IF((MID(E251,5,2))="14","MBA",IF((MID(E251,5,2))="15","CSE",IF((MID(E251,5,2))="16","CIS",IF((MID(E251,5,2))="17","MS-MIS",IF((MID(E251,5,2))="18","B.COM",IF((MID(E251,5,2))="19","ETE",IF((MID(E251,5,2))="20","CS",IF((MID(E251,5,2))="21","MA-ENG(P)",IF((MID(E251,5,2))="22","MA-ENG(F)",IF((MID(E251,5,2))="23","TE",IF((MID(E251,5,2))="24","JMC",IF((MID(E251,5,2))="25","MS-CSE",IF((MID(E251,5,2))="26","LLB(H)",IF((MID(E251,5,2))="27","BRE",IF((MID(E251,5,2))="28","MSS-JMC",IF((MID(E251,5,2))="29","PHARMACY",IF((MID(E251,5,2))="30","ESDM",IF((MID(E251,5,2))="31","MS-ETE",IF((MID(E251,5,2))="32","MS-TE",IF((MID(E251,5,2))="33","EEE",IF((MID(E251,5,2))="34","NFE",IF((MID(E251,5,2))="35","SWE",IF((MID(E251,5,2))="36","LLB(P)",IF((MID(E251,5,2))="37","LLM(Pre)",IF((MID(E251,5,2))="38","LLM(F)",IF((MID(E251,5,2))="39","ICT",IF((MID(E251,5,2))="40","MTCA",IF((MID(E251,5,2))="41","MS-PH",IF((MID(E251,5,2))="42","ARCH",IF((MID(E251,5,2))="43","THM",IF((MID(E251,5,2))="44","MS-SWE",IF((MID(E251,5,2))="45","ENTRE",IF((MID(E251,5,2))="46","M-PHARM",IF((MID(E251,5,2))="47","CIVIL-ENG",0)))))))))))))))))))))))))))))))))))))</f>
        <v/>
      </c>
      <c r="G251" s="90">
        <f>#N/A</f>
        <v/>
      </c>
      <c r="H251" s="85" t="inlineStr">
        <is>
          <t>Summer 2014</t>
        </is>
      </c>
      <c r="I251" s="85" t="inlineStr">
        <is>
          <t>Al Aurqan English High School &amp; Girls College</t>
        </is>
      </c>
      <c r="J251" s="85" t="inlineStr">
        <is>
          <t>Teacher</t>
        </is>
      </c>
      <c r="K251" s="85" t="inlineStr">
        <is>
          <t>175/01 West Rampura,Wapda Road,Dhaka -1219.</t>
        </is>
      </c>
      <c r="L251" s="85" t="inlineStr">
        <is>
          <t>Devidwar,Fultuli,Biharmondol,Comilla.</t>
        </is>
      </c>
      <c r="M251" s="17" t="n">
        <v>1684676966</v>
      </c>
      <c r="N251" s="23">
        <f>HYPERLINK("mailto:ztnova@gmail.com","ztnova@gmail.com")</f>
        <v/>
      </c>
    </row>
    <row customHeight="1" ht="12.75" r="252" s="161">
      <c r="A252" s="10" t="n"/>
      <c r="B252" s="85" t="n">
        <v>248</v>
      </c>
      <c r="C252" s="85" t="n"/>
      <c r="D252" s="96" t="inlineStr">
        <is>
          <t>Dipan Kumar Chanda</t>
        </is>
      </c>
      <c r="E252" s="29" t="inlineStr">
        <is>
          <t>111-29-259</t>
        </is>
      </c>
      <c r="F252" s="49">
        <f>IF((MID(E252,5,2))="10","ENG",IF((MID(E252,5,2))="11","BBA",IF((MID(E252,5,2))="12","MBA(E)",IF((MID(E252,5,2))="14","MBA",IF((MID(E252,5,2))="15","CSE",IF((MID(E252,5,2))="16","CIS",IF((MID(E252,5,2))="17","MS-MIS",IF((MID(E252,5,2))="18","B.COM",IF((MID(E252,5,2))="19","ETE",IF((MID(E252,5,2))="20","CS",IF((MID(E252,5,2))="21","MA-ENG(P)",IF((MID(E252,5,2))="22","MA-ENG(F)",IF((MID(E252,5,2))="23","TE",IF((MID(E252,5,2))="24","JMC",IF((MID(E252,5,2))="25","MS-CSE",IF((MID(E252,5,2))="26","LLB(H)",IF((MID(E252,5,2))="27","BRE",IF((MID(E252,5,2))="28","MSS-JMC",IF((MID(E252,5,2))="29","PHARMACY",IF((MID(E252,5,2))="30","ESDM",IF((MID(E252,5,2))="31","MS-ETE",IF((MID(E252,5,2))="32","MS-TE",IF((MID(E252,5,2))="33","EEE",IF((MID(E252,5,2))="34","NFE",IF((MID(E252,5,2))="35","SWE",IF((MID(E252,5,2))="36","LLB(P)",IF((MID(E252,5,2))="37","LLM(Pre)",IF((MID(E252,5,2))="38","LLM(F)",IF((MID(E252,5,2))="39","ICT",IF((MID(E252,5,2))="40","MTCA",IF((MID(E252,5,2))="41","MS-PH",IF((MID(E252,5,2))="42","ARCH",IF((MID(E252,5,2))="43","THM",IF((MID(E252,5,2))="44","MS-SWE",IF((MID(E252,5,2))="45","ENTRE",IF((MID(E252,5,2))="46","M-PHARM",IF((MID(E252,5,2))="47","CIVIL-ENG",0)))))))))))))))))))))))))))))))))))))</f>
        <v/>
      </c>
      <c r="G252" s="90">
        <f>#N/A</f>
        <v/>
      </c>
      <c r="H252" s="85" t="inlineStr">
        <is>
          <t>Fall-2015</t>
        </is>
      </c>
      <c r="I252" s="85" t="inlineStr">
        <is>
          <t>-</t>
        </is>
      </c>
      <c r="J252" s="85" t="inlineStr">
        <is>
          <t>-</t>
        </is>
      </c>
      <c r="K252" s="85" t="inlineStr">
        <is>
          <t>8/3/C, Shukrabad, Dhanmondi, Dhaka.</t>
        </is>
      </c>
      <c r="L252" s="85" t="inlineStr">
        <is>
          <t>Post-Kalihati, Thana-Kalihati, Dist-Tangail.</t>
        </is>
      </c>
      <c r="M252" s="32" t="inlineStr">
        <is>
          <t>01717839608</t>
        </is>
      </c>
      <c r="N252" s="90" t="inlineStr">
        <is>
          <t>dipankc@gmail.com</t>
        </is>
      </c>
    </row>
    <row customHeight="1" ht="12.75" r="253" s="161">
      <c r="A253" s="10" t="n"/>
      <c r="B253" s="85" t="n">
        <v>249</v>
      </c>
      <c r="C253" s="85" t="n"/>
      <c r="D253" s="86" t="inlineStr">
        <is>
          <t>Rakib Hasan</t>
        </is>
      </c>
      <c r="E253" s="86" t="inlineStr">
        <is>
          <t>103-33-355</t>
        </is>
      </c>
      <c r="F253" s="49">
        <f>IF((MID(E253,5,2))="10","ENG",IF((MID(E253,5,2))="11","BBA",IF((MID(E253,5,2))="12","MBA(E)",IF((MID(E253,5,2))="14","MBA",IF((MID(E253,5,2))="15","CSE",IF((MID(E253,5,2))="16","CIS",IF((MID(E253,5,2))="17","MS-MIS",IF((MID(E253,5,2))="18","B.COM",IF((MID(E253,5,2))="19","ETE",IF((MID(E253,5,2))="20","CS",IF((MID(E253,5,2))="21","MA-ENG(P)",IF((MID(E253,5,2))="22","MA-ENG(F)",IF((MID(E253,5,2))="23","TE",IF((MID(E253,5,2))="24","JMC",IF((MID(E253,5,2))="25","MS-CSE",IF((MID(E253,5,2))="26","LLB(H)",IF((MID(E253,5,2))="27","BRE",IF((MID(E253,5,2))="28","MSS-JMC",IF((MID(E253,5,2))="29","PHARMACY",IF((MID(E253,5,2))="30","ESDM",IF((MID(E253,5,2))="31","MS-ETE",IF((MID(E253,5,2))="32","MS-TE",IF((MID(E253,5,2))="33","EEE",IF((MID(E253,5,2))="34","NFE",IF((MID(E253,5,2))="35","SWE",IF((MID(E253,5,2))="36","LLB(P)",IF((MID(E253,5,2))="37","LLM(Pre)",IF((MID(E253,5,2))="38","LLM(F)",IF((MID(E253,5,2))="39","ICT",IF((MID(E253,5,2))="40","MTCA",IF((MID(E253,5,2))="41","MS-PH",IF((MID(E253,5,2))="42","ARCH",IF((MID(E253,5,2))="43","THM",IF((MID(E253,5,2))="44","MS-SWE",IF((MID(E253,5,2))="45","ENTRE",IF((MID(E253,5,2))="46","M-PHARM",IF((MID(E253,5,2))="47","CIVIL-ENG",0)))))))))))))))))))))))))))))))))))))</f>
        <v/>
      </c>
      <c r="G253" s="90">
        <f>#N/A</f>
        <v/>
      </c>
      <c r="H253" s="85" t="inlineStr">
        <is>
          <t>Summer 2014</t>
        </is>
      </c>
      <c r="I253" s="85" t="inlineStr">
        <is>
          <t>CMT Group</t>
        </is>
      </c>
      <c r="J253" s="85" t="inlineStr">
        <is>
          <t>Asst. Engineerr</t>
        </is>
      </c>
      <c r="K253" s="18">
        <f>HYPERLINK("mailto:rhrakib009@gmail.com","rhrakib009@gmail.com")</f>
        <v/>
      </c>
      <c r="L253" s="85" t="inlineStr">
        <is>
          <t>428 cont vhobon Trishal , Mymendingh.</t>
        </is>
      </c>
      <c r="M253" s="17" t="n">
        <v>172357346</v>
      </c>
      <c r="N253" s="23">
        <f>HYPERLINK("mailto:rhrakib009@gmail.com","rhrakib009@gmail.com")</f>
        <v/>
      </c>
    </row>
    <row customHeight="1" ht="12.75" r="254" s="161">
      <c r="A254" s="10" t="n"/>
      <c r="B254" s="85" t="n">
        <v>250</v>
      </c>
      <c r="C254" s="85" t="n"/>
      <c r="D254" s="86" t="inlineStr">
        <is>
          <t>Prosonjit Saha</t>
        </is>
      </c>
      <c r="E254" s="86" t="inlineStr">
        <is>
          <t>113-23-2704</t>
        </is>
      </c>
      <c r="F254" s="49">
        <f>IF((MID(E254,5,2))="10","ENG",IF((MID(E254,5,2))="11","BBA",IF((MID(E254,5,2))="12","MBA(E)",IF((MID(E254,5,2))="14","MBA",IF((MID(E254,5,2))="15","CSE",IF((MID(E254,5,2))="16","CIS",IF((MID(E254,5,2))="17","MS-MIS",IF((MID(E254,5,2))="18","B.COM",IF((MID(E254,5,2))="19","ETE",IF((MID(E254,5,2))="20","CS",IF((MID(E254,5,2))="21","MA-ENG(P)",IF((MID(E254,5,2))="22","MA-ENG(F)",IF((MID(E254,5,2))="23","TE",IF((MID(E254,5,2))="24","JMC",IF((MID(E254,5,2))="25","MS-CSE",IF((MID(E254,5,2))="26","LLB(H)",IF((MID(E254,5,2))="27","BRE",IF((MID(E254,5,2))="28","MSS-JMC",IF((MID(E254,5,2))="29","PHARMACY",IF((MID(E254,5,2))="30","ESDM",IF((MID(E254,5,2))="31","MS-ETE",IF((MID(E254,5,2))="32","MS-TE",IF((MID(E254,5,2))="33","EEE",IF((MID(E254,5,2))="34","NFE",IF((MID(E254,5,2))="35","SWE",IF((MID(E254,5,2))="36","LLB(P)",IF((MID(E254,5,2))="37","LLM(Pre)",IF((MID(E254,5,2))="38","LLM(F)",IF((MID(E254,5,2))="39","ICT",IF((MID(E254,5,2))="40","MTCA",IF((MID(E254,5,2))="41","MS-PH",IF((MID(E254,5,2))="42","ARCH",IF((MID(E254,5,2))="43","THM",IF((MID(E254,5,2))="44","MS-SWE",IF((MID(E254,5,2))="45","ENTRE",IF((MID(E254,5,2))="46","M-PHARM",IF((MID(E254,5,2))="47","CIVIL-ENG",0)))))))))))))))))))))))))))))))))))))</f>
        <v/>
      </c>
      <c r="G254" s="90">
        <f>#N/A</f>
        <v/>
      </c>
      <c r="H254" s="85" t="inlineStr">
        <is>
          <t>Spring 2015</t>
        </is>
      </c>
      <c r="I254" s="85" t="inlineStr">
        <is>
          <t>Asian Textile Ltd.</t>
        </is>
      </c>
      <c r="J254" s="85" t="inlineStr">
        <is>
          <t>Production Officer</t>
        </is>
      </c>
      <c r="K254" s="85" t="inlineStr">
        <is>
          <t>West Razabazar 58/03, Ground Floor</t>
        </is>
      </c>
      <c r="L254" s="85" t="inlineStr">
        <is>
          <t>Terosree,Manikgonj.Dhaka.</t>
        </is>
      </c>
      <c r="M254" s="17" t="n">
        <v>1729173153</v>
      </c>
      <c r="N254" s="23">
        <f>HYPERLINK("mailto:prosonjit2000@gmail.com","prosonjit2000@gmail.com")</f>
        <v/>
      </c>
    </row>
    <row customHeight="1" ht="12.75" r="255" s="161">
      <c r="A255" s="10" t="n"/>
      <c r="B255" s="85" t="n">
        <v>251</v>
      </c>
      <c r="C255" s="85" t="n"/>
      <c r="D255" s="96" t="inlineStr">
        <is>
          <t>Ron Rincon Boidya</t>
        </is>
      </c>
      <c r="E255" s="29" t="inlineStr">
        <is>
          <t>093-11-1155</t>
        </is>
      </c>
      <c r="F255" s="49">
        <f>IF((MID(E255,5,2))="10","ENG",IF((MID(E255,5,2))="11","BBA",IF((MID(E255,5,2))="12","MBA(E)",IF((MID(E255,5,2))="14","MBA",IF((MID(E255,5,2))="15","CSE",IF((MID(E255,5,2))="16","CIS",IF((MID(E255,5,2))="17","MS-MIS",IF((MID(E255,5,2))="18","B.COM",IF((MID(E255,5,2))="19","ETE",IF((MID(E255,5,2))="20","CS",IF((MID(E255,5,2))="21","MA-ENG(P)",IF((MID(E255,5,2))="22","MA-ENG(F)",IF((MID(E255,5,2))="23","TE",IF((MID(E255,5,2))="24","JMC",IF((MID(E255,5,2))="25","MS-CSE",IF((MID(E255,5,2))="26","LLB(H)",IF((MID(E255,5,2))="27","BRE",IF((MID(E255,5,2))="28","MSS-JMC",IF((MID(E255,5,2))="29","PHARMACY",IF((MID(E255,5,2))="30","ESDM",IF((MID(E255,5,2))="31","MS-ETE",IF((MID(E255,5,2))="32","MS-TE",IF((MID(E255,5,2))="33","EEE",IF((MID(E255,5,2))="34","NFE",IF((MID(E255,5,2))="35","SWE",IF((MID(E255,5,2))="36","LLB(P)",IF((MID(E255,5,2))="37","LLM(Pre)",IF((MID(E255,5,2))="38","LLM(F)",IF((MID(E255,5,2))="39","ICT",IF((MID(E255,5,2))="40","MTCA",IF((MID(E255,5,2))="41","MS-PH",IF((MID(E255,5,2))="42","ARCH",IF((MID(E255,5,2))="43","THM",IF((MID(E255,5,2))="44","MS-SWE",IF((MID(E255,5,2))="45","ENTRE",IF((MID(E255,5,2))="46","M-PHARM",IF((MID(E255,5,2))="47","CIVIL-ENG",0)))))))))))))))))))))))))))))))))))))</f>
        <v/>
      </c>
      <c r="G255" s="90">
        <f>#N/A</f>
        <v/>
      </c>
      <c r="H255" s="85" t="inlineStr">
        <is>
          <t>Fall-2015</t>
        </is>
      </c>
      <c r="I255" s="85" t="inlineStr">
        <is>
          <t>-</t>
        </is>
      </c>
      <c r="J255" s="85" t="inlineStr">
        <is>
          <t>-</t>
        </is>
      </c>
      <c r="K255" s="85" t="inlineStr">
        <is>
          <t>House No-3, Road No-6, Block-E, Sector-2, Mirpur-2, Dhaka-1216.</t>
        </is>
      </c>
      <c r="L255" s="85" t="inlineStr">
        <is>
          <t>Vill-Rajapur, Post-Shatla, Thana-Uzirpur, Dist-Barisal.</t>
        </is>
      </c>
      <c r="M255" s="32" t="inlineStr">
        <is>
          <t>01670167064</t>
        </is>
      </c>
      <c r="N255" s="90" t="inlineStr">
        <is>
          <t>rincon@diu.edu.bd</t>
        </is>
      </c>
    </row>
    <row customHeight="1" ht="12.75" r="256" s="161">
      <c r="A256" s="10" t="n"/>
      <c r="B256" s="85" t="n">
        <v>252</v>
      </c>
      <c r="C256" s="85" t="n"/>
      <c r="D256" s="86" t="inlineStr">
        <is>
          <t>MD. Abu Kawser
Mollah</t>
        </is>
      </c>
      <c r="E256" s="86" t="inlineStr">
        <is>
          <t>121-14-668</t>
        </is>
      </c>
      <c r="F256" s="49">
        <f>IF((MID(E256,5,2))="10","ENG",IF((MID(E256,5,2))="11","BBA",IF((MID(E256,5,2))="12","MBA(E)",IF((MID(E256,5,2))="14","MBA",IF((MID(E256,5,2))="15","CSE",IF((MID(E256,5,2))="16","CIS",IF((MID(E256,5,2))="17","MS-MIS",IF((MID(E256,5,2))="18","B.COM",IF((MID(E256,5,2))="19","ETE",IF((MID(E256,5,2))="20","CS",IF((MID(E256,5,2))="21","MA-ENG(P)",IF((MID(E256,5,2))="22","MA-ENG(F)",IF((MID(E256,5,2))="23","TE",IF((MID(E256,5,2))="24","JMC",IF((MID(E256,5,2))="25","MS-CSE",IF((MID(E256,5,2))="26","LLB(H)",IF((MID(E256,5,2))="27","BRE",IF((MID(E256,5,2))="28","MSS-JMC",IF((MID(E256,5,2))="29","PHARMACY",IF((MID(E256,5,2))="30","ESDM",IF((MID(E256,5,2))="31","MS-ETE",IF((MID(E256,5,2))="32","MS-TE",IF((MID(E256,5,2))="33","EEE",IF((MID(E256,5,2))="34","NFE",IF((MID(E256,5,2))="35","SWE",IF((MID(E256,5,2))="36","LLB(P)",IF((MID(E256,5,2))="37","LLM(Pre)",IF((MID(E256,5,2))="38","LLM(F)",IF((MID(E256,5,2))="39","ICT",IF((MID(E256,5,2))="40","MTCA",IF((MID(E256,5,2))="41","MS-PH",IF((MID(E256,5,2))="42","ARCH",IF((MID(E256,5,2))="43","THM",IF((MID(E256,5,2))="44","MS-SWE",IF((MID(E256,5,2))="45","ENTRE",IF((MID(E256,5,2))="46","M-PHARM",IF((MID(E256,5,2))="47","CIVIL-ENG",0)))))))))))))))))))))))))))))))))))))</f>
        <v/>
      </c>
      <c r="G256" s="90">
        <f>#N/A</f>
        <v/>
      </c>
      <c r="H256" s="77" t="inlineStr">
        <is>
          <t>-</t>
        </is>
      </c>
      <c r="I256" s="85" t="inlineStr">
        <is>
          <t>Nirban Trading.</t>
        </is>
      </c>
      <c r="J256" s="85" t="inlineStr">
        <is>
          <t>Coodinator.</t>
        </is>
      </c>
      <c r="K256" s="85" t="inlineStr">
        <is>
          <t>89/01,Shukrabad,Dhanmondi,Dhaka.</t>
        </is>
      </c>
      <c r="L256" s="85" t="inlineStr">
        <is>
          <t>Saicha Para,Gongga, Mondal,Debidwar,Comilla.</t>
        </is>
      </c>
      <c r="M256" s="17" t="n">
        <v>1917607908</v>
      </c>
      <c r="N256" s="23">
        <f>HYPERLINK("mailto:kawser239@gmail.com","kawser239@gmail.com")</f>
        <v/>
      </c>
    </row>
    <row customHeight="1" ht="12.75" r="257" s="161">
      <c r="A257" s="10" t="n"/>
      <c r="B257" s="85" t="n">
        <v>253</v>
      </c>
      <c r="C257" s="85" t="n"/>
      <c r="D257" s="86" t="inlineStr">
        <is>
          <t>Fahmida Emran 
Mumu</t>
        </is>
      </c>
      <c r="E257" s="86" t="inlineStr">
        <is>
          <t>123-14-930</t>
        </is>
      </c>
      <c r="F257" s="49">
        <f>IF((MID(E257,5,2))="10","ENG",IF((MID(E257,5,2))="11","BBA",IF((MID(E257,5,2))="12","MBA(E)",IF((MID(E257,5,2))="14","MBA",IF((MID(E257,5,2))="15","CSE",IF((MID(E257,5,2))="16","CIS",IF((MID(E257,5,2))="17","MS-MIS",IF((MID(E257,5,2))="18","B.COM",IF((MID(E257,5,2))="19","ETE",IF((MID(E257,5,2))="20","CS",IF((MID(E257,5,2))="21","MA-ENG(P)",IF((MID(E257,5,2))="22","MA-ENG(F)",IF((MID(E257,5,2))="23","TE",IF((MID(E257,5,2))="24","JMC",IF((MID(E257,5,2))="25","MS-CSE",IF((MID(E257,5,2))="26","LLB(H)",IF((MID(E257,5,2))="27","BRE",IF((MID(E257,5,2))="28","MSS-JMC",IF((MID(E257,5,2))="29","PHARMACY",IF((MID(E257,5,2))="30","ESDM",IF((MID(E257,5,2))="31","MS-ETE",IF((MID(E257,5,2))="32","MS-TE",IF((MID(E257,5,2))="33","EEE",IF((MID(E257,5,2))="34","NFE",IF((MID(E257,5,2))="35","SWE",IF((MID(E257,5,2))="36","LLB(P)",IF((MID(E257,5,2))="37","LLM(Pre)",IF((MID(E257,5,2))="38","LLM(F)",IF((MID(E257,5,2))="39","ICT",IF((MID(E257,5,2))="40","MTCA",IF((MID(E257,5,2))="41","MS-PH",IF((MID(E257,5,2))="42","ARCH",IF((MID(E257,5,2))="43","THM",IF((MID(E257,5,2))="44","MS-SWE",IF((MID(E257,5,2))="45","ENTRE",IF((MID(E257,5,2))="46","M-PHARM",IF((MID(E257,5,2))="47","CIVIL-ENG",0)))))))))))))))))))))))))))))))))))))</f>
        <v/>
      </c>
      <c r="G257" s="90">
        <f>#N/A</f>
        <v/>
      </c>
      <c r="H257" s="85" t="inlineStr">
        <is>
          <t xml:space="preserve"> Summer 2014</t>
        </is>
      </c>
      <c r="I257" s="85" t="inlineStr">
        <is>
          <t>Daffodil International university</t>
        </is>
      </c>
      <c r="J257" s="85" t="inlineStr">
        <is>
          <t>Lecturer</t>
        </is>
      </c>
      <c r="K257" s="85" t="inlineStr">
        <is>
          <t>91/I Road : 7A,Dhanmondi,Dhaka -1209.</t>
        </is>
      </c>
      <c r="L257" s="85" t="inlineStr">
        <is>
          <t>Gohot, Kachua,Rahimanagah,Chandpur.</t>
        </is>
      </c>
      <c r="M257" s="17" t="n">
        <v>1723350137</v>
      </c>
      <c r="N257" s="23">
        <f>HYPERLINK("mailto:fahmida@diu.edu.bd","fahmida@diu.edu.bd")</f>
        <v/>
      </c>
    </row>
    <row customHeight="1" ht="12.75" r="258" s="161">
      <c r="A258" s="10" t="n"/>
      <c r="B258" s="85" t="n">
        <v>254</v>
      </c>
      <c r="C258" s="85" t="n"/>
      <c r="D258" s="96" t="inlineStr">
        <is>
          <t>Tarek Aziz Khan</t>
        </is>
      </c>
      <c r="E258" s="29" t="inlineStr">
        <is>
          <t>113-23-2741</t>
        </is>
      </c>
      <c r="F258" s="49">
        <f>IF((MID(E258,5,2))="10","ENG",IF((MID(E258,5,2))="11","BBA",IF((MID(E258,5,2))="12","MBA(E)",IF((MID(E258,5,2))="14","MBA",IF((MID(E258,5,2))="15","CSE",IF((MID(E258,5,2))="16","CIS",IF((MID(E258,5,2))="17","MS-MIS",IF((MID(E258,5,2))="18","B.COM",IF((MID(E258,5,2))="19","ETE",IF((MID(E258,5,2))="20","CS",IF((MID(E258,5,2))="21","MA-ENG(P)",IF((MID(E258,5,2))="22","MA-ENG(F)",IF((MID(E258,5,2))="23","TE",IF((MID(E258,5,2))="24","JMC",IF((MID(E258,5,2))="25","MS-CSE",IF((MID(E258,5,2))="26","LLB(H)",IF((MID(E258,5,2))="27","BRE",IF((MID(E258,5,2))="28","MSS-JMC",IF((MID(E258,5,2))="29","PHARMACY",IF((MID(E258,5,2))="30","ESDM",IF((MID(E258,5,2))="31","MS-ETE",IF((MID(E258,5,2))="32","MS-TE",IF((MID(E258,5,2))="33","EEE",IF((MID(E258,5,2))="34","NFE",IF((MID(E258,5,2))="35","SWE",IF((MID(E258,5,2))="36","LLB(P)",IF((MID(E258,5,2))="37","LLM(Pre)",IF((MID(E258,5,2))="38","LLM(F)",IF((MID(E258,5,2))="39","ICT",IF((MID(E258,5,2))="40","MTCA",IF((MID(E258,5,2))="41","MS-PH",IF((MID(E258,5,2))="42","ARCH",IF((MID(E258,5,2))="43","THM",IF((MID(E258,5,2))="44","MS-SWE",IF((MID(E258,5,2))="45","ENTRE",IF((MID(E258,5,2))="46","M-PHARM",IF((MID(E258,5,2))="47","CIVIL-ENG",0)))))))))))))))))))))))))))))))))))))</f>
        <v/>
      </c>
      <c r="G258" s="90">
        <f>#N/A</f>
        <v/>
      </c>
      <c r="H258" s="85" t="inlineStr">
        <is>
          <t>Summer-2014</t>
        </is>
      </c>
      <c r="I258" s="85" t="inlineStr">
        <is>
          <t>-</t>
        </is>
      </c>
      <c r="J258" s="85" t="inlineStr">
        <is>
          <t>-</t>
        </is>
      </c>
      <c r="K258" s="85" t="inlineStr">
        <is>
          <t>70, Shantinagar, Dhaka-1214.</t>
        </is>
      </c>
      <c r="L258" s="85" t="inlineStr">
        <is>
          <t>Vill-Arpara, Post-Vhararhut, Thana-Gopalgong, Dist-Gopalagong.</t>
        </is>
      </c>
      <c r="M258" s="32" t="inlineStr">
        <is>
          <t>01676875434</t>
        </is>
      </c>
      <c r="N258" t="inlineStr">
        <is>
          <t>tarekazizkhan@yahoo.com</t>
        </is>
      </c>
    </row>
    <row customHeight="1" ht="12.75" r="259" s="161">
      <c r="A259" s="10" t="n"/>
      <c r="B259" s="85" t="n">
        <v>255</v>
      </c>
      <c r="C259" s="85" t="n"/>
      <c r="D259" s="86" t="inlineStr">
        <is>
          <t>MD. Nazmul Hossain</t>
        </is>
      </c>
      <c r="E259" s="86" t="inlineStr">
        <is>
          <t>111-33-570</t>
        </is>
      </c>
      <c r="F259" s="49">
        <f>IF((MID(E259,5,2))="10","ENG",IF((MID(E259,5,2))="11","BBA",IF((MID(E259,5,2))="12","MBA(E)",IF((MID(E259,5,2))="14","MBA",IF((MID(E259,5,2))="15","CSE",IF((MID(E259,5,2))="16","CIS",IF((MID(E259,5,2))="17","MS-MIS",IF((MID(E259,5,2))="18","B.COM",IF((MID(E259,5,2))="19","ETE",IF((MID(E259,5,2))="20","CS",IF((MID(E259,5,2))="21","MA-ENG(P)",IF((MID(E259,5,2))="22","MA-ENG(F)",IF((MID(E259,5,2))="23","TE",IF((MID(E259,5,2))="24","JMC",IF((MID(E259,5,2))="25","MS-CSE",IF((MID(E259,5,2))="26","LLB(H)",IF((MID(E259,5,2))="27","BRE",IF((MID(E259,5,2))="28","MSS-JMC",IF((MID(E259,5,2))="29","PHARMACY",IF((MID(E259,5,2))="30","ESDM",IF((MID(E259,5,2))="31","MS-ETE",IF((MID(E259,5,2))="32","MS-TE",IF((MID(E259,5,2))="33","EEE",IF((MID(E259,5,2))="34","NFE",IF((MID(E259,5,2))="35","SWE",IF((MID(E259,5,2))="36","LLB(P)",IF((MID(E259,5,2))="37","LLM(Pre)",IF((MID(E259,5,2))="38","LLM(F)",IF((MID(E259,5,2))="39","ICT",IF((MID(E259,5,2))="40","MTCA",IF((MID(E259,5,2))="41","MS-PH",IF((MID(E259,5,2))="42","ARCH",IF((MID(E259,5,2))="43","THM",IF((MID(E259,5,2))="44","MS-SWE",IF((MID(E259,5,2))="45","ENTRE",IF((MID(E259,5,2))="46","M-PHARM",IF((MID(E259,5,2))="47","CIVIL-ENG",0)))))))))))))))))))))))))))))))))))))</f>
        <v/>
      </c>
      <c r="G259" s="90">
        <f>#N/A</f>
        <v/>
      </c>
      <c r="H259" s="85" t="inlineStr">
        <is>
          <t>Fall 2015</t>
        </is>
      </c>
      <c r="I259" s="85" t="inlineStr">
        <is>
          <t xml:space="preserve">Star Techno Vision </t>
        </is>
      </c>
      <c r="J259" s="85" t="inlineStr">
        <is>
          <t>Managing Partner</t>
        </is>
      </c>
      <c r="K259" s="85" t="inlineStr">
        <is>
          <t>26/8, Ser Sha Suri Road, Mohammadpur,Dhaka.</t>
        </is>
      </c>
      <c r="L259" s="85" t="inlineStr">
        <is>
          <t>Bohidapara,Baruipara,Mirpur,Kushtia.</t>
        </is>
      </c>
      <c r="M259" s="17" t="n">
        <v>1912469769</v>
      </c>
      <c r="N259" s="23">
        <f>HYPERLINK("mailto:mazmulstv@gmail.com","mazmulstv@gmail.com")</f>
        <v/>
      </c>
    </row>
    <row customHeight="1" ht="12.75" r="260" s="161">
      <c r="A260" s="10" t="n"/>
      <c r="B260" s="85" t="n">
        <v>256</v>
      </c>
      <c r="C260" s="85" t="n"/>
      <c r="D260" s="96" t="inlineStr">
        <is>
          <t>Alamgir Hossain</t>
        </is>
      </c>
      <c r="E260" s="29" t="inlineStr">
        <is>
          <t>102-15-1065</t>
        </is>
      </c>
      <c r="F260" s="49">
        <f>IF((MID(E260,5,2))="10","ENG",IF((MID(E260,5,2))="11","BBA",IF((MID(E260,5,2))="12","MBA(E)",IF((MID(E260,5,2))="14","MBA",IF((MID(E260,5,2))="15","CSE",IF((MID(E260,5,2))="16","CIS",IF((MID(E260,5,2))="17","MS-MIS",IF((MID(E260,5,2))="18","B.COM",IF((MID(E260,5,2))="19","ETE",IF((MID(E260,5,2))="20","CS",IF((MID(E260,5,2))="21","MA-ENG(P)",IF((MID(E260,5,2))="22","MA-ENG(F)",IF((MID(E260,5,2))="23","TE",IF((MID(E260,5,2))="24","JMC",IF((MID(E260,5,2))="25","MS-CSE",IF((MID(E260,5,2))="26","LLB(H)",IF((MID(E260,5,2))="27","BRE",IF((MID(E260,5,2))="28","MSS-JMC",IF((MID(E260,5,2))="29","PHARMACY",IF((MID(E260,5,2))="30","ESDM",IF((MID(E260,5,2))="31","MS-ETE",IF((MID(E260,5,2))="32","MS-TE",IF((MID(E260,5,2))="33","EEE",IF((MID(E260,5,2))="34","NFE",IF((MID(E260,5,2))="35","SWE",IF((MID(E260,5,2))="36","LLB(P)",IF((MID(E260,5,2))="37","LLM(Pre)",IF((MID(E260,5,2))="38","LLM(F)",IF((MID(E260,5,2))="39","ICT",IF((MID(E260,5,2))="40","MTCA",IF((MID(E260,5,2))="41","MS-PH",IF((MID(E260,5,2))="42","ARCH",IF((MID(E260,5,2))="43","THM",IF((MID(E260,5,2))="44","MS-SWE",IF((MID(E260,5,2))="45","ENTRE",IF((MID(E260,5,2))="46","M-PHARM",IF((MID(E260,5,2))="47","CIVIL-ENG",0)))))))))))))))))))))))))))))))))))))</f>
        <v/>
      </c>
      <c r="G260" s="90">
        <f>#N/A</f>
        <v/>
      </c>
      <c r="H260" s="85" t="inlineStr">
        <is>
          <t>Summer-2014</t>
        </is>
      </c>
      <c r="I260" s="85" t="inlineStr">
        <is>
          <t>-</t>
        </is>
      </c>
      <c r="J260" s="85" t="inlineStr">
        <is>
          <t>-</t>
        </is>
      </c>
      <c r="K260" s="85" t="inlineStr">
        <is>
          <t>Vill-Kharmor, Post-Rohanpur, Thana-Gaomastapur, Dist-Chapainawabgonj.</t>
        </is>
      </c>
      <c r="L260" s="85" t="inlineStr">
        <is>
          <t>Vill-Kharmor, Post-Rohanpur, Thana-Gaomastapur, Dist-Chapainawabgonj.</t>
        </is>
      </c>
      <c r="M260" s="32" t="inlineStr">
        <is>
          <t>01913280386</t>
        </is>
      </c>
      <c r="N260" t="inlineStr">
        <is>
          <t>2alam.cse@gmail.com</t>
        </is>
      </c>
    </row>
    <row customHeight="1" ht="12.75" r="261" s="161">
      <c r="A261" s="10" t="n"/>
      <c r="B261" s="85" t="n">
        <v>257</v>
      </c>
      <c r="C261" s="85" t="n"/>
      <c r="D261" s="86" t="inlineStr">
        <is>
          <t>Emdadul Haque</t>
        </is>
      </c>
      <c r="E261" s="86" t="inlineStr">
        <is>
          <t>131-41-033</t>
        </is>
      </c>
      <c r="F261" s="49">
        <f>IF((MID(E261,5,2))="10","ENG",IF((MID(E261,5,2))="11","BBA",IF((MID(E261,5,2))="12","MBA(E)",IF((MID(E261,5,2))="14","MBA",IF((MID(E261,5,2))="15","CSE",IF((MID(E261,5,2))="16","CIS",IF((MID(E261,5,2))="17","MS-MIS",IF((MID(E261,5,2))="18","B.COM",IF((MID(E261,5,2))="19","ETE",IF((MID(E261,5,2))="20","CS",IF((MID(E261,5,2))="21","MA-ENG(P)",IF((MID(E261,5,2))="22","MA-ENG(F)",IF((MID(E261,5,2))="23","TE",IF((MID(E261,5,2))="24","JMC",IF((MID(E261,5,2))="25","MS-CSE",IF((MID(E261,5,2))="26","LLB(H)",IF((MID(E261,5,2))="27","BRE",IF((MID(E261,5,2))="28","MSS-JMC",IF((MID(E261,5,2))="29","PHARMACY",IF((MID(E261,5,2))="30","ESDM",IF((MID(E261,5,2))="31","MS-ETE",IF((MID(E261,5,2))="32","MS-TE",IF((MID(E261,5,2))="33","EEE",IF((MID(E261,5,2))="34","NFE",IF((MID(E261,5,2))="35","SWE",IF((MID(E261,5,2))="36","LLB(P)",IF((MID(E261,5,2))="37","LLM(Pre)",IF((MID(E261,5,2))="38","LLM(F)",IF((MID(E261,5,2))="39","ICT",IF((MID(E261,5,2))="40","MTCA",IF((MID(E261,5,2))="41","MS-PH",IF((MID(E261,5,2))="42","ARCH",IF((MID(E261,5,2))="43","THM",IF((MID(E261,5,2))="44","MS-SWE",IF((MID(E261,5,2))="45","ENTRE",IF((MID(E261,5,2))="46","M-PHARM",IF((MID(E261,5,2))="47","CIVIL-ENG",0)))))))))))))))))))))))))))))))))))))</f>
        <v/>
      </c>
      <c r="G261" s="90">
        <f>#N/A</f>
        <v/>
      </c>
      <c r="H261" s="85" t="inlineStr">
        <is>
          <t xml:space="preserve"> Spring 2014</t>
        </is>
      </c>
      <c r="I261" s="85" t="inlineStr">
        <is>
          <t>Dhaka Sheshu Hospital</t>
        </is>
      </c>
      <c r="J261" s="85" t="inlineStr">
        <is>
          <t>Registrar</t>
        </is>
      </c>
      <c r="K261" s="85" t="inlineStr">
        <is>
          <t>108, Doctors Quarter,She re bangla,Dhaka.</t>
        </is>
      </c>
      <c r="L261" s="85" t="inlineStr">
        <is>
          <t>Pharmacy Road,Mothbariya Sadar, Pirojpur,</t>
        </is>
      </c>
      <c r="M261" s="17" t="n">
        <v>1711884176</v>
      </c>
      <c r="N261" t="inlineStr">
        <is>
          <t>emdadul033@diu.edu.bd</t>
        </is>
      </c>
    </row>
    <row customHeight="1" ht="12.75" r="262" s="161">
      <c r="A262" s="10" t="n"/>
      <c r="B262" s="85" t="n">
        <v>258</v>
      </c>
      <c r="C262" s="85" t="n"/>
      <c r="D262" s="86" t="inlineStr">
        <is>
          <t>M. A. Kamal</t>
        </is>
      </c>
      <c r="E262" s="86" t="inlineStr">
        <is>
          <t>131-41-030</t>
        </is>
      </c>
      <c r="F262" s="49">
        <f>IF((MID(E262,5,2))="10","ENG",IF((MID(E262,5,2))="11","BBA",IF((MID(E262,5,2))="12","MBA(E)",IF((MID(E262,5,2))="14","MBA",IF((MID(E262,5,2))="15","CSE",IF((MID(E262,5,2))="16","CIS",IF((MID(E262,5,2))="17","MS-MIS",IF((MID(E262,5,2))="18","B.COM",IF((MID(E262,5,2))="19","ETE",IF((MID(E262,5,2))="20","CS",IF((MID(E262,5,2))="21","MA-ENG(P)",IF((MID(E262,5,2))="22","MA-ENG(F)",IF((MID(E262,5,2))="23","TE",IF((MID(E262,5,2))="24","JMC",IF((MID(E262,5,2))="25","MS-CSE",IF((MID(E262,5,2))="26","LLB(H)",IF((MID(E262,5,2))="27","BRE",IF((MID(E262,5,2))="28","MSS-JMC",IF((MID(E262,5,2))="29","PHARMACY",IF((MID(E262,5,2))="30","ESDM",IF((MID(E262,5,2))="31","MS-ETE",IF((MID(E262,5,2))="32","MS-TE",IF((MID(E262,5,2))="33","EEE",IF((MID(E262,5,2))="34","NFE",IF((MID(E262,5,2))="35","SWE",IF((MID(E262,5,2))="36","LLB(P)",IF((MID(E262,5,2))="37","LLM(Pre)",IF((MID(E262,5,2))="38","LLM(F)",IF((MID(E262,5,2))="39","ICT",IF((MID(E262,5,2))="40","MTCA",IF((MID(E262,5,2))="41","MS-PH",IF((MID(E262,5,2))="42","ARCH",IF((MID(E262,5,2))="43","THM",IF((MID(E262,5,2))="44","MS-SWE",IF((MID(E262,5,2))="45","ENTRE",IF((MID(E262,5,2))="46","M-PHARM",IF((MID(E262,5,2))="47","CIVIL-ENG",0)))))))))))))))))))))))))))))))))))))</f>
        <v/>
      </c>
      <c r="G262" s="90">
        <f>#N/A</f>
        <v/>
      </c>
      <c r="H262" s="85" t="inlineStr">
        <is>
          <t xml:space="preserve"> Spring 2014</t>
        </is>
      </c>
      <c r="I262" s="85" t="inlineStr">
        <is>
          <t>Dhaka Sheshu Hospital</t>
        </is>
      </c>
      <c r="J262" s="85" t="inlineStr">
        <is>
          <t>Registrar</t>
        </is>
      </c>
      <c r="K262" s="85" t="inlineStr">
        <is>
          <t>108, Doctors Quarter,She re bangla,Dhaka.</t>
        </is>
      </c>
      <c r="L262" s="85" t="inlineStr">
        <is>
          <t>Sundarpur,, Ranihat,Shibganj.Chapainawabganj.</t>
        </is>
      </c>
      <c r="M262" s="17" t="n">
        <v>1819238603</v>
      </c>
      <c r="N262" s="90" t="inlineStr">
        <is>
          <t>kamal030@diu.edu.bd</t>
        </is>
      </c>
    </row>
    <row customHeight="1" ht="12.75" r="263" s="161">
      <c r="A263" s="10" t="n"/>
      <c r="B263" s="85" t="n">
        <v>259</v>
      </c>
      <c r="C263" s="85" t="n"/>
      <c r="D263" s="96" t="inlineStr">
        <is>
          <t>Md. Kamruzzamane Mridha</t>
        </is>
      </c>
      <c r="E263" s="29" t="inlineStr">
        <is>
          <t>101-19-1199</t>
        </is>
      </c>
      <c r="F263" s="49">
        <f>IF((MID(E263,5,2))="10","ENG",IF((MID(E263,5,2))="11","BBA",IF((MID(E263,5,2))="12","MBA(E)",IF((MID(E263,5,2))="14","MBA",IF((MID(E263,5,2))="15","CSE",IF((MID(E263,5,2))="16","CIS",IF((MID(E263,5,2))="17","MS-MIS",IF((MID(E263,5,2))="18","B.COM",IF((MID(E263,5,2))="19","ETE",IF((MID(E263,5,2))="20","CS",IF((MID(E263,5,2))="21","MA-ENG(P)",IF((MID(E263,5,2))="22","MA-ENG(F)",IF((MID(E263,5,2))="23","TE",IF((MID(E263,5,2))="24","JMC",IF((MID(E263,5,2))="25","MS-CSE",IF((MID(E263,5,2))="26","LLB(H)",IF((MID(E263,5,2))="27","BRE",IF((MID(E263,5,2))="28","MSS-JMC",IF((MID(E263,5,2))="29","PHARMACY",IF((MID(E263,5,2))="30","ESDM",IF((MID(E263,5,2))="31","MS-ETE",IF((MID(E263,5,2))="32","MS-TE",IF((MID(E263,5,2))="33","EEE",IF((MID(E263,5,2))="34","NFE",IF((MID(E263,5,2))="35","SWE",IF((MID(E263,5,2))="36","LLB(P)",IF((MID(E263,5,2))="37","LLM(Pre)",IF((MID(E263,5,2))="38","LLM(F)",IF((MID(E263,5,2))="39","ICT",IF((MID(E263,5,2))="40","MTCA",IF((MID(E263,5,2))="41","MS-PH",IF((MID(E263,5,2))="42","ARCH",IF((MID(E263,5,2))="43","THM",IF((MID(E263,5,2))="44","MS-SWE",IF((MID(E263,5,2))="45","ENTRE",IF((MID(E263,5,2))="46","M-PHARM",IF((MID(E263,5,2))="47","CIVIL-ENG",0)))))))))))))))))))))))))))))))))))))</f>
        <v/>
      </c>
      <c r="G263" s="90">
        <f>#N/A</f>
        <v/>
      </c>
      <c r="H263" s="85" t="inlineStr">
        <is>
          <t>Spring-2014</t>
        </is>
      </c>
      <c r="I263" s="85" t="inlineStr">
        <is>
          <t>-</t>
        </is>
      </c>
      <c r="J263" s="85" t="inlineStr">
        <is>
          <t>-</t>
        </is>
      </c>
      <c r="K263" s="85" t="inlineStr">
        <is>
          <t>Padma-4, Roazan Tapbiduth Station, CUET Road, Chittagong.</t>
        </is>
      </c>
      <c r="L263" s="85" t="inlineStr">
        <is>
          <t>Vill-Pubil, Post-Pubail, Thana-Joydebpur, Dist-Gazipur.</t>
        </is>
      </c>
      <c r="M263" s="32" t="inlineStr">
        <is>
          <t>01719141727</t>
        </is>
      </c>
      <c r="N263" t="inlineStr">
        <is>
          <t>econo.diu@gmail.com</t>
        </is>
      </c>
    </row>
    <row customHeight="1" ht="12.75" r="264" s="161">
      <c r="A264" s="10" t="n"/>
      <c r="B264" s="85" t="n">
        <v>260</v>
      </c>
      <c r="C264" s="85" t="n"/>
      <c r="D264" s="96" t="inlineStr">
        <is>
          <t>Bithi Sarker</t>
        </is>
      </c>
      <c r="E264" s="29" t="inlineStr">
        <is>
          <t>111-33-414</t>
        </is>
      </c>
      <c r="F264" s="49">
        <f>IF((MID(E264,5,2))="10","ENG",IF((MID(E264,5,2))="11","BBA",IF((MID(E264,5,2))="12","MBA(E)",IF((MID(E264,5,2))="14","MBA",IF((MID(E264,5,2))="15","CSE",IF((MID(E264,5,2))="16","CIS",IF((MID(E264,5,2))="17","MS-MIS",IF((MID(E264,5,2))="18","B.COM",IF((MID(E264,5,2))="19","ETE",IF((MID(E264,5,2))="20","CS",IF((MID(E264,5,2))="21","MA-ENG(P)",IF((MID(E264,5,2))="22","MA-ENG(F)",IF((MID(E264,5,2))="23","TE",IF((MID(E264,5,2))="24","JMC",IF((MID(E264,5,2))="25","MS-CSE",IF((MID(E264,5,2))="26","LLB(H)",IF((MID(E264,5,2))="27","BRE",IF((MID(E264,5,2))="28","MSS-JMC",IF((MID(E264,5,2))="29","PHARMACY",IF((MID(E264,5,2))="30","ESDM",IF((MID(E264,5,2))="31","MS-ETE",IF((MID(E264,5,2))="32","MS-TE",IF((MID(E264,5,2))="33","EEE",IF((MID(E264,5,2))="34","NFE",IF((MID(E264,5,2))="35","SWE",IF((MID(E264,5,2))="36","LLB(P)",IF((MID(E264,5,2))="37","LLM(Pre)",IF((MID(E264,5,2))="38","LLM(F)",IF((MID(E264,5,2))="39","ICT",IF((MID(E264,5,2))="40","MTCA",IF((MID(E264,5,2))="41","MS-PH",IF((MID(E264,5,2))="42","ARCH",IF((MID(E264,5,2))="43","THM",IF((MID(E264,5,2))="44","MS-SWE",IF((MID(E264,5,2))="45","ENTRE",IF((MID(E264,5,2))="46","M-PHARM",IF((MID(E264,5,2))="47","CIVIL-ENG",0)))))))))))))))))))))))))))))))))))))</f>
        <v/>
      </c>
      <c r="G264" s="90">
        <f>#N/A</f>
        <v/>
      </c>
      <c r="H264" s="85" t="inlineStr">
        <is>
          <t>Spring-2014</t>
        </is>
      </c>
      <c r="I264" s="85" t="inlineStr">
        <is>
          <t>-</t>
        </is>
      </c>
      <c r="J264" s="85" t="inlineStr">
        <is>
          <t>-</t>
        </is>
      </c>
      <c r="K264" s="85" t="inlineStr">
        <is>
          <t>82/2 A, Indira Road, Dhaka.</t>
        </is>
      </c>
      <c r="L264" s="85" t="inlineStr">
        <is>
          <t>Dhipure,Goshirhat, Shariatpur.</t>
        </is>
      </c>
      <c r="M264" s="32" t="inlineStr">
        <is>
          <t>01925437798</t>
        </is>
      </c>
      <c r="N264" s="40" t="inlineStr">
        <is>
          <t>bithi108@gmail.com</t>
        </is>
      </c>
    </row>
    <row customHeight="1" ht="12.75" r="265" s="161">
      <c r="A265" s="10" t="n"/>
      <c r="B265" s="85" t="n">
        <v>261</v>
      </c>
      <c r="C265" s="85" t="n"/>
      <c r="D265" s="96" t="inlineStr">
        <is>
          <t>Sowrav Datta</t>
        </is>
      </c>
      <c r="E265" s="29" t="inlineStr">
        <is>
          <t>111-15-1194</t>
        </is>
      </c>
      <c r="F265" s="49">
        <f>IF((MID(E265,5,2))="10","ENG",IF((MID(E265,5,2))="11","BBA",IF((MID(E265,5,2))="12","MBA(E)",IF((MID(E265,5,2))="14","MBA",IF((MID(E265,5,2))="15","CSE",IF((MID(E265,5,2))="16","CIS",IF((MID(E265,5,2))="17","MS-MIS",IF((MID(E265,5,2))="18","B.COM",IF((MID(E265,5,2))="19","ETE",IF((MID(E265,5,2))="20","CS",IF((MID(E265,5,2))="21","MA-ENG(P)",IF((MID(E265,5,2))="22","MA-ENG(F)",IF((MID(E265,5,2))="23","TE",IF((MID(E265,5,2))="24","JMC",IF((MID(E265,5,2))="25","MS-CSE",IF((MID(E265,5,2))="26","LLB(H)",IF((MID(E265,5,2))="27","BRE",IF((MID(E265,5,2))="28","MSS-JMC",IF((MID(E265,5,2))="29","PHARMACY",IF((MID(E265,5,2))="30","ESDM",IF((MID(E265,5,2))="31","MS-ETE",IF((MID(E265,5,2))="32","MS-TE",IF((MID(E265,5,2))="33","EEE",IF((MID(E265,5,2))="34","NFE",IF((MID(E265,5,2))="35","SWE",IF((MID(E265,5,2))="36","LLB(P)",IF((MID(E265,5,2))="37","LLM(Pre)",IF((MID(E265,5,2))="38","LLM(F)",IF((MID(E265,5,2))="39","ICT",IF((MID(E265,5,2))="40","MTCA",IF((MID(E265,5,2))="41","MS-PH",IF((MID(E265,5,2))="42","ARCH",IF((MID(E265,5,2))="43","THM",IF((MID(E265,5,2))="44","MS-SWE",IF((MID(E265,5,2))="45","ENTRE",IF((MID(E265,5,2))="46","M-PHARM",IF((MID(E265,5,2))="47","CIVIL-ENG",0)))))))))))))))))))))))))))))))))))))</f>
        <v/>
      </c>
      <c r="G265" s="90">
        <f>#N/A</f>
        <v/>
      </c>
      <c r="H265" s="85" t="inlineStr">
        <is>
          <t>Spring-2014</t>
        </is>
      </c>
      <c r="I265" s="85" t="inlineStr">
        <is>
          <t>-</t>
        </is>
      </c>
      <c r="J265" s="85" t="inlineStr">
        <is>
          <t>-</t>
        </is>
      </c>
      <c r="K265" s="85" t="inlineStr">
        <is>
          <t>82/2 A, Indira Road, Dhaka.</t>
        </is>
      </c>
      <c r="L265" s="85" t="inlineStr">
        <is>
          <t>Dhipure,Goshirhat, Shariatpur.</t>
        </is>
      </c>
      <c r="M265" s="32" t="inlineStr">
        <is>
          <t>01912306367</t>
        </is>
      </c>
      <c r="N265" s="90" t="inlineStr">
        <is>
          <t>sowrovdatta24@gmail.com</t>
        </is>
      </c>
    </row>
    <row customHeight="1" ht="12.75" r="266" s="161">
      <c r="A266" s="10" t="n"/>
      <c r="B266" s="85" t="n">
        <v>262</v>
      </c>
      <c r="C266" s="85" t="n"/>
      <c r="D266" s="96" t="inlineStr">
        <is>
          <t>Nasrin Akter</t>
        </is>
      </c>
      <c r="E266" s="29" t="inlineStr">
        <is>
          <t>101-11-1333</t>
        </is>
      </c>
      <c r="F266" s="49">
        <f>IF((MID(E266,5,2))="10","ENG",IF((MID(E266,5,2))="11","BBA",IF((MID(E266,5,2))="12","MBA(E)",IF((MID(E266,5,2))="14","MBA",IF((MID(E266,5,2))="15","CSE",IF((MID(E266,5,2))="16","CIS",IF((MID(E266,5,2))="17","MS-MIS",IF((MID(E266,5,2))="18","B.COM",IF((MID(E266,5,2))="19","ETE",IF((MID(E266,5,2))="20","CS",IF((MID(E266,5,2))="21","MA-ENG(P)",IF((MID(E266,5,2))="22","MA-ENG(F)",IF((MID(E266,5,2))="23","TE",IF((MID(E266,5,2))="24","JMC",IF((MID(E266,5,2))="25","MS-CSE",IF((MID(E266,5,2))="26","LLB(H)",IF((MID(E266,5,2))="27","BRE",IF((MID(E266,5,2))="28","MSS-JMC",IF((MID(E266,5,2))="29","PHARMACY",IF((MID(E266,5,2))="30","ESDM",IF((MID(E266,5,2))="31","MS-ETE",IF((MID(E266,5,2))="32","MS-TE",IF((MID(E266,5,2))="33","EEE",IF((MID(E266,5,2))="34","NFE",IF((MID(E266,5,2))="35","SWE",IF((MID(E266,5,2))="36","LLB(P)",IF((MID(E266,5,2))="37","LLM(Pre)",IF((MID(E266,5,2))="38","LLM(F)",IF((MID(E266,5,2))="39","ICT",IF((MID(E266,5,2))="40","MTCA",IF((MID(E266,5,2))="41","MS-PH",IF((MID(E266,5,2))="42","ARCH",IF((MID(E266,5,2))="43","THM",IF((MID(E266,5,2))="44","MS-SWE",IF((MID(E266,5,2))="45","ENTRE",IF((MID(E266,5,2))="46","M-PHARM",IF((MID(E266,5,2))="47","CIVIL-ENG",0)))))))))))))))))))))))))))))))))))))</f>
        <v/>
      </c>
      <c r="G266" s="90">
        <f>#N/A</f>
        <v/>
      </c>
      <c r="H266" s="85" t="inlineStr">
        <is>
          <t>Fall-2014</t>
        </is>
      </c>
      <c r="I266" s="85" t="inlineStr">
        <is>
          <t>-</t>
        </is>
      </c>
      <c r="J266" s="85" t="inlineStr">
        <is>
          <t>-</t>
        </is>
      </c>
      <c r="K266" s="85" t="inlineStr">
        <is>
          <t>House No-16, Road No-2, Block-H, Sector-2, Mirpur, Dhaka-1216.</t>
        </is>
      </c>
      <c r="L266" s="85" t="inlineStr">
        <is>
          <t>House No-16, Road No-2, Block-H, Sector-2, Mirpur, Dhaka-1216.</t>
        </is>
      </c>
      <c r="M266" s="32" t="inlineStr">
        <is>
          <t>01816182167</t>
        </is>
      </c>
      <c r="N266" t="inlineStr">
        <is>
          <t>nasrin-1333@diu.edu.bd</t>
        </is>
      </c>
    </row>
    <row customHeight="1" ht="12.75" r="267" s="161">
      <c r="A267" s="10" t="n"/>
      <c r="B267" s="85" t="n">
        <v>263</v>
      </c>
      <c r="C267" s="85" t="n"/>
      <c r="D267" s="86" t="inlineStr">
        <is>
          <t>MD. Azaharul Islam</t>
        </is>
      </c>
      <c r="E267" s="86" t="inlineStr">
        <is>
          <t>131-41-032</t>
        </is>
      </c>
      <c r="F267" s="49">
        <f>IF((MID(E267,5,2))="10","ENG",IF((MID(E267,5,2))="11","BBA",IF((MID(E267,5,2))="12","MBA(E)",IF((MID(E267,5,2))="14","MBA",IF((MID(E267,5,2))="15","CSE",IF((MID(E267,5,2))="16","CIS",IF((MID(E267,5,2))="17","MS-MIS",IF((MID(E267,5,2))="18","B.COM",IF((MID(E267,5,2))="19","ETE",IF((MID(E267,5,2))="20","CS",IF((MID(E267,5,2))="21","MA-ENG(P)",IF((MID(E267,5,2))="22","MA-ENG(F)",IF((MID(E267,5,2))="23","TE",IF((MID(E267,5,2))="24","JMC",IF((MID(E267,5,2))="25","MS-CSE",IF((MID(E267,5,2))="26","LLB(H)",IF((MID(E267,5,2))="27","BRE",IF((MID(E267,5,2))="28","MSS-JMC",IF((MID(E267,5,2))="29","PHARMACY",IF((MID(E267,5,2))="30","ESDM",IF((MID(E267,5,2))="31","MS-ETE",IF((MID(E267,5,2))="32","MS-TE",IF((MID(E267,5,2))="33","EEE",IF((MID(E267,5,2))="34","NFE",IF((MID(E267,5,2))="35","SWE",IF((MID(E267,5,2))="36","LLB(P)",IF((MID(E267,5,2))="37","LLM(Pre)",IF((MID(E267,5,2))="38","LLM(F)",IF((MID(E267,5,2))="39","ICT",IF((MID(E267,5,2))="40","MTCA",IF((MID(E267,5,2))="41","MS-PH",IF((MID(E267,5,2))="42","ARCH",IF((MID(E267,5,2))="43","THM",IF((MID(E267,5,2))="44","MS-SWE",IF((MID(E267,5,2))="45","ENTRE",IF((MID(E267,5,2))="46","M-PHARM",IF((MID(E267,5,2))="47","CIVIL-ENG",0)))))))))))))))))))))))))))))))))))))</f>
        <v/>
      </c>
      <c r="G267" s="90">
        <f>#N/A</f>
        <v/>
      </c>
      <c r="H267" s="85" t="inlineStr">
        <is>
          <t xml:space="preserve"> Spring 2014</t>
        </is>
      </c>
      <c r="I267" s="85" t="inlineStr">
        <is>
          <t>Dhaka Sheshu Hospital</t>
        </is>
      </c>
      <c r="J267" s="85" t="inlineStr">
        <is>
          <t>Jr.Consaltant.</t>
        </is>
      </c>
      <c r="K267" s="85" t="inlineStr">
        <is>
          <t>39/A, B.C.D Street,Azimpur,Dhaka.</t>
        </is>
      </c>
      <c r="L267" s="85" t="inlineStr">
        <is>
          <t>Kandania,Fulbaria,Mymensingy.</t>
        </is>
      </c>
      <c r="M267" s="17" t="n">
        <v>1711854314</v>
      </c>
      <c r="N267" t="inlineStr">
        <is>
          <t>azharul032@diu.edu.bd</t>
        </is>
      </c>
    </row>
    <row customHeight="1" ht="12.75" r="268" s="161">
      <c r="A268" s="10" t="n"/>
      <c r="B268" s="85" t="n">
        <v>264</v>
      </c>
      <c r="C268" s="85" t="n"/>
      <c r="D268" s="96" t="inlineStr">
        <is>
          <t>Md. Foysal</t>
        </is>
      </c>
      <c r="E268" s="29" t="inlineStr">
        <is>
          <t>111-33-549</t>
        </is>
      </c>
      <c r="F268" s="49">
        <f>IF((MID(E268,5,2))="10","ENG",IF((MID(E268,5,2))="11","BBA",IF((MID(E268,5,2))="12","MBA(E)",IF((MID(E268,5,2))="14","MBA",IF((MID(E268,5,2))="15","CSE",IF((MID(E268,5,2))="16","CIS",IF((MID(E268,5,2))="17","MS-MIS",IF((MID(E268,5,2))="18","B.COM",IF((MID(E268,5,2))="19","ETE",IF((MID(E268,5,2))="20","CS",IF((MID(E268,5,2))="21","MA-ENG(P)",IF((MID(E268,5,2))="22","MA-ENG(F)",IF((MID(E268,5,2))="23","TE",IF((MID(E268,5,2))="24","JMC",IF((MID(E268,5,2))="25","MS-CSE",IF((MID(E268,5,2))="26","LLB(H)",IF((MID(E268,5,2))="27","BRE",IF((MID(E268,5,2))="28","MSS-JMC",IF((MID(E268,5,2))="29","PHARMACY",IF((MID(E268,5,2))="30","ESDM",IF((MID(E268,5,2))="31","MS-ETE",IF((MID(E268,5,2))="32","MS-TE",IF((MID(E268,5,2))="33","EEE",IF((MID(E268,5,2))="34","NFE",IF((MID(E268,5,2))="35","SWE",IF((MID(E268,5,2))="36","LLB(P)",IF((MID(E268,5,2))="37","LLM(Pre)",IF((MID(E268,5,2))="38","LLM(F)",IF((MID(E268,5,2))="39","ICT",IF((MID(E268,5,2))="40","MTCA",IF((MID(E268,5,2))="41","MS-PH",IF((MID(E268,5,2))="42","ARCH",IF((MID(E268,5,2))="43","THM",IF((MID(E268,5,2))="44","MS-SWE",IF((MID(E268,5,2))="45","ENTRE",IF((MID(E268,5,2))="46","M-PHARM",IF((MID(E268,5,2))="47","CIVIL-ENG",0)))))))))))))))))))))))))))))))))))))</f>
        <v/>
      </c>
      <c r="G268" s="90">
        <f>#N/A</f>
        <v/>
      </c>
      <c r="H268" s="85" t="inlineStr">
        <is>
          <t>Spring-2014</t>
        </is>
      </c>
      <c r="I268" s="85" t="inlineStr">
        <is>
          <t>-</t>
        </is>
      </c>
      <c r="J268" s="85" t="inlineStr">
        <is>
          <t>-</t>
        </is>
      </c>
      <c r="K268" s="85" t="inlineStr">
        <is>
          <t>Vill-Bakshirchar, Post-Lakhutia, Thana-Airport, Dist-Barisal.</t>
        </is>
      </c>
      <c r="L268" s="85" t="inlineStr">
        <is>
          <t>Vill-Bakshirchar, Post-Lakhutia, Thana-Airport, Dist-Barisal.</t>
        </is>
      </c>
      <c r="M268" s="32" t="inlineStr">
        <is>
          <t>01920142551</t>
        </is>
      </c>
      <c r="N268" s="90" t="inlineStr">
        <is>
          <t>foysal881@gmail.com</t>
        </is>
      </c>
    </row>
    <row customHeight="1" ht="12.75" r="269" s="161">
      <c r="A269" s="10" t="n"/>
      <c r="B269" s="85" t="n">
        <v>265</v>
      </c>
      <c r="C269" s="85" t="n"/>
      <c r="D269" s="96" t="inlineStr">
        <is>
          <t>Rajib Chandra Roy</t>
        </is>
      </c>
      <c r="E269" s="29" t="inlineStr">
        <is>
          <t>111-33-550</t>
        </is>
      </c>
      <c r="F269" s="49">
        <f>IF((MID(E269,5,2))="10","ENG",IF((MID(E269,5,2))="11","BBA",IF((MID(E269,5,2))="12","MBA(E)",IF((MID(E269,5,2))="14","MBA",IF((MID(E269,5,2))="15","CSE",IF((MID(E269,5,2))="16","CIS",IF((MID(E269,5,2))="17","MS-MIS",IF((MID(E269,5,2))="18","B.COM",IF((MID(E269,5,2))="19","ETE",IF((MID(E269,5,2))="20","CS",IF((MID(E269,5,2))="21","MA-ENG(P)",IF((MID(E269,5,2))="22","MA-ENG(F)",IF((MID(E269,5,2))="23","TE",IF((MID(E269,5,2))="24","JMC",IF((MID(E269,5,2))="25","MS-CSE",IF((MID(E269,5,2))="26","LLB(H)",IF((MID(E269,5,2))="27","BRE",IF((MID(E269,5,2))="28","MSS-JMC",IF((MID(E269,5,2))="29","PHARMACY",IF((MID(E269,5,2))="30","ESDM",IF((MID(E269,5,2))="31","MS-ETE",IF((MID(E269,5,2))="32","MS-TE",IF((MID(E269,5,2))="33","EEE",IF((MID(E269,5,2))="34","NFE",IF((MID(E269,5,2))="35","SWE",IF((MID(E269,5,2))="36","LLB(P)",IF((MID(E269,5,2))="37","LLM(Pre)",IF((MID(E269,5,2))="38","LLM(F)",IF((MID(E269,5,2))="39","ICT",IF((MID(E269,5,2))="40","MTCA",IF((MID(E269,5,2))="41","MS-PH",IF((MID(E269,5,2))="42","ARCH",IF((MID(E269,5,2))="43","THM",IF((MID(E269,5,2))="44","MS-SWE",IF((MID(E269,5,2))="45","ENTRE",IF((MID(E269,5,2))="46","M-PHARM",IF((MID(E269,5,2))="47","CIVIL-ENG",0)))))))))))))))))))))))))))))))))))))</f>
        <v/>
      </c>
      <c r="G269" s="90">
        <f>#N/A</f>
        <v/>
      </c>
      <c r="H269" s="85" t="inlineStr">
        <is>
          <t>Spring-2014</t>
        </is>
      </c>
      <c r="I269" s="85" t="inlineStr">
        <is>
          <t>-</t>
        </is>
      </c>
      <c r="J269" s="85" t="inlineStr">
        <is>
          <t>-</t>
        </is>
      </c>
      <c r="K269" s="85" t="inlineStr">
        <is>
          <t>House No-82/A, Indira Road, Faramgate, Dhaka.</t>
        </is>
      </c>
      <c r="L269" s="85" t="inlineStr">
        <is>
          <t>Vill-Charnoabad, Post-Bhola, Thana-Bhola Sadar, Dist-Bhola.</t>
        </is>
      </c>
      <c r="M269" s="32" t="inlineStr">
        <is>
          <t>01742885367</t>
        </is>
      </c>
      <c r="N269" s="27" t="inlineStr">
        <is>
          <t>roy80007@gmail.com</t>
        </is>
      </c>
    </row>
    <row customHeight="1" ht="12.75" r="270" s="161">
      <c r="A270" s="10" t="n"/>
      <c r="B270" s="85" t="n">
        <v>266</v>
      </c>
      <c r="C270" s="85" t="n"/>
      <c r="D270" s="96" t="inlineStr">
        <is>
          <t>Md Al Amin Hossain</t>
        </is>
      </c>
      <c r="E270" s="29" t="inlineStr">
        <is>
          <t>111-33-566</t>
        </is>
      </c>
      <c r="F270" s="49">
        <f>IF((MID(E270,5,2))="10","ENG",IF((MID(E270,5,2))="11","BBA",IF((MID(E270,5,2))="12","MBA(E)",IF((MID(E270,5,2))="14","MBA",IF((MID(E270,5,2))="15","CSE",IF((MID(E270,5,2))="16","CIS",IF((MID(E270,5,2))="17","MS-MIS",IF((MID(E270,5,2))="18","B.COM",IF((MID(E270,5,2))="19","ETE",IF((MID(E270,5,2))="20","CS",IF((MID(E270,5,2))="21","MA-ENG(P)",IF((MID(E270,5,2))="22","MA-ENG(F)",IF((MID(E270,5,2))="23","TE",IF((MID(E270,5,2))="24","JMC",IF((MID(E270,5,2))="25","MS-CSE",IF((MID(E270,5,2))="26","LLB(H)",IF((MID(E270,5,2))="27","BRE",IF((MID(E270,5,2))="28","MSS-JMC",IF((MID(E270,5,2))="29","PHARMACY",IF((MID(E270,5,2))="30","ESDM",IF((MID(E270,5,2))="31","MS-ETE",IF((MID(E270,5,2))="32","MS-TE",IF((MID(E270,5,2))="33","EEE",IF((MID(E270,5,2))="34","NFE",IF((MID(E270,5,2))="35","SWE",IF((MID(E270,5,2))="36","LLB(P)",IF((MID(E270,5,2))="37","LLM(Pre)",IF((MID(E270,5,2))="38","LLM(F)",IF((MID(E270,5,2))="39","ICT",IF((MID(E270,5,2))="40","MTCA",IF((MID(E270,5,2))="41","MS-PH",IF((MID(E270,5,2))="42","ARCH",IF((MID(E270,5,2))="43","THM",IF((MID(E270,5,2))="44","MS-SWE",IF((MID(E270,5,2))="45","ENTRE",IF((MID(E270,5,2))="46","M-PHARM",IF((MID(E270,5,2))="47","CIVIL-ENG",0)))))))))))))))))))))))))))))))))))))</f>
        <v/>
      </c>
      <c r="G270" s="90">
        <f>#N/A</f>
        <v/>
      </c>
      <c r="H270" s="85" t="inlineStr">
        <is>
          <t>Summer-2014</t>
        </is>
      </c>
      <c r="I270" s="85" t="inlineStr">
        <is>
          <t>-</t>
        </is>
      </c>
      <c r="J270" s="85" t="inlineStr">
        <is>
          <t>-</t>
        </is>
      </c>
      <c r="K270" s="85" t="inlineStr">
        <is>
          <t>Vill-Chartarabariya, Post-Charnobipur, Thana-Ullapara, Dist-Sirajgonj.</t>
        </is>
      </c>
      <c r="L270" s="85" t="inlineStr">
        <is>
          <t>Vill-Chartarabariya, Post-Charnobipur, Thana-Ullapara, Dist-Sirajgonj.</t>
        </is>
      </c>
      <c r="M270" s="32" t="inlineStr">
        <is>
          <t>01736457929</t>
        </is>
      </c>
      <c r="N270" s="27" t="inlineStr">
        <is>
          <t>md.alamin566@gmail.com</t>
        </is>
      </c>
    </row>
    <row customHeight="1" ht="12.75" r="271" s="161">
      <c r="A271" s="10" t="n"/>
      <c r="B271" s="85" t="n">
        <v>267</v>
      </c>
      <c r="C271" s="85" t="n"/>
      <c r="D271" s="96" t="inlineStr">
        <is>
          <t>Md. Mostafijur Rahman</t>
        </is>
      </c>
      <c r="E271" s="29" t="inlineStr">
        <is>
          <t>103-23-2094</t>
        </is>
      </c>
      <c r="F271" s="49">
        <f>IF((MID(E271,5,2))="10","ENG",IF((MID(E271,5,2))="11","BBA",IF((MID(E271,5,2))="12","MBA(E)",IF((MID(E271,5,2))="14","MBA",IF((MID(E271,5,2))="15","CSE",IF((MID(E271,5,2))="16","CIS",IF((MID(E271,5,2))="17","MS-MIS",IF((MID(E271,5,2))="18","B.COM",IF((MID(E271,5,2))="19","ETE",IF((MID(E271,5,2))="20","CS",IF((MID(E271,5,2))="21","MA-ENG(P)",IF((MID(E271,5,2))="22","MA-ENG(F)",IF((MID(E271,5,2))="23","TE",IF((MID(E271,5,2))="24","JMC",IF((MID(E271,5,2))="25","MS-CSE",IF((MID(E271,5,2))="26","LLB(H)",IF((MID(E271,5,2))="27","BRE",IF((MID(E271,5,2))="28","MSS-JMC",IF((MID(E271,5,2))="29","PHARMACY",IF((MID(E271,5,2))="30","ESDM",IF((MID(E271,5,2))="31","MS-ETE",IF((MID(E271,5,2))="32","MS-TE",IF((MID(E271,5,2))="33","EEE",IF((MID(E271,5,2))="34","NFE",IF((MID(E271,5,2))="35","SWE",IF((MID(E271,5,2))="36","LLB(P)",IF((MID(E271,5,2))="37","LLM(Pre)",IF((MID(E271,5,2))="38","LLM(F)",IF((MID(E271,5,2))="39","ICT",IF((MID(E271,5,2))="40","MTCA",IF((MID(E271,5,2))="41","MS-PH",IF((MID(E271,5,2))="42","ARCH",IF((MID(E271,5,2))="43","THM",IF((MID(E271,5,2))="44","MS-SWE",IF((MID(E271,5,2))="45","ENTRE",IF((MID(E271,5,2))="46","M-PHARM",IF((MID(E271,5,2))="47","CIVIL-ENG",0)))))))))))))))))))))))))))))))))))))</f>
        <v/>
      </c>
      <c r="G271" s="90">
        <f>#N/A</f>
        <v/>
      </c>
      <c r="H271" s="85" t="inlineStr">
        <is>
          <t>Spring-2015</t>
        </is>
      </c>
      <c r="I271" s="85" t="inlineStr">
        <is>
          <t>-</t>
        </is>
      </c>
      <c r="J271" s="85" t="inlineStr">
        <is>
          <t>-</t>
        </is>
      </c>
      <c r="K271" s="85" t="inlineStr">
        <is>
          <t>Mirpur-1, Ansercamp,Dhaka.</t>
        </is>
      </c>
      <c r="L271" s="85" t="inlineStr">
        <is>
          <t>Mirpur-1, Ansercamp,Dhaka.</t>
        </is>
      </c>
      <c r="M271" s="32" t="inlineStr">
        <is>
          <t>01673560911</t>
        </is>
      </c>
      <c r="N271" t="inlineStr">
        <is>
          <t>mostafijur_2094@diu.edu.bd</t>
        </is>
      </c>
    </row>
    <row customHeight="1" ht="12.75" r="272" s="161">
      <c r="A272" s="10" t="n"/>
      <c r="B272" s="85" t="n">
        <v>268</v>
      </c>
      <c r="C272" s="85" t="n"/>
      <c r="D272" s="96" t="inlineStr">
        <is>
          <t>Md. Firoz -Ul -Bari</t>
        </is>
      </c>
      <c r="E272" s="29" t="inlineStr">
        <is>
          <t>111-34-158</t>
        </is>
      </c>
      <c r="F272" s="49">
        <f>IF((MID(E272,5,2))="10","ENG",IF((MID(E272,5,2))="11","BBA",IF((MID(E272,5,2))="12","MBA(E)",IF((MID(E272,5,2))="14","MBA",IF((MID(E272,5,2))="15","CSE",IF((MID(E272,5,2))="16","CIS",IF((MID(E272,5,2))="17","MS-MIS",IF((MID(E272,5,2))="18","B.COM",IF((MID(E272,5,2))="19","ETE",IF((MID(E272,5,2))="20","CS",IF((MID(E272,5,2))="21","MA-ENG(P)",IF((MID(E272,5,2))="22","MA-ENG(F)",IF((MID(E272,5,2))="23","TE",IF((MID(E272,5,2))="24","JMC",IF((MID(E272,5,2))="25","MS-CSE",IF((MID(E272,5,2))="26","LLB(H)",IF((MID(E272,5,2))="27","BRE",IF((MID(E272,5,2))="28","MSS-JMC",IF((MID(E272,5,2))="29","PHARMACY",IF((MID(E272,5,2))="30","ESDM",IF((MID(E272,5,2))="31","MS-ETE",IF((MID(E272,5,2))="32","MS-TE",IF((MID(E272,5,2))="33","EEE",IF((MID(E272,5,2))="34","NFE",IF((MID(E272,5,2))="35","SWE",IF((MID(E272,5,2))="36","LLB(P)",IF((MID(E272,5,2))="37","LLM(Pre)",IF((MID(E272,5,2))="38","LLM(F)",IF((MID(E272,5,2))="39","ICT",IF((MID(E272,5,2))="40","MTCA",IF((MID(E272,5,2))="41","MS-PH",IF((MID(E272,5,2))="42","ARCH",IF((MID(E272,5,2))="43","THM",IF((MID(E272,5,2))="44","MS-SWE",IF((MID(E272,5,2))="45","ENTRE",IF((MID(E272,5,2))="46","M-PHARM",IF((MID(E272,5,2))="47","CIVIL-ENG",0)))))))))))))))))))))))))))))))))))))</f>
        <v/>
      </c>
      <c r="G272" s="90">
        <f>#N/A</f>
        <v/>
      </c>
      <c r="H272" s="85" t="inlineStr">
        <is>
          <t>Spring 2014</t>
        </is>
      </c>
      <c r="I272" s="77" t="inlineStr">
        <is>
          <t>-</t>
        </is>
      </c>
      <c r="J272" s="77" t="inlineStr">
        <is>
          <t>-</t>
        </is>
      </c>
      <c r="K272" s="85" t="inlineStr">
        <is>
          <t>Paikara,Atrai,Naogaon.</t>
        </is>
      </c>
      <c r="L272" s="85" t="inlineStr">
        <is>
          <t>Paikara,Atrai,Naogaon.</t>
        </is>
      </c>
      <c r="M272" s="32" t="inlineStr">
        <is>
          <t>01751334020</t>
        </is>
      </c>
      <c r="N272" s="90" t="inlineStr">
        <is>
          <t>firoz34-158@diu.edu.bd</t>
        </is>
      </c>
    </row>
    <row customHeight="1" ht="12.75" r="273" s="161">
      <c r="A273" s="10" t="n"/>
      <c r="B273" s="85" t="n">
        <v>269</v>
      </c>
      <c r="C273" s="85" t="n"/>
      <c r="D273" s="96" t="inlineStr">
        <is>
          <t>Md. Ashabul Jannat</t>
        </is>
      </c>
      <c r="E273" s="29" t="inlineStr">
        <is>
          <t>111-34-149</t>
        </is>
      </c>
      <c r="F273" s="49">
        <f>IF((MID(E273,5,2))="10","ENG",IF((MID(E273,5,2))="11","BBA",IF((MID(E273,5,2))="12","MBA(E)",IF((MID(E273,5,2))="14","MBA",IF((MID(E273,5,2))="15","CSE",IF((MID(E273,5,2))="16","CIS",IF((MID(E273,5,2))="17","MS-MIS",IF((MID(E273,5,2))="18","B.COM",IF((MID(E273,5,2))="19","ETE",IF((MID(E273,5,2))="20","CS",IF((MID(E273,5,2))="21","MA-ENG(P)",IF((MID(E273,5,2))="22","MA-ENG(F)",IF((MID(E273,5,2))="23","TE",IF((MID(E273,5,2))="24","JMC",IF((MID(E273,5,2))="25","MS-CSE",IF((MID(E273,5,2))="26","LLB(H)",IF((MID(E273,5,2))="27","BRE",IF((MID(E273,5,2))="28","MSS-JMC",IF((MID(E273,5,2))="29","PHARMACY",IF((MID(E273,5,2))="30","ESDM",IF((MID(E273,5,2))="31","MS-ETE",IF((MID(E273,5,2))="32","MS-TE",IF((MID(E273,5,2))="33","EEE",IF((MID(E273,5,2))="34","NFE",IF((MID(E273,5,2))="35","SWE",IF((MID(E273,5,2))="36","LLB(P)",IF((MID(E273,5,2))="37","LLM(Pre)",IF((MID(E273,5,2))="38","LLM(F)",IF((MID(E273,5,2))="39","ICT",IF((MID(E273,5,2))="40","MTCA",IF((MID(E273,5,2))="41","MS-PH",IF((MID(E273,5,2))="42","ARCH",IF((MID(E273,5,2))="43","THM",IF((MID(E273,5,2))="44","MS-SWE",IF((MID(E273,5,2))="45","ENTRE",IF((MID(E273,5,2))="46","M-PHARM",IF((MID(E273,5,2))="47","CIVIL-ENG",0)))))))))))))))))))))))))))))))))))))</f>
        <v/>
      </c>
      <c r="G273" s="90">
        <f>#N/A</f>
        <v/>
      </c>
      <c r="H273" s="85" t="inlineStr">
        <is>
          <t>Fall-2014</t>
        </is>
      </c>
      <c r="I273" s="77" t="inlineStr">
        <is>
          <t>-</t>
        </is>
      </c>
      <c r="J273" s="77" t="inlineStr">
        <is>
          <t>-</t>
        </is>
      </c>
      <c r="K273" s="85" t="inlineStr">
        <is>
          <t>Vill-Birgram, Post-Birgram, Thana-Dhamoirhat, Dist-Naogaon,</t>
        </is>
      </c>
      <c r="L273" s="85" t="inlineStr">
        <is>
          <t>Vill-Birgram, Post-Birgram, Thana-Dhamoirhat, Dist-Naogaon,</t>
        </is>
      </c>
      <c r="M273" s="32" t="inlineStr">
        <is>
          <t>01722503806</t>
        </is>
      </c>
      <c r="N273" t="inlineStr">
        <is>
          <t>shetu.diu27@gmail.com</t>
        </is>
      </c>
    </row>
    <row customHeight="1" ht="12.75" r="274" s="161">
      <c r="A274" s="10" t="n"/>
      <c r="B274" s="85" t="n">
        <v>270</v>
      </c>
      <c r="C274" s="85" t="n"/>
      <c r="D274" s="96" t="inlineStr">
        <is>
          <t>Faham Kabir</t>
        </is>
      </c>
      <c r="E274" s="29" t="inlineStr">
        <is>
          <t>112-14-507</t>
        </is>
      </c>
      <c r="F274" s="49">
        <f>IF((MID(E274,5,2))="10","ENG",IF((MID(E274,5,2))="11","BBA",IF((MID(E274,5,2))="12","MBA(E)",IF((MID(E274,5,2))="14","MBA",IF((MID(E274,5,2))="15","CSE",IF((MID(E274,5,2))="16","CIS",IF((MID(E274,5,2))="17","MS-MIS",IF((MID(E274,5,2))="18","B.COM",IF((MID(E274,5,2))="19","ETE",IF((MID(E274,5,2))="20","CS",IF((MID(E274,5,2))="21","MA-ENG(P)",IF((MID(E274,5,2))="22","MA-ENG(F)",IF((MID(E274,5,2))="23","TE",IF((MID(E274,5,2))="24","JMC",IF((MID(E274,5,2))="25","MS-CSE",IF((MID(E274,5,2))="26","LLB(H)",IF((MID(E274,5,2))="27","BRE",IF((MID(E274,5,2))="28","MSS-JMC",IF((MID(E274,5,2))="29","PHARMACY",IF((MID(E274,5,2))="30","ESDM",IF((MID(E274,5,2))="31","MS-ETE",IF((MID(E274,5,2))="32","MS-TE",IF((MID(E274,5,2))="33","EEE",IF((MID(E274,5,2))="34","NFE",IF((MID(E274,5,2))="35","SWE",IF((MID(E274,5,2))="36","LLB(P)",IF((MID(E274,5,2))="37","LLM(Pre)",IF((MID(E274,5,2))="38","LLM(F)",IF((MID(E274,5,2))="39","ICT",IF((MID(E274,5,2))="40","MTCA",IF((MID(E274,5,2))="41","MS-PH",IF((MID(E274,5,2))="42","ARCH",IF((MID(E274,5,2))="43","THM",IF((MID(E274,5,2))="44","MS-SWE",IF((MID(E274,5,2))="45","ENTRE",IF((MID(E274,5,2))="46","M-PHARM",IF((MID(E274,5,2))="47","CIVIL-ENG",0)))))))))))))))))))))))))))))))))))))</f>
        <v/>
      </c>
      <c r="G274" s="90">
        <f>#N/A</f>
        <v/>
      </c>
      <c r="H274" s="77" t="inlineStr">
        <is>
          <t>-</t>
        </is>
      </c>
      <c r="I274" s="85" t="inlineStr">
        <is>
          <t>Lalmai Group</t>
        </is>
      </c>
      <c r="J274" s="85" t="inlineStr">
        <is>
          <t>Sr. Executive</t>
        </is>
      </c>
      <c r="K274" s="85" t="inlineStr">
        <is>
          <t>124/05, BJRI Colony, Manik Nia Avenue ,Dhaka -1207.</t>
        </is>
      </c>
      <c r="L274" s="85" t="inlineStr">
        <is>
          <t>Rampur,Shariakandi,Bogra.</t>
        </is>
      </c>
      <c r="M274" s="32" t="inlineStr">
        <is>
          <t>01617306090</t>
        </is>
      </c>
      <c r="N274" s="90" t="inlineStr">
        <is>
          <t>faham14-507@diu.edu.bd</t>
        </is>
      </c>
    </row>
    <row customHeight="1" ht="12.75" r="275" s="161">
      <c r="A275" s="10" t="n"/>
      <c r="B275" s="85" t="n">
        <v>271</v>
      </c>
      <c r="C275" s="85" t="n"/>
      <c r="D275" s="96" t="inlineStr">
        <is>
          <t>Hussain Faruque</t>
        </is>
      </c>
      <c r="E275" s="29" t="inlineStr">
        <is>
          <t>111-23-2317</t>
        </is>
      </c>
      <c r="F275" s="49">
        <f>IF((MID(E275,5,2))="10","ENG",IF((MID(E275,5,2))="11","BBA",IF((MID(E275,5,2))="12","MBA(E)",IF((MID(E275,5,2))="14","MBA",IF((MID(E275,5,2))="15","CSE",IF((MID(E275,5,2))="16","CIS",IF((MID(E275,5,2))="17","MS-MIS",IF((MID(E275,5,2))="18","B.COM",IF((MID(E275,5,2))="19","ETE",IF((MID(E275,5,2))="20","CS",IF((MID(E275,5,2))="21","MA-ENG(P)",IF((MID(E275,5,2))="22","MA-ENG(F)",IF((MID(E275,5,2))="23","TE",IF((MID(E275,5,2))="24","JMC",IF((MID(E275,5,2))="25","MS-CSE",IF((MID(E275,5,2))="26","LLB(H)",IF((MID(E275,5,2))="27","BRE",IF((MID(E275,5,2))="28","MSS-JMC",IF((MID(E275,5,2))="29","PHARMACY",IF((MID(E275,5,2))="30","ESDM",IF((MID(E275,5,2))="31","MS-ETE",IF((MID(E275,5,2))="32","MS-TE",IF((MID(E275,5,2))="33","EEE",IF((MID(E275,5,2))="34","NFE",IF((MID(E275,5,2))="35","SWE",IF((MID(E275,5,2))="36","LLB(P)",IF((MID(E275,5,2))="37","LLM(Pre)",IF((MID(E275,5,2))="38","LLM(F)",IF((MID(E275,5,2))="39","ICT",IF((MID(E275,5,2))="40","MTCA",IF((MID(E275,5,2))="41","MS-PH",IF((MID(E275,5,2))="42","ARCH",IF((MID(E275,5,2))="43","THM",IF((MID(E275,5,2))="44","MS-SWE",IF((MID(E275,5,2))="45","ENTRE",IF((MID(E275,5,2))="46","M-PHARM",IF((MID(E275,5,2))="47","CIVIL-ENG",0)))))))))))))))))))))))))))))))))))))</f>
        <v/>
      </c>
      <c r="G275" s="90">
        <f>#N/A</f>
        <v/>
      </c>
      <c r="H275" s="85" t="inlineStr">
        <is>
          <t xml:space="preserve"> Spring 20151</t>
        </is>
      </c>
      <c r="I275" s="85" t="inlineStr">
        <is>
          <t xml:space="preserve"> Youth Group</t>
        </is>
      </c>
      <c r="J275" s="85" t="inlineStr">
        <is>
          <t>Officer</t>
        </is>
      </c>
      <c r="K275" s="85" t="inlineStr">
        <is>
          <t>Milik bagha,Bagha,Rahshahi-6280</t>
        </is>
      </c>
      <c r="L275" s="85" t="inlineStr">
        <is>
          <t>Milik bagha,Bagha,Rahshahi-6280</t>
        </is>
      </c>
      <c r="M275" s="32" t="inlineStr">
        <is>
          <t>01723057065</t>
        </is>
      </c>
      <c r="N275" s="90" t="inlineStr">
        <is>
          <t>faruque23-2317@diu.edu.bd</t>
        </is>
      </c>
    </row>
    <row customHeight="1" ht="12.75" r="276" s="161">
      <c r="A276" s="10" t="n"/>
      <c r="B276" s="85" t="n">
        <v>272</v>
      </c>
      <c r="C276" s="85" t="n"/>
      <c r="D276" s="96" t="inlineStr">
        <is>
          <t>Papia Sultana</t>
        </is>
      </c>
      <c r="E276" s="29" t="inlineStr">
        <is>
          <t>102-33-212</t>
        </is>
      </c>
      <c r="F276" s="49">
        <f>IF((MID(E276,5,2))="10","ENG",IF((MID(E276,5,2))="11","BBA",IF((MID(E276,5,2))="12","MBA(E)",IF((MID(E276,5,2))="14","MBA",IF((MID(E276,5,2))="15","CSE",IF((MID(E276,5,2))="16","CIS",IF((MID(E276,5,2))="17","MS-MIS",IF((MID(E276,5,2))="18","B.COM",IF((MID(E276,5,2))="19","ETE",IF((MID(E276,5,2))="20","CS",IF((MID(E276,5,2))="21","MA-ENG(P)",IF((MID(E276,5,2))="22","MA-ENG(F)",IF((MID(E276,5,2))="23","TE",IF((MID(E276,5,2))="24","JMC",IF((MID(E276,5,2))="25","MS-CSE",IF((MID(E276,5,2))="26","LLB(H)",IF((MID(E276,5,2))="27","BRE",IF((MID(E276,5,2))="28","MSS-JMC",IF((MID(E276,5,2))="29","PHARMACY",IF((MID(E276,5,2))="30","ESDM",IF((MID(E276,5,2))="31","MS-ETE",IF((MID(E276,5,2))="32","MS-TE",IF((MID(E276,5,2))="33","EEE",IF((MID(E276,5,2))="34","NFE",IF((MID(E276,5,2))="35","SWE",IF((MID(E276,5,2))="36","LLB(P)",IF((MID(E276,5,2))="37","LLM(Pre)",IF((MID(E276,5,2))="38","LLM(F)",IF((MID(E276,5,2))="39","ICT",IF((MID(E276,5,2))="40","MTCA",IF((MID(E276,5,2))="41","MS-PH",IF((MID(E276,5,2))="42","ARCH",IF((MID(E276,5,2))="43","THM",IF((MID(E276,5,2))="44","MS-SWE",IF((MID(E276,5,2))="45","ENTRE",IF((MID(E276,5,2))="46","M-PHARM",IF((MID(E276,5,2))="47","CIVIL-ENG",0)))))))))))))))))))))))))))))))))))))</f>
        <v/>
      </c>
      <c r="G276" s="90">
        <f>#N/A</f>
        <v/>
      </c>
      <c r="H276" s="85" t="inlineStr">
        <is>
          <t>Fall-2014</t>
        </is>
      </c>
      <c r="I276" s="85" t="inlineStr">
        <is>
          <t>-</t>
        </is>
      </c>
      <c r="J276" s="85" t="inlineStr">
        <is>
          <t>-</t>
        </is>
      </c>
      <c r="K276" s="85" t="inlineStr">
        <is>
          <t>House No-1/D/1, Road No-7/A, Dhanamondi, Dhaka.</t>
        </is>
      </c>
      <c r="L276" s="85" t="inlineStr">
        <is>
          <t>Sonargoli, Joypurhat.</t>
        </is>
      </c>
      <c r="M276" s="32" t="inlineStr">
        <is>
          <t>01737431540</t>
        </is>
      </c>
      <c r="N276" s="90" t="inlineStr">
        <is>
          <t>papiasultana555@gmail.com</t>
        </is>
      </c>
    </row>
    <row customHeight="1" ht="12.75" r="277" s="161">
      <c r="A277" s="10" t="n"/>
      <c r="B277" s="85" t="n">
        <v>273</v>
      </c>
      <c r="C277" s="85" t="n"/>
      <c r="D277" s="96" t="inlineStr">
        <is>
          <t>Fatima Zannat</t>
        </is>
      </c>
      <c r="E277" s="29" t="inlineStr">
        <is>
          <t>103-33-292</t>
        </is>
      </c>
      <c r="F277" s="49">
        <f>IF((MID(E277,5,2))="10","ENG",IF((MID(E277,5,2))="11","BBA",IF((MID(E277,5,2))="12","MBA(E)",IF((MID(E277,5,2))="14","MBA",IF((MID(E277,5,2))="15","CSE",IF((MID(E277,5,2))="16","CIS",IF((MID(E277,5,2))="17","MS-MIS",IF((MID(E277,5,2))="18","B.COM",IF((MID(E277,5,2))="19","ETE",IF((MID(E277,5,2))="20","CS",IF((MID(E277,5,2))="21","MA-ENG(P)",IF((MID(E277,5,2))="22","MA-ENG(F)",IF((MID(E277,5,2))="23","TE",IF((MID(E277,5,2))="24","JMC",IF((MID(E277,5,2))="25","MS-CSE",IF((MID(E277,5,2))="26","LLB(H)",IF((MID(E277,5,2))="27","BRE",IF((MID(E277,5,2))="28","MSS-JMC",IF((MID(E277,5,2))="29","PHARMACY",IF((MID(E277,5,2))="30","ESDM",IF((MID(E277,5,2))="31","MS-ETE",IF((MID(E277,5,2))="32","MS-TE",IF((MID(E277,5,2))="33","EEE",IF((MID(E277,5,2))="34","NFE",IF((MID(E277,5,2))="35","SWE",IF((MID(E277,5,2))="36","LLB(P)",IF((MID(E277,5,2))="37","LLM(Pre)",IF((MID(E277,5,2))="38","LLM(F)",IF((MID(E277,5,2))="39","ICT",IF((MID(E277,5,2))="40","MTCA",IF((MID(E277,5,2))="41","MS-PH",IF((MID(E277,5,2))="42","ARCH",IF((MID(E277,5,2))="43","THM",IF((MID(E277,5,2))="44","MS-SWE",IF((MID(E277,5,2))="45","ENTRE",IF((MID(E277,5,2))="46","M-PHARM",IF((MID(E277,5,2))="47","CIVIL-ENG",0)))))))))))))))))))))))))))))))))))))</f>
        <v/>
      </c>
      <c r="G277" s="90">
        <f>#N/A</f>
        <v/>
      </c>
      <c r="H277" s="85" t="inlineStr">
        <is>
          <t>Fall-2014</t>
        </is>
      </c>
      <c r="I277" s="85" t="inlineStr">
        <is>
          <t>-</t>
        </is>
      </c>
      <c r="J277" s="85" t="inlineStr">
        <is>
          <t>-</t>
        </is>
      </c>
      <c r="K277" s="85" t="inlineStr">
        <is>
          <t>71/A, Shukrabad, Dhanmondi,Dhaka.</t>
        </is>
      </c>
      <c r="L277" s="85" t="inlineStr">
        <is>
          <t>Dhamurhuda, Chuadanga.</t>
        </is>
      </c>
      <c r="M277" s="32" t="inlineStr">
        <is>
          <t>01760959439</t>
        </is>
      </c>
      <c r="N277" t="inlineStr">
        <is>
          <t>antorazannat@yahoo.com</t>
        </is>
      </c>
    </row>
    <row customHeight="1" ht="12.75" r="278" s="161">
      <c r="A278" s="10" t="n"/>
      <c r="B278" s="85" t="n">
        <v>274</v>
      </c>
      <c r="C278" s="85" t="n"/>
      <c r="D278" s="96" t="inlineStr">
        <is>
          <t>Supty Chakma Magi</t>
        </is>
      </c>
      <c r="E278" s="29" t="inlineStr">
        <is>
          <t>103-33-264</t>
        </is>
      </c>
      <c r="F278" s="49">
        <f>IF((MID(E278,5,2))="10","ENG",IF((MID(E278,5,2))="11","BBA",IF((MID(E278,5,2))="12","MBA(E)",IF((MID(E278,5,2))="14","MBA",IF((MID(E278,5,2))="15","CSE",IF((MID(E278,5,2))="16","CIS",IF((MID(E278,5,2))="17","MS-MIS",IF((MID(E278,5,2))="18","B.COM",IF((MID(E278,5,2))="19","ETE",IF((MID(E278,5,2))="20","CS",IF((MID(E278,5,2))="21","MA-ENG(P)",IF((MID(E278,5,2))="22","MA-ENG(F)",IF((MID(E278,5,2))="23","TE",IF((MID(E278,5,2))="24","JMC",IF((MID(E278,5,2))="25","MS-CSE",IF((MID(E278,5,2))="26","LLB(H)",IF((MID(E278,5,2))="27","BRE",IF((MID(E278,5,2))="28","MSS-JMC",IF((MID(E278,5,2))="29","PHARMACY",IF((MID(E278,5,2))="30","ESDM",IF((MID(E278,5,2))="31","MS-ETE",IF((MID(E278,5,2))="32","MS-TE",IF((MID(E278,5,2))="33","EEE",IF((MID(E278,5,2))="34","NFE",IF((MID(E278,5,2))="35","SWE",IF((MID(E278,5,2))="36","LLB(P)",IF((MID(E278,5,2))="37","LLM(Pre)",IF((MID(E278,5,2))="38","LLM(F)",IF((MID(E278,5,2))="39","ICT",IF((MID(E278,5,2))="40","MTCA",IF((MID(E278,5,2))="41","MS-PH",IF((MID(E278,5,2))="42","ARCH",IF((MID(E278,5,2))="43","THM",IF((MID(E278,5,2))="44","MS-SWE",IF((MID(E278,5,2))="45","ENTRE",IF((MID(E278,5,2))="46","M-PHARM",IF((MID(E278,5,2))="47","CIVIL-ENG",0)))))))))))))))))))))))))))))))))))))</f>
        <v/>
      </c>
      <c r="G278" s="90">
        <f>#N/A</f>
        <v/>
      </c>
      <c r="H278" s="85" t="inlineStr">
        <is>
          <t>Fall-2014</t>
        </is>
      </c>
      <c r="I278" s="85" t="inlineStr">
        <is>
          <t>-</t>
        </is>
      </c>
      <c r="J278" s="85" t="inlineStr">
        <is>
          <t>-</t>
        </is>
      </c>
      <c r="K278" s="85" t="inlineStr">
        <is>
          <t>71/A, Shukrabad, Dhanmondi, Dhaka.</t>
        </is>
      </c>
      <c r="L278" s="85" t="inlineStr">
        <is>
          <t>Vill-Dighinala, Dist-khagrachari.</t>
        </is>
      </c>
      <c r="M278" s="32" t="inlineStr">
        <is>
          <t>01557909012</t>
        </is>
      </c>
      <c r="N278" t="inlineStr">
        <is>
          <t>supty_chakma@yahoo.com</t>
        </is>
      </c>
    </row>
    <row customHeight="1" ht="12.75" r="279" s="161">
      <c r="A279" s="10" t="n"/>
      <c r="B279" s="77" t="n">
        <v>275</v>
      </c>
      <c r="C279" s="85" t="n"/>
      <c r="D279" s="96" t="inlineStr">
        <is>
          <t>Md. Tariqul Islam</t>
        </is>
      </c>
      <c r="E279" s="29" t="inlineStr">
        <is>
          <t>111-34-173</t>
        </is>
      </c>
      <c r="F279" s="49">
        <f>IF((MID(E279,5,2))="10","ENG",IF((MID(E279,5,2))="11","BBA",IF((MID(E279,5,2))="12","MBA(E)",IF((MID(E279,5,2))="14","MBA",IF((MID(E279,5,2))="15","CSE",IF((MID(E279,5,2))="16","CIS",IF((MID(E279,5,2))="17","MS-MIS",IF((MID(E279,5,2))="18","B.COM",IF((MID(E279,5,2))="19","ETE",IF((MID(E279,5,2))="20","CS",IF((MID(E279,5,2))="21","MA-ENG(P)",IF((MID(E279,5,2))="22","MA-ENG(F)",IF((MID(E279,5,2))="23","TE",IF((MID(E279,5,2))="24","JMC",IF((MID(E279,5,2))="25","MS-CSE",IF((MID(E279,5,2))="26","LLB(H)",IF((MID(E279,5,2))="27","BRE",IF((MID(E279,5,2))="28","MSS-JMC",IF((MID(E279,5,2))="29","PHARMACY",IF((MID(E279,5,2))="30","ESDM",IF((MID(E279,5,2))="31","MS-ETE",IF((MID(E279,5,2))="32","MS-TE",IF((MID(E279,5,2))="33","EEE",IF((MID(E279,5,2))="34","NFE",IF((MID(E279,5,2))="35","SWE",IF((MID(E279,5,2))="36","LLB(P)",IF((MID(E279,5,2))="37","LLM(Pre)",IF((MID(E279,5,2))="38","LLM(F)",IF((MID(E279,5,2))="39","ICT",IF((MID(E279,5,2))="40","MTCA",IF((MID(E279,5,2))="41","MS-PH",IF((MID(E279,5,2))="42","ARCH",IF((MID(E279,5,2))="43","THM",IF((MID(E279,5,2))="44","MS-SWE",IF((MID(E279,5,2))="45","ENTRE",IF((MID(E279,5,2))="46","M-PHARM",IF((MID(E279,5,2))="47","CIVIL-ENG",0)))))))))))))))))))))))))))))))))))))</f>
        <v/>
      </c>
      <c r="G279" s="90">
        <f>#N/A</f>
        <v/>
      </c>
      <c r="H279" s="85" t="inlineStr">
        <is>
          <t>Fall 2014</t>
        </is>
      </c>
      <c r="I279" s="85" t="inlineStr">
        <is>
          <t>M.K. S food Products</t>
        </is>
      </c>
      <c r="J279" s="85" t="inlineStr">
        <is>
          <t>Chemist.</t>
        </is>
      </c>
      <c r="K279" s="85" t="inlineStr">
        <is>
          <t>Bhululia,Katkhior,Naogaon.</t>
        </is>
      </c>
      <c r="L279" s="85" t="inlineStr">
        <is>
          <t>Kallayanpur,Dhaka</t>
        </is>
      </c>
      <c r="M279" s="32" t="inlineStr">
        <is>
          <t>01739409175</t>
        </is>
      </c>
      <c r="N279" s="90" t="inlineStr">
        <is>
          <t>tariqul34-173@diu.edu.bd</t>
        </is>
      </c>
    </row>
    <row customHeight="1" ht="12.75" r="280" s="161">
      <c r="A280" s="10" t="n"/>
      <c r="B280" s="77" t="n">
        <v>276</v>
      </c>
      <c r="C280" s="85" t="n"/>
      <c r="D280" s="96" t="inlineStr">
        <is>
          <t>Md. Azizul Hakim</t>
        </is>
      </c>
      <c r="E280" s="29" t="inlineStr">
        <is>
          <t>103-33-314</t>
        </is>
      </c>
      <c r="F280" s="49">
        <f>IF((MID(E280,5,2))="10","ENG",IF((MID(E280,5,2))="11","BBA",IF((MID(E280,5,2))="12","MBA(E)",IF((MID(E280,5,2))="14","MBA",IF((MID(E280,5,2))="15","CSE",IF((MID(E280,5,2))="16","CIS",IF((MID(E280,5,2))="17","MS-MIS",IF((MID(E280,5,2))="18","B.COM",IF((MID(E280,5,2))="19","ETE",IF((MID(E280,5,2))="20","CS",IF((MID(E280,5,2))="21","MA-ENG(P)",IF((MID(E280,5,2))="22","MA-ENG(F)",IF((MID(E280,5,2))="23","TE",IF((MID(E280,5,2))="24","JMC",IF((MID(E280,5,2))="25","MS-CSE",IF((MID(E280,5,2))="26","LLB(H)",IF((MID(E280,5,2))="27","BRE",IF((MID(E280,5,2))="28","MSS-JMC",IF((MID(E280,5,2))="29","PHARMACY",IF((MID(E280,5,2))="30","ESDM",IF((MID(E280,5,2))="31","MS-ETE",IF((MID(E280,5,2))="32","MS-TE",IF((MID(E280,5,2))="33","EEE",IF((MID(E280,5,2))="34","NFE",IF((MID(E280,5,2))="35","SWE",IF((MID(E280,5,2))="36","LLB(P)",IF((MID(E280,5,2))="37","LLM(Pre)",IF((MID(E280,5,2))="38","LLM(F)",IF((MID(E280,5,2))="39","ICT",IF((MID(E280,5,2))="40","MTCA",IF((MID(E280,5,2))="41","MS-PH",IF((MID(E280,5,2))="42","ARCH",IF((MID(E280,5,2))="43","THM",IF((MID(E280,5,2))="44","MS-SWE",IF((MID(E280,5,2))="45","ENTRE",IF((MID(E280,5,2))="46","M-PHARM",IF((MID(E280,5,2))="47","CIVIL-ENG",0)))))))))))))))))))))))))))))))))))))</f>
        <v/>
      </c>
      <c r="G280" s="90">
        <f>#N/A</f>
        <v/>
      </c>
      <c r="H280" s="85" t="inlineStr">
        <is>
          <t>Fall-2014</t>
        </is>
      </c>
      <c r="I280" s="85" t="inlineStr">
        <is>
          <t>-</t>
        </is>
      </c>
      <c r="J280" s="85" t="inlineStr">
        <is>
          <t>-</t>
        </is>
      </c>
      <c r="K280" s="85" t="inlineStr">
        <is>
          <t>8/8, Shukrabad, Dhanmondi, Dhaka.</t>
        </is>
      </c>
      <c r="L280" s="85" t="inlineStr">
        <is>
          <t>8/8, Shukrabad, Dhanmondi, Dhaka.</t>
        </is>
      </c>
      <c r="M280" s="32" t="inlineStr">
        <is>
          <t>01911691904</t>
        </is>
      </c>
      <c r="N280" t="inlineStr">
        <is>
          <t>ashim05@live.com</t>
        </is>
      </c>
    </row>
    <row customHeight="1" ht="12.75" r="281" s="161">
      <c r="A281" s="10" t="n"/>
      <c r="B281" s="85" t="n">
        <v>277</v>
      </c>
      <c r="C281" s="85" t="n"/>
      <c r="D281" s="96" t="inlineStr">
        <is>
          <t>Tanmay Sarkar</t>
        </is>
      </c>
      <c r="E281" s="29" t="inlineStr">
        <is>
          <t>103-33-313</t>
        </is>
      </c>
      <c r="F281" s="49">
        <f>IF((MID(E281,5,2))="10","ENG",IF((MID(E281,5,2))="11","BBA",IF((MID(E281,5,2))="12","MBA(E)",IF((MID(E281,5,2))="14","MBA",IF((MID(E281,5,2))="15","CSE",IF((MID(E281,5,2))="16","CIS",IF((MID(E281,5,2))="17","MS-MIS",IF((MID(E281,5,2))="18","B.COM",IF((MID(E281,5,2))="19","ETE",IF((MID(E281,5,2))="20","CS",IF((MID(E281,5,2))="21","MA-ENG(P)",IF((MID(E281,5,2))="22","MA-ENG(F)",IF((MID(E281,5,2))="23","TE",IF((MID(E281,5,2))="24","JMC",IF((MID(E281,5,2))="25","MS-CSE",IF((MID(E281,5,2))="26","LLB(H)",IF((MID(E281,5,2))="27","BRE",IF((MID(E281,5,2))="28","MSS-JMC",IF((MID(E281,5,2))="29","PHARMACY",IF((MID(E281,5,2))="30","ESDM",IF((MID(E281,5,2))="31","MS-ETE",IF((MID(E281,5,2))="32","MS-TE",IF((MID(E281,5,2))="33","EEE",IF((MID(E281,5,2))="34","NFE",IF((MID(E281,5,2))="35","SWE",IF((MID(E281,5,2))="36","LLB(P)",IF((MID(E281,5,2))="37","LLM(Pre)",IF((MID(E281,5,2))="38","LLM(F)",IF((MID(E281,5,2))="39","ICT",IF((MID(E281,5,2))="40","MTCA",IF((MID(E281,5,2))="41","MS-PH",IF((MID(E281,5,2))="42","ARCH",IF((MID(E281,5,2))="43","THM",IF((MID(E281,5,2))="44","MS-SWE",IF((MID(E281,5,2))="45","ENTRE",IF((MID(E281,5,2))="46","M-PHARM",IF((MID(E281,5,2))="47","CIVIL-ENG",0)))))))))))))))))))))))))))))))))))))</f>
        <v/>
      </c>
      <c r="G281" s="90">
        <f>#N/A</f>
        <v/>
      </c>
      <c r="H281" s="85" t="inlineStr">
        <is>
          <t>Fall 2014</t>
        </is>
      </c>
      <c r="I281" s="85" t="inlineStr">
        <is>
          <t>Energypac Power Generation Ltd.</t>
        </is>
      </c>
      <c r="J281" s="85" t="inlineStr">
        <is>
          <t>Service Engineer.</t>
        </is>
      </c>
      <c r="K281" s="85" t="inlineStr">
        <is>
          <t>Dhuliparamor,EPZ comilla Road,Comilla.</t>
        </is>
      </c>
      <c r="L281" s="85" t="inlineStr">
        <is>
          <t>Sujalpur,Birgonj.Dinajpur.</t>
        </is>
      </c>
      <c r="M281" s="32" t="inlineStr">
        <is>
          <t>01737888728</t>
        </is>
      </c>
      <c r="N281" t="inlineStr">
        <is>
          <t>www.tanmayts10@gmail.com</t>
        </is>
      </c>
    </row>
    <row customHeight="1" ht="12.75" r="282" s="161">
      <c r="A282" s="10" t="n"/>
      <c r="B282" s="85" t="n">
        <v>278</v>
      </c>
      <c r="C282" s="85" t="n"/>
      <c r="D282" s="96" t="inlineStr">
        <is>
          <t>Rakibul Islam</t>
        </is>
      </c>
      <c r="E282" s="29" t="inlineStr">
        <is>
          <t>103-33-276</t>
        </is>
      </c>
      <c r="F282" s="49">
        <f>IF((MID(E282,5,2))="10","ENG",IF((MID(E282,5,2))="11","BBA",IF((MID(E282,5,2))="12","MBA(E)",IF((MID(E282,5,2))="14","MBA",IF((MID(E282,5,2))="15","CSE",IF((MID(E282,5,2))="16","CIS",IF((MID(E282,5,2))="17","MS-MIS",IF((MID(E282,5,2))="18","B.COM",IF((MID(E282,5,2))="19","ETE",IF((MID(E282,5,2))="20","CS",IF((MID(E282,5,2))="21","MA-ENG(P)",IF((MID(E282,5,2))="22","MA-ENG(F)",IF((MID(E282,5,2))="23","TE",IF((MID(E282,5,2))="24","JMC",IF((MID(E282,5,2))="25","MS-CSE",IF((MID(E282,5,2))="26","LLB(H)",IF((MID(E282,5,2))="27","BRE",IF((MID(E282,5,2))="28","MSS-JMC",IF((MID(E282,5,2))="29","PHARMACY",IF((MID(E282,5,2))="30","ESDM",IF((MID(E282,5,2))="31","MS-ETE",IF((MID(E282,5,2))="32","MS-TE",IF((MID(E282,5,2))="33","EEE",IF((MID(E282,5,2))="34","NFE",IF((MID(E282,5,2))="35","SWE",IF((MID(E282,5,2))="36","LLB(P)",IF((MID(E282,5,2))="37","LLM(Pre)",IF((MID(E282,5,2))="38","LLM(F)",IF((MID(E282,5,2))="39","ICT",IF((MID(E282,5,2))="40","MTCA",IF((MID(E282,5,2))="41","MS-PH",IF((MID(E282,5,2))="42","ARCH",IF((MID(E282,5,2))="43","THM",IF((MID(E282,5,2))="44","MS-SWE",IF((MID(E282,5,2))="45","ENTRE",IF((MID(E282,5,2))="46","M-PHARM",IF((MID(E282,5,2))="47","CIVIL-ENG",0)))))))))))))))))))))))))))))))))))))</f>
        <v/>
      </c>
      <c r="G282" s="90">
        <f>#N/A</f>
        <v/>
      </c>
      <c r="H282" s="85" t="inlineStr">
        <is>
          <t>Spring-2015</t>
        </is>
      </c>
      <c r="I282" s="85" t="inlineStr">
        <is>
          <t>-</t>
        </is>
      </c>
      <c r="J282" s="85" t="inlineStr">
        <is>
          <t>-</t>
        </is>
      </c>
      <c r="K282" s="85" t="inlineStr">
        <is>
          <t>5/1-H, Borabo, MOhanpur, Shyamoli, Dhaka.</t>
        </is>
      </c>
      <c r="L282" s="85" t="inlineStr">
        <is>
          <t>Vill-Golmunda, Post-Golmunda, Thana-Joldhaka, Dist-Nilphamari.</t>
        </is>
      </c>
      <c r="M282" s="32" t="inlineStr">
        <is>
          <t>01723846121</t>
        </is>
      </c>
      <c r="N282" s="27" t="inlineStr">
        <is>
          <t>rakibul.islam50@yahoo,com</t>
        </is>
      </c>
    </row>
    <row customHeight="1" ht="12.75" r="283" s="161">
      <c r="A283" s="10" t="n"/>
      <c r="B283" s="85" t="n">
        <v>279</v>
      </c>
      <c r="C283" s="85" t="n"/>
      <c r="D283" s="96" t="inlineStr">
        <is>
          <t>Md. Asif Ahmed</t>
        </is>
      </c>
      <c r="E283" s="29" t="inlineStr">
        <is>
          <t>103-33-266</t>
        </is>
      </c>
      <c r="F283" s="49">
        <f>IF((MID(E283,5,2))="10","ENG",IF((MID(E283,5,2))="11","BBA",IF((MID(E283,5,2))="12","MBA(E)",IF((MID(E283,5,2))="14","MBA",IF((MID(E283,5,2))="15","CSE",IF((MID(E283,5,2))="16","CIS",IF((MID(E283,5,2))="17","MS-MIS",IF((MID(E283,5,2))="18","B.COM",IF((MID(E283,5,2))="19","ETE",IF((MID(E283,5,2))="20","CS",IF((MID(E283,5,2))="21","MA-ENG(P)",IF((MID(E283,5,2))="22","MA-ENG(F)",IF((MID(E283,5,2))="23","TE",IF((MID(E283,5,2))="24","JMC",IF((MID(E283,5,2))="25","MS-CSE",IF((MID(E283,5,2))="26","LLB(H)",IF((MID(E283,5,2))="27","BRE",IF((MID(E283,5,2))="28","MSS-JMC",IF((MID(E283,5,2))="29","PHARMACY",IF((MID(E283,5,2))="30","ESDM",IF((MID(E283,5,2))="31","MS-ETE",IF((MID(E283,5,2))="32","MS-TE",IF((MID(E283,5,2))="33","EEE",IF((MID(E283,5,2))="34","NFE",IF((MID(E283,5,2))="35","SWE",IF((MID(E283,5,2))="36","LLB(P)",IF((MID(E283,5,2))="37","LLM(Pre)",IF((MID(E283,5,2))="38","LLM(F)",IF((MID(E283,5,2))="39","ICT",IF((MID(E283,5,2))="40","MTCA",IF((MID(E283,5,2))="41","MS-PH",IF((MID(E283,5,2))="42","ARCH",IF((MID(E283,5,2))="43","THM",IF((MID(E283,5,2))="44","MS-SWE",IF((MID(E283,5,2))="45","ENTRE",IF((MID(E283,5,2))="46","M-PHARM",IF((MID(E283,5,2))="47","CIVIL-ENG",0)))))))))))))))))))))))))))))))))))))</f>
        <v/>
      </c>
      <c r="G283" s="90">
        <f>#N/A</f>
        <v/>
      </c>
      <c r="H283" s="85" t="inlineStr">
        <is>
          <t>Fall-2014</t>
        </is>
      </c>
      <c r="I283" s="85" t="inlineStr">
        <is>
          <t>-</t>
        </is>
      </c>
      <c r="J283" s="85" t="inlineStr">
        <is>
          <t>-</t>
        </is>
      </c>
      <c r="K283" s="85" t="inlineStr">
        <is>
          <t>8/8, Shukrabad, Dhanmondi, Dhaka.</t>
        </is>
      </c>
      <c r="L283" s="85" t="inlineStr">
        <is>
          <t>8/8, Shukrabad, Dhanmondi, Dhaka.</t>
        </is>
      </c>
      <c r="M283" s="32" t="inlineStr">
        <is>
          <t>01911691904</t>
        </is>
      </c>
      <c r="N283" s="27" t="inlineStr">
        <is>
          <t>asif.ahmed691904@gmail.com</t>
        </is>
      </c>
    </row>
    <row customHeight="1" ht="12.75" r="284" s="161">
      <c r="A284" s="10" t="n"/>
      <c r="B284" s="85" t="n">
        <v>280</v>
      </c>
      <c r="C284" s="85" t="n"/>
      <c r="D284" s="86" t="inlineStr">
        <is>
          <t>MD. Zahedul Islam</t>
        </is>
      </c>
      <c r="E284" s="86" t="inlineStr">
        <is>
          <t>103-33-302</t>
        </is>
      </c>
      <c r="F284" s="49">
        <f>IF((MID(E284,5,2))="10","ENG",IF((MID(E284,5,2))="11","BBA",IF((MID(E284,5,2))="12","MBA(E)",IF((MID(E284,5,2))="14","MBA",IF((MID(E284,5,2))="15","CSE",IF((MID(E284,5,2))="16","CIS",IF((MID(E284,5,2))="17","MS-MIS",IF((MID(E284,5,2))="18","B.COM",IF((MID(E284,5,2))="19","ETE",IF((MID(E284,5,2))="20","CS",IF((MID(E284,5,2))="21","MA-ENG(P)",IF((MID(E284,5,2))="22","MA-ENG(F)",IF((MID(E284,5,2))="23","TE",IF((MID(E284,5,2))="24","JMC",IF((MID(E284,5,2))="25","MS-CSE",IF((MID(E284,5,2))="26","LLB(H)",IF((MID(E284,5,2))="27","BRE",IF((MID(E284,5,2))="28","MSS-JMC",IF((MID(E284,5,2))="29","PHARMACY",IF((MID(E284,5,2))="30","ESDM",IF((MID(E284,5,2))="31","MS-ETE",IF((MID(E284,5,2))="32","MS-TE",IF((MID(E284,5,2))="33","EEE",IF((MID(E284,5,2))="34","NFE",IF((MID(E284,5,2))="35","SWE",IF((MID(E284,5,2))="36","LLB(P)",IF((MID(E284,5,2))="37","LLM(Pre)",IF((MID(E284,5,2))="38","LLM(F)",IF((MID(E284,5,2))="39","ICT",IF((MID(E284,5,2))="40","MTCA",IF((MID(E284,5,2))="41","MS-PH",IF((MID(E284,5,2))="42","ARCH",IF((MID(E284,5,2))="43","THM",IF((MID(E284,5,2))="44","MS-SWE",IF((MID(E284,5,2))="45","ENTRE",IF((MID(E284,5,2))="46","M-PHARM",IF((MID(E284,5,2))="47","CIVIL-ENG",0)))))))))))))))))))))))))))))))))))))</f>
        <v/>
      </c>
      <c r="G284" s="90">
        <f>#N/A</f>
        <v/>
      </c>
      <c r="H284" s="85" t="inlineStr">
        <is>
          <t>Fall 2014</t>
        </is>
      </c>
      <c r="I284" s="85" t="inlineStr">
        <is>
          <t>Excelsipr Trading Corporation Ltd.</t>
        </is>
      </c>
      <c r="J284" s="85" t="inlineStr">
        <is>
          <t xml:space="preserve"> Service Engineer</t>
        </is>
      </c>
      <c r="K284" s="85" t="inlineStr">
        <is>
          <t>8/8 Shukrabad,Dhanmondi, Dhaka-1207.</t>
        </is>
      </c>
      <c r="L284" s="85" t="inlineStr">
        <is>
          <t>8/8 Shukrabad,Dhanmondi, Dhaka-1207.</t>
        </is>
      </c>
      <c r="M284" s="17" t="n">
        <v>1721767643</v>
      </c>
      <c r="N284" s="23">
        <f>HYPERLINK("mailto:zahedul302@yahoo.com","zahedul302@yahoo.com")</f>
        <v/>
      </c>
    </row>
    <row customHeight="1" ht="12.75" r="285" s="161">
      <c r="A285" s="10" t="n"/>
      <c r="B285" s="85" t="n">
        <v>281</v>
      </c>
      <c r="C285" s="85" t="n"/>
      <c r="D285" s="86" t="inlineStr">
        <is>
          <t>Mir Ummay Touhida</t>
        </is>
      </c>
      <c r="E285" s="86" t="inlineStr">
        <is>
          <t xml:space="preserve"> 122-15-1910</t>
        </is>
      </c>
      <c r="F285" s="49" t="inlineStr">
        <is>
          <t>CSE</t>
        </is>
      </c>
      <c r="G285" s="90" t="inlineStr">
        <is>
          <t>Summer-2012</t>
        </is>
      </c>
      <c r="H285" s="85" t="inlineStr">
        <is>
          <t xml:space="preserve"> Summer 2015</t>
        </is>
      </c>
      <c r="I285" s="85" t="inlineStr">
        <is>
          <t xml:space="preserve"> DBWCTP</t>
        </is>
      </c>
      <c r="J285" s="85" t="inlineStr">
        <is>
          <t>Instructor</t>
        </is>
      </c>
      <c r="K285" s="85" t="inlineStr">
        <is>
          <t>94/A,Indera Road, Stejgona , Shere e b angla Nagar,Dhaka.</t>
        </is>
      </c>
      <c r="L285" s="85" t="inlineStr">
        <is>
          <t>Jhaudir,Kushtia</t>
        </is>
      </c>
      <c r="M285" s="17" t="n">
        <v>1716664644</v>
      </c>
      <c r="N285" s="23">
        <f>HYPERLINK("mailto:engr.touhida@gmail.com","engr.touhida@gmail.com")</f>
        <v/>
      </c>
    </row>
    <row customHeight="1" ht="12.75" r="286" s="161">
      <c r="A286" s="10" t="n"/>
      <c r="B286" s="85" t="n">
        <v>282</v>
      </c>
      <c r="C286" s="85" t="n"/>
      <c r="D286" s="86" t="inlineStr">
        <is>
          <t>MD. Abdullah Al 
Murad</t>
        </is>
      </c>
      <c r="E286" s="86" t="inlineStr">
        <is>
          <t>103-23-2164</t>
        </is>
      </c>
      <c r="F286" s="49">
        <f>IF((MID(E286,5,2))="10","ENG",IF((MID(E286,5,2))="11","BBA",IF((MID(E286,5,2))="12","MBA(E)",IF((MID(E286,5,2))="14","MBA",IF((MID(E286,5,2))="15","CSE",IF((MID(E286,5,2))="16","CIS",IF((MID(E286,5,2))="17","MS-MIS",IF((MID(E286,5,2))="18","B.COM",IF((MID(E286,5,2))="19","ETE",IF((MID(E286,5,2))="20","CS",IF((MID(E286,5,2))="21","MA-ENG(P)",IF((MID(E286,5,2))="22","MA-ENG(F)",IF((MID(E286,5,2))="23","TE",IF((MID(E286,5,2))="24","JMC",IF((MID(E286,5,2))="25","MS-CSE",IF((MID(E286,5,2))="26","LLB(H)",IF((MID(E286,5,2))="27","BRE",IF((MID(E286,5,2))="28","MSS-JMC",IF((MID(E286,5,2))="29","PHARMACY",IF((MID(E286,5,2))="30","ESDM",IF((MID(E286,5,2))="31","MS-ETE",IF((MID(E286,5,2))="32","MS-TE",IF((MID(E286,5,2))="33","EEE",IF((MID(E286,5,2))="34","NFE",IF((MID(E286,5,2))="35","SWE",IF((MID(E286,5,2))="36","LLB(P)",IF((MID(E286,5,2))="37","LLM(Pre)",IF((MID(E286,5,2))="38","LLM(F)",IF((MID(E286,5,2))="39","ICT",IF((MID(E286,5,2))="40","MTCA",IF((MID(E286,5,2))="41","MS-PH",IF((MID(E286,5,2))="42","ARCH",IF((MID(E286,5,2))="43","THM",IF((MID(E286,5,2))="44","MS-SWE",IF((MID(E286,5,2))="45","ENTRE",IF((MID(E286,5,2))="46","M-PHARM",IF((MID(E286,5,2))="47","CIVIL-ENG",0)))))))))))))))))))))))))))))))))))))</f>
        <v/>
      </c>
      <c r="G286" s="90">
        <f>IF((LEFT(E286,3))="063","Fall-2006",IF((LEFT(E286,3))="071","Spring-2007",IF((LEFT(E286,3))="072","Summer-2007",IF((LEFT(E286,3))="073","Fall-2007",IF((LEFT(E286,3))="081","Spring-2008",IF((LEFT(E286,3))="082","Summer-2008",IF((LEFT(E286,3))="083","Fall-2008",IF((LEFT(E286,3))="091","Spring-2009",IF((LEFT(E286,3))="092","Summer-2009",IF((LEFT(E286,3))="093","Fall-2009",IF((LEFT(E286,3))="101","Spring-2010",IF((LEFT(E286,3))="102","Summer-2010",IF((LEFT(E286,3))="103","Fall-2010",IF((LEFT(E286,3))="111","Spring-2011",IF((LEFT(E286,3))="112","Summer-2011",IF((LEFT(E286,3))="113","Fall-2011",IF((LEFT(E286,3))="121","Spring-2012",IF((LEFT(E286,3))="122","Summer-2012",IF((LEFT(E286,3))="123","Fall-2012",IF((LEFT(E286,3))="131","Spring-2013",IF((LEFT(E286,3))="132","Summer-2013",IF((LEFT(E286,3))="133","Fall-2013",IF((LEFT(E286,3))="141","Spring-2014",IF((LEFT(E286,3))="142","Summer-2014",IF((LEFT(E286,3))="143","Fall-2014",0)))))))))))))))))))))))))</f>
        <v/>
      </c>
      <c r="H286" s="77" t="inlineStr">
        <is>
          <t>-</t>
        </is>
      </c>
      <c r="I286" s="85" t="inlineStr">
        <is>
          <t>Sharmin Group</t>
        </is>
      </c>
      <c r="J286" s="85" t="inlineStr">
        <is>
          <t>IE Executive</t>
        </is>
      </c>
      <c r="K286" s="85" t="inlineStr">
        <is>
          <t>Barun, Ashullia Savar,Dhaka</t>
        </is>
      </c>
      <c r="L286" s="85" t="inlineStr">
        <is>
          <t>Kutubpur,Pirpurkullah,Dhanurhuda,Chuadanga.</t>
        </is>
      </c>
      <c r="M286" s="17" t="n">
        <v>1675441656</v>
      </c>
      <c r="N286" s="23">
        <f>HYPERLINK("mailto:murad1416tex@gmail.com","murad1416tex@gmail.com")</f>
        <v/>
      </c>
    </row>
    <row customHeight="1" ht="12.75" r="287" s="161">
      <c r="A287" s="10" t="n"/>
      <c r="B287" s="85" t="n">
        <v>283</v>
      </c>
      <c r="C287" s="85" t="n"/>
      <c r="D287" s="86" t="inlineStr">
        <is>
          <t>MDS. Nazrul Islam</t>
        </is>
      </c>
      <c r="E287" s="86" t="inlineStr">
        <is>
          <t>112-33-680</t>
        </is>
      </c>
      <c r="F287" s="49">
        <f>IF((MID(E287,5,2))="10","ENG",IF((MID(E287,5,2))="11","BBA",IF((MID(E287,5,2))="12","MBA(E)",IF((MID(E287,5,2))="14","MBA",IF((MID(E287,5,2))="15","CSE",IF((MID(E287,5,2))="16","CIS",IF((MID(E287,5,2))="17","MS-MIS",IF((MID(E287,5,2))="18","B.COM",IF((MID(E287,5,2))="19","ETE",IF((MID(E287,5,2))="20","CS",IF((MID(E287,5,2))="21","MA-ENG(P)",IF((MID(E287,5,2))="22","MA-ENG(F)",IF((MID(E287,5,2))="23","TE",IF((MID(E287,5,2))="24","JMC",IF((MID(E287,5,2))="25","MS-CSE",IF((MID(E287,5,2))="26","LLB(H)",IF((MID(E287,5,2))="27","BRE",IF((MID(E287,5,2))="28","MSS-JMC",IF((MID(E287,5,2))="29","PHARMACY",IF((MID(E287,5,2))="30","ESDM",IF((MID(E287,5,2))="31","MS-ETE",IF((MID(E287,5,2))="32","MS-TE",IF((MID(E287,5,2))="33","EEE",IF((MID(E287,5,2))="34","NFE",IF((MID(E287,5,2))="35","SWE",IF((MID(E287,5,2))="36","LLB(P)",IF((MID(E287,5,2))="37","LLM(Pre)",IF((MID(E287,5,2))="38","LLM(F)",IF((MID(E287,5,2))="39","ICT",IF((MID(E287,5,2))="40","MTCA",IF((MID(E287,5,2))="41","MS-PH",IF((MID(E287,5,2))="42","ARCH",IF((MID(E287,5,2))="43","THM",IF((MID(E287,5,2))="44","MS-SWE",IF((MID(E287,5,2))="45","ENTRE",IF((MID(E287,5,2))="46","M-PHARM",IF((MID(E287,5,2))="47","CIVIL-ENG",0)))))))))))))))))))))))))))))))))))))</f>
        <v/>
      </c>
      <c r="G287" s="90">
        <f>IF((LEFT(E287,3))="063","Fall-2006",IF((LEFT(E287,3))="071","Spring-2007",IF((LEFT(E287,3))="072","Summer-2007",IF((LEFT(E287,3))="073","Fall-2007",IF((LEFT(E287,3))="081","Spring-2008",IF((LEFT(E287,3))="082","Summer-2008",IF((LEFT(E287,3))="083","Fall-2008",IF((LEFT(E287,3))="091","Spring-2009",IF((LEFT(E287,3))="092","Summer-2009",IF((LEFT(E287,3))="093","Fall-2009",IF((LEFT(E287,3))="101","Spring-2010",IF((LEFT(E287,3))="102","Summer-2010",IF((LEFT(E287,3))="103","Fall-2010",IF((LEFT(E287,3))="111","Spring-2011",IF((LEFT(E287,3))="112","Summer-2011",IF((LEFT(E287,3))="113","Fall-2011",IF((LEFT(E287,3))="121","Spring-2012",IF((LEFT(E287,3))="122","Summer-2012",IF((LEFT(E287,3))="123","Fall-2012",IF((LEFT(E287,3))="131","Spring-2013",IF((LEFT(E287,3))="132","Summer-2013",IF((LEFT(E287,3))="133","Fall-2013",IF((LEFT(E287,3))="141","Spring-2014",IF((LEFT(E287,3))="142","Summer-2014",IF((LEFT(E287,3))="143","Fall-2014",0)))))))))))))))))))))))))</f>
        <v/>
      </c>
      <c r="H287" s="77" t="inlineStr">
        <is>
          <t>-</t>
        </is>
      </c>
      <c r="I287" s="85" t="inlineStr">
        <is>
          <t>Navana CNG Ltd.</t>
        </is>
      </c>
      <c r="J287" s="85" t="inlineStr">
        <is>
          <t>Asst. Service Engineer</t>
        </is>
      </c>
      <c r="K287" s="85" t="inlineStr">
        <is>
          <t>Sukandi Takir Para,Sukandi,Monohardi,Norsingdi.</t>
        </is>
      </c>
      <c r="L287" s="85" t="inlineStr">
        <is>
          <t>Sukandi Takir Para,Sukandi,Monohardi,Norsingdi.</t>
        </is>
      </c>
      <c r="M287" s="17" t="n">
        <v>1817571534</v>
      </c>
      <c r="N287" s="23">
        <f>HYPERLINK("mailto:nazrul_eng33@yahoo.com","nazrul_eng33@yahoo.com")</f>
        <v/>
      </c>
    </row>
    <row customHeight="1" ht="12.75" r="288" s="161">
      <c r="A288" s="10" t="n"/>
      <c r="B288" s="85" t="n">
        <v>284</v>
      </c>
      <c r="C288" s="85" t="n"/>
      <c r="D288" s="86" t="inlineStr">
        <is>
          <t>K.K.M Jabedul 
Awal Sajiv</t>
        </is>
      </c>
      <c r="E288" s="86" t="inlineStr">
        <is>
          <t>111-33-398</t>
        </is>
      </c>
      <c r="F288" s="49">
        <f>IF((MID(E288,5,2))="10","ENG",IF((MID(E288,5,2))="11","BBA",IF((MID(E288,5,2))="12","MBA(E)",IF((MID(E288,5,2))="14","MBA",IF((MID(E288,5,2))="15","CSE",IF((MID(E288,5,2))="16","CIS",IF((MID(E288,5,2))="17","MS-MIS",IF((MID(E288,5,2))="18","B.COM",IF((MID(E288,5,2))="19","ETE",IF((MID(E288,5,2))="20","CS",IF((MID(E288,5,2))="21","MA-ENG(P)",IF((MID(E288,5,2))="22","MA-ENG(F)",IF((MID(E288,5,2))="23","TE",IF((MID(E288,5,2))="24","JMC",IF((MID(E288,5,2))="25","MS-CSE",IF((MID(E288,5,2))="26","LLB(H)",IF((MID(E288,5,2))="27","BRE",IF((MID(E288,5,2))="28","MSS-JMC",IF((MID(E288,5,2))="29","PHARMACY",IF((MID(E288,5,2))="30","ESDM",IF((MID(E288,5,2))="31","MS-ETE",IF((MID(E288,5,2))="32","MS-TE",IF((MID(E288,5,2))="33","EEE",IF((MID(E288,5,2))="34","NFE",IF((MID(E288,5,2))="35","SWE",IF((MID(E288,5,2))="36","LLB(P)",IF((MID(E288,5,2))="37","LLM(Pre)",IF((MID(E288,5,2))="38","LLM(F)",IF((MID(E288,5,2))="39","ICT",IF((MID(E288,5,2))="40","MTCA",IF((MID(E288,5,2))="41","MS-PH",IF((MID(E288,5,2))="42","ARCH",IF((MID(E288,5,2))="43","THM",IF((MID(E288,5,2))="44","MS-SWE",IF((MID(E288,5,2))="45","ENTRE",IF((MID(E288,5,2))="46","M-PHARM",IF((MID(E288,5,2))="47","CIVIL-ENG",0)))))))))))))))))))))))))))))))))))))</f>
        <v/>
      </c>
      <c r="G288" s="90">
        <f>IF((LEFT(E288,3))="063","Fall-2006",IF((LEFT(E288,3))="071","Spring-2007",IF((LEFT(E288,3))="072","Summer-2007",IF((LEFT(E288,3))="073","Fall-2007",IF((LEFT(E288,3))="081","Spring-2008",IF((LEFT(E288,3))="082","Summer-2008",IF((LEFT(E288,3))="083","Fall-2008",IF((LEFT(E288,3))="091","Spring-2009",IF((LEFT(E288,3))="092","Summer-2009",IF((LEFT(E288,3))="093","Fall-2009",IF((LEFT(E288,3))="101","Spring-2010",IF((LEFT(E288,3))="102","Summer-2010",IF((LEFT(E288,3))="103","Fall-2010",IF((LEFT(E288,3))="111","Spring-2011",IF((LEFT(E288,3))="112","Summer-2011",IF((LEFT(E288,3))="113","Fall-2011",IF((LEFT(E288,3))="121","Spring-2012",IF((LEFT(E288,3))="122","Summer-2012",IF((LEFT(E288,3))="123","Fall-2012",IF((LEFT(E288,3))="131","Spring-2013",IF((LEFT(E288,3))="132","Summer-2013",IF((LEFT(E288,3))="133","Fall-2013",IF((LEFT(E288,3))="141","Spring-2014",IF((LEFT(E288,3))="142","Summer-2014",IF((LEFT(E288,3))="143","Fall-2014",0)))))))))))))))))))))))))</f>
        <v/>
      </c>
      <c r="H288" s="85" t="inlineStr">
        <is>
          <t>Fall 2014</t>
        </is>
      </c>
      <c r="I288" s="85" t="inlineStr">
        <is>
          <t>Wintech Dev. Company.</t>
        </is>
      </c>
      <c r="J288" s="85" t="inlineStr">
        <is>
          <t>Project engineer.</t>
        </is>
      </c>
      <c r="K288" s="85" t="inlineStr">
        <is>
          <t>157 Green Road,Dhaka 1205.</t>
        </is>
      </c>
      <c r="L288" s="85" t="inlineStr">
        <is>
          <t>Shreenoddi.Chander hat,Kabir Gat ,Noakhali.</t>
        </is>
      </c>
      <c r="M288" s="17" t="n">
        <v>1919481567</v>
      </c>
      <c r="N288" s="23">
        <f>HYPERLINK("mailto:akmjabedulsajib@gmail.com","akmjabedulsajib@gmail.com")</f>
        <v/>
      </c>
    </row>
    <row customHeight="1" ht="12.75" r="289" s="161">
      <c r="A289" s="10" t="n"/>
      <c r="B289" s="85" t="n">
        <v>285</v>
      </c>
      <c r="C289" s="85" t="n"/>
      <c r="D289" s="86" t="inlineStr">
        <is>
          <t>MD. Omar Faruk</t>
        </is>
      </c>
      <c r="E289" s="86" t="inlineStr">
        <is>
          <t>111-23-2420</t>
        </is>
      </c>
      <c r="F289" s="49">
        <f>IF((MID(E289,5,2))="10","ENG",IF((MID(E289,5,2))="11","BBA",IF((MID(E289,5,2))="12","MBA(E)",IF((MID(E289,5,2))="14","MBA",IF((MID(E289,5,2))="15","CSE",IF((MID(E289,5,2))="16","CIS",IF((MID(E289,5,2))="17","MS-MIS",IF((MID(E289,5,2))="18","B.COM",IF((MID(E289,5,2))="19","ETE",IF((MID(E289,5,2))="20","CS",IF((MID(E289,5,2))="21","MA-ENG(P)",IF((MID(E289,5,2))="22","MA-ENG(F)",IF((MID(E289,5,2))="23","TE",IF((MID(E289,5,2))="24","JMC",IF((MID(E289,5,2))="25","MS-CSE",IF((MID(E289,5,2))="26","LLB(H)",IF((MID(E289,5,2))="27","BRE",IF((MID(E289,5,2))="28","MSS-JMC",IF((MID(E289,5,2))="29","PHARMACY",IF((MID(E289,5,2))="30","ESDM",IF((MID(E289,5,2))="31","MS-ETE",IF((MID(E289,5,2))="32","MS-TE",IF((MID(E289,5,2))="33","EEE",IF((MID(E289,5,2))="34","NFE",IF((MID(E289,5,2))="35","SWE",IF((MID(E289,5,2))="36","LLB(P)",IF((MID(E289,5,2))="37","LLM(Pre)",IF((MID(E289,5,2))="38","LLM(F)",IF((MID(E289,5,2))="39","ICT",IF((MID(E289,5,2))="40","MTCA",IF((MID(E289,5,2))="41","MS-PH",IF((MID(E289,5,2))="42","ARCH",IF((MID(E289,5,2))="43","THM",IF((MID(E289,5,2))="44","MS-SWE",IF((MID(E289,5,2))="45","ENTRE",IF((MID(E289,5,2))="46","M-PHARM",IF((MID(E289,5,2))="47","CIVIL-ENG",0)))))))))))))))))))))))))))))))))))))</f>
        <v/>
      </c>
      <c r="G289" s="90">
        <f>IF((LEFT(E289,3))="063","Fall-2006",IF((LEFT(E289,3))="071","Spring-2007",IF((LEFT(E289,3))="072","Summer-2007",IF((LEFT(E289,3))="073","Fall-2007",IF((LEFT(E289,3))="081","Spring-2008",IF((LEFT(E289,3))="082","Summer-2008",IF((LEFT(E289,3))="083","Fall-2008",IF((LEFT(E289,3))="091","Spring-2009",IF((LEFT(E289,3))="092","Summer-2009",IF((LEFT(E289,3))="093","Fall-2009",IF((LEFT(E289,3))="101","Spring-2010",IF((LEFT(E289,3))="102","Summer-2010",IF((LEFT(E289,3))="103","Fall-2010",IF((LEFT(E289,3))="111","Spring-2011",IF((LEFT(E289,3))="112","Summer-2011",IF((LEFT(E289,3))="113","Fall-2011",IF((LEFT(E289,3))="121","Spring-2012",IF((LEFT(E289,3))="122","Summer-2012",IF((LEFT(E289,3))="123","Fall-2012",IF((LEFT(E289,3))="131","Spring-2013",IF((LEFT(E289,3))="132","Summer-2013",IF((LEFT(E289,3))="133","Fall-2013",IF((LEFT(E289,3))="141","Spring-2014",IF((LEFT(E289,3))="142","Summer-2014",IF((LEFT(E289,3))="143","Fall-2014",0)))))))))))))))))))))))))</f>
        <v/>
      </c>
      <c r="H289" s="85" t="inlineStr">
        <is>
          <t>Spring 2015</t>
        </is>
      </c>
      <c r="I289" s="85" t="inlineStr">
        <is>
          <t>Dekko Group</t>
        </is>
      </c>
      <c r="J289" s="85" t="inlineStr">
        <is>
          <t>IE Officer</t>
        </is>
      </c>
      <c r="K289" s="85" t="inlineStr">
        <is>
          <t>House no: 09,B:D,Avenue 01,Mirpur: 02,Dhaka 1216.</t>
        </is>
      </c>
      <c r="L289" s="85" t="inlineStr">
        <is>
          <t>Kayra Khamar Para,Kayra bazar,Ullapara,Sirajgonj.</t>
        </is>
      </c>
      <c r="M289" s="17" t="n">
        <v>1677818761</v>
      </c>
      <c r="N289" s="23">
        <f>HYPERLINK("mailto:farukdiu31@gmail.com","farukdiu31@gmail.com")</f>
        <v/>
      </c>
    </row>
    <row customHeight="1" ht="12.75" r="290" s="161">
      <c r="A290" s="10" t="n"/>
      <c r="B290" s="85" t="n">
        <v>286</v>
      </c>
      <c r="C290" s="85" t="n"/>
      <c r="D290" s="86" t="inlineStr">
        <is>
          <t>Biswanath Roy</t>
        </is>
      </c>
      <c r="E290" s="86" t="inlineStr">
        <is>
          <t>111-33-555</t>
        </is>
      </c>
      <c r="F290" s="49">
        <f>IF((MID(E290,5,2))="10","ENG",IF((MID(E290,5,2))="11","BBA",IF((MID(E290,5,2))="12","MBA(E)",IF((MID(E290,5,2))="14","MBA",IF((MID(E290,5,2))="15","CSE",IF((MID(E290,5,2))="16","CIS",IF((MID(E290,5,2))="17","MS-MIS",IF((MID(E290,5,2))="18","B.COM",IF((MID(E290,5,2))="19","ETE",IF((MID(E290,5,2))="20","CS",IF((MID(E290,5,2))="21","MA-ENG(P)",IF((MID(E290,5,2))="22","MA-ENG(F)",IF((MID(E290,5,2))="23","TE",IF((MID(E290,5,2))="24","JMC",IF((MID(E290,5,2))="25","MS-CSE",IF((MID(E290,5,2))="26","LLB(H)",IF((MID(E290,5,2))="27","BRE",IF((MID(E290,5,2))="28","MSS-JMC",IF((MID(E290,5,2))="29","PHARMACY",IF((MID(E290,5,2))="30","ESDM",IF((MID(E290,5,2))="31","MS-ETE",IF((MID(E290,5,2))="32","MS-TE",IF((MID(E290,5,2))="33","EEE",IF((MID(E290,5,2))="34","NFE",IF((MID(E290,5,2))="35","SWE",IF((MID(E290,5,2))="36","LLB(P)",IF((MID(E290,5,2))="37","LLM(Pre)",IF((MID(E290,5,2))="38","LLM(F)",IF((MID(E290,5,2))="39","ICT",IF((MID(E290,5,2))="40","MTCA",IF((MID(E290,5,2))="41","MS-PH",IF((MID(E290,5,2))="42","ARCH",IF((MID(E290,5,2))="43","THM",IF((MID(E290,5,2))="44","MS-SWE",IF((MID(E290,5,2))="45","ENTRE",IF((MID(E290,5,2))="46","M-PHARM",IF((MID(E290,5,2))="47","CIVIL-ENG",0)))))))))))))))))))))))))))))))))))))</f>
        <v/>
      </c>
      <c r="G290" s="90">
        <f>IF((LEFT(E290,3))="063","Fall-2006",IF((LEFT(E290,3))="071","Spring-2007",IF((LEFT(E290,3))="072","Summer-2007",IF((LEFT(E290,3))="073","Fall-2007",IF((LEFT(E290,3))="081","Spring-2008",IF((LEFT(E290,3))="082","Summer-2008",IF((LEFT(E290,3))="083","Fall-2008",IF((LEFT(E290,3))="091","Spring-2009",IF((LEFT(E290,3))="092","Summer-2009",IF((LEFT(E290,3))="093","Fall-2009",IF((LEFT(E290,3))="101","Spring-2010",IF((LEFT(E290,3))="102","Summer-2010",IF((LEFT(E290,3))="103","Fall-2010",IF((LEFT(E290,3))="111","Spring-2011",IF((LEFT(E290,3))="112","Summer-2011",IF((LEFT(E290,3))="113","Fall-2011",IF((LEFT(E290,3))="121","Spring-2012",IF((LEFT(E290,3))="122","Summer-2012",IF((LEFT(E290,3))="123","Fall-2012",IF((LEFT(E290,3))="131","Spring-2013",IF((LEFT(E290,3))="132","Summer-2013",IF((LEFT(E290,3))="133","Fall-2013",IF((LEFT(E290,3))="141","Spring-2014",IF((LEFT(E290,3))="142","Summer-2014",IF((LEFT(E290,3))="143","Fall-2014",0)))))))))))))))))))))))))</f>
        <v/>
      </c>
      <c r="H290" s="85" t="inlineStr">
        <is>
          <t>Fall 2015</t>
        </is>
      </c>
      <c r="I290" s="85" t="inlineStr">
        <is>
          <t>Novelty engineering Corporation.</t>
        </is>
      </c>
      <c r="J290" s="85" t="inlineStr">
        <is>
          <t>Engineer</t>
        </is>
      </c>
      <c r="K290" s="85" t="inlineStr">
        <is>
          <t>H:02,R 6/C, S: 12, Dhaka 1230.</t>
        </is>
      </c>
      <c r="L290" s="85" t="inlineStr">
        <is>
          <t>Jjhaikra,Sreeramkati,Assasuni,Satkhira,Khulna.</t>
        </is>
      </c>
      <c r="M290" s="17" t="n">
        <v>1930334994</v>
      </c>
      <c r="N290" s="23">
        <f>HYPERLINK("mailto:biswasnath@noveltyeng.com","biswasnath@noveltyeng.com")</f>
        <v/>
      </c>
    </row>
    <row customHeight="1" ht="12.75" r="291" s="161">
      <c r="A291" s="10" t="n"/>
      <c r="B291" s="85" t="n">
        <v>287</v>
      </c>
      <c r="C291" s="85" t="n"/>
      <c r="D291" s="86" t="inlineStr">
        <is>
          <t>MD. Hasib Khan</t>
        </is>
      </c>
      <c r="E291" s="86" t="inlineStr">
        <is>
          <t>122-15-1901</t>
        </is>
      </c>
      <c r="F291" s="49">
        <f>IF((MID(E291,5,2))="10","ENG",IF((MID(E291,5,2))="11","BBA",IF((MID(E291,5,2))="12","MBA(E)",IF((MID(E291,5,2))="14","MBA",IF((MID(E291,5,2))="15","CSE",IF((MID(E291,5,2))="16","CIS",IF((MID(E291,5,2))="17","MS-MIS",IF((MID(E291,5,2))="18","B.COM",IF((MID(E291,5,2))="19","ETE",IF((MID(E291,5,2))="20","CS",IF((MID(E291,5,2))="21","MA-ENG(P)",IF((MID(E291,5,2))="22","MA-ENG(F)",IF((MID(E291,5,2))="23","TE",IF((MID(E291,5,2))="24","JMC",IF((MID(E291,5,2))="25","MS-CSE",IF((MID(E291,5,2))="26","LLB(H)",IF((MID(E291,5,2))="27","BRE",IF((MID(E291,5,2))="28","MSS-JMC",IF((MID(E291,5,2))="29","PHARMACY",IF((MID(E291,5,2))="30","ESDM",IF((MID(E291,5,2))="31","MS-ETE",IF((MID(E291,5,2))="32","MS-TE",IF((MID(E291,5,2))="33","EEE",IF((MID(E291,5,2))="34","NFE",IF((MID(E291,5,2))="35","SWE",IF((MID(E291,5,2))="36","LLB(P)",IF((MID(E291,5,2))="37","LLM(Pre)",IF((MID(E291,5,2))="38","LLM(F)",IF((MID(E291,5,2))="39","ICT",IF((MID(E291,5,2))="40","MTCA",IF((MID(E291,5,2))="41","MS-PH",IF((MID(E291,5,2))="42","ARCH",IF((MID(E291,5,2))="43","THM",IF((MID(E291,5,2))="44","MS-SWE",IF((MID(E291,5,2))="45","ENTRE",IF((MID(E291,5,2))="46","M-PHARM",IF((MID(E291,5,2))="47","CIVIL-ENG",0)))))))))))))))))))))))))))))))))))))</f>
        <v/>
      </c>
      <c r="G291" s="90">
        <f>IF((LEFT(E291,3))="063","Fall-2006",IF((LEFT(E291,3))="071","Spring-2007",IF((LEFT(E291,3))="072","Summer-2007",IF((LEFT(E291,3))="073","Fall-2007",IF((LEFT(E291,3))="081","Spring-2008",IF((LEFT(E291,3))="082","Summer-2008",IF((LEFT(E291,3))="083","Fall-2008",IF((LEFT(E291,3))="091","Spring-2009",IF((LEFT(E291,3))="092","Summer-2009",IF((LEFT(E291,3))="093","Fall-2009",IF((LEFT(E291,3))="101","Spring-2010",IF((LEFT(E291,3))="102","Summer-2010",IF((LEFT(E291,3))="103","Fall-2010",IF((LEFT(E291,3))="111","Spring-2011",IF((LEFT(E291,3))="112","Summer-2011",IF((LEFT(E291,3))="113","Fall-2011",IF((LEFT(E291,3))="121","Spring-2012",IF((LEFT(E291,3))="122","Summer-2012",IF((LEFT(E291,3))="123","Fall-2012",IF((LEFT(E291,3))="131","Spring-2013",IF((LEFT(E291,3))="132","Summer-2013",IF((LEFT(E291,3))="133","Fall-2013",IF((LEFT(E291,3))="141","Spring-2014",IF((LEFT(E291,3))="142","Summer-2014",IF((LEFT(E291,3))="143","Fall-2014",0)))))))))))))))))))))))))</f>
        <v/>
      </c>
      <c r="H291" s="85" t="inlineStr">
        <is>
          <t>Fall 2015</t>
        </is>
      </c>
      <c r="I291" s="85" t="inlineStr">
        <is>
          <t>MK Group</t>
        </is>
      </c>
      <c r="J291" s="85" t="inlineStr">
        <is>
          <t>Executive Officer</t>
        </is>
      </c>
      <c r="K291" s="85" t="inlineStr">
        <is>
          <t>29/E, Pathor Bari, 4th Floor, East Rajabazar,Amtola,Farmgate,Dhaka 1215.</t>
        </is>
      </c>
      <c r="L291" s="85" t="inlineStr">
        <is>
          <t>Sundarpur,Pannatala,Kaligonj,Jenaidha.</t>
        </is>
      </c>
      <c r="M291" s="17" t="n">
        <v>1734164670</v>
      </c>
      <c r="N291" s="23">
        <f>HYPERLINK("mailto:hasibkhan.new@gmail.com","hasibkhan.new@gmail.com")</f>
        <v/>
      </c>
    </row>
    <row customHeight="1" ht="12.75" r="292" s="161">
      <c r="A292" s="10" t="n"/>
      <c r="B292" s="85" t="n">
        <v>288</v>
      </c>
      <c r="C292" s="85" t="n"/>
      <c r="D292" s="86" t="inlineStr">
        <is>
          <t>Md. Sadikul Islam</t>
        </is>
      </c>
      <c r="E292" s="86" t="inlineStr">
        <is>
          <t>111-23-2302</t>
        </is>
      </c>
      <c r="F292" s="49">
        <f>IF((MID(E292,5,2))="10","ENG",IF((MID(E292,5,2))="11","BBA",IF((MID(E292,5,2))="12","MBA(E)",IF((MID(E292,5,2))="14","MBA",IF((MID(E292,5,2))="15","CSE",IF((MID(E292,5,2))="16","CIS",IF((MID(E292,5,2))="17","MS-MIS",IF((MID(E292,5,2))="18","B.COM",IF((MID(E292,5,2))="19","ETE",IF((MID(E292,5,2))="20","CS",IF((MID(E292,5,2))="21","MA-ENG(P)",IF((MID(E292,5,2))="22","MA-ENG(F)",IF((MID(E292,5,2))="23","TE",IF((MID(E292,5,2))="24","JMC",IF((MID(E292,5,2))="25","MS-CSE",IF((MID(E292,5,2))="26","LLB(H)",IF((MID(E292,5,2))="27","BRE",IF((MID(E292,5,2))="28","MSS-JMC",IF((MID(E292,5,2))="29","PHARMACY",IF((MID(E292,5,2))="30","ESDM",IF((MID(E292,5,2))="31","MS-ETE",IF((MID(E292,5,2))="32","MS-TE",IF((MID(E292,5,2))="33","EEE",IF((MID(E292,5,2))="34","NFE",IF((MID(E292,5,2))="35","SWE",IF((MID(E292,5,2))="36","LLB(P)",IF((MID(E292,5,2))="37","LLM(Pre)",IF((MID(E292,5,2))="38","LLM(F)",IF((MID(E292,5,2))="39","ICT",IF((MID(E292,5,2))="40","MTCA",IF((MID(E292,5,2))="41","MS-PH",IF((MID(E292,5,2))="42","ARCH",IF((MID(E292,5,2))="43","THM",IF((MID(E292,5,2))="44","MS-SWE",IF((MID(E292,5,2))="45","ENTRE",IF((MID(E292,5,2))="46","M-PHARM",IF((MID(E292,5,2))="47","CIVIL-ENG",0)))))))))))))))))))))))))))))))))))))</f>
        <v/>
      </c>
      <c r="G292" s="90">
        <f>IF((LEFT(E292,3))="063","Fall-2006",IF((LEFT(E292,3))="071","Spring-2007",IF((LEFT(E292,3))="072","Summer-2007",IF((LEFT(E292,3))="073","Fall-2007",IF((LEFT(E292,3))="081","Spring-2008",IF((LEFT(E292,3))="082","Summer-2008",IF((LEFT(E292,3))="083","Fall-2008",IF((LEFT(E292,3))="091","Spring-2009",IF((LEFT(E292,3))="092","Summer-2009",IF((LEFT(E292,3))="093","Fall-2009",IF((LEFT(E292,3))="101","Spring-2010",IF((LEFT(E292,3))="102","Summer-2010",IF((LEFT(E292,3))="103","Fall-2010",IF((LEFT(E292,3))="111","Spring-2011",IF((LEFT(E292,3))="112","Summer-2011",IF((LEFT(E292,3))="113","Fall-2011",IF((LEFT(E292,3))="121","Spring-2012",IF((LEFT(E292,3))="122","Summer-2012",IF((LEFT(E292,3))="123","Fall-2012",IF((LEFT(E292,3))="131","Spring-2013",IF((LEFT(E292,3))="132","Summer-2013",IF((LEFT(E292,3))="133","Fall-2013",IF((LEFT(E292,3))="141","Spring-2014",IF((LEFT(E292,3))="142","Summer-2014",IF((LEFT(E292,3))="143","Fall-2014",0)))))))))))))))))))))))))</f>
        <v/>
      </c>
      <c r="H292" s="85" t="inlineStr">
        <is>
          <t>Spring 2015</t>
        </is>
      </c>
      <c r="I292" s="85" t="inlineStr">
        <is>
          <t>Meghan Knit Composite Ltd.</t>
        </is>
      </c>
      <c r="J292" s="85" t="inlineStr">
        <is>
          <t>Executive</t>
        </is>
      </c>
      <c r="K292" s="85" t="inlineStr">
        <is>
          <t>A/29 BCSIR staff quarter Dhanmondi,Dhaka-1205.</t>
        </is>
      </c>
      <c r="L292" s="85" t="inlineStr">
        <is>
          <t>Mobaakpur,Rajgonj,Monirampur,Jessore.</t>
        </is>
      </c>
      <c r="M292" s="17" t="n">
        <v>1869109201</v>
      </c>
      <c r="N292" s="23">
        <f>HYPERLINK("mailto:sadibre@gmail.com","sadibre@gmail.com")</f>
        <v/>
      </c>
    </row>
    <row customHeight="1" ht="12.75" r="293" s="161">
      <c r="A293" s="10" t="n"/>
      <c r="B293" s="85" t="n">
        <v>289</v>
      </c>
      <c r="C293" s="85" t="n"/>
      <c r="D293" s="86" t="inlineStr">
        <is>
          <t>MD. Amzed Hossain
Khan</t>
        </is>
      </c>
      <c r="E293" s="86" t="inlineStr">
        <is>
          <t>111-23-126</t>
        </is>
      </c>
      <c r="F293" s="49">
        <f>IF((MID(E293,5,2))="10","ENG",IF((MID(E293,5,2))="11","BBA",IF((MID(E293,5,2))="12","MBA(E)",IF((MID(E293,5,2))="14","MBA",IF((MID(E293,5,2))="15","CSE",IF((MID(E293,5,2))="16","CIS",IF((MID(E293,5,2))="17","MS-MIS",IF((MID(E293,5,2))="18","B.COM",IF((MID(E293,5,2))="19","ETE",IF((MID(E293,5,2))="20","CS",IF((MID(E293,5,2))="21","MA-ENG(P)",IF((MID(E293,5,2))="22","MA-ENG(F)",IF((MID(E293,5,2))="23","TE",IF((MID(E293,5,2))="24","JMC",IF((MID(E293,5,2))="25","MS-CSE",IF((MID(E293,5,2))="26","LLB(H)",IF((MID(E293,5,2))="27","BRE",IF((MID(E293,5,2))="28","MSS-JMC",IF((MID(E293,5,2))="29","PHARMACY",IF((MID(E293,5,2))="30","ESDM",IF((MID(E293,5,2))="31","MS-ETE",IF((MID(E293,5,2))="32","MS-TE",IF((MID(E293,5,2))="33","EEE",IF((MID(E293,5,2))="34","NFE",IF((MID(E293,5,2))="35","SWE",IF((MID(E293,5,2))="36","LLB(P)",IF((MID(E293,5,2))="37","LLM(Pre)",IF((MID(E293,5,2))="38","LLM(F)",IF((MID(E293,5,2))="39","ICT",IF((MID(E293,5,2))="40","MTCA",IF((MID(E293,5,2))="41","MS-PH",IF((MID(E293,5,2))="42","ARCH",IF((MID(E293,5,2))="43","THM",IF((MID(E293,5,2))="44","MS-SWE",IF((MID(E293,5,2))="45","ENTRE",IF((MID(E293,5,2))="46","M-PHARM",IF((MID(E293,5,2))="47","CIVIL-ENG",0)))))))))))))))))))))))))))))))))))))</f>
        <v/>
      </c>
      <c r="G293" s="90">
        <f>IF((LEFT(E293,3))="063","Fall-2006",IF((LEFT(E293,3))="071","Spring-2007",IF((LEFT(E293,3))="072","Summer-2007",IF((LEFT(E293,3))="073","Fall-2007",IF((LEFT(E293,3))="081","Spring-2008",IF((LEFT(E293,3))="082","Summer-2008",IF((LEFT(E293,3))="083","Fall-2008",IF((LEFT(E293,3))="091","Spring-2009",IF((LEFT(E293,3))="092","Summer-2009",IF((LEFT(E293,3))="093","Fall-2009",IF((LEFT(E293,3))="101","Spring-2010",IF((LEFT(E293,3))="102","Summer-2010",IF((LEFT(E293,3))="103","Fall-2010",IF((LEFT(E293,3))="111","Spring-2011",IF((LEFT(E293,3))="112","Summer-2011",IF((LEFT(E293,3))="113","Fall-2011",IF((LEFT(E293,3))="121","Spring-2012",IF((LEFT(E293,3))="122","Summer-2012",IF((LEFT(E293,3))="123","Fall-2012",IF((LEFT(E293,3))="131","Spring-2013",IF((LEFT(E293,3))="132","Summer-2013",IF((LEFT(E293,3))="133","Fall-2013",IF((LEFT(E293,3))="141","Spring-2014",IF((LEFT(E293,3))="142","Summer-2014",IF((LEFT(E293,3))="143","Fall-2014",0)))))))))))))))))))))))))</f>
        <v/>
      </c>
      <c r="H293" s="85" t="inlineStr">
        <is>
          <t>Spring 2015</t>
        </is>
      </c>
      <c r="I293" s="85" t="inlineStr">
        <is>
          <t>Badsha Textile Industries.</t>
        </is>
      </c>
      <c r="J293" s="85" t="inlineStr">
        <is>
          <t>AQCO</t>
        </is>
      </c>
      <c r="K293" s="85" t="inlineStr">
        <is>
          <t>407,Gaowair,Miah box road,Dakshinkahn,Airport Dhaka.</t>
        </is>
      </c>
      <c r="L293" s="85" t="inlineStr">
        <is>
          <t>Khagatua,Ratanpuer,Nabinagar,B.Baria.</t>
        </is>
      </c>
      <c r="M293" s="17" t="n">
        <v>1687918087</v>
      </c>
      <c r="N293" s="23">
        <f>HYPERLINK("mailto:amzadtex17@gmail.com","amzadtex17@gmail.com")</f>
        <v/>
      </c>
    </row>
    <row customHeight="1" ht="12.75" r="294" s="161">
      <c r="A294" s="10" t="n"/>
      <c r="B294" s="85" t="n">
        <v>290</v>
      </c>
      <c r="C294" s="85" t="n"/>
      <c r="D294" s="86" t="inlineStr">
        <is>
          <t>MD. Ehsan Ullah 
Turin</t>
        </is>
      </c>
      <c r="E294" s="86" t="inlineStr">
        <is>
          <t>113-23-2636</t>
        </is>
      </c>
      <c r="F294" s="49">
        <f>IF((MID(E294,5,2))="10","ENG",IF((MID(E294,5,2))="11","BBA",IF((MID(E294,5,2))="12","MBA(E)",IF((MID(E294,5,2))="14","MBA",IF((MID(E294,5,2))="15","CSE",IF((MID(E294,5,2))="16","CIS",IF((MID(E294,5,2))="17","MS-MIS",IF((MID(E294,5,2))="18","B.COM",IF((MID(E294,5,2))="19","ETE",IF((MID(E294,5,2))="20","CS",IF((MID(E294,5,2))="21","MA-ENG(P)",IF((MID(E294,5,2))="22","MA-ENG(F)",IF((MID(E294,5,2))="23","TE",IF((MID(E294,5,2))="24","JMC",IF((MID(E294,5,2))="25","MS-CSE",IF((MID(E294,5,2))="26","LLB(H)",IF((MID(E294,5,2))="27","BRE",IF((MID(E294,5,2))="28","MSS-JMC",IF((MID(E294,5,2))="29","PHARMACY",IF((MID(E294,5,2))="30","ESDM",IF((MID(E294,5,2))="31","MS-ETE",IF((MID(E294,5,2))="32","MS-TE",IF((MID(E294,5,2))="33","EEE",IF((MID(E294,5,2))="34","NFE",IF((MID(E294,5,2))="35","SWE",IF((MID(E294,5,2))="36","LLB(P)",IF((MID(E294,5,2))="37","LLM(Pre)",IF((MID(E294,5,2))="38","LLM(F)",IF((MID(E294,5,2))="39","ICT",IF((MID(E294,5,2))="40","MTCA",IF((MID(E294,5,2))="41","MS-PH",IF((MID(E294,5,2))="42","ARCH",IF((MID(E294,5,2))="43","THM",IF((MID(E294,5,2))="44","MS-SWE",IF((MID(E294,5,2))="45","ENTRE",IF((MID(E294,5,2))="46","M-PHARM",IF((MID(E294,5,2))="47","CIVIL-ENG",0)))))))))))))))))))))))))))))))))))))</f>
        <v/>
      </c>
      <c r="G294" s="90">
        <f>IF((LEFT(E294,3))="063","Fall-2006",IF((LEFT(E294,3))="071","Spring-2007",IF((LEFT(E294,3))="072","Summer-2007",IF((LEFT(E294,3))="073","Fall-2007",IF((LEFT(E294,3))="081","Spring-2008",IF((LEFT(E294,3))="082","Summer-2008",IF((LEFT(E294,3))="083","Fall-2008",IF((LEFT(E294,3))="091","Spring-2009",IF((LEFT(E294,3))="092","Summer-2009",IF((LEFT(E294,3))="093","Fall-2009",IF((LEFT(E294,3))="101","Spring-2010",IF((LEFT(E294,3))="102","Summer-2010",IF((LEFT(E294,3))="103","Fall-2010",IF((LEFT(E294,3))="111","Spring-2011",IF((LEFT(E294,3))="112","Summer-2011",IF((LEFT(E294,3))="113","Fall-2011",IF((LEFT(E294,3))="121","Spring-2012",IF((LEFT(E294,3))="122","Summer-2012",IF((LEFT(E294,3))="123","Fall-2012",IF((LEFT(E294,3))="131","Spring-2013",IF((LEFT(E294,3))="132","Summer-2013",IF((LEFT(E294,3))="133","Fall-2013",IF((LEFT(E294,3))="141","Spring-2014",IF((LEFT(E294,3))="142","Summer-2014",IF((LEFT(E294,3))="143","Fall-2014",0)))))))))))))))))))))))))</f>
        <v/>
      </c>
      <c r="H294" s="85" t="inlineStr">
        <is>
          <t>Fall 2015</t>
        </is>
      </c>
      <c r="I294" s="85" t="inlineStr">
        <is>
          <t>Bangal Sourcing</t>
        </is>
      </c>
      <c r="J294" s="85" t="inlineStr">
        <is>
          <t>Asst.Merchandiser</t>
        </is>
      </c>
      <c r="K294" s="85" t="inlineStr">
        <is>
          <t>10/09,B: F, Madrasha Road,Joint Quarter, Mohammadpur,Dhaka-1207.</t>
        </is>
      </c>
      <c r="L294" s="85" t="inlineStr">
        <is>
          <t>10/09,B: F, Madrasha Road,Joint Quarter, Mohammadpur,Dhaka-1207.</t>
        </is>
      </c>
      <c r="M294" s="17" t="n">
        <v>1676602393</v>
      </c>
      <c r="N294" s="23">
        <f>HYPERLINK("mailto:whsanturin@gmail.com","whsanturin@gmail.com")</f>
        <v/>
      </c>
    </row>
    <row customHeight="1" ht="12.75" r="295" s="161">
      <c r="A295" s="10" t="n"/>
      <c r="B295" s="85" t="n">
        <v>291</v>
      </c>
      <c r="C295" s="85" t="n"/>
      <c r="D295" s="96" t="inlineStr">
        <is>
          <t>Farman Ali</t>
        </is>
      </c>
      <c r="E295" s="29" t="inlineStr">
        <is>
          <t>122-23-3050</t>
        </is>
      </c>
      <c r="F295" s="49">
        <f>IF((MID(E295,5,2))="10","ENG",IF((MID(E295,5,2))="11","BBA",IF((MID(E295,5,2))="12","MBA(E)",IF((MID(E295,5,2))="14","MBA",IF((MID(E295,5,2))="15","CSE",IF((MID(E295,5,2))="16","CIS",IF((MID(E295,5,2))="17","MS-MIS",IF((MID(E295,5,2))="18","B.COM",IF((MID(E295,5,2))="19","ETE",IF((MID(E295,5,2))="20","CS",IF((MID(E295,5,2))="21","MA-ENG(P)",IF((MID(E295,5,2))="22","MA-ENG(F)",IF((MID(E295,5,2))="23","TE",IF((MID(E295,5,2))="24","JMC",IF((MID(E295,5,2))="25","MS-CSE",IF((MID(E295,5,2))="26","LLB(H)",IF((MID(E295,5,2))="27","BRE",IF((MID(E295,5,2))="28","MSS-JMC",IF((MID(E295,5,2))="29","PHARMACY",IF((MID(E295,5,2))="30","ESDM",IF((MID(E295,5,2))="31","MS-ETE",IF((MID(E295,5,2))="32","MS-TE",IF((MID(E295,5,2))="33","EEE",IF((MID(E295,5,2))="34","NFE",IF((MID(E295,5,2))="35","SWE",IF((MID(E295,5,2))="36","LLB(P)",IF((MID(E295,5,2))="37","LLM(Pre)",IF((MID(E295,5,2))="38","LLM(F)",IF((MID(E295,5,2))="39","ICT",IF((MID(E295,5,2))="40","MTCA",IF((MID(E295,5,2))="41","MS-PH",IF((MID(E295,5,2))="42","ARCH",IF((MID(E295,5,2))="43","THM",IF((MID(E295,5,2))="44","MS-SWE",IF((MID(E295,5,2))="45","ENTRE",IF((MID(E295,5,2))="46","M-PHARM",IF((MID(E295,5,2))="47","CIVIL-ENG",0)))))))))))))))))))))))))))))))))))))</f>
        <v/>
      </c>
      <c r="G295" s="90">
        <f>IF((LEFT(E295,3))="063","Fall-2006",IF((LEFT(E295,3))="071","Spring-2007",IF((LEFT(E295,3))="072","Summer-2007",IF((LEFT(E295,3))="073","Fall-2007",IF((LEFT(E295,3))="081","Spring-2008",IF((LEFT(E295,3))="082","Summer-2008",IF((LEFT(E295,3))="083","Fall-2008",IF((LEFT(E295,3))="091","Spring-2009",IF((LEFT(E295,3))="092","Summer-2009",IF((LEFT(E295,3))="093","Fall-2009",IF((LEFT(E295,3))="101","Spring-2010",IF((LEFT(E295,3))="102","Summer-2010",IF((LEFT(E295,3))="103","Fall-2010",IF((LEFT(E295,3))="111","Spring-2011",IF((LEFT(E295,3))="112","Summer-2011",IF((LEFT(E295,3))="113","Fall-2011",IF((LEFT(E295,3))="121","Spring-2012",IF((LEFT(E295,3))="122","Summer-2012",IF((LEFT(E295,3))="123","Fall-2012",IF((LEFT(E295,3))="131","Spring-2013",IF((LEFT(E295,3))="132","Summer-2013",IF((LEFT(E295,3))="133","Fall-2013",IF((LEFT(E295,3))="141","Spring-2014",IF((LEFT(E295,3))="142","Summer-2014",IF((LEFT(E295,3))="143","Fall-2014",0)))))))))))))))))))))))))</f>
        <v/>
      </c>
      <c r="H295" s="85" t="inlineStr">
        <is>
          <t>Summer-2015</t>
        </is>
      </c>
      <c r="I295" s="85" t="inlineStr">
        <is>
          <t>-</t>
        </is>
      </c>
      <c r="J295" s="85" t="inlineStr">
        <is>
          <t>-</t>
        </is>
      </c>
      <c r="K295" s="85" t="inlineStr">
        <is>
          <t>Masterbari, Baoreed, Gazipur.</t>
        </is>
      </c>
      <c r="L295" s="85" t="inlineStr">
        <is>
          <t>Vill-Maytha Gass Para, Post-Jhan Jhania, Thana-Bashail, Dist-Tangail.</t>
        </is>
      </c>
      <c r="M295" s="32" t="inlineStr">
        <is>
          <t>01869511438</t>
        </is>
      </c>
      <c r="N295" t="inlineStr">
        <is>
          <t>farmanali3050@gmail.com</t>
        </is>
      </c>
    </row>
    <row customHeight="1" ht="12.75" r="296" s="161">
      <c r="A296" s="10" t="n"/>
      <c r="B296" s="85" t="n">
        <v>292</v>
      </c>
      <c r="C296" s="85" t="n"/>
      <c r="D296" s="86" t="inlineStr">
        <is>
          <t>MD. Al Atik</t>
        </is>
      </c>
      <c r="E296" s="86" t="inlineStr">
        <is>
          <t>111-23-2290</t>
        </is>
      </c>
      <c r="F296" s="49">
        <f>IF((MID(E296,5,2))="10","ENG",IF((MID(E296,5,2))="11","BBA",IF((MID(E296,5,2))="12","MBA(E)",IF((MID(E296,5,2))="14","MBA",IF((MID(E296,5,2))="15","CSE",IF((MID(E296,5,2))="16","CIS",IF((MID(E296,5,2))="17","MS-MIS",IF((MID(E296,5,2))="18","B.COM",IF((MID(E296,5,2))="19","ETE",IF((MID(E296,5,2))="20","CS",IF((MID(E296,5,2))="21","MA-ENG(P)",IF((MID(E296,5,2))="22","MA-ENG(F)",IF((MID(E296,5,2))="23","TE",IF((MID(E296,5,2))="24","JMC",IF((MID(E296,5,2))="25","MS-CSE",IF((MID(E296,5,2))="26","LLB(H)",IF((MID(E296,5,2))="27","BRE",IF((MID(E296,5,2))="28","MSS-JMC",IF((MID(E296,5,2))="29","PHARMACY",IF((MID(E296,5,2))="30","ESDM",IF((MID(E296,5,2))="31","MS-ETE",IF((MID(E296,5,2))="32","MS-TE",IF((MID(E296,5,2))="33","EEE",IF((MID(E296,5,2))="34","NFE",IF((MID(E296,5,2))="35","SWE",IF((MID(E296,5,2))="36","LLB(P)",IF((MID(E296,5,2))="37","LLM(Pre)",IF((MID(E296,5,2))="38","LLM(F)",IF((MID(E296,5,2))="39","ICT",IF((MID(E296,5,2))="40","MTCA",IF((MID(E296,5,2))="41","MS-PH",IF((MID(E296,5,2))="42","ARCH",IF((MID(E296,5,2))="43","THM",IF((MID(E296,5,2))="44","MS-SWE",IF((MID(E296,5,2))="45","ENTRE",IF((MID(E296,5,2))="46","M-PHARM",IF((MID(E296,5,2))="47","CIVIL-ENG",0)))))))))))))))))))))))))))))))))))))</f>
        <v/>
      </c>
      <c r="G296" s="90">
        <f>IF((LEFT(E296,3))="063","Fall-2006",IF((LEFT(E296,3))="071","Spring-2007",IF((LEFT(E296,3))="072","Summer-2007",IF((LEFT(E296,3))="073","Fall-2007",IF((LEFT(E296,3))="081","Spring-2008",IF((LEFT(E296,3))="082","Summer-2008",IF((LEFT(E296,3))="083","Fall-2008",IF((LEFT(E296,3))="091","Spring-2009",IF((LEFT(E296,3))="092","Summer-2009",IF((LEFT(E296,3))="093","Fall-2009",IF((LEFT(E296,3))="101","Spring-2010",IF((LEFT(E296,3))="102","Summer-2010",IF((LEFT(E296,3))="103","Fall-2010",IF((LEFT(E296,3))="111","Spring-2011",IF((LEFT(E296,3))="112","Summer-2011",IF((LEFT(E296,3))="113","Fall-2011",IF((LEFT(E296,3))="121","Spring-2012",IF((LEFT(E296,3))="122","Summer-2012",IF((LEFT(E296,3))="123","Fall-2012",IF((LEFT(E296,3))="131","Spring-2013",IF((LEFT(E296,3))="132","Summer-2013",IF((LEFT(E296,3))="133","Fall-2013",IF((LEFT(E296,3))="141","Spring-2014",IF((LEFT(E296,3))="142","Summer-2014",IF((LEFT(E296,3))="143","Fall-2014",0)))))))))))))))))))))))))</f>
        <v/>
      </c>
      <c r="H296" s="85" t="inlineStr">
        <is>
          <t>Spring 2015</t>
        </is>
      </c>
      <c r="I296" s="85" t="inlineStr">
        <is>
          <t xml:space="preserve"> Dekko readywears Ltd.</t>
        </is>
      </c>
      <c r="J296" s="85" t="inlineStr">
        <is>
          <t>IE Officer</t>
        </is>
      </c>
      <c r="K296" s="85" t="inlineStr">
        <is>
          <t>21/20 B: C, Mirpur:12,Dhaka.</t>
        </is>
      </c>
      <c r="L296" s="85" t="inlineStr">
        <is>
          <t>Chandkoir,Gurudaspur,Natore</t>
        </is>
      </c>
      <c r="M296" s="17" t="n">
        <v>1723373455</v>
      </c>
      <c r="N296" s="23">
        <f>HYPERLINK("mailto:alatik1991@gmail.com","alatik1991@gmail.com")</f>
        <v/>
      </c>
    </row>
    <row customHeight="1" ht="12.75" r="297" s="161">
      <c r="A297" s="10" t="n"/>
      <c r="B297" s="85" t="n">
        <v>293</v>
      </c>
      <c r="C297" s="85" t="n"/>
      <c r="D297" s="86" t="inlineStr">
        <is>
          <t>Abir Sultana</t>
        </is>
      </c>
      <c r="E297" s="86" t="inlineStr">
        <is>
          <t>103-23-2205</t>
        </is>
      </c>
      <c r="F297" s="49">
        <f>IF((MID(E297,5,2))="10","ENG",IF((MID(E297,5,2))="11","BBA",IF((MID(E297,5,2))="12","MBA(E)",IF((MID(E297,5,2))="14","MBA",IF((MID(E297,5,2))="15","CSE",IF((MID(E297,5,2))="16","CIS",IF((MID(E297,5,2))="17","MS-MIS",IF((MID(E297,5,2))="18","B.COM",IF((MID(E297,5,2))="19","ETE",IF((MID(E297,5,2))="20","CS",IF((MID(E297,5,2))="21","MA-ENG(P)",IF((MID(E297,5,2))="22","MA-ENG(F)",IF((MID(E297,5,2))="23","TE",IF((MID(E297,5,2))="24","JMC",IF((MID(E297,5,2))="25","MS-CSE",IF((MID(E297,5,2))="26","LLB(H)",IF((MID(E297,5,2))="27","BRE",IF((MID(E297,5,2))="28","MSS-JMC",IF((MID(E297,5,2))="29","PHARMACY",IF((MID(E297,5,2))="30","ESDM",IF((MID(E297,5,2))="31","MS-ETE",IF((MID(E297,5,2))="32","MS-TE",IF((MID(E297,5,2))="33","EEE",IF((MID(E297,5,2))="34","NFE",IF((MID(E297,5,2))="35","SWE",IF((MID(E297,5,2))="36","LLB(P)",IF((MID(E297,5,2))="37","LLM(Pre)",IF((MID(E297,5,2))="38","LLM(F)",IF((MID(E297,5,2))="39","ICT",IF((MID(E297,5,2))="40","MTCA",IF((MID(E297,5,2))="41","MS-PH",IF((MID(E297,5,2))="42","ARCH",IF((MID(E297,5,2))="43","THM",IF((MID(E297,5,2))="44","MS-SWE",IF((MID(E297,5,2))="45","ENTRE",IF((MID(E297,5,2))="46","M-PHARM",IF((MID(E297,5,2))="47","CIVIL-ENG",0)))))))))))))))))))))))))))))))))))))</f>
        <v/>
      </c>
      <c r="G297" s="90">
        <f>IF((LEFT(E297,3))="063","Fall-2006",IF((LEFT(E297,3))="071","Spring-2007",IF((LEFT(E297,3))="072","Summer-2007",IF((LEFT(E297,3))="073","Fall-2007",IF((LEFT(E297,3))="081","Spring-2008",IF((LEFT(E297,3))="082","Summer-2008",IF((LEFT(E297,3))="083","Fall-2008",IF((LEFT(E297,3))="091","Spring-2009",IF((LEFT(E297,3))="092","Summer-2009",IF((LEFT(E297,3))="093","Fall-2009",IF((LEFT(E297,3))="101","Spring-2010",IF((LEFT(E297,3))="102","Summer-2010",IF((LEFT(E297,3))="103","Fall-2010",IF((LEFT(E297,3))="111","Spring-2011",IF((LEFT(E297,3))="112","Summer-2011",IF((LEFT(E297,3))="113","Fall-2011",IF((LEFT(E297,3))="121","Spring-2012",IF((LEFT(E297,3))="122","Summer-2012",IF((LEFT(E297,3))="123","Fall-2012",IF((LEFT(E297,3))="131","Spring-2013",IF((LEFT(E297,3))="132","Summer-2013",IF((LEFT(E297,3))="133","Fall-2013",IF((LEFT(E297,3))="141","Spring-2014",IF((LEFT(E297,3))="142","Summer-2014",IF((LEFT(E297,3))="143","Fall-2014",0)))))))))))))))))))))))))</f>
        <v/>
      </c>
      <c r="H297" s="85" t="inlineStr">
        <is>
          <t>Fall 2014</t>
        </is>
      </c>
      <c r="I297" s="85" t="inlineStr">
        <is>
          <t>Ananta Group</t>
        </is>
      </c>
      <c r="J297" s="85" t="inlineStr">
        <is>
          <t>ICT Officer</t>
        </is>
      </c>
      <c r="K297" s="85" t="inlineStr">
        <is>
          <t>130/01 South parerbag,Mirpur,Dhaka</t>
        </is>
      </c>
      <c r="L297" s="85" t="inlineStr">
        <is>
          <t>130/01 South parerbag,Mirpur,Dhaka</t>
        </is>
      </c>
      <c r="M297" s="17" t="n">
        <v>1681424464</v>
      </c>
      <c r="N297" s="23">
        <f>HYPERLINK("mailto:sultanaabir@ymail.com","sultanaabir@ymail.com")</f>
        <v/>
      </c>
    </row>
    <row customHeight="1" ht="12.75" r="298" s="161">
      <c r="A298" s="10" t="n"/>
      <c r="B298" s="85" t="n">
        <v>294</v>
      </c>
      <c r="C298" s="85" t="n"/>
      <c r="D298" s="86" t="inlineStr">
        <is>
          <t>Fouzia Jannat Jeba</t>
        </is>
      </c>
      <c r="E298" s="86" t="inlineStr">
        <is>
          <t>101-15-983</t>
        </is>
      </c>
      <c r="F298" s="49">
        <f>IF((MID(E298,5,2))="10","ENG",IF((MID(E298,5,2))="11","BBA",IF((MID(E298,5,2))="12","MBA(E)",IF((MID(E298,5,2))="14","MBA",IF((MID(E298,5,2))="15","CSE",IF((MID(E298,5,2))="16","CIS",IF((MID(E298,5,2))="17","MS-MIS",IF((MID(E298,5,2))="18","B.COM",IF((MID(E298,5,2))="19","ETE",IF((MID(E298,5,2))="20","CS",IF((MID(E298,5,2))="21","MA-ENG(P)",IF((MID(E298,5,2))="22","MA-ENG(F)",IF((MID(E298,5,2))="23","TE",IF((MID(E298,5,2))="24","JMC",IF((MID(E298,5,2))="25","MS-CSE",IF((MID(E298,5,2))="26","LLB(H)",IF((MID(E298,5,2))="27","BRE",IF((MID(E298,5,2))="28","MSS-JMC",IF((MID(E298,5,2))="29","PHARMACY",IF((MID(E298,5,2))="30","ESDM",IF((MID(E298,5,2))="31","MS-ETE",IF((MID(E298,5,2))="32","MS-TE",IF((MID(E298,5,2))="33","EEE",IF((MID(E298,5,2))="34","NFE",IF((MID(E298,5,2))="35","SWE",IF((MID(E298,5,2))="36","LLB(P)",IF((MID(E298,5,2))="37","LLM(Pre)",IF((MID(E298,5,2))="38","LLM(F)",IF((MID(E298,5,2))="39","ICT",IF((MID(E298,5,2))="40","MTCA",IF((MID(E298,5,2))="41","MS-PH",IF((MID(E298,5,2))="42","ARCH",IF((MID(E298,5,2))="43","THM",IF((MID(E298,5,2))="44","MS-SWE",IF((MID(E298,5,2))="45","ENTRE",IF((MID(E298,5,2))="46","M-PHARM",IF((MID(E298,5,2))="47","CIVIL-ENG",0)))))))))))))))))))))))))))))))))))))</f>
        <v/>
      </c>
      <c r="G298" s="90">
        <f>IF((LEFT(E298,3))="063","Fall-2006",IF((LEFT(E298,3))="071","Spring-2007",IF((LEFT(E298,3))="072","Summer-2007",IF((LEFT(E298,3))="073","Fall-2007",IF((LEFT(E298,3))="081","Spring-2008",IF((LEFT(E298,3))="082","Summer-2008",IF((LEFT(E298,3))="083","Fall-2008",IF((LEFT(E298,3))="091","Spring-2009",IF((LEFT(E298,3))="092","Summer-2009",IF((LEFT(E298,3))="093","Fall-2009",IF((LEFT(E298,3))="101","Spring-2010",IF((LEFT(E298,3))="102","Summer-2010",IF((LEFT(E298,3))="103","Fall-2010",IF((LEFT(E298,3))="111","Spring-2011",IF((LEFT(E298,3))="112","Summer-2011",IF((LEFT(E298,3))="113","Fall-2011",IF((LEFT(E298,3))="121","Spring-2012",IF((LEFT(E298,3))="122","Summer-2012",IF((LEFT(E298,3))="123","Fall-2012",IF((LEFT(E298,3))="131","Spring-2013",IF((LEFT(E298,3))="132","Summer-2013",IF((LEFT(E298,3))="133","Fall-2013",IF((LEFT(E298,3))="141","Spring-2014",IF((LEFT(E298,3))="142","Summer-2014",IF((LEFT(E298,3))="143","Fall-2014",0)))))))))))))))))))))))))</f>
        <v/>
      </c>
      <c r="H298" s="85" t="inlineStr">
        <is>
          <t>Spring 2014</t>
        </is>
      </c>
      <c r="I298" s="85" t="inlineStr">
        <is>
          <t>GETCO</t>
        </is>
      </c>
      <c r="J298" s="85" t="inlineStr">
        <is>
          <t>ERP Analyst</t>
        </is>
      </c>
      <c r="K298" s="85" t="inlineStr">
        <is>
          <t>42/1, West Tejturi bazar,Farmgate,Dhaka</t>
        </is>
      </c>
      <c r="L298" s="85" t="inlineStr">
        <is>
          <t>Binodepur, college para, Rajbari.</t>
        </is>
      </c>
      <c r="M298" s="17" t="n">
        <v>1955592709</v>
      </c>
      <c r="N298" s="23">
        <f>HYPERLINK("mailto:monim366@yahoo.com","monim366@yahoo.com")</f>
        <v/>
      </c>
    </row>
    <row customHeight="1" ht="12.75" r="299" s="161">
      <c r="A299" s="10" t="n"/>
      <c r="B299" s="85" t="n">
        <v>395</v>
      </c>
      <c r="C299" s="85" t="n"/>
      <c r="D299" s="86" t="inlineStr">
        <is>
          <t>Nusrat Jahan</t>
        </is>
      </c>
      <c r="E299" s="86" t="inlineStr">
        <is>
          <t>101-15-922</t>
        </is>
      </c>
      <c r="F299" s="49">
        <f>IF((MID(E299,5,2))="10","ENG",IF((MID(E299,5,2))="11","BBA",IF((MID(E299,5,2))="12","MBA(E)",IF((MID(E299,5,2))="14","MBA",IF((MID(E299,5,2))="15","CSE",IF((MID(E299,5,2))="16","CIS",IF((MID(E299,5,2))="17","MS-MIS",IF((MID(E299,5,2))="18","B.COM",IF((MID(E299,5,2))="19","ETE",IF((MID(E299,5,2))="20","CS",IF((MID(E299,5,2))="21","MA-ENG(P)",IF((MID(E299,5,2))="22","MA-ENG(F)",IF((MID(E299,5,2))="23","TE",IF((MID(E299,5,2))="24","JMC",IF((MID(E299,5,2))="25","MS-CSE",IF((MID(E299,5,2))="26","LLB(H)",IF((MID(E299,5,2))="27","BRE",IF((MID(E299,5,2))="28","MSS-JMC",IF((MID(E299,5,2))="29","PHARMACY",IF((MID(E299,5,2))="30","ESDM",IF((MID(E299,5,2))="31","MS-ETE",IF((MID(E299,5,2))="32","MS-TE",IF((MID(E299,5,2))="33","EEE",IF((MID(E299,5,2))="34","NFE",IF((MID(E299,5,2))="35","SWE",IF((MID(E299,5,2))="36","LLB(P)",IF((MID(E299,5,2))="37","LLM(Pre)",IF((MID(E299,5,2))="38","LLM(F)",IF((MID(E299,5,2))="39","ICT",IF((MID(E299,5,2))="40","MTCA",IF((MID(E299,5,2))="41","MS-PH",IF((MID(E299,5,2))="42","ARCH",IF((MID(E299,5,2))="43","THM",IF((MID(E299,5,2))="44","MS-SWE",IF((MID(E299,5,2))="45","ENTRE",IF((MID(E299,5,2))="46","M-PHARM",IF((MID(E299,5,2))="47","CIVIL-ENG",0)))))))))))))))))))))))))))))))))))))</f>
        <v/>
      </c>
      <c r="G299" s="90">
        <f>IF((LEFT(E299,3))="063","Fall-2006",IF((LEFT(E299,3))="071","Spring-2007",IF((LEFT(E299,3))="072","Summer-2007",IF((LEFT(E299,3))="073","Fall-2007",IF((LEFT(E299,3))="081","Spring-2008",IF((LEFT(E299,3))="082","Summer-2008",IF((LEFT(E299,3))="083","Fall-2008",IF((LEFT(E299,3))="091","Spring-2009",IF((LEFT(E299,3))="092","Summer-2009",IF((LEFT(E299,3))="093","Fall-2009",IF((LEFT(E299,3))="101","Spring-2010",IF((LEFT(E299,3))="102","Summer-2010",IF((LEFT(E299,3))="103","Fall-2010",IF((LEFT(E299,3))="111","Spring-2011",IF((LEFT(E299,3))="112","Summer-2011",IF((LEFT(E299,3))="113","Fall-2011",IF((LEFT(E299,3))="121","Spring-2012",IF((LEFT(E299,3))="122","Summer-2012",IF((LEFT(E299,3))="123","Fall-2012",IF((LEFT(E299,3))="131","Spring-2013",IF((LEFT(E299,3))="132","Summer-2013",IF((LEFT(E299,3))="133","Fall-2013",IF((LEFT(E299,3))="141","Spring-2014",IF((LEFT(E299,3))="142","Summer-2014",IF((LEFT(E299,3))="143","Fall-2014",0)))))))))))))))))))))))))</f>
        <v/>
      </c>
      <c r="H299" s="85" t="inlineStr">
        <is>
          <t>Spring 2014</t>
        </is>
      </c>
      <c r="I299" s="85" t="inlineStr">
        <is>
          <t>Star Computers Susters Ltd.</t>
        </is>
      </c>
      <c r="J299" s="85" t="inlineStr">
        <is>
          <t>QA &amp;  Software Tester</t>
        </is>
      </c>
      <c r="K299" s="85" t="inlineStr">
        <is>
          <t>Sharkhertek, Roadno:5,Mohammadpur,Dhaka.</t>
        </is>
      </c>
      <c r="L299" s="85" t="inlineStr">
        <is>
          <t>B-120,Maddhyapara,Islampur,Dhamrai,Dhaka.</t>
        </is>
      </c>
      <c r="M299" s="17" t="n">
        <v>1953944597</v>
      </c>
      <c r="N299" s="23">
        <f>HYPERLINK("mailto:tannyjahan@gmail.com","tannyjahan@gmail.com")</f>
        <v/>
      </c>
    </row>
    <row customHeight="1" ht="12.75" r="300" s="161">
      <c r="A300" s="10" t="n"/>
      <c r="B300" s="85" t="n">
        <v>296</v>
      </c>
      <c r="C300" s="85" t="n"/>
      <c r="D300" s="86" t="inlineStr">
        <is>
          <t>S.M Salah Uddin 
Kadir</t>
        </is>
      </c>
      <c r="E300" s="86" t="inlineStr">
        <is>
          <t>101-15-946</t>
        </is>
      </c>
      <c r="F300" s="49">
        <f>IF((MID(E300,5,2))="10","ENG",IF((MID(E300,5,2))="11","BBA",IF((MID(E300,5,2))="12","MBA(E)",IF((MID(E300,5,2))="14","MBA",IF((MID(E300,5,2))="15","CSE",IF((MID(E300,5,2))="16","CIS",IF((MID(E300,5,2))="17","MS-MIS",IF((MID(E300,5,2))="18","B.COM",IF((MID(E300,5,2))="19","ETE",IF((MID(E300,5,2))="20","CS",IF((MID(E300,5,2))="21","MA-ENG(P)",IF((MID(E300,5,2))="22","MA-ENG(F)",IF((MID(E300,5,2))="23","TE",IF((MID(E300,5,2))="24","JMC",IF((MID(E300,5,2))="25","MS-CSE",IF((MID(E300,5,2))="26","LLB(H)",IF((MID(E300,5,2))="27","BRE",IF((MID(E300,5,2))="28","MSS-JMC",IF((MID(E300,5,2))="29","PHARMACY",IF((MID(E300,5,2))="30","ESDM",IF((MID(E300,5,2))="31","MS-ETE",IF((MID(E300,5,2))="32","MS-TE",IF((MID(E300,5,2))="33","EEE",IF((MID(E300,5,2))="34","NFE",IF((MID(E300,5,2))="35","SWE",IF((MID(E300,5,2))="36","LLB(P)",IF((MID(E300,5,2))="37","LLM(Pre)",IF((MID(E300,5,2))="38","LLM(F)",IF((MID(E300,5,2))="39","ICT",IF((MID(E300,5,2))="40","MTCA",IF((MID(E300,5,2))="41","MS-PH",IF((MID(E300,5,2))="42","ARCH",IF((MID(E300,5,2))="43","THM",IF((MID(E300,5,2))="44","MS-SWE",IF((MID(E300,5,2))="45","ENTRE",IF((MID(E300,5,2))="46","M-PHARM",IF((MID(E300,5,2))="47","CIVIL-ENG",0)))))))))))))))))))))))))))))))))))))</f>
        <v/>
      </c>
      <c r="G300" s="90">
        <f>IF((LEFT(E300,3))="063","Fall-2006",IF((LEFT(E300,3))="071","Spring-2007",IF((LEFT(E300,3))="072","Summer-2007",IF((LEFT(E300,3))="073","Fall-2007",IF((LEFT(E300,3))="081","Spring-2008",IF((LEFT(E300,3))="082","Summer-2008",IF((LEFT(E300,3))="083","Fall-2008",IF((LEFT(E300,3))="091","Spring-2009",IF((LEFT(E300,3))="092","Summer-2009",IF((LEFT(E300,3))="093","Fall-2009",IF((LEFT(E300,3))="101","Spring-2010",IF((LEFT(E300,3))="102","Summer-2010",IF((LEFT(E300,3))="103","Fall-2010",IF((LEFT(E300,3))="111","Spring-2011",IF((LEFT(E300,3))="112","Summer-2011",IF((LEFT(E300,3))="113","Fall-2011",IF((LEFT(E300,3))="121","Spring-2012",IF((LEFT(E300,3))="122","Summer-2012",IF((LEFT(E300,3))="123","Fall-2012",IF((LEFT(E300,3))="131","Spring-2013",IF((LEFT(E300,3))="132","Summer-2013",IF((LEFT(E300,3))="133","Fall-2013",IF((LEFT(E300,3))="141","Spring-2014",IF((LEFT(E300,3))="142","Summer-2014",IF((LEFT(E300,3))="143","Fall-2014",0)))))))))))))))))))))))))</f>
        <v/>
      </c>
      <c r="H300" s="85" t="inlineStr">
        <is>
          <t>Summer 2014</t>
        </is>
      </c>
      <c r="I300" s="85" t="inlineStr">
        <is>
          <t>IP vision ,Canada</t>
        </is>
      </c>
      <c r="J300" s="85" t="inlineStr">
        <is>
          <t>Software Engineer</t>
        </is>
      </c>
      <c r="K300" s="85" t="inlineStr">
        <is>
          <t>H: 45,R: 14/03&lt;B:G, Niketon, Dhaka.</t>
        </is>
      </c>
      <c r="L300" s="85" t="inlineStr">
        <is>
          <t>Majgpara,Guzia,Shibpur,Bogra.</t>
        </is>
      </c>
      <c r="M300" s="17" t="n">
        <v>1737559957</v>
      </c>
      <c r="N300" s="23">
        <f>HYPERLINK("mailto:salahuddin975@gmail.com","salahuddin975@gmail.com")</f>
        <v/>
      </c>
    </row>
    <row customHeight="1" ht="12.75" r="301" s="161">
      <c r="A301" s="10" t="n"/>
      <c r="B301" s="85" t="n">
        <v>297</v>
      </c>
      <c r="C301" s="85" t="n"/>
      <c r="D301" s="86" t="inlineStr">
        <is>
          <t>MD. Asraful Alam</t>
        </is>
      </c>
      <c r="E301" s="86" t="inlineStr">
        <is>
          <t>141-22-305</t>
        </is>
      </c>
      <c r="F301" s="49">
        <f>IF((MID(E301,5,2))="10","ENG",IF((MID(E301,5,2))="11","BBA",IF((MID(E301,5,2))="12","MBA(E)",IF((MID(E301,5,2))="14","MBA",IF((MID(E301,5,2))="15","CSE",IF((MID(E301,5,2))="16","CIS",IF((MID(E301,5,2))="17","MS-MIS",IF((MID(E301,5,2))="18","B.COM",IF((MID(E301,5,2))="19","ETE",IF((MID(E301,5,2))="20","CS",IF((MID(E301,5,2))="21","MA-ENG(P)",IF((MID(E301,5,2))="22","MA-ENG(F)",IF((MID(E301,5,2))="23","TE",IF((MID(E301,5,2))="24","JMC",IF((MID(E301,5,2))="25","MS-CSE",IF((MID(E301,5,2))="26","LLB(H)",IF((MID(E301,5,2))="27","BRE",IF((MID(E301,5,2))="28","MSS-JMC",IF((MID(E301,5,2))="29","PHARMACY",IF((MID(E301,5,2))="30","ESDM",IF((MID(E301,5,2))="31","MS-ETE",IF((MID(E301,5,2))="32","MS-TE",IF((MID(E301,5,2))="33","EEE",IF((MID(E301,5,2))="34","NFE",IF((MID(E301,5,2))="35","SWE",IF((MID(E301,5,2))="36","LLB(P)",IF((MID(E301,5,2))="37","LLM(Pre)",IF((MID(E301,5,2))="38","LLM(F)",IF((MID(E301,5,2))="39","ICT",IF((MID(E301,5,2))="40","MTCA",IF((MID(E301,5,2))="41","MS-PH",IF((MID(E301,5,2))="42","ARCH",IF((MID(E301,5,2))="43","THM",IF((MID(E301,5,2))="44","MS-SWE",IF((MID(E301,5,2))="45","ENTRE",IF((MID(E301,5,2))="46","M-PHARM",IF((MID(E301,5,2))="47","CIVIL-ENG",0)))))))))))))))))))))))))))))))))))))</f>
        <v/>
      </c>
      <c r="G301" s="90">
        <f>IF((LEFT(E301,3))="063","Fall-2006",IF((LEFT(E301,3))="071","Spring-2007",IF((LEFT(E301,3))="072","Summer-2007",IF((LEFT(E301,3))="073","Fall-2007",IF((LEFT(E301,3))="081","Spring-2008",IF((LEFT(E301,3))="082","Summer-2008",IF((LEFT(E301,3))="083","Fall-2008",IF((LEFT(E301,3))="091","Spring-2009",IF((LEFT(E301,3))="092","Summer-2009",IF((LEFT(E301,3))="093","Fall-2009",IF((LEFT(E301,3))="101","Spring-2010",IF((LEFT(E301,3))="102","Summer-2010",IF((LEFT(E301,3))="103","Fall-2010",IF((LEFT(E301,3))="111","Spring-2011",IF((LEFT(E301,3))="112","Summer-2011",IF((LEFT(E301,3))="113","Fall-2011",IF((LEFT(E301,3))="121","Spring-2012",IF((LEFT(E301,3))="122","Summer-2012",IF((LEFT(E301,3))="123","Fall-2012",IF((LEFT(E301,3))="131","Spring-2013",IF((LEFT(E301,3))="132","Summer-2013",IF((LEFT(E301,3))="133","Fall-2013",IF((LEFT(E301,3))="141","Spring-2014",IF((LEFT(E301,3))="142","Summer-2014",IF((LEFT(E301,3))="143","Fall-2014",0)))))))))))))))))))))))))</f>
        <v/>
      </c>
      <c r="H301" s="85" t="inlineStr">
        <is>
          <t>Fall 2015</t>
        </is>
      </c>
      <c r="I301" s="85" t="inlineStr">
        <is>
          <t>Southeast Bank Ltd.</t>
        </is>
      </c>
      <c r="J301" s="85" t="inlineStr">
        <is>
          <t>Lases Executive Officer</t>
        </is>
      </c>
      <c r="K301" s="85" t="inlineStr">
        <is>
          <t>North Courtgaon,Jamidarpar,Munshiganj-1500.</t>
        </is>
      </c>
      <c r="L301" s="85" t="inlineStr">
        <is>
          <t>North Courtgaon,Jamidarpar,Munshiganj-1500.</t>
        </is>
      </c>
      <c r="M301" s="17" t="n">
        <v>1928010802</v>
      </c>
      <c r="N301" s="23">
        <f>HYPERLINK("mailto:asraful-558@diu.eud.bd","asraful-558@diu.eud.bd")</f>
        <v/>
      </c>
    </row>
    <row customHeight="1" ht="12.75" r="302" s="161">
      <c r="A302" s="10" t="n"/>
      <c r="B302" s="85" t="n">
        <v>298</v>
      </c>
      <c r="C302" s="85" t="n"/>
      <c r="D302" s="96" t="inlineStr">
        <is>
          <t>Kaiser Sazib</t>
        </is>
      </c>
      <c r="E302" s="29" t="inlineStr">
        <is>
          <t>112-10-693</t>
        </is>
      </c>
      <c r="F302" s="49">
        <f>IF((MID(E302,5,2))="10","ENG",IF((MID(E302,5,2))="11","BBA",IF((MID(E302,5,2))="12","MBA(E)",IF((MID(E302,5,2))="14","MBA",IF((MID(E302,5,2))="15","CSE",IF((MID(E302,5,2))="16","CIS",IF((MID(E302,5,2))="17","MS-MIS",IF((MID(E302,5,2))="18","B.COM",IF((MID(E302,5,2))="19","ETE",IF((MID(E302,5,2))="20","CS",IF((MID(E302,5,2))="21","MA-ENG(P)",IF((MID(E302,5,2))="22","MA-ENG(F)",IF((MID(E302,5,2))="23","TE",IF((MID(E302,5,2))="24","JMC",IF((MID(E302,5,2))="25","MS-CSE",IF((MID(E302,5,2))="26","LLB(H)",IF((MID(E302,5,2))="27","BRE",IF((MID(E302,5,2))="28","MSS-JMC",IF((MID(E302,5,2))="29","PHARMACY",IF((MID(E302,5,2))="30","ESDM",IF((MID(E302,5,2))="31","MS-ETE",IF((MID(E302,5,2))="32","MS-TE",IF((MID(E302,5,2))="33","EEE",IF((MID(E302,5,2))="34","NFE",IF((MID(E302,5,2))="35","SWE",IF((MID(E302,5,2))="36","LLB(P)",IF((MID(E302,5,2))="37","LLM(Pre)",IF((MID(E302,5,2))="38","LLM(F)",IF((MID(E302,5,2))="39","ICT",IF((MID(E302,5,2))="40","MTCA",IF((MID(E302,5,2))="41","MS-PH",IF((MID(E302,5,2))="42","ARCH",IF((MID(E302,5,2))="43","THM",IF((MID(E302,5,2))="44","MS-SWE",IF((MID(E302,5,2))="45","ENTRE",IF((MID(E302,5,2))="46","M-PHARM",IF((MID(E302,5,2))="47","CIVIL-ENG",0)))))))))))))))))))))))))))))))))))))</f>
        <v/>
      </c>
      <c r="G302" s="90">
        <f>IF((LEFT(E302,3))="063","Fall-2006",IF((LEFT(E302,3))="071","Spring-2007",IF((LEFT(E302,3))="072","Summer-2007",IF((LEFT(E302,3))="073","Fall-2007",IF((LEFT(E302,3))="081","Spring-2008",IF((LEFT(E302,3))="082","Summer-2008",IF((LEFT(E302,3))="083","Fall-2008",IF((LEFT(E302,3))="091","Spring-2009",IF((LEFT(E302,3))="092","Summer-2009",IF((LEFT(E302,3))="093","Fall-2009",IF((LEFT(E302,3))="101","Spring-2010",IF((LEFT(E302,3))="102","Summer-2010",IF((LEFT(E302,3))="103","Fall-2010",IF((LEFT(E302,3))="111","Spring-2011",IF((LEFT(E302,3))="112","Summer-2011",IF((LEFT(E302,3))="113","Fall-2011",IF((LEFT(E302,3))="121","Spring-2012",IF((LEFT(E302,3))="122","Summer-2012",IF((LEFT(E302,3))="123","Fall-2012",IF((LEFT(E302,3))="131","Spring-2013",IF((LEFT(E302,3))="132","Summer-2013",IF((LEFT(E302,3))="133","Fall-2013",IF((LEFT(E302,3))="141","Spring-2014",IF((LEFT(E302,3))="142","Summer-2014",IF((LEFT(E302,3))="143","Fall-2014",0)))))))))))))))))))))))))</f>
        <v/>
      </c>
      <c r="H302" s="85" t="inlineStr">
        <is>
          <t>Summer-2015</t>
        </is>
      </c>
      <c r="I302" s="85" t="inlineStr">
        <is>
          <t>-</t>
        </is>
      </c>
      <c r="J302" s="85" t="inlineStr">
        <is>
          <t>-</t>
        </is>
      </c>
      <c r="K302" s="85" t="inlineStr">
        <is>
          <t>Vill-Jamadder Bari, Manderpur, Union Kasba,Dist-Brahmanbaria.</t>
        </is>
      </c>
      <c r="L302" s="85" t="inlineStr">
        <is>
          <t>Vill-Jamadder Bari, Manderpur, Union Kasba,Dist-Brahmanbaria.</t>
        </is>
      </c>
      <c r="M302" s="32" t="inlineStr">
        <is>
          <t>01682208157</t>
        </is>
      </c>
      <c r="N302" s="90" t="inlineStr">
        <is>
          <t>kaisersazib@gmail.com</t>
        </is>
      </c>
    </row>
    <row customHeight="1" ht="12.75" r="303" s="161">
      <c r="A303" s="10" t="n"/>
      <c r="B303" s="85" t="n">
        <v>299</v>
      </c>
      <c r="C303" s="85" t="n"/>
      <c r="D303" s="96" t="inlineStr">
        <is>
          <t>Md. Mostofa Kamal</t>
        </is>
      </c>
      <c r="E303" s="29" t="inlineStr">
        <is>
          <t>112-10-725</t>
        </is>
      </c>
      <c r="F303" s="49">
        <f>IF((MID(E303,5,2))="10","ENG",IF((MID(E303,5,2))="11","BBA",IF((MID(E303,5,2))="12","MBA(E)",IF((MID(E303,5,2))="14","MBA",IF((MID(E303,5,2))="15","CSE",IF((MID(E303,5,2))="16","CIS",IF((MID(E303,5,2))="17","MS-MIS",IF((MID(E303,5,2))="18","B.COM",IF((MID(E303,5,2))="19","ETE",IF((MID(E303,5,2))="20","CS",IF((MID(E303,5,2))="21","MA-ENG(P)",IF((MID(E303,5,2))="22","MA-ENG(F)",IF((MID(E303,5,2))="23","TE",IF((MID(E303,5,2))="24","JMC",IF((MID(E303,5,2))="25","MS-CSE",IF((MID(E303,5,2))="26","LLB(H)",IF((MID(E303,5,2))="27","BRE",IF((MID(E303,5,2))="28","MSS-JMC",IF((MID(E303,5,2))="29","PHARMACY",IF((MID(E303,5,2))="30","ESDM",IF((MID(E303,5,2))="31","MS-ETE",IF((MID(E303,5,2))="32","MS-TE",IF((MID(E303,5,2))="33","EEE",IF((MID(E303,5,2))="34","NFE",IF((MID(E303,5,2))="35","SWE",IF((MID(E303,5,2))="36","LLB(P)",IF((MID(E303,5,2))="37","LLM(Pre)",IF((MID(E303,5,2))="38","LLM(F)",IF((MID(E303,5,2))="39","ICT",IF((MID(E303,5,2))="40","MTCA",IF((MID(E303,5,2))="41","MS-PH",IF((MID(E303,5,2))="42","ARCH",IF((MID(E303,5,2))="43","THM",IF((MID(E303,5,2))="44","MS-SWE",IF((MID(E303,5,2))="45","ENTRE",IF((MID(E303,5,2))="46","M-PHARM",IF((MID(E303,5,2))="47","CIVIL-ENG",0)))))))))))))))))))))))))))))))))))))</f>
        <v/>
      </c>
      <c r="G303" s="90">
        <f>IF((LEFT(E303,3))="063","Fall-2006",IF((LEFT(E303,3))="071","Spring-2007",IF((LEFT(E303,3))="072","Summer-2007",IF((LEFT(E303,3))="073","Fall-2007",IF((LEFT(E303,3))="081","Spring-2008",IF((LEFT(E303,3))="082","Summer-2008",IF((LEFT(E303,3))="083","Fall-2008",IF((LEFT(E303,3))="091","Spring-2009",IF((LEFT(E303,3))="092","Summer-2009",IF((LEFT(E303,3))="093","Fall-2009",IF((LEFT(E303,3))="101","Spring-2010",IF((LEFT(E303,3))="102","Summer-2010",IF((LEFT(E303,3))="103","Fall-2010",IF((LEFT(E303,3))="111","Spring-2011",IF((LEFT(E303,3))="112","Summer-2011",IF((LEFT(E303,3))="113","Fall-2011",IF((LEFT(E303,3))="121","Spring-2012",IF((LEFT(E303,3))="122","Summer-2012",IF((LEFT(E303,3))="123","Fall-2012",IF((LEFT(E303,3))="131","Spring-2013",IF((LEFT(E303,3))="132","Summer-2013",IF((LEFT(E303,3))="133","Fall-2013",IF((LEFT(E303,3))="141","Spring-2014",IF((LEFT(E303,3))="142","Summer-2014",IF((LEFT(E303,3))="143","Fall-2014",0)))))))))))))))))))))))))</f>
        <v/>
      </c>
      <c r="H303" s="85" t="inlineStr">
        <is>
          <t>Summer-2015</t>
        </is>
      </c>
      <c r="I303" s="85" t="inlineStr">
        <is>
          <t>-</t>
        </is>
      </c>
      <c r="J303" s="85" t="inlineStr">
        <is>
          <t>-</t>
        </is>
      </c>
      <c r="K303" s="85" t="inlineStr">
        <is>
          <t>F-34, Hat Naogaon, Naogaon.</t>
        </is>
      </c>
      <c r="L303" s="85" t="inlineStr">
        <is>
          <t>F-34, Hat Naogaon, Naogaon.</t>
        </is>
      </c>
      <c r="M303" s="32" t="inlineStr">
        <is>
          <t>01717277278</t>
        </is>
      </c>
      <c r="N303" s="27" t="inlineStr">
        <is>
          <t>mdmostofakamal1988@gmail.com</t>
        </is>
      </c>
    </row>
    <row customHeight="1" ht="12.75" r="304" s="161">
      <c r="A304" s="10" t="n"/>
      <c r="B304" s="85" t="n">
        <v>300</v>
      </c>
      <c r="C304" s="85" t="n"/>
      <c r="D304" s="96" t="inlineStr">
        <is>
          <t>Aqida Islam</t>
        </is>
      </c>
      <c r="E304" s="29" t="inlineStr">
        <is>
          <t>113-15-1538</t>
        </is>
      </c>
      <c r="F304" s="49">
        <f>IF((MID(E304,5,2))="10","ENG",IF((MID(E304,5,2))="11","BBA",IF((MID(E304,5,2))="12","MBA(E)",IF((MID(E304,5,2))="14","MBA",IF((MID(E304,5,2))="15","CSE",IF((MID(E304,5,2))="16","CIS",IF((MID(E304,5,2))="17","MS-MIS",IF((MID(E304,5,2))="18","B.COM",IF((MID(E304,5,2))="19","ETE",IF((MID(E304,5,2))="20","CS",IF((MID(E304,5,2))="21","MA-ENG(P)",IF((MID(E304,5,2))="22","MA-ENG(F)",IF((MID(E304,5,2))="23","TE",IF((MID(E304,5,2))="24","JMC",IF((MID(E304,5,2))="25","MS-CSE",IF((MID(E304,5,2))="26","LLB(H)",IF((MID(E304,5,2))="27","BRE",IF((MID(E304,5,2))="28","MSS-JMC",IF((MID(E304,5,2))="29","PHARMACY",IF((MID(E304,5,2))="30","ESDM",IF((MID(E304,5,2))="31","MS-ETE",IF((MID(E304,5,2))="32","MS-TE",IF((MID(E304,5,2))="33","EEE",IF((MID(E304,5,2))="34","NFE",IF((MID(E304,5,2))="35","SWE",IF((MID(E304,5,2))="36","LLB(P)",IF((MID(E304,5,2))="37","LLM(Pre)",IF((MID(E304,5,2))="38","LLM(F)",IF((MID(E304,5,2))="39","ICT",IF((MID(E304,5,2))="40","MTCA",IF((MID(E304,5,2))="41","MS-PH",IF((MID(E304,5,2))="42","ARCH",IF((MID(E304,5,2))="43","THM",IF((MID(E304,5,2))="44","MS-SWE",IF((MID(E304,5,2))="45","ENTRE",IF((MID(E304,5,2))="46","M-PHARM",IF((MID(E304,5,2))="47","CIVIL-ENG",0)))))))))))))))))))))))))))))))))))))</f>
        <v/>
      </c>
      <c r="G304" s="90">
        <f>IF((LEFT(E304,3))="063","Fall-2006",IF((LEFT(E304,3))="071","Spring-2007",IF((LEFT(E304,3))="072","Summer-2007",IF((LEFT(E304,3))="073","Fall-2007",IF((LEFT(E304,3))="081","Spring-2008",IF((LEFT(E304,3))="082","Summer-2008",IF((LEFT(E304,3))="083","Fall-2008",IF((LEFT(E304,3))="091","Spring-2009",IF((LEFT(E304,3))="092","Summer-2009",IF((LEFT(E304,3))="093","Fall-2009",IF((LEFT(E304,3))="101","Spring-2010",IF((LEFT(E304,3))="102","Summer-2010",IF((LEFT(E304,3))="103","Fall-2010",IF((LEFT(E304,3))="111","Spring-2011",IF((LEFT(E304,3))="112","Summer-2011",IF((LEFT(E304,3))="113","Fall-2011",IF((LEFT(E304,3))="121","Spring-2012",IF((LEFT(E304,3))="122","Summer-2012",IF((LEFT(E304,3))="123","Fall-2012",IF((LEFT(E304,3))="131","Spring-2013",IF((LEFT(E304,3))="132","Summer-2013",IF((LEFT(E304,3))="133","Fall-2013",IF((LEFT(E304,3))="141","Spring-2014",IF((LEFT(E304,3))="142","Summer-2014",IF((LEFT(E304,3))="143","Fall-2014",0)))))))))))))))))))))))))</f>
        <v/>
      </c>
      <c r="H304" s="85" t="inlineStr">
        <is>
          <t>Spring-2015</t>
        </is>
      </c>
      <c r="I304" s="85" t="inlineStr">
        <is>
          <t>-</t>
        </is>
      </c>
      <c r="J304" s="85" t="inlineStr">
        <is>
          <t>-</t>
        </is>
      </c>
      <c r="K304" s="85" t="inlineStr">
        <is>
          <t>1028, Eidgah Raod, Ibrahimpur, Kafrul, Dhaka Cantonment, Dhaka-1206.</t>
        </is>
      </c>
      <c r="L304" s="85" t="inlineStr">
        <is>
          <t>1028, Eidgah Raod, Ibrahimpur, Kafrul, Dhaka Cantonment, Dhaka-1206.</t>
        </is>
      </c>
      <c r="M304" s="32" t="inlineStr">
        <is>
          <t>01910636155</t>
        </is>
      </c>
      <c r="N304" t="inlineStr">
        <is>
          <t>aqida15-1538@diu.edu.bd</t>
        </is>
      </c>
    </row>
    <row customHeight="1" ht="12.75" r="305" s="161">
      <c r="A305" s="10" t="n"/>
      <c r="B305" s="85" t="n">
        <v>301</v>
      </c>
      <c r="C305" s="85" t="n"/>
      <c r="D305" s="86" t="inlineStr">
        <is>
          <t>MD. Asaduzzaman</t>
        </is>
      </c>
      <c r="E305" s="86" t="inlineStr">
        <is>
          <t>122-15-1899</t>
        </is>
      </c>
      <c r="F305" s="49">
        <f>IF((MID(E305,5,2))="10","ENG",IF((MID(E305,5,2))="11","BBA",IF((MID(E305,5,2))="12","MBA(E)",IF((MID(E305,5,2))="14","MBA",IF((MID(E305,5,2))="15","CSE",IF((MID(E305,5,2))="16","CIS",IF((MID(E305,5,2))="17","MS-MIS",IF((MID(E305,5,2))="18","B.COM",IF((MID(E305,5,2))="19","ETE",IF((MID(E305,5,2))="20","CS",IF((MID(E305,5,2))="21","MA-ENG(P)",IF((MID(E305,5,2))="22","MA-ENG(F)",IF((MID(E305,5,2))="23","TE",IF((MID(E305,5,2))="24","JMC",IF((MID(E305,5,2))="25","MS-CSE",IF((MID(E305,5,2))="26","LLB(H)",IF((MID(E305,5,2))="27","BRE",IF((MID(E305,5,2))="28","MSS-JMC",IF((MID(E305,5,2))="29","PHARMACY",IF((MID(E305,5,2))="30","ESDM",IF((MID(E305,5,2))="31","MS-ETE",IF((MID(E305,5,2))="32","MS-TE",IF((MID(E305,5,2))="33","EEE",IF((MID(E305,5,2))="34","NFE",IF((MID(E305,5,2))="35","SWE",IF((MID(E305,5,2))="36","LLB(P)",IF((MID(E305,5,2))="37","LLM(Pre)",IF((MID(E305,5,2))="38","LLM(F)",IF((MID(E305,5,2))="39","ICT",IF((MID(E305,5,2))="40","MTCA",IF((MID(E305,5,2))="41","MS-PH",IF((MID(E305,5,2))="42","ARCH",IF((MID(E305,5,2))="43","THM",IF((MID(E305,5,2))="44","MS-SWE",IF((MID(E305,5,2))="45","ENTRE",IF((MID(E305,5,2))="46","M-PHARM",IF((MID(E305,5,2))="47","CIVIL-ENG",0)))))))))))))))))))))))))))))))))))))</f>
        <v/>
      </c>
      <c r="G305" s="90">
        <f>IF((LEFT(E305,3))="063","Fall-2006",IF((LEFT(E305,3))="071","Spring-2007",IF((LEFT(E305,3))="072","Summer-2007",IF((LEFT(E305,3))="073","Fall-2007",IF((LEFT(E305,3))="081","Spring-2008",IF((LEFT(E305,3))="082","Summer-2008",IF((LEFT(E305,3))="083","Fall-2008",IF((LEFT(E305,3))="091","Spring-2009",IF((LEFT(E305,3))="092","Summer-2009",IF((LEFT(E305,3))="093","Fall-2009",IF((LEFT(E305,3))="101","Spring-2010",IF((LEFT(E305,3))="102","Summer-2010",IF((LEFT(E305,3))="103","Fall-2010",IF((LEFT(E305,3))="111","Spring-2011",IF((LEFT(E305,3))="112","Summer-2011",IF((LEFT(E305,3))="113","Fall-2011",IF((LEFT(E305,3))="121","Spring-2012",IF((LEFT(E305,3))="122","Summer-2012",IF((LEFT(E305,3))="123","Fall-2012",IF((LEFT(E305,3))="131","Spring-2013",IF((LEFT(E305,3))="132","Summer-2013",IF((LEFT(E305,3))="133","Fall-2013",IF((LEFT(E305,3))="141","Spring-2014",IF((LEFT(E305,3))="142","Summer-2014",IF((LEFT(E305,3))="143","Fall-2014",0)))))))))))))))))))))))))</f>
        <v/>
      </c>
      <c r="H305" s="85" t="inlineStr">
        <is>
          <t>Spring 2015</t>
        </is>
      </c>
      <c r="I305" s="85" t="inlineStr">
        <is>
          <t>FIFO Ltd.</t>
        </is>
      </c>
      <c r="J305" s="85" t="inlineStr">
        <is>
          <t>Web Developer</t>
        </is>
      </c>
      <c r="K305" s="85" t="inlineStr">
        <is>
          <t>H: 03,R: 08,Boshoti housing, Mirpur: 02,Dhaka-1216.</t>
        </is>
      </c>
      <c r="L305" s="85" t="inlineStr">
        <is>
          <t>Buaruk Sreekundi,Magura.</t>
        </is>
      </c>
      <c r="M305" s="17" t="n">
        <v>1738736090</v>
      </c>
      <c r="N305" s="23">
        <f>HYPERLINK("mailto:asaduzzaman.cse@gmail.com","asaduzzaman.cse@gmail.com")</f>
        <v/>
      </c>
    </row>
    <row customHeight="1" ht="12.75" r="306" s="161">
      <c r="A306" s="10" t="n"/>
      <c r="B306" s="85" t="n">
        <v>302</v>
      </c>
      <c r="C306" s="85" t="n"/>
      <c r="D306" s="96" t="inlineStr">
        <is>
          <t>Md. Imran Alam</t>
        </is>
      </c>
      <c r="E306" s="29" t="inlineStr">
        <is>
          <t>122-15-1906</t>
        </is>
      </c>
      <c r="F306" s="49">
        <f>IF((MID(E306,5,2))="10","ENG",IF((MID(E306,5,2))="11","BBA",IF((MID(E306,5,2))="12","MBA(E)",IF((MID(E306,5,2))="14","MBA",IF((MID(E306,5,2))="15","CSE",IF((MID(E306,5,2))="16","CIS",IF((MID(E306,5,2))="17","MS-MIS",IF((MID(E306,5,2))="18","B.COM",IF((MID(E306,5,2))="19","ETE",IF((MID(E306,5,2))="20","CS",IF((MID(E306,5,2))="21","MA-ENG(P)",IF((MID(E306,5,2))="22","MA-ENG(F)",IF((MID(E306,5,2))="23","TE",IF((MID(E306,5,2))="24","JMC",IF((MID(E306,5,2))="25","MS-CSE",IF((MID(E306,5,2))="26","LLB(H)",IF((MID(E306,5,2))="27","BRE",IF((MID(E306,5,2))="28","MSS-JMC",IF((MID(E306,5,2))="29","PHARMACY",IF((MID(E306,5,2))="30","ESDM",IF((MID(E306,5,2))="31","MS-ETE",IF((MID(E306,5,2))="32","MS-TE",IF((MID(E306,5,2))="33","EEE",IF((MID(E306,5,2))="34","NFE",IF((MID(E306,5,2))="35","SWE",IF((MID(E306,5,2))="36","LLB(P)",IF((MID(E306,5,2))="37","LLM(Pre)",IF((MID(E306,5,2))="38","LLM(F)",IF((MID(E306,5,2))="39","ICT",IF((MID(E306,5,2))="40","MTCA",IF((MID(E306,5,2))="41","MS-PH",IF((MID(E306,5,2))="42","ARCH",IF((MID(E306,5,2))="43","THM",IF((MID(E306,5,2))="44","MS-SWE",IF((MID(E306,5,2))="45","ENTRE",IF((MID(E306,5,2))="46","M-PHARM",IF((MID(E306,5,2))="47","CIVIL-ENG",0)))))))))))))))))))))))))))))))))))))</f>
        <v/>
      </c>
      <c r="G306" s="90">
        <f>IF((LEFT(E306,3))="063","Fall-2006",IF((LEFT(E306,3))="071","Spring-2007",IF((LEFT(E306,3))="072","Summer-2007",IF((LEFT(E306,3))="073","Fall-2007",IF((LEFT(E306,3))="081","Spring-2008",IF((LEFT(E306,3))="082","Summer-2008",IF((LEFT(E306,3))="083","Fall-2008",IF((LEFT(E306,3))="091","Spring-2009",IF((LEFT(E306,3))="092","Summer-2009",IF((LEFT(E306,3))="093","Fall-2009",IF((LEFT(E306,3))="101","Spring-2010",IF((LEFT(E306,3))="102","Summer-2010",IF((LEFT(E306,3))="103","Fall-2010",IF((LEFT(E306,3))="111","Spring-2011",IF((LEFT(E306,3))="112","Summer-2011",IF((LEFT(E306,3))="113","Fall-2011",IF((LEFT(E306,3))="121","Spring-2012",IF((LEFT(E306,3))="122","Summer-2012",IF((LEFT(E306,3))="123","Fall-2012",IF((LEFT(E306,3))="131","Spring-2013",IF((LEFT(E306,3))="132","Summer-2013",IF((LEFT(E306,3))="133","Fall-2013",IF((LEFT(E306,3))="141","Spring-2014",IF((LEFT(E306,3))="142","Summer-2014",IF((LEFT(E306,3))="143","Fall-2014",0)))))))))))))))))))))))))</f>
        <v/>
      </c>
      <c r="H306" s="85" t="inlineStr">
        <is>
          <t>Spring-2015</t>
        </is>
      </c>
      <c r="I306" s="85" t="inlineStr">
        <is>
          <t>-</t>
        </is>
      </c>
      <c r="J306" s="85" t="inlineStr">
        <is>
          <t>-</t>
        </is>
      </c>
      <c r="K306" s="85" t="inlineStr">
        <is>
          <t>House No-03, Road No-08, Bosoti Housing, Mirpur-2, Dhaka-1216.</t>
        </is>
      </c>
      <c r="L306" s="85" t="inlineStr">
        <is>
          <t>Bashgram, Durbachara, Kumarkhali, Kushtia.</t>
        </is>
      </c>
      <c r="M306" s="32" t="inlineStr">
        <is>
          <t>01722956772</t>
        </is>
      </c>
      <c r="N306" s="90" t="inlineStr">
        <is>
          <t>imran6022@gmail.com</t>
        </is>
      </c>
    </row>
    <row customHeight="1" ht="12.75" r="307" s="161">
      <c r="A307" s="10" t="n"/>
      <c r="B307" s="85" t="n">
        <v>303</v>
      </c>
      <c r="C307" s="85" t="n"/>
      <c r="D307" s="86" t="inlineStr">
        <is>
          <t>MD. Abu Jubaer 
Piash</t>
        </is>
      </c>
      <c r="E307" s="86" t="inlineStr">
        <is>
          <t>122-15-1937</t>
        </is>
      </c>
      <c r="F307" s="49">
        <f>IF((MID(E307,5,2))="10","ENG",IF((MID(E307,5,2))="11","BBA",IF((MID(E307,5,2))="12","MBA(E)",IF((MID(E307,5,2))="14","MBA",IF((MID(E307,5,2))="15","CSE",IF((MID(E307,5,2))="16","CIS",IF((MID(E307,5,2))="17","MS-MIS",IF((MID(E307,5,2))="18","B.COM",IF((MID(E307,5,2))="19","ETE",IF((MID(E307,5,2))="20","CS",IF((MID(E307,5,2))="21","MA-ENG(P)",IF((MID(E307,5,2))="22","MA-ENG(F)",IF((MID(E307,5,2))="23","TE",IF((MID(E307,5,2))="24","JMC",IF((MID(E307,5,2))="25","MS-CSE",IF((MID(E307,5,2))="26","LLB(H)",IF((MID(E307,5,2))="27","BRE",IF((MID(E307,5,2))="28","MSS-JMC",IF((MID(E307,5,2))="29","PHARMACY",IF((MID(E307,5,2))="30","ESDM",IF((MID(E307,5,2))="31","MS-ETE",IF((MID(E307,5,2))="32","MS-TE",IF((MID(E307,5,2))="33","EEE",IF((MID(E307,5,2))="34","NFE",IF((MID(E307,5,2))="35","SWE",IF((MID(E307,5,2))="36","LLB(P)",IF((MID(E307,5,2))="37","LLM(Pre)",IF((MID(E307,5,2))="38","LLM(F)",IF((MID(E307,5,2))="39","ICT",IF((MID(E307,5,2))="40","MTCA",IF((MID(E307,5,2))="41","MS-PH",IF((MID(E307,5,2))="42","ARCH",IF((MID(E307,5,2))="43","THM",IF((MID(E307,5,2))="44","MS-SWE",IF((MID(E307,5,2))="45","ENTRE",IF((MID(E307,5,2))="46","M-PHARM",IF((MID(E307,5,2))="47","CIVIL-ENG",0)))))))))))))))))))))))))))))))))))))</f>
        <v/>
      </c>
      <c r="G307" s="90">
        <f>IF((LEFT(E307,3))="063","Fall-2006",IF((LEFT(E307,3))="071","Spring-2007",IF((LEFT(E307,3))="072","Summer-2007",IF((LEFT(E307,3))="073","Fall-2007",IF((LEFT(E307,3))="081","Spring-2008",IF((LEFT(E307,3))="082","Summer-2008",IF((LEFT(E307,3))="083","Fall-2008",IF((LEFT(E307,3))="091","Spring-2009",IF((LEFT(E307,3))="092","Summer-2009",IF((LEFT(E307,3))="093","Fall-2009",IF((LEFT(E307,3))="101","Spring-2010",IF((LEFT(E307,3))="102","Summer-2010",IF((LEFT(E307,3))="103","Fall-2010",IF((LEFT(E307,3))="111","Spring-2011",IF((LEFT(E307,3))="112","Summer-2011",IF((LEFT(E307,3))="113","Fall-2011",IF((LEFT(E307,3))="121","Spring-2012",IF((LEFT(E307,3))="122","Summer-2012",IF((LEFT(E307,3))="123","Fall-2012",IF((LEFT(E307,3))="131","Spring-2013",IF((LEFT(E307,3))="132","Summer-2013",IF((LEFT(E307,3))="133","Fall-2013",IF((LEFT(E307,3))="141","Spring-2014",IF((LEFT(E307,3))="142","Summer-2014",IF((LEFT(E307,3))="143","Fall-2014",0)))))))))))))))))))))))))</f>
        <v/>
      </c>
      <c r="H307" s="85" t="inlineStr">
        <is>
          <t>Spring 2015</t>
        </is>
      </c>
      <c r="I307" s="85" t="inlineStr">
        <is>
          <t>Freelancer</t>
        </is>
      </c>
      <c r="J307" s="77" t="inlineStr">
        <is>
          <t>-</t>
        </is>
      </c>
      <c r="K307" s="85" t="inlineStr">
        <is>
          <t>Momin nagar,Nowdagram,Jessore</t>
        </is>
      </c>
      <c r="L307" s="85" t="inlineStr">
        <is>
          <t>Momin nagar,Nowdagram,Jessore</t>
        </is>
      </c>
      <c r="M307" s="17" t="n">
        <v>1915833160</v>
      </c>
      <c r="N307" s="23">
        <f>HYPERLINK("mailto:poashjsrr@gmail.com","poashjsrr@gmail.com")</f>
        <v/>
      </c>
    </row>
    <row customHeight="1" ht="12.75" r="308" s="161">
      <c r="A308" s="10" t="n"/>
      <c r="B308" s="85" t="n">
        <v>304</v>
      </c>
      <c r="C308" s="85" t="n"/>
      <c r="D308" s="86" t="inlineStr">
        <is>
          <t>Biswas Manir 
Hossain</t>
        </is>
      </c>
      <c r="E308" s="86" t="inlineStr">
        <is>
          <t>142-14-1481</t>
        </is>
      </c>
      <c r="F308" s="49">
        <f>IF((MID(E308,5,2))="10","ENG",IF((MID(E308,5,2))="11","BBA",IF((MID(E308,5,2))="12","MBA(E)",IF((MID(E308,5,2))="14","MBA",IF((MID(E308,5,2))="15","CSE",IF((MID(E308,5,2))="16","CIS",IF((MID(E308,5,2))="17","MS-MIS",IF((MID(E308,5,2))="18","B.COM",IF((MID(E308,5,2))="19","ETE",IF((MID(E308,5,2))="20","CS",IF((MID(E308,5,2))="21","MA-ENG(P)",IF((MID(E308,5,2))="22","MA-ENG(F)",IF((MID(E308,5,2))="23","TE",IF((MID(E308,5,2))="24","JMC",IF((MID(E308,5,2))="25","MS-CSE",IF((MID(E308,5,2))="26","LLB(H)",IF((MID(E308,5,2))="27","BRE",IF((MID(E308,5,2))="28","MSS-JMC",IF((MID(E308,5,2))="29","PHARMACY",IF((MID(E308,5,2))="30","ESDM",IF((MID(E308,5,2))="31","MS-ETE",IF((MID(E308,5,2))="32","MS-TE",IF((MID(E308,5,2))="33","EEE",IF((MID(E308,5,2))="34","NFE",IF((MID(E308,5,2))="35","SWE",IF((MID(E308,5,2))="36","LLB(P)",IF((MID(E308,5,2))="37","LLM(Pre)",IF((MID(E308,5,2))="38","LLM(F)",IF((MID(E308,5,2))="39","ICT",IF((MID(E308,5,2))="40","MTCA",IF((MID(E308,5,2))="41","MS-PH",IF((MID(E308,5,2))="42","ARCH",IF((MID(E308,5,2))="43","THM",IF((MID(E308,5,2))="44","MS-SWE",IF((MID(E308,5,2))="45","ENTRE",IF((MID(E308,5,2))="46","M-PHARM",IF((MID(E308,5,2))="47","CIVIL-ENG",0)))))))))))))))))))))))))))))))))))))</f>
        <v/>
      </c>
      <c r="G308" s="90">
        <f>IF((LEFT(E308,3))="063","Fall-2006",IF((LEFT(E308,3))="071","Spring-2007",IF((LEFT(E308,3))="072","Summer-2007",IF((LEFT(E308,3))="073","Fall-2007",IF((LEFT(E308,3))="081","Spring-2008",IF((LEFT(E308,3))="082","Summer-2008",IF((LEFT(E308,3))="083","Fall-2008",IF((LEFT(E308,3))="091","Spring-2009",IF((LEFT(E308,3))="092","Summer-2009",IF((LEFT(E308,3))="093","Fall-2009",IF((LEFT(E308,3))="101","Spring-2010",IF((LEFT(E308,3))="102","Summer-2010",IF((LEFT(E308,3))="103","Fall-2010",IF((LEFT(E308,3))="111","Spring-2011",IF((LEFT(E308,3))="112","Summer-2011",IF((LEFT(E308,3))="113","Fall-2011",IF((LEFT(E308,3))="121","Spring-2012",IF((LEFT(E308,3))="122","Summer-2012",IF((LEFT(E308,3))="123","Fall-2012",IF((LEFT(E308,3))="131","Spring-2013",IF((LEFT(E308,3))="132","Summer-2013",IF((LEFT(E308,3))="133","Fall-2013",IF((LEFT(E308,3))="141","Spring-2014",IF((LEFT(E308,3))="142","Summer-2014",IF((LEFT(E308,3))="143","Fall-2014",0)))))))))))))))))))))))))</f>
        <v/>
      </c>
      <c r="H308" s="85" t="inlineStr">
        <is>
          <t>Spring 2015</t>
        </is>
      </c>
      <c r="I308" s="85" t="inlineStr">
        <is>
          <t>Energypac</t>
        </is>
      </c>
      <c r="J308" s="77" t="inlineStr">
        <is>
          <t>-</t>
        </is>
      </c>
      <c r="K308" s="85" t="inlineStr">
        <is>
          <t>Laxmikole,Baraigram,Natore.</t>
        </is>
      </c>
      <c r="L308" s="85" t="inlineStr">
        <is>
          <t>J: 6/D, H: 10/A,R: 01,Kallayanpur,Dhaka.</t>
        </is>
      </c>
      <c r="M308" s="17" t="n">
        <v>1750330976</v>
      </c>
      <c r="N308" s="23">
        <f>HYPERLINK("mailto:biswas.hf@gmail.com","biswas.hf@gmail.com")</f>
        <v/>
      </c>
    </row>
    <row customHeight="1" ht="12.75" r="309" s="161">
      <c r="A309" s="10" t="n"/>
      <c r="B309" s="85" t="n">
        <v>305</v>
      </c>
      <c r="C309" s="85" t="n"/>
      <c r="D309" s="96" t="inlineStr">
        <is>
          <t>Khurshida Akter Shiku</t>
        </is>
      </c>
      <c r="E309" s="29" t="inlineStr">
        <is>
          <t>092-11-1070</t>
        </is>
      </c>
      <c r="F309" s="49">
        <f>IF((MID(E309,5,2))="10","ENG",IF((MID(E309,5,2))="11","BBA",IF((MID(E309,5,2))="12","MBA(E)",IF((MID(E309,5,2))="14","MBA",IF((MID(E309,5,2))="15","CSE",IF((MID(E309,5,2))="16","CIS",IF((MID(E309,5,2))="17","MS-MIS",IF((MID(E309,5,2))="18","B.COM",IF((MID(E309,5,2))="19","ETE",IF((MID(E309,5,2))="20","CS",IF((MID(E309,5,2))="21","MA-ENG(P)",IF((MID(E309,5,2))="22","MA-ENG(F)",IF((MID(E309,5,2))="23","TE",IF((MID(E309,5,2))="24","JMC",IF((MID(E309,5,2))="25","MS-CSE",IF((MID(E309,5,2))="26","LLB(H)",IF((MID(E309,5,2))="27","BRE",IF((MID(E309,5,2))="28","MSS-JMC",IF((MID(E309,5,2))="29","PHARMACY",IF((MID(E309,5,2))="30","ESDM",IF((MID(E309,5,2))="31","MS-ETE",IF((MID(E309,5,2))="32","MS-TE",IF((MID(E309,5,2))="33","EEE",IF((MID(E309,5,2))="34","NFE",IF((MID(E309,5,2))="35","SWE",IF((MID(E309,5,2))="36","LLB(P)",IF((MID(E309,5,2))="37","LLM(Pre)",IF((MID(E309,5,2))="38","LLM(F)",IF((MID(E309,5,2))="39","ICT",IF((MID(E309,5,2))="40","MTCA",IF((MID(E309,5,2))="41","MS-PH",IF((MID(E309,5,2))="42","ARCH",IF((MID(E309,5,2))="43","THM",IF((MID(E309,5,2))="44","MS-SWE",IF((MID(E309,5,2))="45","ENTRE",IF((MID(E309,5,2))="46","M-PHARM",IF((MID(E309,5,2))="47","CIVIL-ENG",0)))))))))))))))))))))))))))))))))))))</f>
        <v/>
      </c>
      <c r="G309" s="90">
        <f>IF((LEFT(E309,3))="063","Fall-2006",IF((LEFT(E309,3))="071","Spring-2007",IF((LEFT(E309,3))="072","Summer-2007",IF((LEFT(E309,3))="073","Fall-2007",IF((LEFT(E309,3))="081","Spring-2008",IF((LEFT(E309,3))="082","Summer-2008",IF((LEFT(E309,3))="083","Fall-2008",IF((LEFT(E309,3))="091","Spring-2009",IF((LEFT(E309,3))="092","Summer-2009",IF((LEFT(E309,3))="093","Fall-2009",IF((LEFT(E309,3))="101","Spring-2010",IF((LEFT(E309,3))="102","Summer-2010",IF((LEFT(E309,3))="103","Fall-2010",IF((LEFT(E309,3))="111","Spring-2011",IF((LEFT(E309,3))="112","Summer-2011",IF((LEFT(E309,3))="113","Fall-2011",IF((LEFT(E309,3))="121","Spring-2012",IF((LEFT(E309,3))="122","Summer-2012",IF((LEFT(E309,3))="123","Fall-2012",IF((LEFT(E309,3))="131","Spring-2013",IF((LEFT(E309,3))="132","Summer-2013",IF((LEFT(E309,3))="133","Fall-2013",IF((LEFT(E309,3))="141","Spring-2014",IF((LEFT(E309,3))="142","Summer-2014",IF((LEFT(E309,3))="143","Fall-2014",0)))))))))))))))))))))))))</f>
        <v/>
      </c>
      <c r="H309" s="85" t="inlineStr">
        <is>
          <t>Fall-2015</t>
        </is>
      </c>
      <c r="I309" s="85" t="inlineStr">
        <is>
          <t>-</t>
        </is>
      </c>
      <c r="J309" s="77" t="inlineStr">
        <is>
          <t>-</t>
        </is>
      </c>
      <c r="K309" s="85" t="inlineStr">
        <is>
          <t>-</t>
        </is>
      </c>
      <c r="L309" s="85" t="inlineStr">
        <is>
          <t>Vill-Boluibuniya, Post-Bolunibuniya, Thana-Morelgong, Dist-Bagerhat.</t>
        </is>
      </c>
      <c r="M309" s="32" t="inlineStr">
        <is>
          <t>01734194181</t>
        </is>
      </c>
      <c r="N309" t="inlineStr">
        <is>
          <t>mehrunnesashi@yahoo.com</t>
        </is>
      </c>
    </row>
    <row customHeight="1" ht="12.75" r="310" s="161">
      <c r="A310" s="10" t="n"/>
      <c r="B310" s="85" t="n">
        <v>306</v>
      </c>
      <c r="C310" s="85" t="n"/>
      <c r="D310" s="96" t="inlineStr">
        <is>
          <t>Md. Anamul Haq Rony</t>
        </is>
      </c>
      <c r="E310" s="29" t="inlineStr">
        <is>
          <t>103-11-215</t>
        </is>
      </c>
      <c r="F310" s="49">
        <f>IF((MID(E310,5,2))="10","ENG",IF((MID(E310,5,2))="11","BBA",IF((MID(E310,5,2))="12","MBA(E)",IF((MID(E310,5,2))="14","MBA",IF((MID(E310,5,2))="15","CSE",IF((MID(E310,5,2))="16","CIS",IF((MID(E310,5,2))="17","MS-MIS",IF((MID(E310,5,2))="18","B.COM",IF((MID(E310,5,2))="19","ETE",IF((MID(E310,5,2))="20","CS",IF((MID(E310,5,2))="21","MA-ENG(P)",IF((MID(E310,5,2))="22","MA-ENG(F)",IF((MID(E310,5,2))="23","TE",IF((MID(E310,5,2))="24","JMC",IF((MID(E310,5,2))="25","MS-CSE",IF((MID(E310,5,2))="26","LLB(H)",IF((MID(E310,5,2))="27","BRE",IF((MID(E310,5,2))="28","MSS-JMC",IF((MID(E310,5,2))="29","PHARMACY",IF((MID(E310,5,2))="30","ESDM",IF((MID(E310,5,2))="31","MS-ETE",IF((MID(E310,5,2))="32","MS-TE",IF((MID(E310,5,2))="33","EEE",IF((MID(E310,5,2))="34","NFE",IF((MID(E310,5,2))="35","SWE",IF((MID(E310,5,2))="36","LLB(P)",IF((MID(E310,5,2))="37","LLM(Pre)",IF((MID(E310,5,2))="38","LLM(F)",IF((MID(E310,5,2))="39","ICT",IF((MID(E310,5,2))="40","MTCA",IF((MID(E310,5,2))="41","MS-PH",IF((MID(E310,5,2))="42","ARCH",IF((MID(E310,5,2))="43","THM",IF((MID(E310,5,2))="44","MS-SWE",IF((MID(E310,5,2))="45","ENTRE",IF((MID(E310,5,2))="46","M-PHARM",IF((MID(E310,5,2))="47","CIVIL-ENG",0)))))))))))))))))))))))))))))))))))))</f>
        <v/>
      </c>
      <c r="G310" s="90">
        <f>IF((LEFT(E310,3))="063","Fall-2006",IF((LEFT(E310,3))="071","Spring-2007",IF((LEFT(E310,3))="072","Summer-2007",IF((LEFT(E310,3))="073","Fall-2007",IF((LEFT(E310,3))="081","Spring-2008",IF((LEFT(E310,3))="082","Summer-2008",IF((LEFT(E310,3))="083","Fall-2008",IF((LEFT(E310,3))="091","Spring-2009",IF((LEFT(E310,3))="092","Summer-2009",IF((LEFT(E310,3))="093","Fall-2009",IF((LEFT(E310,3))="101","Spring-2010",IF((LEFT(E310,3))="102","Summer-2010",IF((LEFT(E310,3))="103","Fall-2010",IF((LEFT(E310,3))="111","Spring-2011",IF((LEFT(E310,3))="112","Summer-2011",IF((LEFT(E310,3))="113","Fall-2011",IF((LEFT(E310,3))="121","Spring-2012",IF((LEFT(E310,3))="122","Summer-2012",IF((LEFT(E310,3))="123","Fall-2012",IF((LEFT(E310,3))="131","Spring-2013",IF((LEFT(E310,3))="132","Summer-2013",IF((LEFT(E310,3))="133","Fall-2013",IF((LEFT(E310,3))="141","Spring-2014",IF((LEFT(E310,3))="142","Summer-2014",IF((LEFT(E310,3))="143","Fall-2014",0)))))))))))))))))))))))))</f>
        <v/>
      </c>
      <c r="H310" s="85" t="inlineStr">
        <is>
          <t>Fall-2014</t>
        </is>
      </c>
      <c r="I310" s="85" t="inlineStr">
        <is>
          <t>-</t>
        </is>
      </c>
      <c r="J310" s="77" t="inlineStr">
        <is>
          <t>-</t>
        </is>
      </c>
      <c r="K310" s="85" t="inlineStr">
        <is>
          <t>-</t>
        </is>
      </c>
      <c r="L310" s="85" t="inlineStr">
        <is>
          <t>Vill-Uludaha, Post-Badaldi, Thana-Turag, Dist-Dhaka.</t>
        </is>
      </c>
      <c r="M310" s="32" t="inlineStr">
        <is>
          <t>01670068640</t>
        </is>
      </c>
      <c r="N310" t="inlineStr">
        <is>
          <t>ronybd2020@yahoo.com</t>
        </is>
      </c>
    </row>
    <row customHeight="1" ht="12.75" r="311" s="161">
      <c r="A311" s="10" t="n"/>
      <c r="B311" s="85" t="n">
        <v>307</v>
      </c>
      <c r="C311" s="85" t="n"/>
      <c r="D311" s="96" t="inlineStr">
        <is>
          <t>Asraf Siddique</t>
        </is>
      </c>
      <c r="E311" s="29" t="inlineStr">
        <is>
          <t>103-15-1125</t>
        </is>
      </c>
      <c r="F311" s="49">
        <f>IF((MID(E311,5,2))="10","ENG",IF((MID(E311,5,2))="11","BBA",IF((MID(E311,5,2))="12","MBA(E)",IF((MID(E311,5,2))="14","MBA",IF((MID(E311,5,2))="15","CSE",IF((MID(E311,5,2))="16","CIS",IF((MID(E311,5,2))="17","MS-MIS",IF((MID(E311,5,2))="18","B.COM",IF((MID(E311,5,2))="19","ETE",IF((MID(E311,5,2))="20","CS",IF((MID(E311,5,2))="21","MA-ENG(P)",IF((MID(E311,5,2))="22","MA-ENG(F)",IF((MID(E311,5,2))="23","TE",IF((MID(E311,5,2))="24","JMC",IF((MID(E311,5,2))="25","MS-CSE",IF((MID(E311,5,2))="26","LLB(H)",IF((MID(E311,5,2))="27","BRE",IF((MID(E311,5,2))="28","MSS-JMC",IF((MID(E311,5,2))="29","PHARMACY",IF((MID(E311,5,2))="30","ESDM",IF((MID(E311,5,2))="31","MS-ETE",IF((MID(E311,5,2))="32","MS-TE",IF((MID(E311,5,2))="33","EEE",IF((MID(E311,5,2))="34","NFE",IF((MID(E311,5,2))="35","SWE",IF((MID(E311,5,2))="36","LLB(P)",IF((MID(E311,5,2))="37","LLM(Pre)",IF((MID(E311,5,2))="38","LLM(F)",IF((MID(E311,5,2))="39","ICT",IF((MID(E311,5,2))="40","MTCA",IF((MID(E311,5,2))="41","MS-PH",IF((MID(E311,5,2))="42","ARCH",IF((MID(E311,5,2))="43","THM",IF((MID(E311,5,2))="44","MS-SWE",IF((MID(E311,5,2))="45","ENTRE",IF((MID(E311,5,2))="46","M-PHARM",IF((MID(E311,5,2))="47","CIVIL-ENG",0)))))))))))))))))))))))))))))))))))))</f>
        <v/>
      </c>
      <c r="G311" s="90">
        <f>IF((LEFT(E311,3))="063","Fall-2006",IF((LEFT(E311,3))="071","Spring-2007",IF((LEFT(E311,3))="072","Summer-2007",IF((LEFT(E311,3))="073","Fall-2007",IF((LEFT(E311,3))="081","Spring-2008",IF((LEFT(E311,3))="082","Summer-2008",IF((LEFT(E311,3))="083","Fall-2008",IF((LEFT(E311,3))="091","Spring-2009",IF((LEFT(E311,3))="092","Summer-2009",IF((LEFT(E311,3))="093","Fall-2009",IF((LEFT(E311,3))="101","Spring-2010",IF((LEFT(E311,3))="102","Summer-2010",IF((LEFT(E311,3))="103","Fall-2010",IF((LEFT(E311,3))="111","Spring-2011",IF((LEFT(E311,3))="112","Summer-2011",IF((LEFT(E311,3))="113","Fall-2011",IF((LEFT(E311,3))="121","Spring-2012",IF((LEFT(E311,3))="122","Summer-2012",IF((LEFT(E311,3))="123","Fall-2012",IF((LEFT(E311,3))="131","Spring-2013",IF((LEFT(E311,3))="132","Summer-2013",IF((LEFT(E311,3))="133","Fall-2013",IF((LEFT(E311,3))="141","Spring-2014",IF((LEFT(E311,3))="142","Summer-2014",IF((LEFT(E311,3))="143","Fall-2014",0)))))))))))))))))))))))))</f>
        <v/>
      </c>
      <c r="H311" s="85" t="inlineStr">
        <is>
          <t>Summer-2015</t>
        </is>
      </c>
      <c r="I311" s="85" t="inlineStr">
        <is>
          <t>-</t>
        </is>
      </c>
      <c r="J311" s="77" t="inlineStr">
        <is>
          <t>-</t>
        </is>
      </c>
      <c r="K311" s="85" t="inlineStr">
        <is>
          <t>Vill-Paragaon, Post-Purbagarm, Thana-Rupganj, Dist-Narayanganj.</t>
        </is>
      </c>
      <c r="L311" s="85" t="inlineStr">
        <is>
          <t>Vill-Paragaon, Post-Purbagarm, Thana-Rupganj, Dist-Narayanganj.</t>
        </is>
      </c>
      <c r="M311" s="32" t="inlineStr">
        <is>
          <t>01715381230</t>
        </is>
      </c>
      <c r="N311" t="inlineStr">
        <is>
          <t>asraf_1125@diu.edu.bd</t>
        </is>
      </c>
    </row>
    <row customHeight="1" ht="12.75" r="312" s="161">
      <c r="A312" s="10" t="n"/>
      <c r="B312" s="85" t="n">
        <v>308</v>
      </c>
      <c r="C312" s="85" t="n"/>
      <c r="D312" s="96" t="inlineStr">
        <is>
          <t>Md. Mahedi Hasan</t>
        </is>
      </c>
      <c r="E312" s="29" t="inlineStr">
        <is>
          <t>113-23-2684</t>
        </is>
      </c>
      <c r="F312" s="49">
        <f>IF((MID(E312,5,2))="10","ENG",IF((MID(E312,5,2))="11","BBA",IF((MID(E312,5,2))="12","MBA(E)",IF((MID(E312,5,2))="14","MBA",IF((MID(E312,5,2))="15","CSE",IF((MID(E312,5,2))="16","CIS",IF((MID(E312,5,2))="17","MS-MIS",IF((MID(E312,5,2))="18","B.COM",IF((MID(E312,5,2))="19","ETE",IF((MID(E312,5,2))="20","CS",IF((MID(E312,5,2))="21","MA-ENG(P)",IF((MID(E312,5,2))="22","MA-ENG(F)",IF((MID(E312,5,2))="23","TE",IF((MID(E312,5,2))="24","JMC",IF((MID(E312,5,2))="25","MS-CSE",IF((MID(E312,5,2))="26","LLB(H)",IF((MID(E312,5,2))="27","BRE",IF((MID(E312,5,2))="28","MSS-JMC",IF((MID(E312,5,2))="29","PHARMACY",IF((MID(E312,5,2))="30","ESDM",IF((MID(E312,5,2))="31","MS-ETE",IF((MID(E312,5,2))="32","MS-TE",IF((MID(E312,5,2))="33","EEE",IF((MID(E312,5,2))="34","NFE",IF((MID(E312,5,2))="35","SWE",IF((MID(E312,5,2))="36","LLB(P)",IF((MID(E312,5,2))="37","LLM(Pre)",IF((MID(E312,5,2))="38","LLM(F)",IF((MID(E312,5,2))="39","ICT",IF((MID(E312,5,2))="40","MTCA",IF((MID(E312,5,2))="41","MS-PH",IF((MID(E312,5,2))="42","ARCH",IF((MID(E312,5,2))="43","THM",IF((MID(E312,5,2))="44","MS-SWE",IF((MID(E312,5,2))="45","ENTRE",IF((MID(E312,5,2))="46","M-PHARM",IF((MID(E312,5,2))="47","CIVIL-ENG",0)))))))))))))))))))))))))))))))))))))</f>
        <v/>
      </c>
      <c r="G312" s="90">
        <f>IF((LEFT(E312,3))="063","Fall-2006",IF((LEFT(E312,3))="071","Spring-2007",IF((LEFT(E312,3))="072","Summer-2007",IF((LEFT(E312,3))="073","Fall-2007",IF((LEFT(E312,3))="081","Spring-2008",IF((LEFT(E312,3))="082","Summer-2008",IF((LEFT(E312,3))="083","Fall-2008",IF((LEFT(E312,3))="091","Spring-2009",IF((LEFT(E312,3))="092","Summer-2009",IF((LEFT(E312,3))="093","Fall-2009",IF((LEFT(E312,3))="101","Spring-2010",IF((LEFT(E312,3))="102","Summer-2010",IF((LEFT(E312,3))="103","Fall-2010",IF((LEFT(E312,3))="111","Spring-2011",IF((LEFT(E312,3))="112","Summer-2011",IF((LEFT(E312,3))="113","Fall-2011",IF((LEFT(E312,3))="121","Spring-2012",IF((LEFT(E312,3))="122","Summer-2012",IF((LEFT(E312,3))="123","Fall-2012",IF((LEFT(E312,3))="131","Spring-2013",IF((LEFT(E312,3))="132","Summer-2013",IF((LEFT(E312,3))="133","Fall-2013",IF((LEFT(E312,3))="141","Spring-2014",IF((LEFT(E312,3))="142","Summer-2014",IF((LEFT(E312,3))="143","Fall-2014",0)))))))))))))))))))))))))</f>
        <v/>
      </c>
      <c r="H312" s="85" t="inlineStr">
        <is>
          <t>Spring 2015</t>
        </is>
      </c>
      <c r="I312" s="85" t="inlineStr">
        <is>
          <t>J.M. Resource Co.Ltd.</t>
        </is>
      </c>
      <c r="J312" s="85" t="inlineStr">
        <is>
          <t>Fabric Merchadiser</t>
        </is>
      </c>
      <c r="K312" s="85" t="inlineStr">
        <is>
          <t>Ka 51/02,Nodda,Baridhara,Gulshan,Dhaka 1212.</t>
        </is>
      </c>
      <c r="L312" s="85" t="inlineStr">
        <is>
          <t>Durgapur,Baroghoria,Chapai Nawabganj.</t>
        </is>
      </c>
      <c r="M312" s="32" t="inlineStr">
        <is>
          <t>01717255256</t>
        </is>
      </c>
      <c r="N312" s="90" t="inlineStr">
        <is>
          <t>mahedi23-2684@diu.edu.bd</t>
        </is>
      </c>
    </row>
    <row customHeight="1" ht="12.75" r="313" s="161">
      <c r="A313" s="10" t="n"/>
      <c r="B313" s="85" t="n">
        <v>309</v>
      </c>
      <c r="C313" s="85" t="n"/>
      <c r="D313" s="96" t="inlineStr">
        <is>
          <t>Salikur Rahman</t>
        </is>
      </c>
      <c r="E313" s="29" t="inlineStr">
        <is>
          <t>113-23-2796</t>
        </is>
      </c>
      <c r="F313" s="49">
        <f>IF((MID(E313,5,2))="10","ENG",IF((MID(E313,5,2))="11","BBA",IF((MID(E313,5,2))="12","MBA(E)",IF((MID(E313,5,2))="14","MBA",IF((MID(E313,5,2))="15","CSE",IF((MID(E313,5,2))="16","CIS",IF((MID(E313,5,2))="17","MS-MIS",IF((MID(E313,5,2))="18","B.COM",IF((MID(E313,5,2))="19","ETE",IF((MID(E313,5,2))="20","CS",IF((MID(E313,5,2))="21","MA-ENG(P)",IF((MID(E313,5,2))="22","MA-ENG(F)",IF((MID(E313,5,2))="23","TE",IF((MID(E313,5,2))="24","JMC",IF((MID(E313,5,2))="25","MS-CSE",IF((MID(E313,5,2))="26","LLB(H)",IF((MID(E313,5,2))="27","BRE",IF((MID(E313,5,2))="28","MSS-JMC",IF((MID(E313,5,2))="29","PHARMACY",IF((MID(E313,5,2))="30","ESDM",IF((MID(E313,5,2))="31","MS-ETE",IF((MID(E313,5,2))="32","MS-TE",IF((MID(E313,5,2))="33","EEE",IF((MID(E313,5,2))="34","NFE",IF((MID(E313,5,2))="35","SWE",IF((MID(E313,5,2))="36","LLB(P)",IF((MID(E313,5,2))="37","LLM(Pre)",IF((MID(E313,5,2))="38","LLM(F)",IF((MID(E313,5,2))="39","ICT",IF((MID(E313,5,2))="40","MTCA",IF((MID(E313,5,2))="41","MS-PH",IF((MID(E313,5,2))="42","ARCH",IF((MID(E313,5,2))="43","THM",IF((MID(E313,5,2))="44","MS-SWE",IF((MID(E313,5,2))="45","ENTRE",IF((MID(E313,5,2))="46","M-PHARM",IF((MID(E313,5,2))="47","CIVIL-ENG",0)))))))))))))))))))))))))))))))))))))</f>
        <v/>
      </c>
      <c r="G313" s="90">
        <f>IF((LEFT(E313,3))="063","Fall-2006",IF((LEFT(E313,3))="071","Spring-2007",IF((LEFT(E313,3))="072","Summer-2007",IF((LEFT(E313,3))="073","Fall-2007",IF((LEFT(E313,3))="081","Spring-2008",IF((LEFT(E313,3))="082","Summer-2008",IF((LEFT(E313,3))="083","Fall-2008",IF((LEFT(E313,3))="091","Spring-2009",IF((LEFT(E313,3))="092","Summer-2009",IF((LEFT(E313,3))="093","Fall-2009",IF((LEFT(E313,3))="101","Spring-2010",IF((LEFT(E313,3))="102","Summer-2010",IF((LEFT(E313,3))="103","Fall-2010",IF((LEFT(E313,3))="111","Spring-2011",IF((LEFT(E313,3))="112","Summer-2011",IF((LEFT(E313,3))="113","Fall-2011",IF((LEFT(E313,3))="121","Spring-2012",IF((LEFT(E313,3))="122","Summer-2012",IF((LEFT(E313,3))="123","Fall-2012",IF((LEFT(E313,3))="131","Spring-2013",IF((LEFT(E313,3))="132","Summer-2013",IF((LEFT(E313,3))="133","Fall-2013",IF((LEFT(E313,3))="141","Spring-2014",IF((LEFT(E313,3))="142","Summer-2014",IF((LEFT(E313,3))="143","Fall-2014",0)))))))))))))))))))))))))</f>
        <v/>
      </c>
      <c r="H313" s="85" t="inlineStr">
        <is>
          <t>Spring-2015</t>
        </is>
      </c>
      <c r="I313" s="85" t="inlineStr">
        <is>
          <t>-</t>
        </is>
      </c>
      <c r="J313" s="85" t="inlineStr">
        <is>
          <t>-</t>
        </is>
      </c>
      <c r="K313" s="85" t="inlineStr">
        <is>
          <t>House No-8, Raod No-6, Sector-6, Block-B, Mirpur-6, Dhaka-1216.</t>
        </is>
      </c>
      <c r="L313" s="85" t="inlineStr">
        <is>
          <t>House No-8, Raod No-6, Sector-6, Block-B, Mirpur-6, Dhaka-1216.</t>
        </is>
      </c>
      <c r="M313" s="32" t="inlineStr">
        <is>
          <t>01959126800</t>
        </is>
      </c>
      <c r="N313" s="90" t="inlineStr">
        <is>
          <t>salikur23-2796@diu.edu.bd</t>
        </is>
      </c>
    </row>
    <row customHeight="1" ht="12.75" r="314" s="161">
      <c r="A314" s="10" t="n"/>
      <c r="B314" s="85" t="n">
        <v>310</v>
      </c>
      <c r="C314" s="85" t="n"/>
      <c r="D314" s="96" t="inlineStr">
        <is>
          <t>Kawsar Hossain</t>
        </is>
      </c>
      <c r="E314" s="29" t="inlineStr">
        <is>
          <t>103-11-202</t>
        </is>
      </c>
      <c r="F314" s="49">
        <f>IF((MID(E314,5,2))="10","ENG",IF((MID(E314,5,2))="11","BBA",IF((MID(E314,5,2))="12","MBA(E)",IF((MID(E314,5,2))="14","MBA",IF((MID(E314,5,2))="15","CSE",IF((MID(E314,5,2))="16","CIS",IF((MID(E314,5,2))="17","MS-MIS",IF((MID(E314,5,2))="18","B.COM",IF((MID(E314,5,2))="19","ETE",IF((MID(E314,5,2))="20","CS",IF((MID(E314,5,2))="21","MA-ENG(P)",IF((MID(E314,5,2))="22","MA-ENG(F)",IF((MID(E314,5,2))="23","TE",IF((MID(E314,5,2))="24","JMC",IF((MID(E314,5,2))="25","MS-CSE",IF((MID(E314,5,2))="26","LLB(H)",IF((MID(E314,5,2))="27","BRE",IF((MID(E314,5,2))="28","MSS-JMC",IF((MID(E314,5,2))="29","PHARMACY",IF((MID(E314,5,2))="30","ESDM",IF((MID(E314,5,2))="31","MS-ETE",IF((MID(E314,5,2))="32","MS-TE",IF((MID(E314,5,2))="33","EEE",IF((MID(E314,5,2))="34","NFE",IF((MID(E314,5,2))="35","SWE",IF((MID(E314,5,2))="36","LLB(P)",IF((MID(E314,5,2))="37","LLM(Pre)",IF((MID(E314,5,2))="38","LLM(F)",IF((MID(E314,5,2))="39","ICT",IF((MID(E314,5,2))="40","MTCA",IF((MID(E314,5,2))="41","MS-PH",IF((MID(E314,5,2))="42","ARCH",IF((MID(E314,5,2))="43","THM",IF((MID(E314,5,2))="44","MS-SWE",IF((MID(E314,5,2))="45","ENTRE",IF((MID(E314,5,2))="46","M-PHARM",IF((MID(E314,5,2))="47","CIVIL-ENG",0)))))))))))))))))))))))))))))))))))))</f>
        <v/>
      </c>
      <c r="G314" s="90">
        <f>IF((LEFT(E314,3))="063","Fall-2006",IF((LEFT(E314,3))="071","Spring-2007",IF((LEFT(E314,3))="072","Summer-2007",IF((LEFT(E314,3))="073","Fall-2007",IF((LEFT(E314,3))="081","Spring-2008",IF((LEFT(E314,3))="082","Summer-2008",IF((LEFT(E314,3))="083","Fall-2008",IF((LEFT(E314,3))="091","Spring-2009",IF((LEFT(E314,3))="092","Summer-2009",IF((LEFT(E314,3))="093","Fall-2009",IF((LEFT(E314,3))="101","Spring-2010",IF((LEFT(E314,3))="102","Summer-2010",IF((LEFT(E314,3))="103","Fall-2010",IF((LEFT(E314,3))="111","Spring-2011",IF((LEFT(E314,3))="112","Summer-2011",IF((LEFT(E314,3))="113","Fall-2011",IF((LEFT(E314,3))="121","Spring-2012",IF((LEFT(E314,3))="122","Summer-2012",IF((LEFT(E314,3))="123","Fall-2012",IF((LEFT(E314,3))="131","Spring-2013",IF((LEFT(E314,3))="132","Summer-2013",IF((LEFT(E314,3))="133","Fall-2013",IF((LEFT(E314,3))="141","Spring-2014",IF((LEFT(E314,3))="142","Summer-2014",IF((LEFT(E314,3))="143","Fall-2014",0)))))))))))))))))))))))))</f>
        <v/>
      </c>
      <c r="H314" s="85" t="inlineStr">
        <is>
          <t>Fall-2014</t>
        </is>
      </c>
      <c r="I314" s="85" t="inlineStr">
        <is>
          <t>-</t>
        </is>
      </c>
      <c r="J314" s="85" t="inlineStr">
        <is>
          <t>-</t>
        </is>
      </c>
      <c r="K314" s="85" t="inlineStr">
        <is>
          <t>-</t>
        </is>
      </c>
      <c r="L314" s="85" t="inlineStr">
        <is>
          <t>Vill-Sataish, Post-Sataish, Thana-Tongi, Dist-Gazipur.</t>
        </is>
      </c>
      <c r="M314" s="32" t="inlineStr">
        <is>
          <t>01923370265</t>
        </is>
      </c>
      <c r="N314" s="90" t="inlineStr">
        <is>
          <t>kawsar1002@gmail.com</t>
        </is>
      </c>
    </row>
    <row customHeight="1" ht="12.75" r="315" s="161">
      <c r="A315" s="10" t="n"/>
      <c r="B315" s="85" t="n">
        <v>311</v>
      </c>
      <c r="C315" s="85" t="n"/>
      <c r="D315" s="96" t="inlineStr">
        <is>
          <t>Md. Rubel Ahmed</t>
        </is>
      </c>
      <c r="E315" s="29" t="inlineStr">
        <is>
          <t>103-11-201</t>
        </is>
      </c>
      <c r="F315" s="49">
        <f>IF((MID(E315,5,2))="10","ENG",IF((MID(E315,5,2))="11","BBA",IF((MID(E315,5,2))="12","MBA(E)",IF((MID(E315,5,2))="14","MBA",IF((MID(E315,5,2))="15","CSE",IF((MID(E315,5,2))="16","CIS",IF((MID(E315,5,2))="17","MS-MIS",IF((MID(E315,5,2))="18","B.COM",IF((MID(E315,5,2))="19","ETE",IF((MID(E315,5,2))="20","CS",IF((MID(E315,5,2))="21","MA-ENG(P)",IF((MID(E315,5,2))="22","MA-ENG(F)",IF((MID(E315,5,2))="23","TE",IF((MID(E315,5,2))="24","JMC",IF((MID(E315,5,2))="25","MS-CSE",IF((MID(E315,5,2))="26","LLB(H)",IF((MID(E315,5,2))="27","BRE",IF((MID(E315,5,2))="28","MSS-JMC",IF((MID(E315,5,2))="29","PHARMACY",IF((MID(E315,5,2))="30","ESDM",IF((MID(E315,5,2))="31","MS-ETE",IF((MID(E315,5,2))="32","MS-TE",IF((MID(E315,5,2))="33","EEE",IF((MID(E315,5,2))="34","NFE",IF((MID(E315,5,2))="35","SWE",IF((MID(E315,5,2))="36","LLB(P)",IF((MID(E315,5,2))="37","LLM(Pre)",IF((MID(E315,5,2))="38","LLM(F)",IF((MID(E315,5,2))="39","ICT",IF((MID(E315,5,2))="40","MTCA",IF((MID(E315,5,2))="41","MS-PH",IF((MID(E315,5,2))="42","ARCH",IF((MID(E315,5,2))="43","THM",IF((MID(E315,5,2))="44","MS-SWE",IF((MID(E315,5,2))="45","ENTRE",IF((MID(E315,5,2))="46","M-PHARM",IF((MID(E315,5,2))="47","CIVIL-ENG",0)))))))))))))))))))))))))))))))))))))</f>
        <v/>
      </c>
      <c r="G315" s="90">
        <f>IF((LEFT(E315,3))="063","Fall-2006",IF((LEFT(E315,3))="071","Spring-2007",IF((LEFT(E315,3))="072","Summer-2007",IF((LEFT(E315,3))="073","Fall-2007",IF((LEFT(E315,3))="081","Spring-2008",IF((LEFT(E315,3))="082","Summer-2008",IF((LEFT(E315,3))="083","Fall-2008",IF((LEFT(E315,3))="091","Spring-2009",IF((LEFT(E315,3))="092","Summer-2009",IF((LEFT(E315,3))="093","Fall-2009",IF((LEFT(E315,3))="101","Spring-2010",IF((LEFT(E315,3))="102","Summer-2010",IF((LEFT(E315,3))="103","Fall-2010",IF((LEFT(E315,3))="111","Spring-2011",IF((LEFT(E315,3))="112","Summer-2011",IF((LEFT(E315,3))="113","Fall-2011",IF((LEFT(E315,3))="121","Spring-2012",IF((LEFT(E315,3))="122","Summer-2012",IF((LEFT(E315,3))="123","Fall-2012",IF((LEFT(E315,3))="131","Spring-2013",IF((LEFT(E315,3))="132","Summer-2013",IF((LEFT(E315,3))="133","Fall-2013",IF((LEFT(E315,3))="141","Spring-2014",IF((LEFT(E315,3))="142","Summer-2014",IF((LEFT(E315,3))="143","Fall-2014",0)))))))))))))))))))))))))</f>
        <v/>
      </c>
      <c r="H315" s="85" t="inlineStr">
        <is>
          <t>Fall-2014</t>
        </is>
      </c>
      <c r="I315" s="85" t="inlineStr">
        <is>
          <t>-</t>
        </is>
      </c>
      <c r="J315" s="85" t="inlineStr">
        <is>
          <t>-</t>
        </is>
      </c>
      <c r="K315" s="85" t="inlineStr">
        <is>
          <t>Vill-Tungaz, Post-National University, Thana-Gazipur, Dist-Gazipur.</t>
        </is>
      </c>
      <c r="L315" s="85" t="inlineStr">
        <is>
          <t>Vill-Tungaz, Post-National University, Thana-Gazipur, Dist-Gazipur.</t>
        </is>
      </c>
      <c r="M315" s="32" t="inlineStr">
        <is>
          <t>01611126500</t>
        </is>
      </c>
      <c r="N315" s="90" t="inlineStr">
        <is>
          <t>rubel1000@gmail.com</t>
        </is>
      </c>
    </row>
    <row customHeight="1" ht="12.75" r="316" s="161">
      <c r="A316" s="10" t="n"/>
      <c r="B316" s="85" t="n">
        <v>312</v>
      </c>
      <c r="C316" s="85" t="n"/>
      <c r="D316" s="86" t="inlineStr">
        <is>
          <t>Jobayer Islam Farazi</t>
        </is>
      </c>
      <c r="E316" s="86" t="inlineStr">
        <is>
          <t>103-23-2260</t>
        </is>
      </c>
      <c r="F316" s="49">
        <f>IF((MID(E316,5,2))="10","ENG",IF((MID(E316,5,2))="11","BBA",IF((MID(E316,5,2))="12","MBA(E)",IF((MID(E316,5,2))="14","MBA",IF((MID(E316,5,2))="15","CSE",IF((MID(E316,5,2))="16","CIS",IF((MID(E316,5,2))="17","MS-MIS",IF((MID(E316,5,2))="18","B.COM",IF((MID(E316,5,2))="19","ETE",IF((MID(E316,5,2))="20","CS",IF((MID(E316,5,2))="21","MA-ENG(P)",IF((MID(E316,5,2))="22","MA-ENG(F)",IF((MID(E316,5,2))="23","TE",IF((MID(E316,5,2))="24","JMC",IF((MID(E316,5,2))="25","MS-CSE",IF((MID(E316,5,2))="26","LLB(H)",IF((MID(E316,5,2))="27","BRE",IF((MID(E316,5,2))="28","MSS-JMC",IF((MID(E316,5,2))="29","PHARMACY",IF((MID(E316,5,2))="30","ESDM",IF((MID(E316,5,2))="31","MS-ETE",IF((MID(E316,5,2))="32","MS-TE",IF((MID(E316,5,2))="33","EEE",IF((MID(E316,5,2))="34","NFE",IF((MID(E316,5,2))="35","SWE",IF((MID(E316,5,2))="36","LLB(P)",IF((MID(E316,5,2))="37","LLM(Pre)",IF((MID(E316,5,2))="38","LLM(F)",IF((MID(E316,5,2))="39","ICT",IF((MID(E316,5,2))="40","MTCA",IF((MID(E316,5,2))="41","MS-PH",IF((MID(E316,5,2))="42","ARCH",IF((MID(E316,5,2))="43","THM",IF((MID(E316,5,2))="44","MS-SWE",IF((MID(E316,5,2))="45","ENTRE",IF((MID(E316,5,2))="46","M-PHARM",IF((MID(E316,5,2))="47","CIVIL-ENG",0)))))))))))))))))))))))))))))))))))))</f>
        <v/>
      </c>
      <c r="G316" s="90">
        <f>IF((LEFT(E316,3))="063","Fall-2006",IF((LEFT(E316,3))="071","Spring-2007",IF((LEFT(E316,3))="072","Summer-2007",IF((LEFT(E316,3))="073","Fall-2007",IF((LEFT(E316,3))="081","Spring-2008",IF((LEFT(E316,3))="082","Summer-2008",IF((LEFT(E316,3))="083","Fall-2008",IF((LEFT(E316,3))="091","Spring-2009",IF((LEFT(E316,3))="092","Summer-2009",IF((LEFT(E316,3))="093","Fall-2009",IF((LEFT(E316,3))="101","Spring-2010",IF((LEFT(E316,3))="102","Summer-2010",IF((LEFT(E316,3))="103","Fall-2010",IF((LEFT(E316,3))="111","Spring-2011",IF((LEFT(E316,3))="112","Summer-2011",IF((LEFT(E316,3))="113","Fall-2011",IF((LEFT(E316,3))="121","Spring-2012",IF((LEFT(E316,3))="122","Summer-2012",IF((LEFT(E316,3))="123","Fall-2012",IF((LEFT(E316,3))="131","Spring-2013",IF((LEFT(E316,3))="132","Summer-2013",IF((LEFT(E316,3))="133","Fall-2013",IF((LEFT(E316,3))="141","Spring-2014",IF((LEFT(E316,3))="142","Summer-2014",IF((LEFT(E316,3))="143","Fall-2014",0)))))))))))))))))))))))))</f>
        <v/>
      </c>
      <c r="H316" s="85" t="inlineStr">
        <is>
          <t>Summer 2014</t>
        </is>
      </c>
      <c r="I316" s="85" t="inlineStr">
        <is>
          <t>Tex Design Sourcing Ltd.</t>
        </is>
      </c>
      <c r="J316" s="85" t="inlineStr">
        <is>
          <t>Fabric Merchadiser</t>
        </is>
      </c>
      <c r="K316" s="85" t="inlineStr">
        <is>
          <t>H: 26, R: 17, Nijunja:2, Khilkhet.Dhaka-1229.</t>
        </is>
      </c>
      <c r="L316" s="85" t="inlineStr">
        <is>
          <t>Karimpur,Narsingdi.</t>
        </is>
      </c>
      <c r="M316" s="17" t="n">
        <v>1754384340</v>
      </c>
      <c r="N316" s="23">
        <f>HYPERLINK("mailto:jobayer25@yahoo.com","jobayer25@yahoo.com")</f>
        <v/>
      </c>
    </row>
    <row customHeight="1" ht="12.75" r="317" s="161">
      <c r="A317" s="10" t="n"/>
      <c r="B317" s="85" t="n">
        <v>313</v>
      </c>
      <c r="C317" s="85" t="n"/>
      <c r="D317" s="96" t="inlineStr">
        <is>
          <t>Afroza Akter Rita</t>
        </is>
      </c>
      <c r="E317" s="29" t="inlineStr">
        <is>
          <t>111-15-1192</t>
        </is>
      </c>
      <c r="F317" s="49">
        <f>IF((MID(E317,5,2))="10","ENG",IF((MID(E317,5,2))="11","BBA",IF((MID(E317,5,2))="12","MBA(E)",IF((MID(E317,5,2))="14","MBA",IF((MID(E317,5,2))="15","CSE",IF((MID(E317,5,2))="16","CIS",IF((MID(E317,5,2))="17","MS-MIS",IF((MID(E317,5,2))="18","B.COM",IF((MID(E317,5,2))="19","ETE",IF((MID(E317,5,2))="20","CS",IF((MID(E317,5,2))="21","MA-ENG(P)",IF((MID(E317,5,2))="22","MA-ENG(F)",IF((MID(E317,5,2))="23","TE",IF((MID(E317,5,2))="24","JMC",IF((MID(E317,5,2))="25","MS-CSE",IF((MID(E317,5,2))="26","LLB(H)",IF((MID(E317,5,2))="27","BRE",IF((MID(E317,5,2))="28","MSS-JMC",IF((MID(E317,5,2))="29","PHARMACY",IF((MID(E317,5,2))="30","ESDM",IF((MID(E317,5,2))="31","MS-ETE",IF((MID(E317,5,2))="32","MS-TE",IF((MID(E317,5,2))="33","EEE",IF((MID(E317,5,2))="34","NFE",IF((MID(E317,5,2))="35","SWE",IF((MID(E317,5,2))="36","LLB(P)",IF((MID(E317,5,2))="37","LLM(Pre)",IF((MID(E317,5,2))="38","LLM(F)",IF((MID(E317,5,2))="39","ICT",IF((MID(E317,5,2))="40","MTCA",IF((MID(E317,5,2))="41","MS-PH",IF((MID(E317,5,2))="42","ARCH",IF((MID(E317,5,2))="43","THM",IF((MID(E317,5,2))="44","MS-SWE",IF((MID(E317,5,2))="45","ENTRE",IF((MID(E317,5,2))="46","M-PHARM",IF((MID(E317,5,2))="47","CIVIL-ENG",0)))))))))))))))))))))))))))))))))))))</f>
        <v/>
      </c>
      <c r="G317" s="90">
        <f>IF((LEFT(E317,3))="063","Fall-2006",IF((LEFT(E317,3))="071","Spring-2007",IF((LEFT(E317,3))="072","Summer-2007",IF((LEFT(E317,3))="073","Fall-2007",IF((LEFT(E317,3))="081","Spring-2008",IF((LEFT(E317,3))="082","Summer-2008",IF((LEFT(E317,3))="083","Fall-2008",IF((LEFT(E317,3))="091","Spring-2009",IF((LEFT(E317,3))="092","Summer-2009",IF((LEFT(E317,3))="093","Fall-2009",IF((LEFT(E317,3))="101","Spring-2010",IF((LEFT(E317,3))="102","Summer-2010",IF((LEFT(E317,3))="103","Fall-2010",IF((LEFT(E317,3))="111","Spring-2011",IF((LEFT(E317,3))="112","Summer-2011",IF((LEFT(E317,3))="113","Fall-2011",IF((LEFT(E317,3))="121","Spring-2012",IF((LEFT(E317,3))="122","Summer-2012",IF((LEFT(E317,3))="123","Fall-2012",IF((LEFT(E317,3))="131","Spring-2013",IF((LEFT(E317,3))="132","Summer-2013",IF((LEFT(E317,3))="133","Fall-2013",IF((LEFT(E317,3))="141","Spring-2014",IF((LEFT(E317,3))="142","Summer-2014",IF((LEFT(E317,3))="143","Fall-2014",0)))))))))))))))))))))))))</f>
        <v/>
      </c>
      <c r="H317" s="85" t="inlineStr">
        <is>
          <t>Summer-2015</t>
        </is>
      </c>
      <c r="I317" s="85" t="inlineStr">
        <is>
          <t>-</t>
        </is>
      </c>
      <c r="J317" s="85" t="inlineStr">
        <is>
          <t>-</t>
        </is>
      </c>
      <c r="K317" s="85" t="inlineStr">
        <is>
          <t>House No-76, Raod No-3, Block-E, Shahajalal Uposohar, Sylet-3100.</t>
        </is>
      </c>
      <c r="L317" s="85" t="inlineStr">
        <is>
          <t>Vill-Kaluma, Post-Kaluma, Thana-Balagonj, Dist-Shylet-3128.</t>
        </is>
      </c>
      <c r="M317" s="32" t="inlineStr">
        <is>
          <t>01675990990</t>
        </is>
      </c>
      <c r="N317" s="27" t="inlineStr">
        <is>
          <t>afroza.rita06@gmail.com</t>
        </is>
      </c>
    </row>
    <row customHeight="1" ht="12.75" r="318" s="161">
      <c r="A318" s="10" t="n"/>
      <c r="B318" s="85" t="n">
        <v>314</v>
      </c>
      <c r="C318" s="85" t="n"/>
      <c r="D318" s="86" t="inlineStr">
        <is>
          <t>K.M. Akramul Hoque</t>
        </is>
      </c>
      <c r="E318" s="86" t="inlineStr">
        <is>
          <t>111-23-2311</t>
        </is>
      </c>
      <c r="F318" s="49">
        <f>IF((MID(E318,5,2))="10","ENG",IF((MID(E318,5,2))="11","BBA",IF((MID(E318,5,2))="12","MBA(E)",IF((MID(E318,5,2))="14","MBA",IF((MID(E318,5,2))="15","CSE",IF((MID(E318,5,2))="16","CIS",IF((MID(E318,5,2))="17","MS-MIS",IF((MID(E318,5,2))="18","B.COM",IF((MID(E318,5,2))="19","ETE",IF((MID(E318,5,2))="20","CS",IF((MID(E318,5,2))="21","MA-ENG(P)",IF((MID(E318,5,2))="22","MA-ENG(F)",IF((MID(E318,5,2))="23","TE",IF((MID(E318,5,2))="24","JMC",IF((MID(E318,5,2))="25","MS-CSE",IF((MID(E318,5,2))="26","LLB(H)",IF((MID(E318,5,2))="27","BRE",IF((MID(E318,5,2))="28","MSS-JMC",IF((MID(E318,5,2))="29","PHARMACY",IF((MID(E318,5,2))="30","ESDM",IF((MID(E318,5,2))="31","MS-ETE",IF((MID(E318,5,2))="32","MS-TE",IF((MID(E318,5,2))="33","EEE",IF((MID(E318,5,2))="34","NFE",IF((MID(E318,5,2))="35","SWE",IF((MID(E318,5,2))="36","LLB(P)",IF((MID(E318,5,2))="37","LLM(Pre)",IF((MID(E318,5,2))="38","LLM(F)",IF((MID(E318,5,2))="39","ICT",IF((MID(E318,5,2))="40","MTCA",IF((MID(E318,5,2))="41","MS-PH",IF((MID(E318,5,2))="42","ARCH",IF((MID(E318,5,2))="43","THM",IF((MID(E318,5,2))="44","MS-SWE",IF((MID(E318,5,2))="45","ENTRE",IF((MID(E318,5,2))="46","M-PHARM",IF((MID(E318,5,2))="47","CIVIL-ENG",0)))))))))))))))))))))))))))))))))))))</f>
        <v/>
      </c>
      <c r="G318" s="90">
        <f>IF((LEFT(E318,3))="063","Fall-2006",IF((LEFT(E318,3))="071","Spring-2007",IF((LEFT(E318,3))="072","Summer-2007",IF((LEFT(E318,3))="073","Fall-2007",IF((LEFT(E318,3))="081","Spring-2008",IF((LEFT(E318,3))="082","Summer-2008",IF((LEFT(E318,3))="083","Fall-2008",IF((LEFT(E318,3))="091","Spring-2009",IF((LEFT(E318,3))="092","Summer-2009",IF((LEFT(E318,3))="093","Fall-2009",IF((LEFT(E318,3))="101","Spring-2010",IF((LEFT(E318,3))="102","Summer-2010",IF((LEFT(E318,3))="103","Fall-2010",IF((LEFT(E318,3))="111","Spring-2011",IF((LEFT(E318,3))="112","Summer-2011",IF((LEFT(E318,3))="113","Fall-2011",IF((LEFT(E318,3))="121","Spring-2012",IF((LEFT(E318,3))="122","Summer-2012",IF((LEFT(E318,3))="123","Fall-2012",IF((LEFT(E318,3))="131","Spring-2013",IF((LEFT(E318,3))="132","Summer-2013",IF((LEFT(E318,3))="133","Fall-2013",IF((LEFT(E318,3))="141","Spring-2014",IF((LEFT(E318,3))="142","Summer-2014",IF((LEFT(E318,3))="143","Fall-2014",0)))))))))))))))))))))))))</f>
        <v/>
      </c>
      <c r="H318" s="85" t="inlineStr">
        <is>
          <t>Spring 2015</t>
        </is>
      </c>
      <c r="I318" s="85" t="inlineStr">
        <is>
          <t>Sinha Textile Group</t>
        </is>
      </c>
      <c r="J318" s="85" t="inlineStr">
        <is>
          <t>Production Officer</t>
        </is>
      </c>
      <c r="K318" s="85" t="inlineStr">
        <is>
          <t>Kanchpur,Narayangonj.</t>
        </is>
      </c>
      <c r="L318" s="85" t="inlineStr">
        <is>
          <t>Shohasha, Badalgchi,Naougaon</t>
        </is>
      </c>
      <c r="M318" s="17" t="n">
        <v>1751103907</v>
      </c>
      <c r="N318" s="23">
        <f>HYPERLINK("mailto:akram23-2311@diu.edu.bd","akram23-2311@diu.edu.bd")</f>
        <v/>
      </c>
    </row>
    <row customHeight="1" ht="12.75" r="319" s="161">
      <c r="A319" s="10" t="n"/>
      <c r="B319" s="85" t="n">
        <v>315</v>
      </c>
      <c r="C319" s="85" t="n"/>
      <c r="D319" s="86" t="inlineStr">
        <is>
          <t>H. M Mabrukh 
Bhuiyan</t>
        </is>
      </c>
      <c r="E319" s="86" t="inlineStr">
        <is>
          <t>103-23-2076</t>
        </is>
      </c>
      <c r="F319" s="49">
        <f>IF((MID(E319,5,2))="10","ENG",IF((MID(E319,5,2))="11","BBA",IF((MID(E319,5,2))="12","MBA(E)",IF((MID(E319,5,2))="14","MBA",IF((MID(E319,5,2))="15","CSE",IF((MID(E319,5,2))="16","CIS",IF((MID(E319,5,2))="17","MS-MIS",IF((MID(E319,5,2))="18","B.COM",IF((MID(E319,5,2))="19","ETE",IF((MID(E319,5,2))="20","CS",IF((MID(E319,5,2))="21","MA-ENG(P)",IF((MID(E319,5,2))="22","MA-ENG(F)",IF((MID(E319,5,2))="23","TE",IF((MID(E319,5,2))="24","JMC",IF((MID(E319,5,2))="25","MS-CSE",IF((MID(E319,5,2))="26","LLB(H)",IF((MID(E319,5,2))="27","BRE",IF((MID(E319,5,2))="28","MSS-JMC",IF((MID(E319,5,2))="29","PHARMACY",IF((MID(E319,5,2))="30","ESDM",IF((MID(E319,5,2))="31","MS-ETE",IF((MID(E319,5,2))="32","MS-TE",IF((MID(E319,5,2))="33","EEE",IF((MID(E319,5,2))="34","NFE",IF((MID(E319,5,2))="35","SWE",IF((MID(E319,5,2))="36","LLB(P)",IF((MID(E319,5,2))="37","LLM(Pre)",IF((MID(E319,5,2))="38","LLM(F)",IF((MID(E319,5,2))="39","ICT",IF((MID(E319,5,2))="40","MTCA",IF((MID(E319,5,2))="41","MS-PH",IF((MID(E319,5,2))="42","ARCH",IF((MID(E319,5,2))="43","THM",IF((MID(E319,5,2))="44","MS-SWE",IF((MID(E319,5,2))="45","ENTRE",IF((MID(E319,5,2))="46","M-PHARM",IF((MID(E319,5,2))="47","CIVIL-ENG",0)))))))))))))))))))))))))))))))))))))</f>
        <v/>
      </c>
      <c r="G319" s="90">
        <f>IF((LEFT(E319,3))="063","Fall-2006",IF((LEFT(E319,3))="071","Spring-2007",IF((LEFT(E319,3))="072","Summer-2007",IF((LEFT(E319,3))="073","Fall-2007",IF((LEFT(E319,3))="081","Spring-2008",IF((LEFT(E319,3))="082","Summer-2008",IF((LEFT(E319,3))="083","Fall-2008",IF((LEFT(E319,3))="091","Spring-2009",IF((LEFT(E319,3))="092","Summer-2009",IF((LEFT(E319,3))="093","Fall-2009",IF((LEFT(E319,3))="101","Spring-2010",IF((LEFT(E319,3))="102","Summer-2010",IF((LEFT(E319,3))="103","Fall-2010",IF((LEFT(E319,3))="111","Spring-2011",IF((LEFT(E319,3))="112","Summer-2011",IF((LEFT(E319,3))="113","Fall-2011",IF((LEFT(E319,3))="121","Spring-2012",IF((LEFT(E319,3))="122","Summer-2012",IF((LEFT(E319,3))="123","Fall-2012",IF((LEFT(E319,3))="131","Spring-2013",IF((LEFT(E319,3))="132","Summer-2013",IF((LEFT(E319,3))="133","Fall-2013",IF((LEFT(E319,3))="141","Spring-2014",IF((LEFT(E319,3))="142","Summer-2014",IF((LEFT(E319,3))="143","Fall-2014",0)))))))))))))))))))))))))</f>
        <v/>
      </c>
      <c r="H319" s="85" t="inlineStr">
        <is>
          <t>Summer 2014</t>
        </is>
      </c>
      <c r="I319" s="85" t="inlineStr">
        <is>
          <t>Jamuna Apparels Ltd.</t>
        </is>
      </c>
      <c r="J319" s="85" t="inlineStr">
        <is>
          <t>IE Officer</t>
        </is>
      </c>
      <c r="K319" s="85" t="inlineStr">
        <is>
          <t>Flat: 7A House : 03, Raoad: 04,Kaderabad  housing, Mohammadpur,Dhaka-1207.</t>
        </is>
      </c>
      <c r="L319" s="85" t="inlineStr">
        <is>
          <t>Masimpur,Mazlishpur,Shibpur,Narshingdi.</t>
        </is>
      </c>
      <c r="M319" s="17" t="n">
        <v>1918182554</v>
      </c>
      <c r="N319" s="23">
        <f>HYPERLINK("mailto:mabrukhhossain92@gmail.com","mabrukhhossain92@gmail.com")</f>
        <v/>
      </c>
    </row>
    <row customHeight="1" ht="12.75" r="320" s="161">
      <c r="A320" s="10" t="n"/>
      <c r="B320" s="85" t="n">
        <v>316</v>
      </c>
      <c r="C320" s="85" t="n"/>
      <c r="D320" s="96" t="inlineStr">
        <is>
          <t>Mohammad Raihanul Islam</t>
        </is>
      </c>
      <c r="E320" s="29" t="inlineStr">
        <is>
          <t>103-11-1661</t>
        </is>
      </c>
      <c r="F320" s="49">
        <f>IF((MID(E320,5,2))="10","ENG",IF((MID(E320,5,2))="11","BBA",IF((MID(E320,5,2))="12","MBA(E)",IF((MID(E320,5,2))="14","MBA",IF((MID(E320,5,2))="15","CSE",IF((MID(E320,5,2))="16","CIS",IF((MID(E320,5,2))="17","MS-MIS",IF((MID(E320,5,2))="18","B.COM",IF((MID(E320,5,2))="19","ETE",IF((MID(E320,5,2))="20","CS",IF((MID(E320,5,2))="21","MA-ENG(P)",IF((MID(E320,5,2))="22","MA-ENG(F)",IF((MID(E320,5,2))="23","TE",IF((MID(E320,5,2))="24","JMC",IF((MID(E320,5,2))="25","MS-CSE",IF((MID(E320,5,2))="26","LLB(H)",IF((MID(E320,5,2))="27","BRE",IF((MID(E320,5,2))="28","MSS-JMC",IF((MID(E320,5,2))="29","PHARMACY",IF((MID(E320,5,2))="30","ESDM",IF((MID(E320,5,2))="31","MS-ETE",IF((MID(E320,5,2))="32","MS-TE",IF((MID(E320,5,2))="33","EEE",IF((MID(E320,5,2))="34","NFE",IF((MID(E320,5,2))="35","SWE",IF((MID(E320,5,2))="36","LLB(P)",IF((MID(E320,5,2))="37","LLM(Pre)",IF((MID(E320,5,2))="38","LLM(F)",IF((MID(E320,5,2))="39","ICT",IF((MID(E320,5,2))="40","MTCA",IF((MID(E320,5,2))="41","MS-PH",IF((MID(E320,5,2))="42","ARCH",IF((MID(E320,5,2))="43","THM",IF((MID(E320,5,2))="44","MS-SWE",IF((MID(E320,5,2))="45","ENTRE",IF((MID(E320,5,2))="46","M-PHARM",IF((MID(E320,5,2))="47","CIVIL-ENG",0)))))))))))))))))))))))))))))))))))))</f>
        <v/>
      </c>
      <c r="G320" s="90">
        <f>IF((LEFT(E320,3))="063","Fall-2006",IF((LEFT(E320,3))="071","Spring-2007",IF((LEFT(E320,3))="072","Summer-2007",IF((LEFT(E320,3))="073","Fall-2007",IF((LEFT(E320,3))="081","Spring-2008",IF((LEFT(E320,3))="082","Summer-2008",IF((LEFT(E320,3))="083","Fall-2008",IF((LEFT(E320,3))="091","Spring-2009",IF((LEFT(E320,3))="092","Summer-2009",IF((LEFT(E320,3))="093","Fall-2009",IF((LEFT(E320,3))="101","Spring-2010",IF((LEFT(E320,3))="102","Summer-2010",IF((LEFT(E320,3))="103","Fall-2010",IF((LEFT(E320,3))="111","Spring-2011",IF((LEFT(E320,3))="112","Summer-2011",IF((LEFT(E320,3))="113","Fall-2011",IF((LEFT(E320,3))="121","Spring-2012",IF((LEFT(E320,3))="122","Summer-2012",IF((LEFT(E320,3))="123","Fall-2012",IF((LEFT(E320,3))="131","Spring-2013",IF((LEFT(E320,3))="132","Summer-2013",IF((LEFT(E320,3))="133","Fall-2013",IF((LEFT(E320,3))="141","Spring-2014",IF((LEFT(E320,3))="142","Summer-2014",IF((LEFT(E320,3))="143","Fall-2014",0)))))))))))))))))))))))))</f>
        <v/>
      </c>
      <c r="H320" s="85" t="inlineStr">
        <is>
          <t>Summer-2015</t>
        </is>
      </c>
      <c r="I320" s="85" t="inlineStr">
        <is>
          <t>-</t>
        </is>
      </c>
      <c r="J320" s="85" t="inlineStr">
        <is>
          <t>-</t>
        </is>
      </c>
      <c r="K320" s="85" t="inlineStr">
        <is>
          <t>Vill-Dattapara, Post-Bagmara, Thana-Comilla Sadar South, Dist-Comilla.</t>
        </is>
      </c>
      <c r="L320" s="85" t="inlineStr">
        <is>
          <t>Vill-Dattapara, Post-Bagmara, Thana-Comilla Sadar South, Dist-Comilla.</t>
        </is>
      </c>
      <c r="M320" s="32" t="inlineStr">
        <is>
          <t>01921367720</t>
        </is>
      </c>
      <c r="N320" t="inlineStr">
        <is>
          <t>raihan_comilla11@yahoo.com</t>
        </is>
      </c>
    </row>
    <row customHeight="1" ht="12.75" r="321" s="161">
      <c r="A321" s="10" t="n"/>
      <c r="B321" s="85" t="n">
        <v>317</v>
      </c>
      <c r="C321" s="85" t="n"/>
      <c r="D321" s="86" t="inlineStr">
        <is>
          <t>Muntasir Abdullah 
Mizan</t>
        </is>
      </c>
      <c r="E321" s="86" t="inlineStr">
        <is>
          <t>111-15-1181</t>
        </is>
      </c>
      <c r="F321" s="49">
        <f>IF((MID(E321,5,2))="10","ENG",IF((MID(E321,5,2))="11","BBA",IF((MID(E321,5,2))="12","MBA(E)",IF((MID(E321,5,2))="14","MBA",IF((MID(E321,5,2))="15","CSE",IF((MID(E321,5,2))="16","CIS",IF((MID(E321,5,2))="17","MS-MIS",IF((MID(E321,5,2))="18","B.COM",IF((MID(E321,5,2))="19","ETE",IF((MID(E321,5,2))="20","CS",IF((MID(E321,5,2))="21","MA-ENG(P)",IF((MID(E321,5,2))="22","MA-ENG(F)",IF((MID(E321,5,2))="23","TE",IF((MID(E321,5,2))="24","JMC",IF((MID(E321,5,2))="25","MS-CSE",IF((MID(E321,5,2))="26","LLB(H)",IF((MID(E321,5,2))="27","BRE",IF((MID(E321,5,2))="28","MSS-JMC",IF((MID(E321,5,2))="29","PHARMACY",IF((MID(E321,5,2))="30","ESDM",IF((MID(E321,5,2))="31","MS-ETE",IF((MID(E321,5,2))="32","MS-TE",IF((MID(E321,5,2))="33","EEE",IF((MID(E321,5,2))="34","NFE",IF((MID(E321,5,2))="35","SWE",IF((MID(E321,5,2))="36","LLB(P)",IF((MID(E321,5,2))="37","LLM(Pre)",IF((MID(E321,5,2))="38","LLM(F)",IF((MID(E321,5,2))="39","ICT",IF((MID(E321,5,2))="40","MTCA",IF((MID(E321,5,2))="41","MS-PH",IF((MID(E321,5,2))="42","ARCH",IF((MID(E321,5,2))="43","THM",IF((MID(E321,5,2))="44","MS-SWE",IF((MID(E321,5,2))="45","ENTRE",IF((MID(E321,5,2))="46","M-PHARM",IF((MID(E321,5,2))="47","CIVIL-ENG",0)))))))))))))))))))))))))))))))))))))</f>
        <v/>
      </c>
      <c r="G321" s="90">
        <f>IF((LEFT(E321,3))="063","Fall-2006",IF((LEFT(E321,3))="071","Spring-2007",IF((LEFT(E321,3))="072","Summer-2007",IF((LEFT(E321,3))="073","Fall-2007",IF((LEFT(E321,3))="081","Spring-2008",IF((LEFT(E321,3))="082","Summer-2008",IF((LEFT(E321,3))="083","Fall-2008",IF((LEFT(E321,3))="091","Spring-2009",IF((LEFT(E321,3))="092","Summer-2009",IF((LEFT(E321,3))="093","Fall-2009",IF((LEFT(E321,3))="101","Spring-2010",IF((LEFT(E321,3))="102","Summer-2010",IF((LEFT(E321,3))="103","Fall-2010",IF((LEFT(E321,3))="111","Spring-2011",IF((LEFT(E321,3))="112","Summer-2011",IF((LEFT(E321,3))="113","Fall-2011",IF((LEFT(E321,3))="121","Spring-2012",IF((LEFT(E321,3))="122","Summer-2012",IF((LEFT(E321,3))="123","Fall-2012",IF((LEFT(E321,3))="131","Spring-2013",IF((LEFT(E321,3))="132","Summer-2013",IF((LEFT(E321,3))="133","Fall-2013",IF((LEFT(E321,3))="141","Spring-2014",IF((LEFT(E321,3))="142","Summer-2014",IF((LEFT(E321,3))="143","Fall-2014",0)))))))))))))))))))))))))</f>
        <v/>
      </c>
      <c r="H321" s="85" t="inlineStr">
        <is>
          <t>Summer 2015</t>
        </is>
      </c>
      <c r="I321" s="85" t="inlineStr">
        <is>
          <t>Lead Soft Bangladesh Ltd.</t>
        </is>
      </c>
      <c r="J321" s="85" t="inlineStr">
        <is>
          <t>Software Test Engineer</t>
        </is>
      </c>
      <c r="K321" s="85" t="inlineStr">
        <is>
          <t>H: 506, F: A7, Pirerbagh,West Shewrapara,Mirpur, Dhaka-1216.</t>
        </is>
      </c>
      <c r="L321" s="85" t="inlineStr">
        <is>
          <t>H:72,R: 02,Prof essor Para,Birampur,Dinajpur.</t>
        </is>
      </c>
      <c r="M321" s="17" t="n">
        <v>1737851060</v>
      </c>
      <c r="N321" s="23">
        <f>HYPERLINK("mailto:mizan15-1181@diu.eud.bd","mizan15-1181@diu.eud.bd")</f>
        <v/>
      </c>
    </row>
    <row customHeight="1" ht="12.75" r="322" s="161">
      <c r="A322" s="10" t="n"/>
      <c r="B322" s="85" t="n">
        <v>318</v>
      </c>
      <c r="C322" s="85" t="n"/>
      <c r="D322" s="86" t="inlineStr">
        <is>
          <t>MD. Al Amin</t>
        </is>
      </c>
      <c r="E322" s="86" t="inlineStr">
        <is>
          <t>101-11-1415</t>
        </is>
      </c>
      <c r="F322" s="49">
        <f>IF((MID(E322,5,2))="10","ENG",IF((MID(E322,5,2))="11","BBA",IF((MID(E322,5,2))="12","MBA(E)",IF((MID(E322,5,2))="14","MBA",IF((MID(E322,5,2))="15","CSE",IF((MID(E322,5,2))="16","CIS",IF((MID(E322,5,2))="17","MS-MIS",IF((MID(E322,5,2))="18","B.COM",IF((MID(E322,5,2))="19","ETE",IF((MID(E322,5,2))="20","CS",IF((MID(E322,5,2))="21","MA-ENG(P)",IF((MID(E322,5,2))="22","MA-ENG(F)",IF((MID(E322,5,2))="23","TE",IF((MID(E322,5,2))="24","JMC",IF((MID(E322,5,2))="25","MS-CSE",IF((MID(E322,5,2))="26","LLB(H)",IF((MID(E322,5,2))="27","BRE",IF((MID(E322,5,2))="28","MSS-JMC",IF((MID(E322,5,2))="29","PHARMACY",IF((MID(E322,5,2))="30","ESDM",IF((MID(E322,5,2))="31","MS-ETE",IF((MID(E322,5,2))="32","MS-TE",IF((MID(E322,5,2))="33","EEE",IF((MID(E322,5,2))="34","NFE",IF((MID(E322,5,2))="35","SWE",IF((MID(E322,5,2))="36","LLB(P)",IF((MID(E322,5,2))="37","LLM(Pre)",IF((MID(E322,5,2))="38","LLM(F)",IF((MID(E322,5,2))="39","ICT",IF((MID(E322,5,2))="40","MTCA",IF((MID(E322,5,2))="41","MS-PH",IF((MID(E322,5,2))="42","ARCH",IF((MID(E322,5,2))="43","THM",IF((MID(E322,5,2))="44","MS-SWE",IF((MID(E322,5,2))="45","ENTRE",IF((MID(E322,5,2))="46","M-PHARM",IF((MID(E322,5,2))="47","CIVIL-ENG",0)))))))))))))))))))))))))))))))))))))</f>
        <v/>
      </c>
      <c r="G322" s="90">
        <f>IF((LEFT(E322,3))="063","Fall-2006",IF((LEFT(E322,3))="071","Spring-2007",IF((LEFT(E322,3))="072","Summer-2007",IF((LEFT(E322,3))="073","Fall-2007",IF((LEFT(E322,3))="081","Spring-2008",IF((LEFT(E322,3))="082","Summer-2008",IF((LEFT(E322,3))="083","Fall-2008",IF((LEFT(E322,3))="091","Spring-2009",IF((LEFT(E322,3))="092","Summer-2009",IF((LEFT(E322,3))="093","Fall-2009",IF((LEFT(E322,3))="101","Spring-2010",IF((LEFT(E322,3))="102","Summer-2010",IF((LEFT(E322,3))="103","Fall-2010",IF((LEFT(E322,3))="111","Spring-2011",IF((LEFT(E322,3))="112","Summer-2011",IF((LEFT(E322,3))="113","Fall-2011",IF((LEFT(E322,3))="121","Spring-2012",IF((LEFT(E322,3))="122","Summer-2012",IF((LEFT(E322,3))="123","Fall-2012",IF((LEFT(E322,3))="131","Spring-2013",IF((LEFT(E322,3))="132","Summer-2013",IF((LEFT(E322,3))="133","Fall-2013",IF((LEFT(E322,3))="141","Spring-2014",IF((LEFT(E322,3))="142","Summer-2014",IF((LEFT(E322,3))="143","Fall-2014",0)))))))))))))))))))))))))</f>
        <v/>
      </c>
      <c r="H322" s="85" t="inlineStr">
        <is>
          <t>Summer 2014</t>
        </is>
      </c>
      <c r="I322" s="85" t="inlineStr">
        <is>
          <t>Rahimaafrooz Global Ltd.</t>
        </is>
      </c>
      <c r="J322" s="85" t="inlineStr">
        <is>
          <t>Officer</t>
        </is>
      </c>
      <c r="K322" s="85" t="inlineStr">
        <is>
          <t>66/10, West Tazabazar,Tejgaon,Dhaka-1215.</t>
        </is>
      </c>
      <c r="L322" s="85" t="inlineStr">
        <is>
          <t>Tengure Ashulia,Savar,Dhaka-1349.</t>
        </is>
      </c>
      <c r="M322" s="17" t="n">
        <v>1676072257</v>
      </c>
      <c r="N322" s="23">
        <f>HYPERLINK("mailto:mohammad.alamin@rahimaafrooz.com","mohammad.alamin@rahimaafrooz.com")</f>
        <v/>
      </c>
    </row>
    <row customHeight="1" ht="12.75" r="323" s="161">
      <c r="A323" s="10" t="n"/>
      <c r="B323" s="85" t="n">
        <v>319</v>
      </c>
      <c r="C323" s="85" t="n"/>
      <c r="D323" s="96" t="inlineStr">
        <is>
          <t>Nusrat Jahan Nipa</t>
        </is>
      </c>
      <c r="E323" s="29" t="inlineStr">
        <is>
          <t>103-11-220</t>
        </is>
      </c>
      <c r="F323" s="49">
        <f>IF((MID(E323,5,2))="10","ENG",IF((MID(E323,5,2))="11","BBA",IF((MID(E323,5,2))="12","MBA(E)",IF((MID(E323,5,2))="14","MBA",IF((MID(E323,5,2))="15","CSE",IF((MID(E323,5,2))="16","CIS",IF((MID(E323,5,2))="17","MS-MIS",IF((MID(E323,5,2))="18","B.COM",IF((MID(E323,5,2))="19","ETE",IF((MID(E323,5,2))="20","CS",IF((MID(E323,5,2))="21","MA-ENG(P)",IF((MID(E323,5,2))="22","MA-ENG(F)",IF((MID(E323,5,2))="23","TE",IF((MID(E323,5,2))="24","JMC",IF((MID(E323,5,2))="25","MS-CSE",IF((MID(E323,5,2))="26","LLB(H)",IF((MID(E323,5,2))="27","BRE",IF((MID(E323,5,2))="28","MSS-JMC",IF((MID(E323,5,2))="29","PHARMACY",IF((MID(E323,5,2))="30","ESDM",IF((MID(E323,5,2))="31","MS-ETE",IF((MID(E323,5,2))="32","MS-TE",IF((MID(E323,5,2))="33","EEE",IF((MID(E323,5,2))="34","NFE",IF((MID(E323,5,2))="35","SWE",IF((MID(E323,5,2))="36","LLB(P)",IF((MID(E323,5,2))="37","LLM(Pre)",IF((MID(E323,5,2))="38","LLM(F)",IF((MID(E323,5,2))="39","ICT",IF((MID(E323,5,2))="40","MTCA",IF((MID(E323,5,2))="41","MS-PH",IF((MID(E323,5,2))="42","ARCH",IF((MID(E323,5,2))="43","THM",IF((MID(E323,5,2))="44","MS-SWE",IF((MID(E323,5,2))="45","ENTRE",IF((MID(E323,5,2))="46","M-PHARM",IF((MID(E323,5,2))="47","CIVIL-ENG",0)))))))))))))))))))))))))))))))))))))</f>
        <v/>
      </c>
      <c r="G323" s="90">
        <f>IF((LEFT(E323,3))="063","Fall-2006",IF((LEFT(E323,3))="071","Spring-2007",IF((LEFT(E323,3))="072","Summer-2007",IF((LEFT(E323,3))="073","Fall-2007",IF((LEFT(E323,3))="081","Spring-2008",IF((LEFT(E323,3))="082","Summer-2008",IF((LEFT(E323,3))="083","Fall-2008",IF((LEFT(E323,3))="091","Spring-2009",IF((LEFT(E323,3))="092","Summer-2009",IF((LEFT(E323,3))="093","Fall-2009",IF((LEFT(E323,3))="101","Spring-2010",IF((LEFT(E323,3))="102","Summer-2010",IF((LEFT(E323,3))="103","Fall-2010",IF((LEFT(E323,3))="111","Spring-2011",IF((LEFT(E323,3))="112","Summer-2011",IF((LEFT(E323,3))="113","Fall-2011",IF((LEFT(E323,3))="121","Spring-2012",IF((LEFT(E323,3))="122","Summer-2012",IF((LEFT(E323,3))="123","Fall-2012",IF((LEFT(E323,3))="131","Spring-2013",IF((LEFT(E323,3))="132","Summer-2013",IF((LEFT(E323,3))="133","Fall-2013",IF((LEFT(E323,3))="141","Spring-2014",IF((LEFT(E323,3))="142","Summer-2014",IF((LEFT(E323,3))="143","Fall-2014",0)))))))))))))))))))))))))</f>
        <v/>
      </c>
      <c r="H323" s="85" t="inlineStr">
        <is>
          <t>Fall-2014</t>
        </is>
      </c>
      <c r="I323" s="85" t="inlineStr">
        <is>
          <t>-</t>
        </is>
      </c>
      <c r="J323" s="85" t="inlineStr">
        <is>
          <t>-</t>
        </is>
      </c>
      <c r="K323" s="85" t="inlineStr">
        <is>
          <t>Suit-503, Bulding-4, Nam Bhaban, Manir Miah Avenue, Dhaka.</t>
        </is>
      </c>
      <c r="L323" s="85" t="inlineStr">
        <is>
          <t>M.P Bari, Shakhipur, Tangail.</t>
        </is>
      </c>
      <c r="M323" s="32" t="inlineStr">
        <is>
          <t>01941190725</t>
        </is>
      </c>
      <c r="N323" s="90" t="inlineStr">
        <is>
          <t>nipa1637@diu.edu.bd</t>
        </is>
      </c>
    </row>
    <row customHeight="1" ht="12.75" r="324" s="161">
      <c r="A324" s="10" t="n"/>
      <c r="B324" s="85" t="n">
        <v>320</v>
      </c>
      <c r="C324" s="85" t="n"/>
      <c r="D324" s="86" t="inlineStr">
        <is>
          <t>MD. Hasan Al 
Mamun</t>
        </is>
      </c>
      <c r="E324" s="86" t="inlineStr">
        <is>
          <t>121-12-543</t>
        </is>
      </c>
      <c r="F324" s="49">
        <f>IF((MID(E324,5,2))="10","ENG",IF((MID(E324,5,2))="11","BBA",IF((MID(E324,5,2))="12","MBA(E)",IF((MID(E324,5,2))="14","MBA",IF((MID(E324,5,2))="15","CSE",IF((MID(E324,5,2))="16","CIS",IF((MID(E324,5,2))="17","MS-MIS",IF((MID(E324,5,2))="18","B.COM",IF((MID(E324,5,2))="19","ETE",IF((MID(E324,5,2))="20","CS",IF((MID(E324,5,2))="21","MA-ENG(P)",IF((MID(E324,5,2))="22","MA-ENG(F)",IF((MID(E324,5,2))="23","TE",IF((MID(E324,5,2))="24","JMC",IF((MID(E324,5,2))="25","MS-CSE",IF((MID(E324,5,2))="26","LLB(H)",IF((MID(E324,5,2))="27","BRE",IF((MID(E324,5,2))="28","MSS-JMC",IF((MID(E324,5,2))="29","PHARMACY",IF((MID(E324,5,2))="30","ESDM",IF((MID(E324,5,2))="31","MS-ETE",IF((MID(E324,5,2))="32","MS-TE",IF((MID(E324,5,2))="33","EEE",IF((MID(E324,5,2))="34","NFE",IF((MID(E324,5,2))="35","SWE",IF((MID(E324,5,2))="36","LLB(P)",IF((MID(E324,5,2))="37","LLM(Pre)",IF((MID(E324,5,2))="38","LLM(F)",IF((MID(E324,5,2))="39","ICT",IF((MID(E324,5,2))="40","MTCA",IF((MID(E324,5,2))="41","MS-PH",IF((MID(E324,5,2))="42","ARCH",IF((MID(E324,5,2))="43","THM",IF((MID(E324,5,2))="44","MS-SWE",IF((MID(E324,5,2))="45","ENTRE",IF((MID(E324,5,2))="46","M-PHARM",IF((MID(E324,5,2))="47","CIVIL-ENG",0)))))))))))))))))))))))))))))))))))))</f>
        <v/>
      </c>
      <c r="G324" s="90">
        <f>IF((LEFT(E324,3))="063","Fall-2006",IF((LEFT(E324,3))="071","Spring-2007",IF((LEFT(E324,3))="072","Summer-2007",IF((LEFT(E324,3))="073","Fall-2007",IF((LEFT(E324,3))="081","Spring-2008",IF((LEFT(E324,3))="082","Summer-2008",IF((LEFT(E324,3))="083","Fall-2008",IF((LEFT(E324,3))="091","Spring-2009",IF((LEFT(E324,3))="092","Summer-2009",IF((LEFT(E324,3))="093","Fall-2009",IF((LEFT(E324,3))="101","Spring-2010",IF((LEFT(E324,3))="102","Summer-2010",IF((LEFT(E324,3))="103","Fall-2010",IF((LEFT(E324,3))="111","Spring-2011",IF((LEFT(E324,3))="112","Summer-2011",IF((LEFT(E324,3))="113","Fall-2011",IF((LEFT(E324,3))="121","Spring-2012",IF((LEFT(E324,3))="122","Summer-2012",IF((LEFT(E324,3))="123","Fall-2012",IF((LEFT(E324,3))="131","Spring-2013",IF((LEFT(E324,3))="132","Summer-2013",IF((LEFT(E324,3))="133","Fall-2013",IF((LEFT(E324,3))="141","Spring-2014",IF((LEFT(E324,3))="142","Summer-2014",IF((LEFT(E324,3))="143","Fall-2014",0)))))))))))))))))))))))))</f>
        <v/>
      </c>
      <c r="H324" s="85" t="inlineStr">
        <is>
          <t>Summer 2014</t>
        </is>
      </c>
      <c r="I324" s="85" t="inlineStr">
        <is>
          <t>Basic Bank Ltd. Dhaka</t>
        </is>
      </c>
      <c r="J324" s="85" t="inlineStr">
        <is>
          <t>Officer</t>
        </is>
      </c>
      <c r="K324" s="85" t="inlineStr">
        <is>
          <t>98/01/KA, Manik Nagar,Dhaka-1203.</t>
        </is>
      </c>
      <c r="L324" s="85" t="inlineStr">
        <is>
          <t>Uttar Dasdi,Babur Hat,Chandpur.</t>
        </is>
      </c>
      <c r="M324" s="17" t="n">
        <v>1711576621</v>
      </c>
      <c r="N324" s="23">
        <f>HYPERLINK("mailto:mamun@live.com.bd","mamun@live.com.bd")</f>
        <v/>
      </c>
    </row>
    <row customHeight="1" ht="12.75" r="325" s="161">
      <c r="A325" s="10" t="n"/>
      <c r="B325" s="85" t="n">
        <v>321</v>
      </c>
      <c r="C325" s="85" t="n"/>
      <c r="D325" s="96" t="inlineStr">
        <is>
          <t>Sharmin Akter</t>
        </is>
      </c>
      <c r="E325" s="29" t="inlineStr">
        <is>
          <t>111-11-1979</t>
        </is>
      </c>
      <c r="F325" s="49">
        <f>IF((MID(E325,5,2))="10","ENG",IF((MID(E325,5,2))="11","BBA",IF((MID(E325,5,2))="12","MBA(E)",IF((MID(E325,5,2))="14","MBA",IF((MID(E325,5,2))="15","CSE",IF((MID(E325,5,2))="16","CIS",IF((MID(E325,5,2))="17","MS-MIS",IF((MID(E325,5,2))="18","B.COM",IF((MID(E325,5,2))="19","ETE",IF((MID(E325,5,2))="20","CS",IF((MID(E325,5,2))="21","MA-ENG(P)",IF((MID(E325,5,2))="22","MA-ENG(F)",IF((MID(E325,5,2))="23","TE",IF((MID(E325,5,2))="24","JMC",IF((MID(E325,5,2))="25","MS-CSE",IF((MID(E325,5,2))="26","LLB(H)",IF((MID(E325,5,2))="27","BRE",IF((MID(E325,5,2))="28","MSS-JMC",IF((MID(E325,5,2))="29","PHARMACY",IF((MID(E325,5,2))="30","ESDM",IF((MID(E325,5,2))="31","MS-ETE",IF((MID(E325,5,2))="32","MS-TE",IF((MID(E325,5,2))="33","EEE",IF((MID(E325,5,2))="34","NFE",IF((MID(E325,5,2))="35","SWE",IF((MID(E325,5,2))="36","LLB(P)",IF((MID(E325,5,2))="37","LLM(Pre)",IF((MID(E325,5,2))="38","LLM(F)",IF((MID(E325,5,2))="39","ICT",IF((MID(E325,5,2))="40","MTCA",IF((MID(E325,5,2))="41","MS-PH",IF((MID(E325,5,2))="42","ARCH",IF((MID(E325,5,2))="43","THM",IF((MID(E325,5,2))="44","MS-SWE",IF((MID(E325,5,2))="45","ENTRE",IF((MID(E325,5,2))="46","M-PHARM",IF((MID(E325,5,2))="47","CIVIL-ENG",0)))))))))))))))))))))))))))))))))))))</f>
        <v/>
      </c>
      <c r="G325" s="90">
        <f>IF((LEFT(E325,3))="063","Fall-2006",IF((LEFT(E325,3))="071","Spring-2007",IF((LEFT(E325,3))="072","Summer-2007",IF((LEFT(E325,3))="073","Fall-2007",IF((LEFT(E325,3))="081","Spring-2008",IF((LEFT(E325,3))="082","Summer-2008",IF((LEFT(E325,3))="083","Fall-2008",IF((LEFT(E325,3))="091","Spring-2009",IF((LEFT(E325,3))="092","Summer-2009",IF((LEFT(E325,3))="093","Fall-2009",IF((LEFT(E325,3))="101","Spring-2010",IF((LEFT(E325,3))="102","Summer-2010",IF((LEFT(E325,3))="103","Fall-2010",IF((LEFT(E325,3))="111","Spring-2011",IF((LEFT(E325,3))="112","Summer-2011",IF((LEFT(E325,3))="113","Fall-2011",IF((LEFT(E325,3))="121","Spring-2012",IF((LEFT(E325,3))="122","Summer-2012",IF((LEFT(E325,3))="123","Fall-2012",IF((LEFT(E325,3))="131","Spring-2013",IF((LEFT(E325,3))="132","Summer-2013",IF((LEFT(E325,3))="133","Fall-2013",IF((LEFT(E325,3))="141","Spring-2014",IF((LEFT(E325,3))="142","Summer-2014",IF((LEFT(E325,3))="143","Fall-2014",0)))))))))))))))))))))))))</f>
        <v/>
      </c>
      <c r="H325" s="85" t="inlineStr">
        <is>
          <t>Fall-2014</t>
        </is>
      </c>
      <c r="I325" s="85" t="inlineStr">
        <is>
          <t>-</t>
        </is>
      </c>
      <c r="J325" s="85" t="inlineStr">
        <is>
          <t>-</t>
        </is>
      </c>
      <c r="K325" s="85" t="inlineStr">
        <is>
          <t>11/1, K.M. Das Lane</t>
        </is>
      </c>
      <c r="L325" s="85" t="inlineStr">
        <is>
          <t>11/1, K.M. Das Lane</t>
        </is>
      </c>
      <c r="M325" s="32" t="inlineStr">
        <is>
          <t>01765585744</t>
        </is>
      </c>
      <c r="N325" t="inlineStr">
        <is>
          <t>tuli.ferdous@yahoo.com</t>
        </is>
      </c>
    </row>
    <row customHeight="1" ht="12.75" r="326" s="161">
      <c r="A326" s="10" t="n"/>
      <c r="B326" s="85" t="n">
        <v>322</v>
      </c>
      <c r="C326" s="85" t="n"/>
      <c r="D326" s="96" t="inlineStr">
        <is>
          <t>Secily Binty Afzal</t>
        </is>
      </c>
      <c r="E326" s="29" t="inlineStr">
        <is>
          <t>112-11-2120</t>
        </is>
      </c>
      <c r="F326" s="49">
        <f>IF((MID(E326,5,2))="10","ENG",IF((MID(E326,5,2))="11","BBA",IF((MID(E326,5,2))="12","MBA(E)",IF((MID(E326,5,2))="14","MBA",IF((MID(E326,5,2))="15","CSE",IF((MID(E326,5,2))="16","CIS",IF((MID(E326,5,2))="17","MS-MIS",IF((MID(E326,5,2))="18","B.COM",IF((MID(E326,5,2))="19","ETE",IF((MID(E326,5,2))="20","CS",IF((MID(E326,5,2))="21","MA-ENG(P)",IF((MID(E326,5,2))="22","MA-ENG(F)",IF((MID(E326,5,2))="23","TE",IF((MID(E326,5,2))="24","JMC",IF((MID(E326,5,2))="25","MS-CSE",IF((MID(E326,5,2))="26","LLB(H)",IF((MID(E326,5,2))="27","BRE",IF((MID(E326,5,2))="28","MSS-JMC",IF((MID(E326,5,2))="29","PHARMACY",IF((MID(E326,5,2))="30","ESDM",IF((MID(E326,5,2))="31","MS-ETE",IF((MID(E326,5,2))="32","MS-TE",IF((MID(E326,5,2))="33","EEE",IF((MID(E326,5,2))="34","NFE",IF((MID(E326,5,2))="35","SWE",IF((MID(E326,5,2))="36","LLB(P)",IF((MID(E326,5,2))="37","LLM(Pre)",IF((MID(E326,5,2))="38","LLM(F)",IF((MID(E326,5,2))="39","ICT",IF((MID(E326,5,2))="40","MTCA",IF((MID(E326,5,2))="41","MS-PH",IF((MID(E326,5,2))="42","ARCH",IF((MID(E326,5,2))="43","THM",IF((MID(E326,5,2))="44","MS-SWE",IF((MID(E326,5,2))="45","ENTRE",IF((MID(E326,5,2))="46","M-PHARM",IF((MID(E326,5,2))="47","CIVIL-ENG",0)))))))))))))))))))))))))))))))))))))</f>
        <v/>
      </c>
      <c r="G326" s="90">
        <f>IF((LEFT(E326,3))="063","Fall-2006",IF((LEFT(E326,3))="071","Spring-2007",IF((LEFT(E326,3))="072","Summer-2007",IF((LEFT(E326,3))="073","Fall-2007",IF((LEFT(E326,3))="081","Spring-2008",IF((LEFT(E326,3))="082","Summer-2008",IF((LEFT(E326,3))="083","Fall-2008",IF((LEFT(E326,3))="091","Spring-2009",IF((LEFT(E326,3))="092","Summer-2009",IF((LEFT(E326,3))="093","Fall-2009",IF((LEFT(E326,3))="101","Spring-2010",IF((LEFT(E326,3))="102","Summer-2010",IF((LEFT(E326,3))="103","Fall-2010",IF((LEFT(E326,3))="111","Spring-2011",IF((LEFT(E326,3))="112","Summer-2011",IF((LEFT(E326,3))="113","Fall-2011",IF((LEFT(E326,3))="121","Spring-2012",IF((LEFT(E326,3))="122","Summer-2012",IF((LEFT(E326,3))="123","Fall-2012",IF((LEFT(E326,3))="131","Spring-2013",IF((LEFT(E326,3))="132","Summer-2013",IF((LEFT(E326,3))="133","Fall-2013",IF((LEFT(E326,3))="141","Spring-2014",IF((LEFT(E326,3))="142","Summer-2014",IF((LEFT(E326,3))="143","Fall-2014",0)))))))))))))))))))))))))</f>
        <v/>
      </c>
      <c r="H326" s="85" t="inlineStr">
        <is>
          <t>Spring-2015</t>
        </is>
      </c>
      <c r="I326" s="85" t="inlineStr">
        <is>
          <t>-</t>
        </is>
      </c>
      <c r="J326" s="85" t="inlineStr">
        <is>
          <t>-</t>
        </is>
      </c>
      <c r="K326" s="85" t="inlineStr">
        <is>
          <t>365 Ahmmed Nagar, Paikpara, Mirpur-1, Dhaka-1216.</t>
        </is>
      </c>
      <c r="L326" s="85" t="inlineStr">
        <is>
          <t>365 Ahmmed Nagar, Paikpara, Mirpur-1, Dhaka-1216.</t>
        </is>
      </c>
      <c r="M326" s="32" t="inlineStr">
        <is>
          <t>01670364677</t>
        </is>
      </c>
      <c r="N326" s="27" t="inlineStr">
        <is>
          <t>Secily.queen@yahoo.com</t>
        </is>
      </c>
    </row>
    <row customHeight="1" ht="12.75" r="327" s="161">
      <c r="A327" s="10" t="n"/>
      <c r="B327" s="85" t="n">
        <v>323</v>
      </c>
      <c r="C327" s="85" t="n"/>
      <c r="D327" s="86" t="inlineStr">
        <is>
          <t>MD. Mobarak Kazi</t>
        </is>
      </c>
      <c r="E327" s="86" t="inlineStr">
        <is>
          <t>111-11-264</t>
        </is>
      </c>
      <c r="F327" s="49">
        <f>IF((MID(E327,5,2))="10","ENG",IF((MID(E327,5,2))="11","BBA",IF((MID(E327,5,2))="12","MBA(E)",IF((MID(E327,5,2))="14","MBA",IF((MID(E327,5,2))="15","CSE",IF((MID(E327,5,2))="16","CIS",IF((MID(E327,5,2))="17","MS-MIS",IF((MID(E327,5,2))="18","B.COM",IF((MID(E327,5,2))="19","ETE",IF((MID(E327,5,2))="20","CS",IF((MID(E327,5,2))="21","MA-ENG(P)",IF((MID(E327,5,2))="22","MA-ENG(F)",IF((MID(E327,5,2))="23","TE",IF((MID(E327,5,2))="24","JMC",IF((MID(E327,5,2))="25","MS-CSE",IF((MID(E327,5,2))="26","LLB(H)",IF((MID(E327,5,2))="27","BRE",IF((MID(E327,5,2))="28","MSS-JMC",IF((MID(E327,5,2))="29","PHARMACY",IF((MID(E327,5,2))="30","ESDM",IF((MID(E327,5,2))="31","MS-ETE",IF((MID(E327,5,2))="32","MS-TE",IF((MID(E327,5,2))="33","EEE",IF((MID(E327,5,2))="34","NFE",IF((MID(E327,5,2))="35","SWE",IF((MID(E327,5,2))="36","LLB(P)",IF((MID(E327,5,2))="37","LLM(Pre)",IF((MID(E327,5,2))="38","LLM(F)",IF((MID(E327,5,2))="39","ICT",IF((MID(E327,5,2))="40","MTCA",IF((MID(E327,5,2))="41","MS-PH",IF((MID(E327,5,2))="42","ARCH",IF((MID(E327,5,2))="43","THM",IF((MID(E327,5,2))="44","MS-SWE",IF((MID(E327,5,2))="45","ENTRE",IF((MID(E327,5,2))="46","M-PHARM",IF((MID(E327,5,2))="47","CIVIL-ENG",0)))))))))))))))))))))))))))))))))))))</f>
        <v/>
      </c>
      <c r="G327" s="90">
        <f>IF((LEFT(E327,3))="063","Fall-2006",IF((LEFT(E327,3))="071","Spring-2007",IF((LEFT(E327,3))="072","Summer-2007",IF((LEFT(E327,3))="073","Fall-2007",IF((LEFT(E327,3))="081","Spring-2008",IF((LEFT(E327,3))="082","Summer-2008",IF((LEFT(E327,3))="083","Fall-2008",IF((LEFT(E327,3))="091","Spring-2009",IF((LEFT(E327,3))="092","Summer-2009",IF((LEFT(E327,3))="093","Fall-2009",IF((LEFT(E327,3))="101","Spring-2010",IF((LEFT(E327,3))="102","Summer-2010",IF((LEFT(E327,3))="103","Fall-2010",IF((LEFT(E327,3))="111","Spring-2011",IF((LEFT(E327,3))="112","Summer-2011",IF((LEFT(E327,3))="113","Fall-2011",IF((LEFT(E327,3))="121","Spring-2012",IF((LEFT(E327,3))="122","Summer-2012",IF((LEFT(E327,3))="123","Fall-2012",IF((LEFT(E327,3))="131","Spring-2013",IF((LEFT(E327,3))="132","Summer-2013",IF((LEFT(E327,3))="133","Fall-2013",IF((LEFT(E327,3))="141","Spring-2014",IF((LEFT(E327,3))="142","Summer-2014",IF((LEFT(E327,3))="143","Fall-2014",0)))))))))))))))))))))))))</f>
        <v/>
      </c>
      <c r="H327" s="85" t="inlineStr">
        <is>
          <t>Fall 2014</t>
        </is>
      </c>
      <c r="I327" s="85" t="inlineStr">
        <is>
          <t>N.k International</t>
        </is>
      </c>
      <c r="J327" s="85" t="inlineStr">
        <is>
          <t>Accounts Officer</t>
        </is>
      </c>
      <c r="K327" s="85" t="inlineStr">
        <is>
          <t>116/02, West Malibagh,Dhaka-1217.</t>
        </is>
      </c>
      <c r="L327" s="85" t="inlineStr">
        <is>
          <t>Uttar Dasdi,Babur Hat,Chandpur.</t>
        </is>
      </c>
      <c r="M327" s="17" t="n">
        <v>1622788940</v>
      </c>
      <c r="N327" s="23">
        <f>HYPERLINK("mailto:mohammadkazi44@yahoo.com","mohammadkazi44@yahoo.com")</f>
        <v/>
      </c>
    </row>
    <row customHeight="1" ht="12.75" r="328" s="161">
      <c r="A328" s="10" t="n"/>
      <c r="B328" s="85" t="n">
        <v>324</v>
      </c>
      <c r="C328" s="85" t="n"/>
      <c r="D328" s="86" t="inlineStr">
        <is>
          <t>Mozammel Haque</t>
        </is>
      </c>
      <c r="E328" s="86" t="inlineStr">
        <is>
          <t>103-23-2122</t>
        </is>
      </c>
      <c r="F328" s="49">
        <f>IF((MID(E328,5,2))="10","ENG",IF((MID(E328,5,2))="11","BBA",IF((MID(E328,5,2))="12","MBA(E)",IF((MID(E328,5,2))="14","MBA",IF((MID(E328,5,2))="15","CSE",IF((MID(E328,5,2))="16","CIS",IF((MID(E328,5,2))="17","MS-MIS",IF((MID(E328,5,2))="18","B.COM",IF((MID(E328,5,2))="19","ETE",IF((MID(E328,5,2))="20","CS",IF((MID(E328,5,2))="21","MA-ENG(P)",IF((MID(E328,5,2))="22","MA-ENG(F)",IF((MID(E328,5,2))="23","TE",IF((MID(E328,5,2))="24","JMC",IF((MID(E328,5,2))="25","MS-CSE",IF((MID(E328,5,2))="26","LLB(H)",IF((MID(E328,5,2))="27","BRE",IF((MID(E328,5,2))="28","MSS-JMC",IF((MID(E328,5,2))="29","PHARMACY",IF((MID(E328,5,2))="30","ESDM",IF((MID(E328,5,2))="31","MS-ETE",IF((MID(E328,5,2))="32","MS-TE",IF((MID(E328,5,2))="33","EEE",IF((MID(E328,5,2))="34","NFE",IF((MID(E328,5,2))="35","SWE",IF((MID(E328,5,2))="36","LLB(P)",IF((MID(E328,5,2))="37","LLM(Pre)",IF((MID(E328,5,2))="38","LLM(F)",IF((MID(E328,5,2))="39","ICT",IF((MID(E328,5,2))="40","MTCA",IF((MID(E328,5,2))="41","MS-PH",IF((MID(E328,5,2))="42","ARCH",IF((MID(E328,5,2))="43","THM",IF((MID(E328,5,2))="44","MS-SWE",IF((MID(E328,5,2))="45","ENTRE",IF((MID(E328,5,2))="46","M-PHARM",IF((MID(E328,5,2))="47","CIVIL-ENG",0)))))))))))))))))))))))))))))))))))))</f>
        <v/>
      </c>
      <c r="G328" s="90">
        <f>IF((LEFT(E328,3))="063","Fall-2006",IF((LEFT(E328,3))="071","Spring-2007",IF((LEFT(E328,3))="072","Summer-2007",IF((LEFT(E328,3))="073","Fall-2007",IF((LEFT(E328,3))="081","Spring-2008",IF((LEFT(E328,3))="082","Summer-2008",IF((LEFT(E328,3))="083","Fall-2008",IF((LEFT(E328,3))="091","Spring-2009",IF((LEFT(E328,3))="092","Summer-2009",IF((LEFT(E328,3))="093","Fall-2009",IF((LEFT(E328,3))="101","Spring-2010",IF((LEFT(E328,3))="102","Summer-2010",IF((LEFT(E328,3))="103","Fall-2010",IF((LEFT(E328,3))="111","Spring-2011",IF((LEFT(E328,3))="112","Summer-2011",IF((LEFT(E328,3))="113","Fall-2011",IF((LEFT(E328,3))="121","Spring-2012",IF((LEFT(E328,3))="122","Summer-2012",IF((LEFT(E328,3))="123","Fall-2012",IF((LEFT(E328,3))="131","Spring-2013",IF((LEFT(E328,3))="132","Summer-2013",IF((LEFT(E328,3))="133","Fall-2013",IF((LEFT(E328,3))="141","Spring-2014",IF((LEFT(E328,3))="142","Summer-2014",IF((LEFT(E328,3))="143","Fall-2014",0)))))))))))))))))))))))))</f>
        <v/>
      </c>
      <c r="H328" s="85" t="inlineStr">
        <is>
          <t>Summer 2014</t>
        </is>
      </c>
      <c r="I328" s="85" t="inlineStr">
        <is>
          <t>SQ Group</t>
        </is>
      </c>
      <c r="J328" s="85" t="inlineStr">
        <is>
          <t>Executive</t>
        </is>
      </c>
      <c r="K328" s="85" t="inlineStr">
        <is>
          <t>185/A,Green Road,Dhanmondi,Dhaka.</t>
        </is>
      </c>
      <c r="L328" s="85" t="inlineStr">
        <is>
          <t>Latibabad,Brammonkachury,Kishorgonj.</t>
        </is>
      </c>
      <c r="M328" s="17" t="n">
        <v>1916072558</v>
      </c>
      <c r="N328" s="23">
        <f>HYPERLINK("mailto:mhaquetex@gmail.com","mhaquetex@gmail.com")</f>
        <v/>
      </c>
    </row>
    <row customHeight="1" ht="12.75" r="329" s="161">
      <c r="A329" s="10" t="n"/>
      <c r="B329" s="85" t="n">
        <v>325</v>
      </c>
      <c r="C329" s="85" t="n"/>
      <c r="D329" s="86" t="inlineStr">
        <is>
          <t>S.M Abu Talha</t>
        </is>
      </c>
      <c r="E329" s="86" t="inlineStr">
        <is>
          <t>111-11-267</t>
        </is>
      </c>
      <c r="F329" s="49">
        <f>IF((MID(E329,5,2))="10","ENG",IF((MID(E329,5,2))="11","BBA",IF((MID(E329,5,2))="12","MBA(E)",IF((MID(E329,5,2))="14","MBA",IF((MID(E329,5,2))="15","CSE",IF((MID(E329,5,2))="16","CIS",IF((MID(E329,5,2))="17","MS-MIS",IF((MID(E329,5,2))="18","B.COM",IF((MID(E329,5,2))="19","ETE",IF((MID(E329,5,2))="20","CS",IF((MID(E329,5,2))="21","MA-ENG(P)",IF((MID(E329,5,2))="22","MA-ENG(F)",IF((MID(E329,5,2))="23","TE",IF((MID(E329,5,2))="24","JMC",IF((MID(E329,5,2))="25","MS-CSE",IF((MID(E329,5,2))="26","LLB(H)",IF((MID(E329,5,2))="27","BRE",IF((MID(E329,5,2))="28","MSS-JMC",IF((MID(E329,5,2))="29","PHARMACY",IF((MID(E329,5,2))="30","ESDM",IF((MID(E329,5,2))="31","MS-ETE",IF((MID(E329,5,2))="32","MS-TE",IF((MID(E329,5,2))="33","EEE",IF((MID(E329,5,2))="34","NFE",IF((MID(E329,5,2))="35","SWE",IF((MID(E329,5,2))="36","LLB(P)",IF((MID(E329,5,2))="37","LLM(Pre)",IF((MID(E329,5,2))="38","LLM(F)",IF((MID(E329,5,2))="39","ICT",IF((MID(E329,5,2))="40","MTCA",IF((MID(E329,5,2))="41","MS-PH",IF((MID(E329,5,2))="42","ARCH",IF((MID(E329,5,2))="43","THM",IF((MID(E329,5,2))="44","MS-SWE",IF((MID(E329,5,2))="45","ENTRE",IF((MID(E329,5,2))="46","M-PHARM",IF((MID(E329,5,2))="47","CIVIL-ENG",0)))))))))))))))))))))))))))))))))))))</f>
        <v/>
      </c>
      <c r="G329" s="90">
        <f>IF((LEFT(E329,3))="063","Fall-2006",IF((LEFT(E329,3))="071","Spring-2007",IF((LEFT(E329,3))="072","Summer-2007",IF((LEFT(E329,3))="073","Fall-2007",IF((LEFT(E329,3))="081","Spring-2008",IF((LEFT(E329,3))="082","Summer-2008",IF((LEFT(E329,3))="083","Fall-2008",IF((LEFT(E329,3))="091","Spring-2009",IF((LEFT(E329,3))="092","Summer-2009",IF((LEFT(E329,3))="093","Fall-2009",IF((LEFT(E329,3))="101","Spring-2010",IF((LEFT(E329,3))="102","Summer-2010",IF((LEFT(E329,3))="103","Fall-2010",IF((LEFT(E329,3))="111","Spring-2011",IF((LEFT(E329,3))="112","Summer-2011",IF((LEFT(E329,3))="113","Fall-2011",IF((LEFT(E329,3))="121","Spring-2012",IF((LEFT(E329,3))="122","Summer-2012",IF((LEFT(E329,3))="123","Fall-2012",IF((LEFT(E329,3))="131","Spring-2013",IF((LEFT(E329,3))="132","Summer-2013",IF((LEFT(E329,3))="133","Fall-2013",IF((LEFT(E329,3))="141","Spring-2014",IF((LEFT(E329,3))="142","Summer-2014",IF((LEFT(E329,3))="143","Fall-2014",0)))))))))))))))))))))))))</f>
        <v/>
      </c>
      <c r="H329" s="85" t="inlineStr">
        <is>
          <t>Fall 2014</t>
        </is>
      </c>
      <c r="I329" s="85" t="inlineStr">
        <is>
          <t xml:space="preserve"> Sunshine Cunsumers Ltd.</t>
        </is>
      </c>
      <c r="J329" s="85" t="inlineStr">
        <is>
          <t>Accounts Officer</t>
        </is>
      </c>
      <c r="K329" s="85" t="inlineStr">
        <is>
          <t>KA-21/A, Shajaddpur,Gulshan,Dhaka-1212.</t>
        </is>
      </c>
      <c r="L329" s="85" t="inlineStr">
        <is>
          <t>Kaira,Arakhalghacha,Kaira Bazar,Ullapara,Sirajgonj.</t>
        </is>
      </c>
      <c r="M329" s="17" t="n">
        <v>1913888884</v>
      </c>
      <c r="N329" s="23">
        <f>HYPERLINK("mailto:smtalhaforun@gmail.com","smtalhaforun@gmail.com")</f>
        <v/>
      </c>
    </row>
    <row customHeight="1" ht="12.75" r="330" s="161">
      <c r="A330" s="10" t="n"/>
      <c r="B330" s="85" t="n">
        <v>326</v>
      </c>
      <c r="C330" s="85" t="n"/>
      <c r="D330" s="86" t="inlineStr">
        <is>
          <t>MD. Abu Janayed 
Siddik</t>
        </is>
      </c>
      <c r="E330" s="86" t="inlineStr">
        <is>
          <t>112-15-1370</t>
        </is>
      </c>
      <c r="F330" s="49">
        <f>IF((MID(E330,5,2))="10","ENG",IF((MID(E330,5,2))="11","BBA",IF((MID(E330,5,2))="12","MBA(E)",IF((MID(E330,5,2))="14","MBA",IF((MID(E330,5,2))="15","CSE",IF((MID(E330,5,2))="16","CIS",IF((MID(E330,5,2))="17","MS-MIS",IF((MID(E330,5,2))="18","B.COM",IF((MID(E330,5,2))="19","ETE",IF((MID(E330,5,2))="20","CS",IF((MID(E330,5,2))="21","MA-ENG(P)",IF((MID(E330,5,2))="22","MA-ENG(F)",IF((MID(E330,5,2))="23","TE",IF((MID(E330,5,2))="24","JMC",IF((MID(E330,5,2))="25","MS-CSE",IF((MID(E330,5,2))="26","LLB(H)",IF((MID(E330,5,2))="27","BRE",IF((MID(E330,5,2))="28","MSS-JMC",IF((MID(E330,5,2))="29","PHARMACY",IF((MID(E330,5,2))="30","ESDM",IF((MID(E330,5,2))="31","MS-ETE",IF((MID(E330,5,2))="32","MS-TE",IF((MID(E330,5,2))="33","EEE",IF((MID(E330,5,2))="34","NFE",IF((MID(E330,5,2))="35","SWE",IF((MID(E330,5,2))="36","LLB(P)",IF((MID(E330,5,2))="37","LLM(Pre)",IF((MID(E330,5,2))="38","LLM(F)",IF((MID(E330,5,2))="39","ICT",IF((MID(E330,5,2))="40","MTCA",IF((MID(E330,5,2))="41","MS-PH",IF((MID(E330,5,2))="42","ARCH",IF((MID(E330,5,2))="43","THM",IF((MID(E330,5,2))="44","MS-SWE",IF((MID(E330,5,2))="45","ENTRE",IF((MID(E330,5,2))="46","M-PHARM",IF((MID(E330,5,2))="47","CIVIL-ENG",0)))))))))))))))))))))))))))))))))))))</f>
        <v/>
      </c>
      <c r="G330" s="90">
        <f>IF((LEFT(E330,3))="063","Fall-2006",IF((LEFT(E330,3))="071","Spring-2007",IF((LEFT(E330,3))="072","Summer-2007",IF((LEFT(E330,3))="073","Fall-2007",IF((LEFT(E330,3))="081","Spring-2008",IF((LEFT(E330,3))="082","Summer-2008",IF((LEFT(E330,3))="083","Fall-2008",IF((LEFT(E330,3))="091","Spring-2009",IF((LEFT(E330,3))="092","Summer-2009",IF((LEFT(E330,3))="093","Fall-2009",IF((LEFT(E330,3))="101","Spring-2010",IF((LEFT(E330,3))="102","Summer-2010",IF((LEFT(E330,3))="103","Fall-2010",IF((LEFT(E330,3))="111","Spring-2011",IF((LEFT(E330,3))="112","Summer-2011",IF((LEFT(E330,3))="113","Fall-2011",IF((LEFT(E330,3))="121","Spring-2012",IF((LEFT(E330,3))="122","Summer-2012",IF((LEFT(E330,3))="123","Fall-2012",IF((LEFT(E330,3))="131","Spring-2013",IF((LEFT(E330,3))="132","Summer-2013",IF((LEFT(E330,3))="133","Fall-2013",IF((LEFT(E330,3))="141","Spring-2014",IF((LEFT(E330,3))="142","Summer-2014",IF((LEFT(E330,3))="143","Fall-2014",0)))))))))))))))))))))))))</f>
        <v/>
      </c>
      <c r="H330" s="85" t="inlineStr">
        <is>
          <t>Summer 2014</t>
        </is>
      </c>
      <c r="I330" s="85" t="inlineStr">
        <is>
          <t>Roxy Paints Ltd.</t>
        </is>
      </c>
      <c r="J330" s="85" t="inlineStr">
        <is>
          <t>Maintain IT</t>
        </is>
      </c>
      <c r="K330" s="85" t="inlineStr">
        <is>
          <t>Raja Bazar 106, She re Bangla Nagar,Dhaka.</t>
        </is>
      </c>
      <c r="L330" s="85" t="inlineStr">
        <is>
          <t>Putia Kamangung,Pulia Bazar,Shibpur,Narsingdi</t>
        </is>
      </c>
      <c r="M330" s="17" t="n">
        <v>1680168580</v>
      </c>
      <c r="N330" s="23">
        <f>HYPERLINK("mailto:shamdiu1370@gmail.com","shamdiu1370@gmail.com")</f>
        <v/>
      </c>
    </row>
    <row customHeight="1" ht="12.75" r="331" s="161">
      <c r="A331" s="10" t="n"/>
      <c r="B331" s="85" t="n">
        <v>327</v>
      </c>
      <c r="C331" s="85" t="n"/>
      <c r="D331" s="98" t="inlineStr">
        <is>
          <t>Ramjan Mia</t>
        </is>
      </c>
      <c r="E331" s="98" t="inlineStr">
        <is>
          <t>112-15-1371</t>
        </is>
      </c>
      <c r="F331" s="49">
        <f>IF((MID(E331,5,2))="10","ENG",IF((MID(E331,5,2))="11","BBA",IF((MID(E331,5,2))="12","MBA(E)",IF((MID(E331,5,2))="14","MBA",IF((MID(E331,5,2))="15","CSE",IF((MID(E331,5,2))="16","CIS",IF((MID(E331,5,2))="17","MS-MIS",IF((MID(E331,5,2))="18","B.COM",IF((MID(E331,5,2))="19","ETE",IF((MID(E331,5,2))="20","CS",IF((MID(E331,5,2))="21","MA-ENG(P)",IF((MID(E331,5,2))="22","MA-ENG(F)",IF((MID(E331,5,2))="23","TE",IF((MID(E331,5,2))="24","JMC",IF((MID(E331,5,2))="25","MS-CSE",IF((MID(E331,5,2))="26","LLB(H)",IF((MID(E331,5,2))="27","BRE",IF((MID(E331,5,2))="28","MSS-JMC",IF((MID(E331,5,2))="29","PHARMACY",IF((MID(E331,5,2))="30","ESDM",IF((MID(E331,5,2))="31","MS-ETE",IF((MID(E331,5,2))="32","MS-TE",IF((MID(E331,5,2))="33","EEE",IF((MID(E331,5,2))="34","NFE",IF((MID(E331,5,2))="35","SWE",IF((MID(E331,5,2))="36","LLB(P)",IF((MID(E331,5,2))="37","LLM(Pre)",IF((MID(E331,5,2))="38","LLM(F)",IF((MID(E331,5,2))="39","ICT",IF((MID(E331,5,2))="40","MTCA",IF((MID(E331,5,2))="41","MS-PH",IF((MID(E331,5,2))="42","ARCH",IF((MID(E331,5,2))="43","THM",IF((MID(E331,5,2))="44","MS-SWE",IF((MID(E331,5,2))="45","ENTRE",IF((MID(E331,5,2))="46","M-PHARM",IF((MID(E331,5,2))="47","CIVIL-ENG",0)))))))))))))))))))))))))))))))))))))</f>
        <v/>
      </c>
      <c r="G331" s="90">
        <f>IF((LEFT(E331,3))="063","Fall-2006",IF((LEFT(E331,3))="071","Spring-2007",IF((LEFT(E331,3))="072","Summer-2007",IF((LEFT(E331,3))="073","Fall-2007",IF((LEFT(E331,3))="081","Spring-2008",IF((LEFT(E331,3))="082","Summer-2008",IF((LEFT(E331,3))="083","Fall-2008",IF((LEFT(E331,3))="091","Spring-2009",IF((LEFT(E331,3))="092","Summer-2009",IF((LEFT(E331,3))="093","Fall-2009",IF((LEFT(E331,3))="101","Spring-2010",IF((LEFT(E331,3))="102","Summer-2010",IF((LEFT(E331,3))="103","Fall-2010",IF((LEFT(E331,3))="111","Spring-2011",IF((LEFT(E331,3))="112","Summer-2011",IF((LEFT(E331,3))="113","Fall-2011",IF((LEFT(E331,3))="121","Spring-2012",IF((LEFT(E331,3))="122","Summer-2012",IF((LEFT(E331,3))="123","Fall-2012",IF((LEFT(E331,3))="131","Spring-2013",IF((LEFT(E331,3))="132","Summer-2013",IF((LEFT(E331,3))="133","Fall-2013",IF((LEFT(E331,3))="141","Spring-2014",IF((LEFT(E331,3))="142","Summer-2014",IF((LEFT(E331,3))="143","Fall-2014",0)))))))))))))))))))))))))</f>
        <v/>
      </c>
      <c r="H331" s="108" t="inlineStr">
        <is>
          <t>Summer-2014</t>
        </is>
      </c>
      <c r="I331" s="108" t="inlineStr">
        <is>
          <t>-</t>
        </is>
      </c>
      <c r="J331" s="108" t="inlineStr">
        <is>
          <t>-</t>
        </is>
      </c>
      <c r="K331" s="108" t="inlineStr">
        <is>
          <t>Vill-Golakandil, Post-Bhulta, Thana-Rupganj, Dist-Narayangonj.</t>
        </is>
      </c>
      <c r="L331" s="108" t="inlineStr">
        <is>
          <t>Vill-Golakandil, Post-Bhulta, Thana-Rupganj, Dist-Narayangonj.</t>
        </is>
      </c>
      <c r="M331" s="101" t="n">
        <v>1911874330</v>
      </c>
      <c r="N331" s="55" t="inlineStr">
        <is>
          <t>mdramjan45@yahoo.com</t>
        </is>
      </c>
    </row>
    <row customHeight="1" ht="12.75" r="332" s="161">
      <c r="A332" s="10" t="n"/>
      <c r="B332" s="85" t="n">
        <v>328</v>
      </c>
      <c r="C332" s="85" t="n"/>
      <c r="D332" s="96" t="inlineStr">
        <is>
          <t>Rupa Akter</t>
        </is>
      </c>
      <c r="E332" s="29" t="inlineStr">
        <is>
          <t>112-15-1397</t>
        </is>
      </c>
      <c r="F332" s="49">
        <f>IF((MID(E332,5,2))="10","ENG",IF((MID(E332,5,2))="11","BBA",IF((MID(E332,5,2))="12","MBA(E)",IF((MID(E332,5,2))="14","MBA",IF((MID(E332,5,2))="15","CSE",IF((MID(E332,5,2))="16","CIS",IF((MID(E332,5,2))="17","MS-MIS",IF((MID(E332,5,2))="18","B.COM",IF((MID(E332,5,2))="19","ETE",IF((MID(E332,5,2))="20","CS",IF((MID(E332,5,2))="21","MA-ENG(P)",IF((MID(E332,5,2))="22","MA-ENG(F)",IF((MID(E332,5,2))="23","TE",IF((MID(E332,5,2))="24","JMC",IF((MID(E332,5,2))="25","MS-CSE",IF((MID(E332,5,2))="26","LLB(H)",IF((MID(E332,5,2))="27","BRE",IF((MID(E332,5,2))="28","MSS-JMC",IF((MID(E332,5,2))="29","PHARMACY",IF((MID(E332,5,2))="30","ESDM",IF((MID(E332,5,2))="31","MS-ETE",IF((MID(E332,5,2))="32","MS-TE",IF((MID(E332,5,2))="33","EEE",IF((MID(E332,5,2))="34","NFE",IF((MID(E332,5,2))="35","SWE",IF((MID(E332,5,2))="36","LLB(P)",IF((MID(E332,5,2))="37","LLM(Pre)",IF((MID(E332,5,2))="38","LLM(F)",IF((MID(E332,5,2))="39","ICT",IF((MID(E332,5,2))="40","MTCA",IF((MID(E332,5,2))="41","MS-PH",IF((MID(E332,5,2))="42","ARCH",IF((MID(E332,5,2))="43","THM",IF((MID(E332,5,2))="44","MS-SWE",IF((MID(E332,5,2))="45","ENTRE",IF((MID(E332,5,2))="46","M-PHARM",IF((MID(E332,5,2))="47","CIVIL-ENG",0)))))))))))))))))))))))))))))))))))))</f>
        <v/>
      </c>
      <c r="G332" s="90">
        <f>IF((LEFT(E332,3))="063","Fall-2006",IF((LEFT(E332,3))="071","Spring-2007",IF((LEFT(E332,3))="072","Summer-2007",IF((LEFT(E332,3))="073","Fall-2007",IF((LEFT(E332,3))="081","Spring-2008",IF((LEFT(E332,3))="082","Summer-2008",IF((LEFT(E332,3))="083","Fall-2008",IF((LEFT(E332,3))="091","Spring-2009",IF((LEFT(E332,3))="092","Summer-2009",IF((LEFT(E332,3))="093","Fall-2009",IF((LEFT(E332,3))="101","Spring-2010",IF((LEFT(E332,3))="102","Summer-2010",IF((LEFT(E332,3))="103","Fall-2010",IF((LEFT(E332,3))="111","Spring-2011",IF((LEFT(E332,3))="112","Summer-2011",IF((LEFT(E332,3))="113","Fall-2011",IF((LEFT(E332,3))="121","Spring-2012",IF((LEFT(E332,3))="122","Summer-2012",IF((LEFT(E332,3))="123","Fall-2012",IF((LEFT(E332,3))="131","Spring-2013",IF((LEFT(E332,3))="132","Summer-2013",IF((LEFT(E332,3))="133","Fall-2013",IF((LEFT(E332,3))="141","Spring-2014",IF((LEFT(E332,3))="142","Summer-2014",IF((LEFT(E332,3))="143","Fall-2014",0)))))))))))))))))))))))))</f>
        <v/>
      </c>
      <c r="H332" s="85" t="inlineStr">
        <is>
          <t>Summer-2014</t>
        </is>
      </c>
      <c r="I332" s="85" t="inlineStr">
        <is>
          <t>-</t>
        </is>
      </c>
      <c r="J332" s="85" t="inlineStr">
        <is>
          <t>-</t>
        </is>
      </c>
      <c r="K332" s="85" t="inlineStr">
        <is>
          <t>Vill-Jore Polor par, Post-Panchasar, Thana-Munshigonj, Dist-Munshigonj.</t>
        </is>
      </c>
      <c r="L332" s="85" t="inlineStr">
        <is>
          <t>Vill-Jore Polor par, Post-Panchasar, Thana-Munshigonj, Dist-Munshigonj.</t>
        </is>
      </c>
      <c r="M332" s="32" t="inlineStr">
        <is>
          <t>01967481627</t>
        </is>
      </c>
      <c r="N332" s="27" t="inlineStr">
        <is>
          <t>rupaakterdiu@diu.edu.bd</t>
        </is>
      </c>
    </row>
    <row customHeight="1" ht="12.75" r="333" s="161">
      <c r="A333" s="10" t="n"/>
      <c r="B333" s="85" t="n">
        <v>329</v>
      </c>
      <c r="C333" s="85" t="n"/>
      <c r="D333" s="86" t="inlineStr">
        <is>
          <t>MD. Kamruzzaman</t>
        </is>
      </c>
      <c r="E333" s="86" t="inlineStr">
        <is>
          <t>112-15-1396</t>
        </is>
      </c>
      <c r="F333" s="49">
        <f>IF((MID(E333,5,2))="10","ENG",IF((MID(E333,5,2))="11","BBA",IF((MID(E333,5,2))="12","MBA(E)",IF((MID(E333,5,2))="14","MBA",IF((MID(E333,5,2))="15","CSE",IF((MID(E333,5,2))="16","CIS",IF((MID(E333,5,2))="17","MS-MIS",IF((MID(E333,5,2))="18","B.COM",IF((MID(E333,5,2))="19","ETE",IF((MID(E333,5,2))="20","CS",IF((MID(E333,5,2))="21","MA-ENG(P)",IF((MID(E333,5,2))="22","MA-ENG(F)",IF((MID(E333,5,2))="23","TE",IF((MID(E333,5,2))="24","JMC",IF((MID(E333,5,2))="25","MS-CSE",IF((MID(E333,5,2))="26","LLB(H)",IF((MID(E333,5,2))="27","BRE",IF((MID(E333,5,2))="28","MSS-JMC",IF((MID(E333,5,2))="29","PHARMACY",IF((MID(E333,5,2))="30","ESDM",IF((MID(E333,5,2))="31","MS-ETE",IF((MID(E333,5,2))="32","MS-TE",IF((MID(E333,5,2))="33","EEE",IF((MID(E333,5,2))="34","NFE",IF((MID(E333,5,2))="35","SWE",IF((MID(E333,5,2))="36","LLB(P)",IF((MID(E333,5,2))="37","LLM(Pre)",IF((MID(E333,5,2))="38","LLM(F)",IF((MID(E333,5,2))="39","ICT",IF((MID(E333,5,2))="40","MTCA",IF((MID(E333,5,2))="41","MS-PH",IF((MID(E333,5,2))="42","ARCH",IF((MID(E333,5,2))="43","THM",IF((MID(E333,5,2))="44","MS-SWE",IF((MID(E333,5,2))="45","ENTRE",IF((MID(E333,5,2))="46","M-PHARM",IF((MID(E333,5,2))="47","CIVIL-ENG",0)))))))))))))))))))))))))))))))))))))</f>
        <v/>
      </c>
      <c r="G333" s="90">
        <f>IF((LEFT(E333,3))="063","Fall-2006",IF((LEFT(E333,3))="071","Spring-2007",IF((LEFT(E333,3))="072","Summer-2007",IF((LEFT(E333,3))="073","Fall-2007",IF((LEFT(E333,3))="081","Spring-2008",IF((LEFT(E333,3))="082","Summer-2008",IF((LEFT(E333,3))="083","Fall-2008",IF((LEFT(E333,3))="091","Spring-2009",IF((LEFT(E333,3))="092","Summer-2009",IF((LEFT(E333,3))="093","Fall-2009",IF((LEFT(E333,3))="101","Spring-2010",IF((LEFT(E333,3))="102","Summer-2010",IF((LEFT(E333,3))="103","Fall-2010",IF((LEFT(E333,3))="111","Spring-2011",IF((LEFT(E333,3))="112","Summer-2011",IF((LEFT(E333,3))="113","Fall-2011",IF((LEFT(E333,3))="121","Spring-2012",IF((LEFT(E333,3))="122","Summer-2012",IF((LEFT(E333,3))="123","Fall-2012",IF((LEFT(E333,3))="131","Spring-2013",IF((LEFT(E333,3))="132","Summer-2013",IF((LEFT(E333,3))="133","Fall-2013",IF((LEFT(E333,3))="141","Spring-2014",IF((LEFT(E333,3))="142","Summer-2014",IF((LEFT(E333,3))="143","Fall-2014",0)))))))))))))))))))))))))</f>
        <v/>
      </c>
      <c r="H333" s="85" t="inlineStr">
        <is>
          <t>Summer 2014</t>
        </is>
      </c>
      <c r="I333" s="85" t="inlineStr">
        <is>
          <t>Park International School &amp; College</t>
        </is>
      </c>
      <c r="J333" s="56" t="inlineStr">
        <is>
          <t>Vice- Principal</t>
        </is>
      </c>
      <c r="K333" s="85" t="inlineStr">
        <is>
          <t>386/B. Khilgaon Chowdhury Para,Dhaka-1219.</t>
        </is>
      </c>
      <c r="L333" s="85" t="inlineStr">
        <is>
          <t>Arag Anandapur,Burichang,Comilla.</t>
        </is>
      </c>
      <c r="M333" s="17" t="n">
        <v>1916117750</v>
      </c>
      <c r="N333" s="23">
        <f>HYPERLINK("mailto:kamrul1396@gmail.com","kamrul1396@gmail.com")</f>
        <v/>
      </c>
    </row>
    <row customHeight="1" ht="12.75" r="334" s="161">
      <c r="A334" s="10" t="n"/>
      <c r="B334" s="85" t="n">
        <v>330</v>
      </c>
      <c r="C334" s="85" t="n"/>
      <c r="D334" s="86" t="inlineStr">
        <is>
          <t>MD. Rajib Pradhan</t>
        </is>
      </c>
      <c r="E334" s="86" t="inlineStr">
        <is>
          <t>112-15-1366</t>
        </is>
      </c>
      <c r="F334" s="49">
        <f>IF((MID(E334,5,2))="10","ENG",IF((MID(E334,5,2))="11","BBA",IF((MID(E334,5,2))="12","MBA(E)",IF((MID(E334,5,2))="14","MBA",IF((MID(E334,5,2))="15","CSE",IF((MID(E334,5,2))="16","CIS",IF((MID(E334,5,2))="17","MS-MIS",IF((MID(E334,5,2))="18","B.COM",IF((MID(E334,5,2))="19","ETE",IF((MID(E334,5,2))="20","CS",IF((MID(E334,5,2))="21","MA-ENG(P)",IF((MID(E334,5,2))="22","MA-ENG(F)",IF((MID(E334,5,2))="23","TE",IF((MID(E334,5,2))="24","JMC",IF((MID(E334,5,2))="25","MS-CSE",IF((MID(E334,5,2))="26","LLB(H)",IF((MID(E334,5,2))="27","BRE",IF((MID(E334,5,2))="28","MSS-JMC",IF((MID(E334,5,2))="29","PHARMACY",IF((MID(E334,5,2))="30","ESDM",IF((MID(E334,5,2))="31","MS-ETE",IF((MID(E334,5,2))="32","MS-TE",IF((MID(E334,5,2))="33","EEE",IF((MID(E334,5,2))="34","NFE",IF((MID(E334,5,2))="35","SWE",IF((MID(E334,5,2))="36","LLB(P)",IF((MID(E334,5,2))="37","LLM(Pre)",IF((MID(E334,5,2))="38","LLM(F)",IF((MID(E334,5,2))="39","ICT",IF((MID(E334,5,2))="40","MTCA",IF((MID(E334,5,2))="41","MS-PH",IF((MID(E334,5,2))="42","ARCH",IF((MID(E334,5,2))="43","THM",IF((MID(E334,5,2))="44","MS-SWE",IF((MID(E334,5,2))="45","ENTRE",IF((MID(E334,5,2))="46","M-PHARM",IF((MID(E334,5,2))="47","CIVIL-ENG",0)))))))))))))))))))))))))))))))))))))</f>
        <v/>
      </c>
      <c r="G334" s="90">
        <f>IF((LEFT(E334,3))="063","Fall-2006",IF((LEFT(E334,3))="071","Spring-2007",IF((LEFT(E334,3))="072","Summer-2007",IF((LEFT(E334,3))="073","Fall-2007",IF((LEFT(E334,3))="081","Spring-2008",IF((LEFT(E334,3))="082","Summer-2008",IF((LEFT(E334,3))="083","Fall-2008",IF((LEFT(E334,3))="091","Spring-2009",IF((LEFT(E334,3))="092","Summer-2009",IF((LEFT(E334,3))="093","Fall-2009",IF((LEFT(E334,3))="101","Spring-2010",IF((LEFT(E334,3))="102","Summer-2010",IF((LEFT(E334,3))="103","Fall-2010",IF((LEFT(E334,3))="111","Spring-2011",IF((LEFT(E334,3))="112","Summer-2011",IF((LEFT(E334,3))="113","Fall-2011",IF((LEFT(E334,3))="121","Spring-2012",IF((LEFT(E334,3))="122","Summer-2012",IF((LEFT(E334,3))="123","Fall-2012",IF((LEFT(E334,3))="131","Spring-2013",IF((LEFT(E334,3))="132","Summer-2013",IF((LEFT(E334,3))="133","Fall-2013",IF((LEFT(E334,3))="141","Spring-2014",IF((LEFT(E334,3))="142","Summer-2014",IF((LEFT(E334,3))="143","Fall-2014",0)))))))))))))))))))))))))</f>
        <v/>
      </c>
      <c r="H334" s="85" t="inlineStr">
        <is>
          <t>Summer 2014</t>
        </is>
      </c>
      <c r="I334" s="85" t="inlineStr">
        <is>
          <t>Sonuli Polaris FT Ltd.</t>
        </is>
      </c>
      <c r="J334" s="85" t="inlineStr">
        <is>
          <t>PL-SQL Programmer</t>
        </is>
      </c>
      <c r="K334" s="85" t="inlineStr">
        <is>
          <t>45/B, Lake Circus ,Kalabagan,Dhanmondi,Dhaka-1205.</t>
        </is>
      </c>
      <c r="L334" s="85" t="inlineStr">
        <is>
          <t>Karachar, Shabpur,Narsingdi.</t>
        </is>
      </c>
      <c r="M334" s="17" t="n">
        <v>1749195756</v>
      </c>
      <c r="N334" s="23">
        <f>HYPERLINK("mailto:fajiboracledev@yahoo.com","fajiboracledev@yahoo.com")</f>
        <v/>
      </c>
    </row>
    <row customHeight="1" ht="12.75" r="335" s="161">
      <c r="A335" s="10" t="n"/>
      <c r="B335" s="85" t="n">
        <v>331</v>
      </c>
      <c r="C335" s="85" t="n"/>
      <c r="D335" s="96" t="inlineStr">
        <is>
          <t>Md. Mahmudur Rahman</t>
        </is>
      </c>
      <c r="E335" s="29" t="inlineStr">
        <is>
          <t>112-11-2057</t>
        </is>
      </c>
      <c r="F335" s="49">
        <f>IF((MID(E335,5,2))="10","ENG",IF((MID(E335,5,2))="11","BBA",IF((MID(E335,5,2))="12","MBA(E)",IF((MID(E335,5,2))="14","MBA",IF((MID(E335,5,2))="15","CSE",IF((MID(E335,5,2))="16","CIS",IF((MID(E335,5,2))="17","MS-MIS",IF((MID(E335,5,2))="18","B.COM",IF((MID(E335,5,2))="19","ETE",IF((MID(E335,5,2))="20","CS",IF((MID(E335,5,2))="21","MA-ENG(P)",IF((MID(E335,5,2))="22","MA-ENG(F)",IF((MID(E335,5,2))="23","TE",IF((MID(E335,5,2))="24","JMC",IF((MID(E335,5,2))="25","MS-CSE",IF((MID(E335,5,2))="26","LLB(H)",IF((MID(E335,5,2))="27","BRE",IF((MID(E335,5,2))="28","MSS-JMC",IF((MID(E335,5,2))="29","PHARMACY",IF((MID(E335,5,2))="30","ESDM",IF((MID(E335,5,2))="31","MS-ETE",IF((MID(E335,5,2))="32","MS-TE",IF((MID(E335,5,2))="33","EEE",IF((MID(E335,5,2))="34","NFE",IF((MID(E335,5,2))="35","SWE",IF((MID(E335,5,2))="36","LLB(P)",IF((MID(E335,5,2))="37","LLM(Pre)",IF((MID(E335,5,2))="38","LLM(F)",IF((MID(E335,5,2))="39","ICT",IF((MID(E335,5,2))="40","MTCA",IF((MID(E335,5,2))="41","MS-PH",IF((MID(E335,5,2))="42","ARCH",IF((MID(E335,5,2))="43","THM",IF((MID(E335,5,2))="44","MS-SWE",IF((MID(E335,5,2))="45","ENTRE",IF((MID(E335,5,2))="46","M-PHARM",IF((MID(E335,5,2))="47","CIVIL-ENG",0)))))))))))))))))))))))))))))))))))))</f>
        <v/>
      </c>
      <c r="G335" s="90">
        <f>IF((LEFT(E335,3))="063","Fall-2006",IF((LEFT(E335,3))="071","Spring-2007",IF((LEFT(E335,3))="072","Summer-2007",IF((LEFT(E335,3))="073","Fall-2007",IF((LEFT(E335,3))="081","Spring-2008",IF((LEFT(E335,3))="082","Summer-2008",IF((LEFT(E335,3))="083","Fall-2008",IF((LEFT(E335,3))="091","Spring-2009",IF((LEFT(E335,3))="092","Summer-2009",IF((LEFT(E335,3))="093","Fall-2009",IF((LEFT(E335,3))="101","Spring-2010",IF((LEFT(E335,3))="102","Summer-2010",IF((LEFT(E335,3))="103","Fall-2010",IF((LEFT(E335,3))="111","Spring-2011",IF((LEFT(E335,3))="112","Summer-2011",IF((LEFT(E335,3))="113","Fall-2011",IF((LEFT(E335,3))="121","Spring-2012",IF((LEFT(E335,3))="122","Summer-2012",IF((LEFT(E335,3))="123","Fall-2012",IF((LEFT(E335,3))="131","Spring-2013",IF((LEFT(E335,3))="132","Summer-2013",IF((LEFT(E335,3))="133","Fall-2013",IF((LEFT(E335,3))="141","Spring-2014",IF((LEFT(E335,3))="142","Summer-2014",IF((LEFT(E335,3))="143","Fall-2014",0)))))))))))))))))))))))))</f>
        <v/>
      </c>
      <c r="H335" s="85" t="inlineStr">
        <is>
          <t>Fall-2015</t>
        </is>
      </c>
      <c r="I335" s="85" t="inlineStr">
        <is>
          <t>-</t>
        </is>
      </c>
      <c r="J335" s="85" t="inlineStr">
        <is>
          <t>-</t>
        </is>
      </c>
      <c r="K335" s="85" t="inlineStr">
        <is>
          <t>-</t>
        </is>
      </c>
      <c r="L335" s="85" t="inlineStr">
        <is>
          <t>Dokkinververy, Thana-Kishorgonj, Dist-Nilphamari.</t>
        </is>
      </c>
      <c r="M335" s="32" t="inlineStr">
        <is>
          <t>01737888209</t>
        </is>
      </c>
      <c r="N335" s="90" t="inlineStr">
        <is>
          <t>mmrahman530@gmail.com</t>
        </is>
      </c>
    </row>
    <row customHeight="1" ht="12.75" r="336" s="161">
      <c r="A336" s="10" t="n"/>
      <c r="B336" s="85" t="n">
        <v>332</v>
      </c>
      <c r="C336" s="85" t="n"/>
      <c r="D336" s="96" t="inlineStr">
        <is>
          <t>Md. Jahangir Alam</t>
        </is>
      </c>
      <c r="E336" s="29" t="inlineStr">
        <is>
          <t>112-11-2043</t>
        </is>
      </c>
      <c r="F336" s="49">
        <f>IF((MID(E336,5,2))="10","ENG",IF((MID(E336,5,2))="11","BBA",IF((MID(E336,5,2))="12","MBA(E)",IF((MID(E336,5,2))="14","MBA",IF((MID(E336,5,2))="15","CSE",IF((MID(E336,5,2))="16","CIS",IF((MID(E336,5,2))="17","MS-MIS",IF((MID(E336,5,2))="18","B.COM",IF((MID(E336,5,2))="19","ETE",IF((MID(E336,5,2))="20","CS",IF((MID(E336,5,2))="21","MA-ENG(P)",IF((MID(E336,5,2))="22","MA-ENG(F)",IF((MID(E336,5,2))="23","TE",IF((MID(E336,5,2))="24","JMC",IF((MID(E336,5,2))="25","MS-CSE",IF((MID(E336,5,2))="26","LLB(H)",IF((MID(E336,5,2))="27","BRE",IF((MID(E336,5,2))="28","MSS-JMC",IF((MID(E336,5,2))="29","PHARMACY",IF((MID(E336,5,2))="30","ESDM",IF((MID(E336,5,2))="31","MS-ETE",IF((MID(E336,5,2))="32","MS-TE",IF((MID(E336,5,2))="33","EEE",IF((MID(E336,5,2))="34","NFE",IF((MID(E336,5,2))="35","SWE",IF((MID(E336,5,2))="36","LLB(P)",IF((MID(E336,5,2))="37","LLM(Pre)",IF((MID(E336,5,2))="38","LLM(F)",IF((MID(E336,5,2))="39","ICT",IF((MID(E336,5,2))="40","MTCA",IF((MID(E336,5,2))="41","MS-PH",IF((MID(E336,5,2))="42","ARCH",IF((MID(E336,5,2))="43","THM",IF((MID(E336,5,2))="44","MS-SWE",IF((MID(E336,5,2))="45","ENTRE",IF((MID(E336,5,2))="46","M-PHARM",IF((MID(E336,5,2))="47","CIVIL-ENG",0)))))))))))))))))))))))))))))))))))))</f>
        <v/>
      </c>
      <c r="G336" s="90">
        <f>IF((LEFT(E336,3))="063","Fall-2006",IF((LEFT(E336,3))="071","Spring-2007",IF((LEFT(E336,3))="072","Summer-2007",IF((LEFT(E336,3))="073","Fall-2007",IF((LEFT(E336,3))="081","Spring-2008",IF((LEFT(E336,3))="082","Summer-2008",IF((LEFT(E336,3))="083","Fall-2008",IF((LEFT(E336,3))="091","Spring-2009",IF((LEFT(E336,3))="092","Summer-2009",IF((LEFT(E336,3))="093","Fall-2009",IF((LEFT(E336,3))="101","Spring-2010",IF((LEFT(E336,3))="102","Summer-2010",IF((LEFT(E336,3))="103","Fall-2010",IF((LEFT(E336,3))="111","Spring-2011",IF((LEFT(E336,3))="112","Summer-2011",IF((LEFT(E336,3))="113","Fall-2011",IF((LEFT(E336,3))="121","Spring-2012",IF((LEFT(E336,3))="122","Summer-2012",IF((LEFT(E336,3))="123","Fall-2012",IF((LEFT(E336,3))="131","Spring-2013",IF((LEFT(E336,3))="132","Summer-2013",IF((LEFT(E336,3))="133","Fall-2013",IF((LEFT(E336,3))="141","Spring-2014",IF((LEFT(E336,3))="142","Summer-2014",IF((LEFT(E336,3))="143","Fall-2014",0)))))))))))))))))))))))))</f>
        <v/>
      </c>
      <c r="H336" s="85" t="inlineStr">
        <is>
          <t>Fall-2014</t>
        </is>
      </c>
      <c r="I336" s="85" t="inlineStr">
        <is>
          <t>-</t>
        </is>
      </c>
      <c r="J336" s="85" t="inlineStr">
        <is>
          <t>-</t>
        </is>
      </c>
      <c r="K336" s="85" t="inlineStr">
        <is>
          <t>-</t>
        </is>
      </c>
      <c r="L336" s="85" t="inlineStr">
        <is>
          <t>Vill-Rajib, Post-Kishorgonj, Dist-Nilphamary</t>
        </is>
      </c>
      <c r="M336" s="32" t="inlineStr">
        <is>
          <t>01722071756</t>
        </is>
      </c>
      <c r="N336" s="90" t="inlineStr">
        <is>
          <t>jalam0595@gmail.com</t>
        </is>
      </c>
    </row>
    <row customHeight="1" ht="12.75" r="337" s="161">
      <c r="A337" s="10" t="n"/>
      <c r="B337" s="85" t="n">
        <v>333</v>
      </c>
      <c r="C337" s="85" t="n"/>
      <c r="D337" s="96" t="inlineStr">
        <is>
          <t>Md. Abdullah -Al-Mamun</t>
        </is>
      </c>
      <c r="E337" s="29" t="inlineStr">
        <is>
          <t>103-19-1260</t>
        </is>
      </c>
      <c r="F337" s="49">
        <f>IF((MID(E337,5,2))="10","ENG",IF((MID(E337,5,2))="11","BBA",IF((MID(E337,5,2))="12","MBA(E)",IF((MID(E337,5,2))="14","MBA",IF((MID(E337,5,2))="15","CSE",IF((MID(E337,5,2))="16","CIS",IF((MID(E337,5,2))="17","MS-MIS",IF((MID(E337,5,2))="18","B.COM",IF((MID(E337,5,2))="19","ETE",IF((MID(E337,5,2))="20","CS",IF((MID(E337,5,2))="21","MA-ENG(P)",IF((MID(E337,5,2))="22","MA-ENG(F)",IF((MID(E337,5,2))="23","TE",IF((MID(E337,5,2))="24","JMC",IF((MID(E337,5,2))="25","MS-CSE",IF((MID(E337,5,2))="26","LLB(H)",IF((MID(E337,5,2))="27","BRE",IF((MID(E337,5,2))="28","MSS-JMC",IF((MID(E337,5,2))="29","PHARMACY",IF((MID(E337,5,2))="30","ESDM",IF((MID(E337,5,2))="31","MS-ETE",IF((MID(E337,5,2))="32","MS-TE",IF((MID(E337,5,2))="33","EEE",IF((MID(E337,5,2))="34","NFE",IF((MID(E337,5,2))="35","SWE",IF((MID(E337,5,2))="36","LLB(P)",IF((MID(E337,5,2))="37","LLM(Pre)",IF((MID(E337,5,2))="38","LLM(F)",IF((MID(E337,5,2))="39","ICT",IF((MID(E337,5,2))="40","MTCA",IF((MID(E337,5,2))="41","MS-PH",IF((MID(E337,5,2))="42","ARCH",IF((MID(E337,5,2))="43","THM",IF((MID(E337,5,2))="44","MS-SWE",IF((MID(E337,5,2))="45","ENTRE",IF((MID(E337,5,2))="46","M-PHARM",IF((MID(E337,5,2))="47","CIVIL-ENG",0)))))))))))))))))))))))))))))))))))))</f>
        <v/>
      </c>
      <c r="G337" s="90">
        <f>IF((LEFT(E337,3))="063","Fall-2006",IF((LEFT(E337,3))="071","Spring-2007",IF((LEFT(E337,3))="072","Summer-2007",IF((LEFT(E337,3))="073","Fall-2007",IF((LEFT(E337,3))="081","Spring-2008",IF((LEFT(E337,3))="082","Summer-2008",IF((LEFT(E337,3))="083","Fall-2008",IF((LEFT(E337,3))="091","Spring-2009",IF((LEFT(E337,3))="092","Summer-2009",IF((LEFT(E337,3))="093","Fall-2009",IF((LEFT(E337,3))="101","Spring-2010",IF((LEFT(E337,3))="102","Summer-2010",IF((LEFT(E337,3))="103","Fall-2010",IF((LEFT(E337,3))="111","Spring-2011",IF((LEFT(E337,3))="112","Summer-2011",IF((LEFT(E337,3))="113","Fall-2011",IF((LEFT(E337,3))="121","Spring-2012",IF((LEFT(E337,3))="122","Summer-2012",IF((LEFT(E337,3))="123","Fall-2012",IF((LEFT(E337,3))="131","Spring-2013",IF((LEFT(E337,3))="132","Summer-2013",IF((LEFT(E337,3))="133","Fall-2013",IF((LEFT(E337,3))="141","Spring-2014",IF((LEFT(E337,3))="142","Summer-2014",IF((LEFT(E337,3))="143","Fall-2014",0)))))))))))))))))))))))))</f>
        <v/>
      </c>
      <c r="H337" s="85" t="inlineStr">
        <is>
          <t>Spring-2015</t>
        </is>
      </c>
      <c r="I337" s="85" t="inlineStr">
        <is>
          <t>-</t>
        </is>
      </c>
      <c r="J337" s="85" t="inlineStr">
        <is>
          <t>-</t>
        </is>
      </c>
      <c r="K337" s="85" t="inlineStr">
        <is>
          <t>-</t>
        </is>
      </c>
      <c r="L337" s="85" t="inlineStr">
        <is>
          <t>Flat-B2, NHB-15, New Colony, Lalmatia, Mohammadpur, Dhaka-1207.</t>
        </is>
      </c>
      <c r="M337" s="32" t="inlineStr">
        <is>
          <t>01921755110</t>
        </is>
      </c>
      <c r="N337" s="90" t="inlineStr">
        <is>
          <t>abdullah.mamunete.@gmail.com</t>
        </is>
      </c>
    </row>
    <row customHeight="1" ht="12.75" r="338" s="161">
      <c r="A338" s="10" t="n"/>
      <c r="B338" s="85" t="n">
        <v>334</v>
      </c>
      <c r="C338" s="85" t="n"/>
      <c r="D338" s="96" t="inlineStr">
        <is>
          <t>Thamina Islam</t>
        </is>
      </c>
      <c r="E338" s="29" t="inlineStr">
        <is>
          <t>112-10-144</t>
        </is>
      </c>
      <c r="F338" s="49">
        <f>IF((MID(E338,5,2))="10","ENG",IF((MID(E338,5,2))="11","BBA",IF((MID(E338,5,2))="12","MBA(E)",IF((MID(E338,5,2))="14","MBA",IF((MID(E338,5,2))="15","CSE",IF((MID(E338,5,2))="16","CIS",IF((MID(E338,5,2))="17","MS-MIS",IF((MID(E338,5,2))="18","B.COM",IF((MID(E338,5,2))="19","ETE",IF((MID(E338,5,2))="20","CS",IF((MID(E338,5,2))="21","MA-ENG(P)",IF((MID(E338,5,2))="22","MA-ENG(F)",IF((MID(E338,5,2))="23","TE",IF((MID(E338,5,2))="24","JMC",IF((MID(E338,5,2))="25","MS-CSE",IF((MID(E338,5,2))="26","LLB(H)",IF((MID(E338,5,2))="27","BRE",IF((MID(E338,5,2))="28","MSS-JMC",IF((MID(E338,5,2))="29","PHARMACY",IF((MID(E338,5,2))="30","ESDM",IF((MID(E338,5,2))="31","MS-ETE",IF((MID(E338,5,2))="32","MS-TE",IF((MID(E338,5,2))="33","EEE",IF((MID(E338,5,2))="34","NFE",IF((MID(E338,5,2))="35","SWE",IF((MID(E338,5,2))="36","LLB(P)",IF((MID(E338,5,2))="37","LLM(Pre)",IF((MID(E338,5,2))="38","LLM(F)",IF((MID(E338,5,2))="39","ICT",IF((MID(E338,5,2))="40","MTCA",IF((MID(E338,5,2))="41","MS-PH",IF((MID(E338,5,2))="42","ARCH",IF((MID(E338,5,2))="43","THM",IF((MID(E338,5,2))="44","MS-SWE",IF((MID(E338,5,2))="45","ENTRE",IF((MID(E338,5,2))="46","M-PHARM",IF((MID(E338,5,2))="47","CIVIL-ENG",0)))))))))))))))))))))))))))))))))))))</f>
        <v/>
      </c>
      <c r="G338" s="90">
        <f>IF((LEFT(E338,3))="063","Fall-2006",IF((LEFT(E338,3))="071","Spring-2007",IF((LEFT(E338,3))="072","Summer-2007",IF((LEFT(E338,3))="073","Fall-2007",IF((LEFT(E338,3))="081","Spring-2008",IF((LEFT(E338,3))="082","Summer-2008",IF((LEFT(E338,3))="083","Fall-2008",IF((LEFT(E338,3))="091","Spring-2009",IF((LEFT(E338,3))="092","Summer-2009",IF((LEFT(E338,3))="093","Fall-2009",IF((LEFT(E338,3))="101","Spring-2010",IF((LEFT(E338,3))="102","Summer-2010",IF((LEFT(E338,3))="103","Fall-2010",IF((LEFT(E338,3))="111","Spring-2011",IF((LEFT(E338,3))="112","Summer-2011",IF((LEFT(E338,3))="113","Fall-2011",IF((LEFT(E338,3))="121","Spring-2012",IF((LEFT(E338,3))="122","Summer-2012",IF((LEFT(E338,3))="123","Fall-2012",IF((LEFT(E338,3))="131","Spring-2013",IF((LEFT(E338,3))="132","Summer-2013",IF((LEFT(E338,3))="133","Fall-2013",IF((LEFT(E338,3))="141","Spring-2014",IF((LEFT(E338,3))="142","Summer-2014",IF((LEFT(E338,3))="143","Fall-2014",0)))))))))))))))))))))))))</f>
        <v/>
      </c>
      <c r="H338" s="85" t="inlineStr">
        <is>
          <t>Spring-2015</t>
        </is>
      </c>
      <c r="I338" s="85" t="inlineStr">
        <is>
          <t>-</t>
        </is>
      </c>
      <c r="J338" s="85" t="inlineStr">
        <is>
          <t>-</t>
        </is>
      </c>
      <c r="K338" s="85" t="inlineStr">
        <is>
          <t>House No-434, Kawlar, Uttara, Dhaka-1229.</t>
        </is>
      </c>
      <c r="L338" s="85" t="inlineStr">
        <is>
          <t>House No-434, Kawlar, Uttara, Dhaka-1229.</t>
        </is>
      </c>
      <c r="M338" s="32" t="inlineStr">
        <is>
          <t>01683251939</t>
        </is>
      </c>
      <c r="N338" t="inlineStr">
        <is>
          <t>shusmitashithy@gmail.com</t>
        </is>
      </c>
    </row>
    <row customHeight="1" ht="12.75" r="339" s="161">
      <c r="A339" s="10" t="n"/>
      <c r="B339" s="85" t="n">
        <v>335</v>
      </c>
      <c r="C339" s="85" t="n"/>
      <c r="D339" s="96" t="inlineStr">
        <is>
          <t>Sanjeen Ara</t>
        </is>
      </c>
      <c r="E339" s="29" t="inlineStr">
        <is>
          <t>112-10-146</t>
        </is>
      </c>
      <c r="F339" s="49">
        <f>IF((MID(E339,5,2))="10","ENG",IF((MID(E339,5,2))="11","BBA",IF((MID(E339,5,2))="12","MBA(E)",IF((MID(E339,5,2))="14","MBA",IF((MID(E339,5,2))="15","CSE",IF((MID(E339,5,2))="16","CIS",IF((MID(E339,5,2))="17","MS-MIS",IF((MID(E339,5,2))="18","B.COM",IF((MID(E339,5,2))="19","ETE",IF((MID(E339,5,2))="20","CS",IF((MID(E339,5,2))="21","MA-ENG(P)",IF((MID(E339,5,2))="22","MA-ENG(F)",IF((MID(E339,5,2))="23","TE",IF((MID(E339,5,2))="24","JMC",IF((MID(E339,5,2))="25","MS-CSE",IF((MID(E339,5,2))="26","LLB(H)",IF((MID(E339,5,2))="27","BRE",IF((MID(E339,5,2))="28","MSS-JMC",IF((MID(E339,5,2))="29","PHARMACY",IF((MID(E339,5,2))="30","ESDM",IF((MID(E339,5,2))="31","MS-ETE",IF((MID(E339,5,2))="32","MS-TE",IF((MID(E339,5,2))="33","EEE",IF((MID(E339,5,2))="34","NFE",IF((MID(E339,5,2))="35","SWE",IF((MID(E339,5,2))="36","LLB(P)",IF((MID(E339,5,2))="37","LLM(Pre)",IF((MID(E339,5,2))="38","LLM(F)",IF((MID(E339,5,2))="39","ICT",IF((MID(E339,5,2))="40","MTCA",IF((MID(E339,5,2))="41","MS-PH",IF((MID(E339,5,2))="42","ARCH",IF((MID(E339,5,2))="43","THM",IF((MID(E339,5,2))="44","MS-SWE",IF((MID(E339,5,2))="45","ENTRE",IF((MID(E339,5,2))="46","M-PHARM",IF((MID(E339,5,2))="47","CIVIL-ENG",0)))))))))))))))))))))))))))))))))))))</f>
        <v/>
      </c>
      <c r="G339" s="90">
        <f>IF((LEFT(E339,3))="063","Fall-2006",IF((LEFT(E339,3))="071","Spring-2007",IF((LEFT(E339,3))="072","Summer-2007",IF((LEFT(E339,3))="073","Fall-2007",IF((LEFT(E339,3))="081","Spring-2008",IF((LEFT(E339,3))="082","Summer-2008",IF((LEFT(E339,3))="083","Fall-2008",IF((LEFT(E339,3))="091","Spring-2009",IF((LEFT(E339,3))="092","Summer-2009",IF((LEFT(E339,3))="093","Fall-2009",IF((LEFT(E339,3))="101","Spring-2010",IF((LEFT(E339,3))="102","Summer-2010",IF((LEFT(E339,3))="103","Fall-2010",IF((LEFT(E339,3))="111","Spring-2011",IF((LEFT(E339,3))="112","Summer-2011",IF((LEFT(E339,3))="113","Fall-2011",IF((LEFT(E339,3))="121","Spring-2012",IF((LEFT(E339,3))="122","Summer-2012",IF((LEFT(E339,3))="123","Fall-2012",IF((LEFT(E339,3))="131","Spring-2013",IF((LEFT(E339,3))="132","Summer-2013",IF((LEFT(E339,3))="133","Fall-2013",IF((LEFT(E339,3))="141","Spring-2014",IF((LEFT(E339,3))="142","Summer-2014",IF((LEFT(E339,3))="143","Fall-2014",0)))))))))))))))))))))))))</f>
        <v/>
      </c>
      <c r="H339" s="85" t="inlineStr">
        <is>
          <t>Spring-2015</t>
        </is>
      </c>
      <c r="I339" s="85" t="inlineStr">
        <is>
          <t>-</t>
        </is>
      </c>
      <c r="J339" s="85" t="inlineStr">
        <is>
          <t>-</t>
        </is>
      </c>
      <c r="K339" s="85" t="inlineStr">
        <is>
          <t>House No-241/2, Sarader Para, Dakkhin,uttara, Dhaka-1230.</t>
        </is>
      </c>
      <c r="L339" s="85" t="inlineStr">
        <is>
          <t>House No-241/2, Sarader Para, Dakkhin,uttara, Dhaka-1230.</t>
        </is>
      </c>
      <c r="M339" s="32" t="inlineStr">
        <is>
          <t>01673990971</t>
        </is>
      </c>
      <c r="N339" t="inlineStr">
        <is>
          <t>sanjeen.jui@gmail.com</t>
        </is>
      </c>
    </row>
    <row customHeight="1" ht="12.75" r="340" s="161">
      <c r="A340" s="10" t="n"/>
      <c r="B340" s="85" t="n">
        <v>336</v>
      </c>
      <c r="C340" s="85" t="n"/>
      <c r="D340" s="86" t="inlineStr">
        <is>
          <t>Nita  Shobnom</t>
        </is>
      </c>
      <c r="E340" s="86" t="inlineStr">
        <is>
          <t>131-14-949</t>
        </is>
      </c>
      <c r="F340" s="49">
        <f>IF((MID(E340,5,2))="10","ENG",IF((MID(E340,5,2))="11","BBA",IF((MID(E340,5,2))="12","MBA(E)",IF((MID(E340,5,2))="14","MBA",IF((MID(E340,5,2))="15","CSE",IF((MID(E340,5,2))="16","CIS",IF((MID(E340,5,2))="17","MS-MIS",IF((MID(E340,5,2))="18","B.COM",IF((MID(E340,5,2))="19","ETE",IF((MID(E340,5,2))="20","CS",IF((MID(E340,5,2))="21","MA-ENG(P)",IF((MID(E340,5,2))="22","MA-ENG(F)",IF((MID(E340,5,2))="23","TE",IF((MID(E340,5,2))="24","JMC",IF((MID(E340,5,2))="25","MS-CSE",IF((MID(E340,5,2))="26","LLB(H)",IF((MID(E340,5,2))="27","BRE",IF((MID(E340,5,2))="28","MSS-JMC",IF((MID(E340,5,2))="29","PHARMACY",IF((MID(E340,5,2))="30","ESDM",IF((MID(E340,5,2))="31","MS-ETE",IF((MID(E340,5,2))="32","MS-TE",IF((MID(E340,5,2))="33","EEE",IF((MID(E340,5,2))="34","NFE",IF((MID(E340,5,2))="35","SWE",IF((MID(E340,5,2))="36","LLB(P)",IF((MID(E340,5,2))="37","LLM(Pre)",IF((MID(E340,5,2))="38","LLM(F)",IF((MID(E340,5,2))="39","ICT",IF((MID(E340,5,2))="40","MTCA",IF((MID(E340,5,2))="41","MS-PH",IF((MID(E340,5,2))="42","ARCH",IF((MID(E340,5,2))="43","THM",IF((MID(E340,5,2))="44","MS-SWE",IF((MID(E340,5,2))="45","ENTRE",IF((MID(E340,5,2))="46","M-PHARM",IF((MID(E340,5,2))="47","CIVIL-ENG",0)))))))))))))))))))))))))))))))))))))</f>
        <v/>
      </c>
      <c r="G340" s="90">
        <f>IF((LEFT(E340,3))="063","Fall-2006",IF((LEFT(E340,3))="071","Spring-2007",IF((LEFT(E340,3))="072","Summer-2007",IF((LEFT(E340,3))="073","Fall-2007",IF((LEFT(E340,3))="081","Spring-2008",IF((LEFT(E340,3))="082","Summer-2008",IF((LEFT(E340,3))="083","Fall-2008",IF((LEFT(E340,3))="091","Spring-2009",IF((LEFT(E340,3))="092","Summer-2009",IF((LEFT(E340,3))="093","Fall-2009",IF((LEFT(E340,3))="101","Spring-2010",IF((LEFT(E340,3))="102","Summer-2010",IF((LEFT(E340,3))="103","Fall-2010",IF((LEFT(E340,3))="111","Spring-2011",IF((LEFT(E340,3))="112","Summer-2011",IF((LEFT(E340,3))="113","Fall-2011",IF((LEFT(E340,3))="121","Spring-2012",IF((LEFT(E340,3))="122","Summer-2012",IF((LEFT(E340,3))="123","Fall-2012",IF((LEFT(E340,3))="131","Spring-2013",IF((LEFT(E340,3))="132","Summer-2013",IF((LEFT(E340,3))="133","Fall-2013",IF((LEFT(E340,3))="141","Spring-2014",IF((LEFT(E340,3))="142","Summer-2014",IF((LEFT(E340,3))="143","Fall-2014",0)))))))))))))))))))))))))</f>
        <v/>
      </c>
      <c r="H340" s="85" t="inlineStr">
        <is>
          <t>Fall 2014</t>
        </is>
      </c>
      <c r="I340" s="85" t="inlineStr">
        <is>
          <t>DEV com Consultant Ltd.</t>
        </is>
      </c>
      <c r="J340" s="85" t="inlineStr">
        <is>
          <t>Asst. Manager</t>
        </is>
      </c>
      <c r="K340" s="85" t="inlineStr">
        <is>
          <t>81/01 Golamtek,Palponagat,Mirpur: 01,Dhaka1216.</t>
        </is>
      </c>
      <c r="L340" s="85" t="inlineStr">
        <is>
          <t>81/01 Golamtek,Palponagat,Mirpur: 01,Dhaka1216.</t>
        </is>
      </c>
      <c r="M340" s="17" t="n">
        <v>1960630633</v>
      </c>
      <c r="N340" s="23">
        <f>HYPERLINK("mailto:nitashabnom@gmail.com","nitashabnom@gmail.com")</f>
        <v/>
      </c>
    </row>
    <row customHeight="1" ht="12.75" r="341" s="161">
      <c r="A341" s="10" t="n"/>
      <c r="B341" s="85" t="n">
        <v>337</v>
      </c>
      <c r="C341" s="85" t="n"/>
      <c r="D341" s="96" t="inlineStr">
        <is>
          <t>Irin Parvin</t>
        </is>
      </c>
      <c r="E341" s="29" t="inlineStr">
        <is>
          <t>111-26-197</t>
        </is>
      </c>
      <c r="F341" s="49">
        <f>IF((MID(E341,5,2))="10","ENG",IF((MID(E341,5,2))="11","BBA",IF((MID(E341,5,2))="12","MBA(E)",IF((MID(E341,5,2))="14","MBA",IF((MID(E341,5,2))="15","CSE",IF((MID(E341,5,2))="16","CIS",IF((MID(E341,5,2))="17","MS-MIS",IF((MID(E341,5,2))="18","B.COM",IF((MID(E341,5,2))="19","ETE",IF((MID(E341,5,2))="20","CS",IF((MID(E341,5,2))="21","MA-ENG(P)",IF((MID(E341,5,2))="22","MA-ENG(F)",IF((MID(E341,5,2))="23","TE",IF((MID(E341,5,2))="24","JMC",IF((MID(E341,5,2))="25","MS-CSE",IF((MID(E341,5,2))="26","LLB(H)",IF((MID(E341,5,2))="27","BRE",IF((MID(E341,5,2))="28","MSS-JMC",IF((MID(E341,5,2))="29","PHARMACY",IF((MID(E341,5,2))="30","ESDM",IF((MID(E341,5,2))="31","MS-ETE",IF((MID(E341,5,2))="32","MS-TE",IF((MID(E341,5,2))="33","EEE",IF((MID(E341,5,2))="34","NFE",IF((MID(E341,5,2))="35","SWE",IF((MID(E341,5,2))="36","LLB(P)",IF((MID(E341,5,2))="37","LLM(Pre)",IF((MID(E341,5,2))="38","LLM(F)",IF((MID(E341,5,2))="39","ICT",IF((MID(E341,5,2))="40","MTCA",IF((MID(E341,5,2))="41","MS-PH",IF((MID(E341,5,2))="42","ARCH",IF((MID(E341,5,2))="43","THM",IF((MID(E341,5,2))="44","MS-SWE",IF((MID(E341,5,2))="45","ENTRE",IF((MID(E341,5,2))="46","M-PHARM",IF((MID(E341,5,2))="47","CIVIL-ENG",0)))))))))))))))))))))))))))))))))))))</f>
        <v/>
      </c>
      <c r="G341" s="90">
        <f>IF((LEFT(E341,3))="063","Fall-2006",IF((LEFT(E341,3))="071","Spring-2007",IF((LEFT(E341,3))="072","Summer-2007",IF((LEFT(E341,3))="073","Fall-2007",IF((LEFT(E341,3))="081","Spring-2008",IF((LEFT(E341,3))="082","Summer-2008",IF((LEFT(E341,3))="083","Fall-2008",IF((LEFT(E341,3))="091","Spring-2009",IF((LEFT(E341,3))="092","Summer-2009",IF((LEFT(E341,3))="093","Fall-2009",IF((LEFT(E341,3))="101","Spring-2010",IF((LEFT(E341,3))="102","Summer-2010",IF((LEFT(E341,3))="103","Fall-2010",IF((LEFT(E341,3))="111","Spring-2011",IF((LEFT(E341,3))="112","Summer-2011",IF((LEFT(E341,3))="113","Fall-2011",IF((LEFT(E341,3))="121","Spring-2012",IF((LEFT(E341,3))="122","Summer-2012",IF((LEFT(E341,3))="123","Fall-2012",IF((LEFT(E341,3))="131","Spring-2013",IF((LEFT(E341,3))="132","Summer-2013",IF((LEFT(E341,3))="133","Fall-2013",IF((LEFT(E341,3))="141","Spring-2014",IF((LEFT(E341,3))="142","Summer-2014",IF((LEFT(E341,3))="143","Fall-2014",0)))))))))))))))))))))))))</f>
        <v/>
      </c>
      <c r="H341" s="85" t="inlineStr">
        <is>
          <t>Fall-2014</t>
        </is>
      </c>
      <c r="I341" s="85" t="inlineStr">
        <is>
          <t>-</t>
        </is>
      </c>
      <c r="J341" s="85" t="inlineStr">
        <is>
          <t>-</t>
        </is>
      </c>
      <c r="K341" s="85" t="inlineStr">
        <is>
          <t>43/Z-1, Indira Raod, West Razabazar, Faramgate, Dhaka.</t>
        </is>
      </c>
      <c r="L341" s="85" t="inlineStr">
        <is>
          <t>Vill-Tarash, Post-Tarash, Thana-Tarash, Dist-Sirajgonj.</t>
        </is>
      </c>
      <c r="M341" s="32" t="inlineStr">
        <is>
          <t>01789378645</t>
        </is>
      </c>
      <c r="N341" s="90" t="inlineStr">
        <is>
          <t>inibllb93@gmail.com</t>
        </is>
      </c>
    </row>
    <row customHeight="1" ht="12.75" r="342" s="161">
      <c r="A342" s="10" t="n"/>
      <c r="B342" s="85" t="n">
        <v>338</v>
      </c>
      <c r="C342" s="85" t="n"/>
      <c r="D342" s="96" t="inlineStr">
        <is>
          <t>Maliha Islam</t>
        </is>
      </c>
      <c r="E342" s="29" t="inlineStr">
        <is>
          <t>111-26-234</t>
        </is>
      </c>
      <c r="F342" s="49">
        <f>IF((MID(E342,5,2))="10","ENG",IF((MID(E342,5,2))="11","BBA",IF((MID(E342,5,2))="12","MBA(E)",IF((MID(E342,5,2))="14","MBA",IF((MID(E342,5,2))="15","CSE",IF((MID(E342,5,2))="16","CIS",IF((MID(E342,5,2))="17","MS-MIS",IF((MID(E342,5,2))="18","B.COM",IF((MID(E342,5,2))="19","ETE",IF((MID(E342,5,2))="20","CS",IF((MID(E342,5,2))="21","MA-ENG(P)",IF((MID(E342,5,2))="22","MA-ENG(F)",IF((MID(E342,5,2))="23","TE",IF((MID(E342,5,2))="24","JMC",IF((MID(E342,5,2))="25","MS-CSE",IF((MID(E342,5,2))="26","LLB(H)",IF((MID(E342,5,2))="27","BRE",IF((MID(E342,5,2))="28","MSS-JMC",IF((MID(E342,5,2))="29","PHARMACY",IF((MID(E342,5,2))="30","ESDM",IF((MID(E342,5,2))="31","MS-ETE",IF((MID(E342,5,2))="32","MS-TE",IF((MID(E342,5,2))="33","EEE",IF((MID(E342,5,2))="34","NFE",IF((MID(E342,5,2))="35","SWE",IF((MID(E342,5,2))="36","LLB(P)",IF((MID(E342,5,2))="37","LLM(Pre)",IF((MID(E342,5,2))="38","LLM(F)",IF((MID(E342,5,2))="39","ICT",IF((MID(E342,5,2))="40","MTCA",IF((MID(E342,5,2))="41","MS-PH",IF((MID(E342,5,2))="42","ARCH",IF((MID(E342,5,2))="43","THM",IF((MID(E342,5,2))="44","MS-SWE",IF((MID(E342,5,2))="45","ENTRE",IF((MID(E342,5,2))="46","M-PHARM",IF((MID(E342,5,2))="47","CIVIL-ENG",0)))))))))))))))))))))))))))))))))))))</f>
        <v/>
      </c>
      <c r="G342" s="90">
        <f>IF((LEFT(E342,3))="063","Fall-2006",IF((LEFT(E342,3))="071","Spring-2007",IF((LEFT(E342,3))="072","Summer-2007",IF((LEFT(E342,3))="073","Fall-2007",IF((LEFT(E342,3))="081","Spring-2008",IF((LEFT(E342,3))="082","Summer-2008",IF((LEFT(E342,3))="083","Fall-2008",IF((LEFT(E342,3))="091","Spring-2009",IF((LEFT(E342,3))="092","Summer-2009",IF((LEFT(E342,3))="093","Fall-2009",IF((LEFT(E342,3))="101","Spring-2010",IF((LEFT(E342,3))="102","Summer-2010",IF((LEFT(E342,3))="103","Fall-2010",IF((LEFT(E342,3))="111","Spring-2011",IF((LEFT(E342,3))="112","Summer-2011",IF((LEFT(E342,3))="113","Fall-2011",IF((LEFT(E342,3))="121","Spring-2012",IF((LEFT(E342,3))="122","Summer-2012",IF((LEFT(E342,3))="123","Fall-2012",IF((LEFT(E342,3))="131","Spring-2013",IF((LEFT(E342,3))="132","Summer-2013",IF((LEFT(E342,3))="133","Fall-2013",IF((LEFT(E342,3))="141","Spring-2014",IF((LEFT(E342,3))="142","Summer-2014",IF((LEFT(E342,3))="143","Fall-2014",0)))))))))))))))))))))))))</f>
        <v/>
      </c>
      <c r="H342" s="85" t="inlineStr">
        <is>
          <t>Fall-2014</t>
        </is>
      </c>
      <c r="I342" s="85" t="inlineStr">
        <is>
          <t>-</t>
        </is>
      </c>
      <c r="J342" s="85" t="inlineStr">
        <is>
          <t>-</t>
        </is>
      </c>
      <c r="K342" s="85" t="inlineStr">
        <is>
          <t>House No-12, Road No-02, Ward-01, Dakkhin Khan, Dhaka-1230.</t>
        </is>
      </c>
      <c r="L342" s="85" t="inlineStr">
        <is>
          <t>House No-12, Road No-02, Ward-01, Dakkhin Khan, Dhaka-1230.</t>
        </is>
      </c>
      <c r="M342" s="32" t="inlineStr">
        <is>
          <t>01621866080</t>
        </is>
      </c>
      <c r="N342" s="90" t="inlineStr">
        <is>
          <t>maliha26-234@diu.edu.bd</t>
        </is>
      </c>
    </row>
    <row customHeight="1" ht="12.75" r="343" s="161">
      <c r="A343" s="10" t="n"/>
      <c r="B343" s="85" t="n">
        <v>339</v>
      </c>
      <c r="C343" s="85" t="n"/>
      <c r="D343" s="86" t="inlineStr">
        <is>
          <t>MD. Rafid Hasan</t>
        </is>
      </c>
      <c r="E343" s="86" t="inlineStr">
        <is>
          <t>102-23-1998</t>
        </is>
      </c>
      <c r="F343" s="49">
        <f>IF((MID(E343,5,2))="10","ENG",IF((MID(E343,5,2))="11","BBA",IF((MID(E343,5,2))="12","MBA(E)",IF((MID(E343,5,2))="14","MBA",IF((MID(E343,5,2))="15","CSE",IF((MID(E343,5,2))="16","CIS",IF((MID(E343,5,2))="17","MS-MIS",IF((MID(E343,5,2))="18","B.COM",IF((MID(E343,5,2))="19","ETE",IF((MID(E343,5,2))="20","CS",IF((MID(E343,5,2))="21","MA-ENG(P)",IF((MID(E343,5,2))="22","MA-ENG(F)",IF((MID(E343,5,2))="23","TE",IF((MID(E343,5,2))="24","JMC",IF((MID(E343,5,2))="25","MS-CSE",IF((MID(E343,5,2))="26","LLB(H)",IF((MID(E343,5,2))="27","BRE",IF((MID(E343,5,2))="28","MSS-JMC",IF((MID(E343,5,2))="29","PHARMACY",IF((MID(E343,5,2))="30","ESDM",IF((MID(E343,5,2))="31","MS-ETE",IF((MID(E343,5,2))="32","MS-TE",IF((MID(E343,5,2))="33","EEE",IF((MID(E343,5,2))="34","NFE",IF((MID(E343,5,2))="35","SWE",IF((MID(E343,5,2))="36","LLB(P)",IF((MID(E343,5,2))="37","LLM(Pre)",IF((MID(E343,5,2))="38","LLM(F)",IF((MID(E343,5,2))="39","ICT",IF((MID(E343,5,2))="40","MTCA",IF((MID(E343,5,2))="41","MS-PH",IF((MID(E343,5,2))="42","ARCH",IF((MID(E343,5,2))="43","THM",IF((MID(E343,5,2))="44","MS-SWE",IF((MID(E343,5,2))="45","ENTRE",IF((MID(E343,5,2))="46","M-PHARM",IF((MID(E343,5,2))="47","CIVIL-ENG",0)))))))))))))))))))))))))))))))))))))</f>
        <v/>
      </c>
      <c r="G343" s="90">
        <f>IF((LEFT(E343,3))="063","Fall-2006",IF((LEFT(E343,3))="071","Spring-2007",IF((LEFT(E343,3))="072","Summer-2007",IF((LEFT(E343,3))="073","Fall-2007",IF((LEFT(E343,3))="081","Spring-2008",IF((LEFT(E343,3))="082","Summer-2008",IF((LEFT(E343,3))="083","Fall-2008",IF((LEFT(E343,3))="091","Spring-2009",IF((LEFT(E343,3))="092","Summer-2009",IF((LEFT(E343,3))="093","Fall-2009",IF((LEFT(E343,3))="101","Spring-2010",IF((LEFT(E343,3))="102","Summer-2010",IF((LEFT(E343,3))="103","Fall-2010",IF((LEFT(E343,3))="111","Spring-2011",IF((LEFT(E343,3))="112","Summer-2011",IF((LEFT(E343,3))="113","Fall-2011",IF((LEFT(E343,3))="121","Spring-2012",IF((LEFT(E343,3))="122","Summer-2012",IF((LEFT(E343,3))="123","Fall-2012",IF((LEFT(E343,3))="131","Spring-2013",IF((LEFT(E343,3))="132","Summer-2013",IF((LEFT(E343,3))="133","Fall-2013",IF((LEFT(E343,3))="141","Spring-2014",IF((LEFT(E343,3))="142","Summer-2014",IF((LEFT(E343,3))="143","Fall-2014",0)))))))))))))))))))))))))</f>
        <v/>
      </c>
      <c r="H343" s="85" t="inlineStr">
        <is>
          <t>Summer 2014</t>
        </is>
      </c>
      <c r="I343" s="85" t="inlineStr">
        <is>
          <t>Needle Drop Ltd.</t>
        </is>
      </c>
      <c r="J343" s="85" t="inlineStr">
        <is>
          <t>Jr.Merchandiser</t>
        </is>
      </c>
      <c r="K343" s="85" t="inlineStr">
        <is>
          <t xml:space="preserve">129/09,Karimerbag,Baparipara,Kanchkuda,Uttar Kahn,Dhaka </t>
        </is>
      </c>
      <c r="L343" s="85" t="inlineStr">
        <is>
          <t xml:space="preserve">129/09,Karimerbag,Baparipara,Kanchkuda,Uttar Kahn,Dhaka </t>
        </is>
      </c>
      <c r="M343" s="17" t="n">
        <v>1670567754</v>
      </c>
      <c r="N343" s="23">
        <f>HYPERLINK("mailto:marketing5@neededrophd.com","marketing5@neededrophd.com")</f>
        <v/>
      </c>
    </row>
    <row customHeight="1" ht="12.75" r="344" s="161">
      <c r="A344" s="10" t="n"/>
      <c r="B344" s="85" t="n">
        <v>340</v>
      </c>
      <c r="C344" s="85" t="n"/>
      <c r="D344" s="86" t="inlineStr">
        <is>
          <t>MD. Mazharul Islam</t>
        </is>
      </c>
      <c r="E344" s="86" t="inlineStr">
        <is>
          <t>083-15-689</t>
        </is>
      </c>
      <c r="F344" s="49">
        <f>IF((MID(E344,5,2))="10","ENG",IF((MID(E344,5,2))="11","BBA",IF((MID(E344,5,2))="12","MBA(E)",IF((MID(E344,5,2))="14","MBA",IF((MID(E344,5,2))="15","CSE",IF((MID(E344,5,2))="16","CIS",IF((MID(E344,5,2))="17","MS-MIS",IF((MID(E344,5,2))="18","B.COM",IF((MID(E344,5,2))="19","ETE",IF((MID(E344,5,2))="20","CS",IF((MID(E344,5,2))="21","MA-ENG(P)",IF((MID(E344,5,2))="22","MA-ENG(F)",IF((MID(E344,5,2))="23","TE",IF((MID(E344,5,2))="24","JMC",IF((MID(E344,5,2))="25","MS-CSE",IF((MID(E344,5,2))="26","LLB(H)",IF((MID(E344,5,2))="27","BRE",IF((MID(E344,5,2))="28","MSS-JMC",IF((MID(E344,5,2))="29","PHARMACY",IF((MID(E344,5,2))="30","ESDM",IF((MID(E344,5,2))="31","MS-ETE",IF((MID(E344,5,2))="32","MS-TE",IF((MID(E344,5,2))="33","EEE",IF((MID(E344,5,2))="34","NFE",IF((MID(E344,5,2))="35","SWE",IF((MID(E344,5,2))="36","LLB(P)",IF((MID(E344,5,2))="37","LLM(Pre)",IF((MID(E344,5,2))="38","LLM(F)",IF((MID(E344,5,2))="39","ICT",IF((MID(E344,5,2))="40","MTCA",IF((MID(E344,5,2))="41","MS-PH",IF((MID(E344,5,2))="42","ARCH",IF((MID(E344,5,2))="43","THM",IF((MID(E344,5,2))="44","MS-SWE",IF((MID(E344,5,2))="45","ENTRE",IF((MID(E344,5,2))="46","M-PHARM",IF((MID(E344,5,2))="47","CIVIL-ENG",0)))))))))))))))))))))))))))))))))))))</f>
        <v/>
      </c>
      <c r="G344" s="90">
        <f>IF((LEFT(E344,3))="063","Fall-2006",IF((LEFT(E344,3))="071","Spring-2007",IF((LEFT(E344,3))="072","Summer-2007",IF((LEFT(E344,3))="073","Fall-2007",IF((LEFT(E344,3))="081","Spring-2008",IF((LEFT(E344,3))="082","Summer-2008",IF((LEFT(E344,3))="083","Fall-2008",IF((LEFT(E344,3))="091","Spring-2009",IF((LEFT(E344,3))="092","Summer-2009",IF((LEFT(E344,3))="093","Fall-2009",IF((LEFT(E344,3))="101","Spring-2010",IF((LEFT(E344,3))="102","Summer-2010",IF((LEFT(E344,3))="103","Fall-2010",IF((LEFT(E344,3))="111","Spring-2011",IF((LEFT(E344,3))="112","Summer-2011",IF((LEFT(E344,3))="113","Fall-2011",IF((LEFT(E344,3))="121","Spring-2012",IF((LEFT(E344,3))="122","Summer-2012",IF((LEFT(E344,3))="123","Fall-2012",IF((LEFT(E344,3))="131","Spring-2013",IF((LEFT(E344,3))="132","Summer-2013",IF((LEFT(E344,3))="133","Fall-2013",IF((LEFT(E344,3))="141","Spring-2014",IF((LEFT(E344,3))="142","Summer-2014",IF((LEFT(E344,3))="143","Fall-2014",0)))))))))))))))))))))))))</f>
        <v/>
      </c>
      <c r="H344" s="85" t="inlineStr">
        <is>
          <t>Fall 2014</t>
        </is>
      </c>
      <c r="I344" s="85" t="inlineStr">
        <is>
          <t>Gears Group</t>
        </is>
      </c>
      <c r="J344" s="85" t="inlineStr">
        <is>
          <t>IT Executive</t>
        </is>
      </c>
      <c r="K344" s="85" t="inlineStr">
        <is>
          <t>4th Floor,Rawson Villa,House no : 75, B.M School. Khailkur, Board Bazar,Gazipur.</t>
        </is>
      </c>
      <c r="L344" s="85" t="inlineStr">
        <is>
          <t>Bahir Dunga,Merirhat,Palashbari,Gaibanda</t>
        </is>
      </c>
      <c r="M344" s="17" t="n">
        <v>1974507593</v>
      </c>
      <c r="N344" s="23">
        <f>HYPERLINK("mailto:ripom083@gmail.com","ripom083@gmail.com")</f>
        <v/>
      </c>
    </row>
    <row customHeight="1" ht="12.75" r="345" s="161">
      <c r="A345" s="10" t="n"/>
      <c r="B345" s="85" t="n">
        <v>341</v>
      </c>
      <c r="C345" s="85" t="n"/>
      <c r="D345" s="86" t="inlineStr">
        <is>
          <t>MD. Abu Farha 
Siddiqi</t>
        </is>
      </c>
      <c r="E345" s="86" t="inlineStr">
        <is>
          <t>112-15-1389</t>
        </is>
      </c>
      <c r="F345" s="49">
        <f>IF((MID(E345,5,2))="10","ENG",IF((MID(E345,5,2))="11","BBA",IF((MID(E345,5,2))="12","MBA(E)",IF((MID(E345,5,2))="14","MBA",IF((MID(E345,5,2))="15","CSE",IF((MID(E345,5,2))="16","CIS",IF((MID(E345,5,2))="17","MS-MIS",IF((MID(E345,5,2))="18","B.COM",IF((MID(E345,5,2))="19","ETE",IF((MID(E345,5,2))="20","CS",IF((MID(E345,5,2))="21","MA-ENG(P)",IF((MID(E345,5,2))="22","MA-ENG(F)",IF((MID(E345,5,2))="23","TE",IF((MID(E345,5,2))="24","JMC",IF((MID(E345,5,2))="25","MS-CSE",IF((MID(E345,5,2))="26","LLB(H)",IF((MID(E345,5,2))="27","BRE",IF((MID(E345,5,2))="28","MSS-JMC",IF((MID(E345,5,2))="29","PHARMACY",IF((MID(E345,5,2))="30","ESDM",IF((MID(E345,5,2))="31","MS-ETE",IF((MID(E345,5,2))="32","MS-TE",IF((MID(E345,5,2))="33","EEE",IF((MID(E345,5,2))="34","NFE",IF((MID(E345,5,2))="35","SWE",IF((MID(E345,5,2))="36","LLB(P)",IF((MID(E345,5,2))="37","LLM(Pre)",IF((MID(E345,5,2))="38","LLM(F)",IF((MID(E345,5,2))="39","ICT",IF((MID(E345,5,2))="40","MTCA",IF((MID(E345,5,2))="41","MS-PH",IF((MID(E345,5,2))="42","ARCH",IF((MID(E345,5,2))="43","THM",IF((MID(E345,5,2))="44","MS-SWE",IF((MID(E345,5,2))="45","ENTRE",IF((MID(E345,5,2))="46","M-PHARM",IF((MID(E345,5,2))="47","CIVIL-ENG",0)))))))))))))))))))))))))))))))))))))</f>
        <v/>
      </c>
      <c r="G345" s="90">
        <f>IF((LEFT(E345,3))="063","Fall-2006",IF((LEFT(E345,3))="071","Spring-2007",IF((LEFT(E345,3))="072","Summer-2007",IF((LEFT(E345,3))="073","Fall-2007",IF((LEFT(E345,3))="081","Spring-2008",IF((LEFT(E345,3))="082","Summer-2008",IF((LEFT(E345,3))="083","Fall-2008",IF((LEFT(E345,3))="091","Spring-2009",IF((LEFT(E345,3))="092","Summer-2009",IF((LEFT(E345,3))="093","Fall-2009",IF((LEFT(E345,3))="101","Spring-2010",IF((LEFT(E345,3))="102","Summer-2010",IF((LEFT(E345,3))="103","Fall-2010",IF((LEFT(E345,3))="111","Spring-2011",IF((LEFT(E345,3))="112","Summer-2011",IF((LEFT(E345,3))="113","Fall-2011",IF((LEFT(E345,3))="121","Spring-2012",IF((LEFT(E345,3))="122","Summer-2012",IF((LEFT(E345,3))="123","Fall-2012",IF((LEFT(E345,3))="131","Spring-2013",IF((LEFT(E345,3))="132","Summer-2013",IF((LEFT(E345,3))="133","Fall-2013",IF((LEFT(E345,3))="141","Spring-2014",IF((LEFT(E345,3))="142","Summer-2014",IF((LEFT(E345,3))="143","Fall-2014",0)))))))))))))))))))))))))</f>
        <v/>
      </c>
      <c r="H345" s="85" t="inlineStr">
        <is>
          <t>Spring 2014</t>
        </is>
      </c>
      <c r="I345" s="85" t="inlineStr">
        <is>
          <t>Alhaz Mockbul Hossian University College</t>
        </is>
      </c>
      <c r="J345" s="85" t="inlineStr">
        <is>
          <t>Lecturer</t>
        </is>
      </c>
      <c r="K345" s="85" t="inlineStr">
        <is>
          <t>NLDC Backup Control Room, Level:9,Bidyut Bhaban,Dhaka1000.</t>
        </is>
      </c>
      <c r="L345" s="85" t="inlineStr">
        <is>
          <t>South Digholdi,Jounagar,Bhola Sadar,Bhola</t>
        </is>
      </c>
      <c r="M345" s="17" t="n">
        <v>1711206273</v>
      </c>
      <c r="N345" s="23">
        <f>HYPERLINK("mailto:shohag25sep@gmail.com","shohag25sep@gmail.com")</f>
        <v/>
      </c>
    </row>
    <row customHeight="1" ht="12.75" r="346" s="161">
      <c r="A346" s="10" t="n"/>
      <c r="B346" s="85" t="n">
        <v>342</v>
      </c>
      <c r="C346" s="85" t="n"/>
      <c r="D346" s="86" t="inlineStr">
        <is>
          <t>MD. Moniruzzaman 
Moni</t>
        </is>
      </c>
      <c r="E346" s="86" t="inlineStr">
        <is>
          <t>112-15-1473</t>
        </is>
      </c>
      <c r="F346" s="49">
        <f>IF((MID(E346,5,2))="10","ENG",IF((MID(E346,5,2))="11","BBA",IF((MID(E346,5,2))="12","MBA(E)",IF((MID(E346,5,2))="14","MBA",IF((MID(E346,5,2))="15","CSE",IF((MID(E346,5,2))="16","CIS",IF((MID(E346,5,2))="17","MS-MIS",IF((MID(E346,5,2))="18","B.COM",IF((MID(E346,5,2))="19","ETE",IF((MID(E346,5,2))="20","CS",IF((MID(E346,5,2))="21","MA-ENG(P)",IF((MID(E346,5,2))="22","MA-ENG(F)",IF((MID(E346,5,2))="23","TE",IF((MID(E346,5,2))="24","JMC",IF((MID(E346,5,2))="25","MS-CSE",IF((MID(E346,5,2))="26","LLB(H)",IF((MID(E346,5,2))="27","BRE",IF((MID(E346,5,2))="28","MSS-JMC",IF((MID(E346,5,2))="29","PHARMACY",IF((MID(E346,5,2))="30","ESDM",IF((MID(E346,5,2))="31","MS-ETE",IF((MID(E346,5,2))="32","MS-TE",IF((MID(E346,5,2))="33","EEE",IF((MID(E346,5,2))="34","NFE",IF((MID(E346,5,2))="35","SWE",IF((MID(E346,5,2))="36","LLB(P)",IF((MID(E346,5,2))="37","LLM(Pre)",IF((MID(E346,5,2))="38","LLM(F)",IF((MID(E346,5,2))="39","ICT",IF((MID(E346,5,2))="40","MTCA",IF((MID(E346,5,2))="41","MS-PH",IF((MID(E346,5,2))="42","ARCH",IF((MID(E346,5,2))="43","THM",IF((MID(E346,5,2))="44","MS-SWE",IF((MID(E346,5,2))="45","ENTRE",IF((MID(E346,5,2))="46","M-PHARM",IF((MID(E346,5,2))="47","CIVIL-ENG",0)))))))))))))))))))))))))))))))))))))</f>
        <v/>
      </c>
      <c r="G346" s="90">
        <f>IF((LEFT(E346,3))="063","Fall-2006",IF((LEFT(E346,3))="071","Spring-2007",IF((LEFT(E346,3))="072","Summer-2007",IF((LEFT(E346,3))="073","Fall-2007",IF((LEFT(E346,3))="081","Spring-2008",IF((LEFT(E346,3))="082","Summer-2008",IF((LEFT(E346,3))="083","Fall-2008",IF((LEFT(E346,3))="091","Spring-2009",IF((LEFT(E346,3))="092","Summer-2009",IF((LEFT(E346,3))="093","Fall-2009",IF((LEFT(E346,3))="101","Spring-2010",IF((LEFT(E346,3))="102","Summer-2010",IF((LEFT(E346,3))="103","Fall-2010",IF((LEFT(E346,3))="111","Spring-2011",IF((LEFT(E346,3))="112","Summer-2011",IF((LEFT(E346,3))="113","Fall-2011",IF((LEFT(E346,3))="121","Spring-2012",IF((LEFT(E346,3))="122","Summer-2012",IF((LEFT(E346,3))="123","Fall-2012",IF((LEFT(E346,3))="131","Spring-2013",IF((LEFT(E346,3))="132","Summer-2013",IF((LEFT(E346,3))="133","Fall-2013",IF((LEFT(E346,3))="141","Spring-2014",IF((LEFT(E346,3))="142","Summer-2014",IF((LEFT(E346,3))="143","Fall-2014",0)))))))))))))))))))))))))</f>
        <v/>
      </c>
      <c r="H346" s="85" t="inlineStr">
        <is>
          <t>Spring 2014</t>
        </is>
      </c>
      <c r="I346" s="85" t="inlineStr">
        <is>
          <t>PGCB</t>
        </is>
      </c>
      <c r="J346" s="85" t="inlineStr">
        <is>
          <t>SAE</t>
        </is>
      </c>
      <c r="K346" s="85" t="inlineStr">
        <is>
          <t>NLDC Backup Control Room, Level:9,Bidyut Bhaban,Dhaka1000.</t>
        </is>
      </c>
      <c r="L346" s="85" t="inlineStr">
        <is>
          <t>73,BLS Road Mongla,Bagerhat-9350</t>
        </is>
      </c>
      <c r="M346" s="17" t="n">
        <v>1198055542</v>
      </c>
      <c r="N346" s="23">
        <f>HYPERLINK("mailto:monidce08@gmail.com","monidce08@gmail.com")</f>
        <v/>
      </c>
    </row>
    <row customHeight="1" ht="12.75" r="347" s="161">
      <c r="A347" s="10" t="n"/>
      <c r="B347" s="85" t="n">
        <v>343</v>
      </c>
      <c r="C347" s="85" t="n"/>
      <c r="D347" s="96" t="inlineStr">
        <is>
          <t>Shimu Yasmin</t>
        </is>
      </c>
      <c r="E347" s="29" t="inlineStr">
        <is>
          <t>111-26-172</t>
        </is>
      </c>
      <c r="F347" s="49">
        <f>IF((MID(E347,5,2))="10","ENG",IF((MID(E347,5,2))="11","BBA",IF((MID(E347,5,2))="12","MBA(E)",IF((MID(E347,5,2))="14","MBA",IF((MID(E347,5,2))="15","CSE",IF((MID(E347,5,2))="16","CIS",IF((MID(E347,5,2))="17","MS-MIS",IF((MID(E347,5,2))="18","B.COM",IF((MID(E347,5,2))="19","ETE",IF((MID(E347,5,2))="20","CS",IF((MID(E347,5,2))="21","MA-ENG(P)",IF((MID(E347,5,2))="22","MA-ENG(F)",IF((MID(E347,5,2))="23","TE",IF((MID(E347,5,2))="24","JMC",IF((MID(E347,5,2))="25","MS-CSE",IF((MID(E347,5,2))="26","LLB(H)",IF((MID(E347,5,2))="27","BRE",IF((MID(E347,5,2))="28","MSS-JMC",IF((MID(E347,5,2))="29","PHARMACY",IF((MID(E347,5,2))="30","ESDM",IF((MID(E347,5,2))="31","MS-ETE",IF((MID(E347,5,2))="32","MS-TE",IF((MID(E347,5,2))="33","EEE",IF((MID(E347,5,2))="34","NFE",IF((MID(E347,5,2))="35","SWE",IF((MID(E347,5,2))="36","LLB(P)",IF((MID(E347,5,2))="37","LLM(Pre)",IF((MID(E347,5,2))="38","LLM(F)",IF((MID(E347,5,2))="39","ICT",IF((MID(E347,5,2))="40","MTCA",IF((MID(E347,5,2))="41","MS-PH",IF((MID(E347,5,2))="42","ARCH",IF((MID(E347,5,2))="43","THM",IF((MID(E347,5,2))="44","MS-SWE",IF((MID(E347,5,2))="45","ENTRE",IF((MID(E347,5,2))="46","M-PHARM",IF((MID(E347,5,2))="47","CIVIL-ENG",0)))))))))))))))))))))))))))))))))))))</f>
        <v/>
      </c>
      <c r="G347" s="90">
        <f>IF((LEFT(E347,3))="063","Fall-2006",IF((LEFT(E347,3))="071","Spring-2007",IF((LEFT(E347,3))="072","Summer-2007",IF((LEFT(E347,3))="073","Fall-2007",IF((LEFT(E347,3))="081","Spring-2008",IF((LEFT(E347,3))="082","Summer-2008",IF((LEFT(E347,3))="083","Fall-2008",IF((LEFT(E347,3))="091","Spring-2009",IF((LEFT(E347,3))="092","Summer-2009",IF((LEFT(E347,3))="093","Fall-2009",IF((LEFT(E347,3))="101","Spring-2010",IF((LEFT(E347,3))="102","Summer-2010",IF((LEFT(E347,3))="103","Fall-2010",IF((LEFT(E347,3))="111","Spring-2011",IF((LEFT(E347,3))="112","Summer-2011",IF((LEFT(E347,3))="113","Fall-2011",IF((LEFT(E347,3))="121","Spring-2012",IF((LEFT(E347,3))="122","Summer-2012",IF((LEFT(E347,3))="123","Fall-2012",IF((LEFT(E347,3))="131","Spring-2013",IF((LEFT(E347,3))="132","Summer-2013",IF((LEFT(E347,3))="133","Fall-2013",IF((LEFT(E347,3))="141","Spring-2014",IF((LEFT(E347,3))="142","Summer-2014",IF((LEFT(E347,3))="143","Fall-2014",0)))))))))))))))))))))))))</f>
        <v/>
      </c>
      <c r="H347" s="85" t="inlineStr">
        <is>
          <t>Spring-2015</t>
        </is>
      </c>
      <c r="I347" s="85" t="inlineStr">
        <is>
          <t>-</t>
        </is>
      </c>
      <c r="J347" s="85" t="inlineStr">
        <is>
          <t>-</t>
        </is>
      </c>
      <c r="K347" s="85" t="inlineStr">
        <is>
          <t>Maither kandi, Gouripur Bazar, Daudkandi, Dhaka.</t>
        </is>
      </c>
      <c r="L347" s="85" t="inlineStr">
        <is>
          <t>Maither kandi, Gouripur Bazar, Daudkandi, Dhaka.</t>
        </is>
      </c>
      <c r="M347" s="32" t="inlineStr">
        <is>
          <t>01676457600</t>
        </is>
      </c>
      <c r="N347" s="90" t="inlineStr">
        <is>
          <t>nishullb@gmail.com</t>
        </is>
      </c>
    </row>
    <row customHeight="1" ht="12.75" r="348" s="161">
      <c r="A348" s="10" t="n"/>
      <c r="B348" s="85" t="n">
        <v>344</v>
      </c>
      <c r="C348" s="85" t="n"/>
      <c r="D348" s="86" t="inlineStr">
        <is>
          <t>Syed Farrur Rashid</t>
        </is>
      </c>
      <c r="E348" s="86" t="inlineStr">
        <is>
          <t>131-12-557</t>
        </is>
      </c>
      <c r="F348" s="49">
        <f>IF((MID(E348,5,2))="10","ENG",IF((MID(E348,5,2))="11","BBA",IF((MID(E348,5,2))="12","MBA(E)",IF((MID(E348,5,2))="14","MBA",IF((MID(E348,5,2))="15","CSE",IF((MID(E348,5,2))="16","CIS",IF((MID(E348,5,2))="17","MS-MIS",IF((MID(E348,5,2))="18","B.COM",IF((MID(E348,5,2))="19","ETE",IF((MID(E348,5,2))="20","CS",IF((MID(E348,5,2))="21","MA-ENG(P)",IF((MID(E348,5,2))="22","MA-ENG(F)",IF((MID(E348,5,2))="23","TE",IF((MID(E348,5,2))="24","JMC",IF((MID(E348,5,2))="25","MS-CSE",IF((MID(E348,5,2))="26","LLB(H)",IF((MID(E348,5,2))="27","BRE",IF((MID(E348,5,2))="28","MSS-JMC",IF((MID(E348,5,2))="29","PHARMACY",IF((MID(E348,5,2))="30","ESDM",IF((MID(E348,5,2))="31","MS-ETE",IF((MID(E348,5,2))="32","MS-TE",IF((MID(E348,5,2))="33","EEE",IF((MID(E348,5,2))="34","NFE",IF((MID(E348,5,2))="35","SWE",IF((MID(E348,5,2))="36","LLB(P)",IF((MID(E348,5,2))="37","LLM(Pre)",IF((MID(E348,5,2))="38","LLM(F)",IF((MID(E348,5,2))="39","ICT",IF((MID(E348,5,2))="40","MTCA",IF((MID(E348,5,2))="41","MS-PH",IF((MID(E348,5,2))="42","ARCH",IF((MID(E348,5,2))="43","THM",IF((MID(E348,5,2))="44","MS-SWE",IF((MID(E348,5,2))="45","ENTRE",IF((MID(E348,5,2))="46","M-PHARM",IF((MID(E348,5,2))="47","CIVIL-ENG",0)))))))))))))))))))))))))))))))))))))</f>
        <v/>
      </c>
      <c r="G348" s="90">
        <f>IF((LEFT(E348,3))="063","Fall-2006",IF((LEFT(E348,3))="071","Spring-2007",IF((LEFT(E348,3))="072","Summer-2007",IF((LEFT(E348,3))="073","Fall-2007",IF((LEFT(E348,3))="081","Spring-2008",IF((LEFT(E348,3))="082","Summer-2008",IF((LEFT(E348,3))="083","Fall-2008",IF((LEFT(E348,3))="091","Spring-2009",IF((LEFT(E348,3))="092","Summer-2009",IF((LEFT(E348,3))="093","Fall-2009",IF((LEFT(E348,3))="101","Spring-2010",IF((LEFT(E348,3))="102","Summer-2010",IF((LEFT(E348,3))="103","Fall-2010",IF((LEFT(E348,3))="111","Spring-2011",IF((LEFT(E348,3))="112","Summer-2011",IF((LEFT(E348,3))="113","Fall-2011",IF((LEFT(E348,3))="121","Spring-2012",IF((LEFT(E348,3))="122","Summer-2012",IF((LEFT(E348,3))="123","Fall-2012",IF((LEFT(E348,3))="131","Spring-2013",IF((LEFT(E348,3))="132","Summer-2013",IF((LEFT(E348,3))="133","Fall-2013",IF((LEFT(E348,3))="141","Spring-2014",IF((LEFT(E348,3))="142","Summer-2014",IF((LEFT(E348,3))="143","Fall-2014",0)))))))))))))))))))))))))</f>
        <v/>
      </c>
      <c r="H348" s="85" t="inlineStr">
        <is>
          <t>Spring 2015</t>
        </is>
      </c>
      <c r="I348" s="85" t="inlineStr">
        <is>
          <t>Square Infformatix Ltd.</t>
        </is>
      </c>
      <c r="J348" s="85" t="inlineStr">
        <is>
          <t>Executive</t>
        </is>
      </c>
      <c r="K348" s="85" t="inlineStr">
        <is>
          <t>H: 43 ,R: 6/A,Dhanmondi,R/A, Dhaka-1209.</t>
        </is>
      </c>
      <c r="L348" s="85" t="inlineStr">
        <is>
          <t>Sahhid kanchan sarak,Narail.Khulna.</t>
        </is>
      </c>
      <c r="M348" s="17" t="n">
        <v>1815445546</v>
      </c>
      <c r="N348" s="23">
        <f>HYPERLINK("mailto:rashid_ktg@yahoo.com","rashid_ktg@yahoo.com")</f>
        <v/>
      </c>
    </row>
    <row customHeight="1" ht="12.75" r="349" s="161">
      <c r="A349" s="10" t="n"/>
      <c r="B349" s="85" t="n">
        <v>345</v>
      </c>
      <c r="C349" s="85" t="n"/>
      <c r="D349" s="96" t="inlineStr">
        <is>
          <t>Shirin Akhter</t>
        </is>
      </c>
      <c r="E349" s="29" t="inlineStr">
        <is>
          <t>122-15-1861</t>
        </is>
      </c>
      <c r="F349" s="49">
        <f>IF((MID(E349,5,2))="10","ENG",IF((MID(E349,5,2))="11","BBA",IF((MID(E349,5,2))="12","MBA(E)",IF((MID(E349,5,2))="14","MBA",IF((MID(E349,5,2))="15","CSE",IF((MID(E349,5,2))="16","CIS",IF((MID(E349,5,2))="17","MS-MIS",IF((MID(E349,5,2))="18","B.COM",IF((MID(E349,5,2))="19","ETE",IF((MID(E349,5,2))="20","CS",IF((MID(E349,5,2))="21","MA-ENG(P)",IF((MID(E349,5,2))="22","MA-ENG(F)",IF((MID(E349,5,2))="23","TE",IF((MID(E349,5,2))="24","JMC",IF((MID(E349,5,2))="25","MS-CSE",IF((MID(E349,5,2))="26","LLB(H)",IF((MID(E349,5,2))="27","BRE",IF((MID(E349,5,2))="28","MSS-JMC",IF((MID(E349,5,2))="29","PHARMACY",IF((MID(E349,5,2))="30","ESDM",IF((MID(E349,5,2))="31","MS-ETE",IF((MID(E349,5,2))="32","MS-TE",IF((MID(E349,5,2))="33","EEE",IF((MID(E349,5,2))="34","NFE",IF((MID(E349,5,2))="35","SWE",IF((MID(E349,5,2))="36","LLB(P)",IF((MID(E349,5,2))="37","LLM(Pre)",IF((MID(E349,5,2))="38","LLM(F)",IF((MID(E349,5,2))="39","ICT",IF((MID(E349,5,2))="40","MTCA",IF((MID(E349,5,2))="41","MS-PH",IF((MID(E349,5,2))="42","ARCH",IF((MID(E349,5,2))="43","THM",IF((MID(E349,5,2))="44","MS-SWE",IF((MID(E349,5,2))="45","ENTRE",IF((MID(E349,5,2))="46","M-PHARM",IF((MID(E349,5,2))="47","CIVIL-ENG",0)))))))))))))))))))))))))))))))))))))</f>
        <v/>
      </c>
      <c r="G349" s="90">
        <f>IF((LEFT(E349,3))="063","Fall-2006",IF((LEFT(E349,3))="071","Spring-2007",IF((LEFT(E349,3))="072","Summer-2007",IF((LEFT(E349,3))="073","Fall-2007",IF((LEFT(E349,3))="081","Spring-2008",IF((LEFT(E349,3))="082","Summer-2008",IF((LEFT(E349,3))="083","Fall-2008",IF((LEFT(E349,3))="091","Spring-2009",IF((LEFT(E349,3))="092","Summer-2009",IF((LEFT(E349,3))="093","Fall-2009",IF((LEFT(E349,3))="101","Spring-2010",IF((LEFT(E349,3))="102","Summer-2010",IF((LEFT(E349,3))="103","Fall-2010",IF((LEFT(E349,3))="111","Spring-2011",IF((LEFT(E349,3))="112","Summer-2011",IF((LEFT(E349,3))="113","Fall-2011",IF((LEFT(E349,3))="121","Spring-2012",IF((LEFT(E349,3))="122","Summer-2012",IF((LEFT(E349,3))="123","Fall-2012",IF((LEFT(E349,3))="131","Spring-2013",IF((LEFT(E349,3))="132","Summer-2013",IF((LEFT(E349,3))="133","Fall-2013",IF((LEFT(E349,3))="141","Spring-2014",IF((LEFT(E349,3))="142","Summer-2014",IF((LEFT(E349,3))="143","Fall-2014",0)))))))))))))))))))))))))</f>
        <v/>
      </c>
      <c r="H349" s="85" t="inlineStr">
        <is>
          <t>-</t>
        </is>
      </c>
      <c r="I349" s="85" t="inlineStr">
        <is>
          <t>-</t>
        </is>
      </c>
      <c r="J349" s="85" t="inlineStr">
        <is>
          <t>-</t>
        </is>
      </c>
      <c r="K349" s="85" t="inlineStr">
        <is>
          <t>House No-05, Flat No-02, Shukrabad, Dhanmondi, Dhaka.</t>
        </is>
      </c>
      <c r="L349" s="85" t="inlineStr">
        <is>
          <t>Vill-Sotokamarkundu, Thana-Jhenaidah sadar, Dist-Jhenaidah.</t>
        </is>
      </c>
      <c r="M349" s="32" t="inlineStr">
        <is>
          <t>01734836222</t>
        </is>
      </c>
      <c r="N349" t="inlineStr">
        <is>
          <t>shirinriva1861@yahoo.com</t>
        </is>
      </c>
    </row>
    <row customHeight="1" ht="12.75" r="350" s="161">
      <c r="A350" s="10" t="n"/>
      <c r="B350" s="85" t="n">
        <v>346</v>
      </c>
      <c r="C350" s="85" t="n"/>
      <c r="D350" s="86" t="inlineStr">
        <is>
          <t>Esrat Karim</t>
        </is>
      </c>
      <c r="E350" s="86" t="inlineStr">
        <is>
          <t>122-15-1942</t>
        </is>
      </c>
      <c r="F350" s="49">
        <f>IF((MID(E350,5,2))="10","ENG",IF((MID(E350,5,2))="11","BBA",IF((MID(E350,5,2))="12","MBA(E)",IF((MID(E350,5,2))="14","MBA",IF((MID(E350,5,2))="15","CSE",IF((MID(E350,5,2))="16","CIS",IF((MID(E350,5,2))="17","MS-MIS",IF((MID(E350,5,2))="18","B.COM",IF((MID(E350,5,2))="19","ETE",IF((MID(E350,5,2))="20","CS",IF((MID(E350,5,2))="21","MA-ENG(P)",IF((MID(E350,5,2))="22","MA-ENG(F)",IF((MID(E350,5,2))="23","TE",IF((MID(E350,5,2))="24","JMC",IF((MID(E350,5,2))="25","MS-CSE",IF((MID(E350,5,2))="26","LLB(H)",IF((MID(E350,5,2))="27","BRE",IF((MID(E350,5,2))="28","MSS-JMC",IF((MID(E350,5,2))="29","PHARMACY",IF((MID(E350,5,2))="30","ESDM",IF((MID(E350,5,2))="31","MS-ETE",IF((MID(E350,5,2))="32","MS-TE",IF((MID(E350,5,2))="33","EEE",IF((MID(E350,5,2))="34","NFE",IF((MID(E350,5,2))="35","SWE",IF((MID(E350,5,2))="36","LLB(P)",IF((MID(E350,5,2))="37","LLM(Pre)",IF((MID(E350,5,2))="38","LLM(F)",IF((MID(E350,5,2))="39","ICT",IF((MID(E350,5,2))="40","MTCA",IF((MID(E350,5,2))="41","MS-PH",IF((MID(E350,5,2))="42","ARCH",IF((MID(E350,5,2))="43","THM",IF((MID(E350,5,2))="44","MS-SWE",IF((MID(E350,5,2))="45","ENTRE",IF((MID(E350,5,2))="46","M-PHARM",IF((MID(E350,5,2))="47","CIVIL-ENG",0)))))))))))))))))))))))))))))))))))))</f>
        <v/>
      </c>
      <c r="G350" s="90">
        <f>IF((LEFT(E350,3))="063","Fall-2006",IF((LEFT(E350,3))="071","Spring-2007",IF((LEFT(E350,3))="072","Summer-2007",IF((LEFT(E350,3))="073","Fall-2007",IF((LEFT(E350,3))="081","Spring-2008",IF((LEFT(E350,3))="082","Summer-2008",IF((LEFT(E350,3))="083","Fall-2008",IF((LEFT(E350,3))="091","Spring-2009",IF((LEFT(E350,3))="092","Summer-2009",IF((LEFT(E350,3))="093","Fall-2009",IF((LEFT(E350,3))="101","Spring-2010",IF((LEFT(E350,3))="102","Summer-2010",IF((LEFT(E350,3))="103","Fall-2010",IF((LEFT(E350,3))="111","Spring-2011",IF((LEFT(E350,3))="112","Summer-2011",IF((LEFT(E350,3))="113","Fall-2011",IF((LEFT(E350,3))="121","Spring-2012",IF((LEFT(E350,3))="122","Summer-2012",IF((LEFT(E350,3))="123","Fall-2012",IF((LEFT(E350,3))="131","Spring-2013",IF((LEFT(E350,3))="132","Summer-2013",IF((LEFT(E350,3))="133","Fall-2013",IF((LEFT(E350,3))="141","Spring-2014",IF((LEFT(E350,3))="142","Summer-2014",IF((LEFT(E350,3))="143","Fall-2014",0)))))))))))))))))))))))))</f>
        <v/>
      </c>
      <c r="H350" s="85" t="inlineStr">
        <is>
          <t>9th</t>
        </is>
      </c>
      <c r="I350" s="85" t="inlineStr">
        <is>
          <t>System Resources Ltd.q</t>
        </is>
      </c>
      <c r="J350" s="85" t="inlineStr">
        <is>
          <t>Asst. Software Ltd.</t>
        </is>
      </c>
      <c r="K350" s="85" t="inlineStr">
        <is>
          <t>H: 689, North Sahjahanpur,Dhaka -1217.</t>
        </is>
      </c>
      <c r="L350" s="85" t="inlineStr">
        <is>
          <t>Nater Kanda,Islampur,Jamalpur.</t>
        </is>
      </c>
      <c r="M350" s="17" t="n">
        <v>1930393064</v>
      </c>
      <c r="N350" s="23">
        <f>HYPERLINK("mailto:emesrat@gmail.com","emesrat@gmail.com")</f>
        <v/>
      </c>
    </row>
    <row customHeight="1" ht="12.75" r="351" s="161">
      <c r="A351" s="10" t="n"/>
      <c r="B351" s="85" t="n">
        <v>347</v>
      </c>
      <c r="C351" s="85" t="n"/>
      <c r="D351" s="86" t="inlineStr">
        <is>
          <t>Zulfikar Ansary</t>
        </is>
      </c>
      <c r="E351" s="86" t="inlineStr">
        <is>
          <t>103-23-2139</t>
        </is>
      </c>
      <c r="F351" s="49">
        <f>IF((MID(E351,5,2))="10","ENG",IF((MID(E351,5,2))="11","BBA",IF((MID(E351,5,2))="12","MBA(E)",IF((MID(E351,5,2))="14","MBA",IF((MID(E351,5,2))="15","CSE",IF((MID(E351,5,2))="16","CIS",IF((MID(E351,5,2))="17","MS-MIS",IF((MID(E351,5,2))="18","B.COM",IF((MID(E351,5,2))="19","ETE",IF((MID(E351,5,2))="20","CS",IF((MID(E351,5,2))="21","MA-ENG(P)",IF((MID(E351,5,2))="22","MA-ENG(F)",IF((MID(E351,5,2))="23","TE",IF((MID(E351,5,2))="24","JMC",IF((MID(E351,5,2))="25","MS-CSE",IF((MID(E351,5,2))="26","LLB(H)",IF((MID(E351,5,2))="27","BRE",IF((MID(E351,5,2))="28","MSS-JMC",IF((MID(E351,5,2))="29","PHARMACY",IF((MID(E351,5,2))="30","ESDM",IF((MID(E351,5,2))="31","MS-ETE",IF((MID(E351,5,2))="32","MS-TE",IF((MID(E351,5,2))="33","EEE",IF((MID(E351,5,2))="34","NFE",IF((MID(E351,5,2))="35","SWE",IF((MID(E351,5,2))="36","LLB(P)",IF((MID(E351,5,2))="37","LLM(Pre)",IF((MID(E351,5,2))="38","LLM(F)",IF((MID(E351,5,2))="39","ICT",IF((MID(E351,5,2))="40","MTCA",IF((MID(E351,5,2))="41","MS-PH",IF((MID(E351,5,2))="42","ARCH",IF((MID(E351,5,2))="43","THM",IF((MID(E351,5,2))="44","MS-SWE",IF((MID(E351,5,2))="45","ENTRE",IF((MID(E351,5,2))="46","M-PHARM",IF((MID(E351,5,2))="47","CIVIL-ENG",0)))))))))))))))))))))))))))))))))))))</f>
        <v/>
      </c>
      <c r="G351" s="90">
        <f>IF((LEFT(E351,3))="063","Fall-2006",IF((LEFT(E351,3))="071","Spring-2007",IF((LEFT(E351,3))="072","Summer-2007",IF((LEFT(E351,3))="073","Fall-2007",IF((LEFT(E351,3))="081","Spring-2008",IF((LEFT(E351,3))="082","Summer-2008",IF((LEFT(E351,3))="083","Fall-2008",IF((LEFT(E351,3))="091","Spring-2009",IF((LEFT(E351,3))="092","Summer-2009",IF((LEFT(E351,3))="093","Fall-2009",IF((LEFT(E351,3))="101","Spring-2010",IF((LEFT(E351,3))="102","Summer-2010",IF((LEFT(E351,3))="103","Fall-2010",IF((LEFT(E351,3))="111","Spring-2011",IF((LEFT(E351,3))="112","Summer-2011",IF((LEFT(E351,3))="113","Fall-2011",IF((LEFT(E351,3))="121","Spring-2012",IF((LEFT(E351,3))="122","Summer-2012",IF((LEFT(E351,3))="123","Fall-2012",IF((LEFT(E351,3))="131","Spring-2013",IF((LEFT(E351,3))="132","Summer-2013",IF((LEFT(E351,3))="133","Fall-2013",IF((LEFT(E351,3))="141","Spring-2014",IF((LEFT(E351,3))="142","Summer-2014",IF((LEFT(E351,3))="143","Fall-2014",0)))))))))))))))))))))))))</f>
        <v/>
      </c>
      <c r="H351" s="85" t="inlineStr">
        <is>
          <t>Summer 2014</t>
        </is>
      </c>
      <c r="I351" s="85" t="inlineStr">
        <is>
          <t>Beximco Textile Ltd.</t>
        </is>
      </c>
      <c r="J351" s="85" t="inlineStr">
        <is>
          <t>Executive</t>
        </is>
      </c>
      <c r="K351" s="85" t="inlineStr">
        <is>
          <t>39 Probal housing,Adabor,Dhaka.</t>
        </is>
      </c>
      <c r="L351" s="85" t="inlineStr">
        <is>
          <t>Charmastul,Daulatpur,Manikgonj.</t>
        </is>
      </c>
      <c r="M351" s="17" t="n">
        <v>1922163016</v>
      </c>
      <c r="N351" s="23">
        <f>HYPERLINK("mailto:zulfikuransary@gmail.com","zulfikuransary@gmail.com")</f>
        <v/>
      </c>
    </row>
    <row customHeight="1" ht="12.75" r="352" s="161">
      <c r="A352" s="10" t="n"/>
      <c r="B352" s="85" t="n">
        <v>348</v>
      </c>
      <c r="C352" s="85" t="n"/>
      <c r="D352" s="86" t="inlineStr">
        <is>
          <t>MD. Shakil Khan</t>
        </is>
      </c>
      <c r="E352" s="86" t="inlineStr">
        <is>
          <t>111-23-136</t>
        </is>
      </c>
      <c r="F352" s="49">
        <f>IF((MID(E352,5,2))="10","ENG",IF((MID(E352,5,2))="11","BBA",IF((MID(E352,5,2))="12","MBA(E)",IF((MID(E352,5,2))="14","MBA",IF((MID(E352,5,2))="15","CSE",IF((MID(E352,5,2))="16","CIS",IF((MID(E352,5,2))="17","MS-MIS",IF((MID(E352,5,2))="18","B.COM",IF((MID(E352,5,2))="19","ETE",IF((MID(E352,5,2))="20","CS",IF((MID(E352,5,2))="21","MA-ENG(P)",IF((MID(E352,5,2))="22","MA-ENG(F)",IF((MID(E352,5,2))="23","TE",IF((MID(E352,5,2))="24","JMC",IF((MID(E352,5,2))="25","MS-CSE",IF((MID(E352,5,2))="26","LLB(H)",IF((MID(E352,5,2))="27","BRE",IF((MID(E352,5,2))="28","MSS-JMC",IF((MID(E352,5,2))="29","PHARMACY",IF((MID(E352,5,2))="30","ESDM",IF((MID(E352,5,2))="31","MS-ETE",IF((MID(E352,5,2))="32","MS-TE",IF((MID(E352,5,2))="33","EEE",IF((MID(E352,5,2))="34","NFE",IF((MID(E352,5,2))="35","SWE",IF((MID(E352,5,2))="36","LLB(P)",IF((MID(E352,5,2))="37","LLM(Pre)",IF((MID(E352,5,2))="38","LLM(F)",IF((MID(E352,5,2))="39","ICT",IF((MID(E352,5,2))="40","MTCA",IF((MID(E352,5,2))="41","MS-PH",IF((MID(E352,5,2))="42","ARCH",IF((MID(E352,5,2))="43","THM",IF((MID(E352,5,2))="44","MS-SWE",IF((MID(E352,5,2))="45","ENTRE",IF((MID(E352,5,2))="46","M-PHARM",IF((MID(E352,5,2))="47","CIVIL-ENG",0)))))))))))))))))))))))))))))))))))))</f>
        <v/>
      </c>
      <c r="G352" s="90">
        <f>IF((LEFT(E352,3))="063","Fall-2006",IF((LEFT(E352,3))="071","Spring-2007",IF((LEFT(E352,3))="072","Summer-2007",IF((LEFT(E352,3))="073","Fall-2007",IF((LEFT(E352,3))="081","Spring-2008",IF((LEFT(E352,3))="082","Summer-2008",IF((LEFT(E352,3))="083","Fall-2008",IF((LEFT(E352,3))="091","Spring-2009",IF((LEFT(E352,3))="092","Summer-2009",IF((LEFT(E352,3))="093","Fall-2009",IF((LEFT(E352,3))="101","Spring-2010",IF((LEFT(E352,3))="102","Summer-2010",IF((LEFT(E352,3))="103","Fall-2010",IF((LEFT(E352,3))="111","Spring-2011",IF((LEFT(E352,3))="112","Summer-2011",IF((LEFT(E352,3))="113","Fall-2011",IF((LEFT(E352,3))="121","Spring-2012",IF((LEFT(E352,3))="122","Summer-2012",IF((LEFT(E352,3))="123","Fall-2012",IF((LEFT(E352,3))="131","Spring-2013",IF((LEFT(E352,3))="132","Summer-2013",IF((LEFT(E352,3))="133","Fall-2013",IF((LEFT(E352,3))="141","Spring-2014",IF((LEFT(E352,3))="142","Summer-2014",IF((LEFT(E352,3))="143","Fall-2014",0)))))))))))))))))))))))))</f>
        <v/>
      </c>
      <c r="H352" s="85" t="inlineStr">
        <is>
          <t>Fall 2014</t>
        </is>
      </c>
      <c r="I352" s="85" t="inlineStr">
        <is>
          <t>Gears Group</t>
        </is>
      </c>
      <c r="J352" s="85" t="inlineStr">
        <is>
          <t>Planning Executive</t>
        </is>
      </c>
      <c r="K352" s="85" t="inlineStr">
        <is>
          <t>badshamia school road, Khailkur Board Bazar.</t>
        </is>
      </c>
      <c r="L352" s="85" t="inlineStr">
        <is>
          <t>Takterchala,Shakhipur,Tangail.</t>
        </is>
      </c>
      <c r="M352" s="17" t="n">
        <v>1737382476</v>
      </c>
      <c r="N352" s="23">
        <f>HYPERLINK("mailto:shakiltex14@gmail.com","shakiltex14@gmail.com")</f>
        <v/>
      </c>
    </row>
    <row customHeight="1" ht="12.75" r="353" s="161">
      <c r="A353" s="10" t="n"/>
      <c r="B353" s="85" t="n">
        <v>349</v>
      </c>
      <c r="C353" s="85" t="n"/>
      <c r="D353" s="86" t="inlineStr">
        <is>
          <t>MD. Aminur Rahamn 
Khan</t>
        </is>
      </c>
      <c r="E353" s="86" t="inlineStr">
        <is>
          <t>073-11-2122</t>
        </is>
      </c>
      <c r="F353" s="49">
        <f>IF((MID(E353,5,2))="10","ENG",IF((MID(E353,5,2))="11","BBA",IF((MID(E353,5,2))="12","MBA(E)",IF((MID(E353,5,2))="14","MBA",IF((MID(E353,5,2))="15","CSE",IF((MID(E353,5,2))="16","CIS",IF((MID(E353,5,2))="17","MS-MIS",IF((MID(E353,5,2))="18","B.COM",IF((MID(E353,5,2))="19","ETE",IF((MID(E353,5,2))="20","CS",IF((MID(E353,5,2))="21","MA-ENG(P)",IF((MID(E353,5,2))="22","MA-ENG(F)",IF((MID(E353,5,2))="23","TE",IF((MID(E353,5,2))="24","JMC",IF((MID(E353,5,2))="25","MS-CSE",IF((MID(E353,5,2))="26","LLB(H)",IF((MID(E353,5,2))="27","BRE",IF((MID(E353,5,2))="28","MSS-JMC",IF((MID(E353,5,2))="29","PHARMACY",IF((MID(E353,5,2))="30","ESDM",IF((MID(E353,5,2))="31","MS-ETE",IF((MID(E353,5,2))="32","MS-TE",IF((MID(E353,5,2))="33","EEE",IF((MID(E353,5,2))="34","NFE",IF((MID(E353,5,2))="35","SWE",IF((MID(E353,5,2))="36","LLB(P)",IF((MID(E353,5,2))="37","LLM(Pre)",IF((MID(E353,5,2))="38","LLM(F)",IF((MID(E353,5,2))="39","ICT",IF((MID(E353,5,2))="40","MTCA",IF((MID(E353,5,2))="41","MS-PH",IF((MID(E353,5,2))="42","ARCH",IF((MID(E353,5,2))="43","THM",IF((MID(E353,5,2))="44","MS-SWE",IF((MID(E353,5,2))="45","ENTRE",IF((MID(E353,5,2))="46","M-PHARM",IF((MID(E353,5,2))="47","CIVIL-ENG",0)))))))))))))))))))))))))))))))))))))</f>
        <v/>
      </c>
      <c r="G353" s="90">
        <f>IF((LEFT(E353,3))="063","Fall-2006",IF((LEFT(E353,3))="071","Spring-2007",IF((LEFT(E353,3))="072","Summer-2007",IF((LEFT(E353,3))="073","Fall-2007",IF((LEFT(E353,3))="081","Spring-2008",IF((LEFT(E353,3))="082","Summer-2008",IF((LEFT(E353,3))="083","Fall-2008",IF((LEFT(E353,3))="091","Spring-2009",IF((LEFT(E353,3))="092","Summer-2009",IF((LEFT(E353,3))="093","Fall-2009",IF((LEFT(E353,3))="101","Spring-2010",IF((LEFT(E353,3))="102","Summer-2010",IF((LEFT(E353,3))="103","Fall-2010",IF((LEFT(E353,3))="111","Spring-2011",IF((LEFT(E353,3))="112","Summer-2011",IF((LEFT(E353,3))="113","Fall-2011",IF((LEFT(E353,3))="121","Spring-2012",IF((LEFT(E353,3))="122","Summer-2012",IF((LEFT(E353,3))="123","Fall-2012",IF((LEFT(E353,3))="131","Spring-2013",IF((LEFT(E353,3))="132","Summer-2013",IF((LEFT(E353,3))="133","Fall-2013",IF((LEFT(E353,3))="141","Spring-2014",IF((LEFT(E353,3))="142","Summer-2014",IF((LEFT(E353,3))="143","Fall-2014",0)))))))))))))))))))))))))</f>
        <v/>
      </c>
      <c r="H353" s="85" t="inlineStr">
        <is>
          <t>Spring 2014</t>
        </is>
      </c>
      <c r="I353" s="85" t="inlineStr">
        <is>
          <t>Al-Arafah Islami Bank Ltd</t>
        </is>
      </c>
      <c r="J353" s="85" t="inlineStr">
        <is>
          <t>Officer</t>
        </is>
      </c>
      <c r="K353" s="85" t="inlineStr">
        <is>
          <t>H: 60/A,R: 07,Dhaka cantonment R/A,Dhaka -1206.</t>
        </is>
      </c>
      <c r="L353" s="85" t="inlineStr">
        <is>
          <t>Bezra,Muksudpur,Gopalgonj.</t>
        </is>
      </c>
      <c r="M353" s="17" t="n">
        <v>1912908264</v>
      </c>
      <c r="N353" s="23">
        <f>HYPERLINK("mailto:shawon1986@gmail.com","shawon1986@gmail.com")</f>
        <v/>
      </c>
    </row>
    <row customHeight="1" ht="12.75" r="354" s="161">
      <c r="A354" s="10" t="n"/>
      <c r="B354" s="85" t="n">
        <v>350</v>
      </c>
      <c r="C354" s="85" t="n"/>
      <c r="D354" s="96" t="inlineStr">
        <is>
          <t>Shila Das</t>
        </is>
      </c>
      <c r="E354" s="29" t="inlineStr">
        <is>
          <t>111-11-1824</t>
        </is>
      </c>
      <c r="F354" s="49">
        <f>IF((MID(E354,5,2))="10","ENG",IF((MID(E354,5,2))="11","BBA",IF((MID(E354,5,2))="12","MBA(E)",IF((MID(E354,5,2))="14","MBA",IF((MID(E354,5,2))="15","CSE",IF((MID(E354,5,2))="16","CIS",IF((MID(E354,5,2))="17","MS-MIS",IF((MID(E354,5,2))="18","B.COM",IF((MID(E354,5,2))="19","ETE",IF((MID(E354,5,2))="20","CS",IF((MID(E354,5,2))="21","MA-ENG(P)",IF((MID(E354,5,2))="22","MA-ENG(F)",IF((MID(E354,5,2))="23","TE",IF((MID(E354,5,2))="24","JMC",IF((MID(E354,5,2))="25","MS-CSE",IF((MID(E354,5,2))="26","LLB(H)",IF((MID(E354,5,2))="27","BRE",IF((MID(E354,5,2))="28","MSS-JMC",IF((MID(E354,5,2))="29","PHARMACY",IF((MID(E354,5,2))="30","ESDM",IF((MID(E354,5,2))="31","MS-ETE",IF((MID(E354,5,2))="32","MS-TE",IF((MID(E354,5,2))="33","EEE",IF((MID(E354,5,2))="34","NFE",IF((MID(E354,5,2))="35","SWE",IF((MID(E354,5,2))="36","LLB(P)",IF((MID(E354,5,2))="37","LLM(Pre)",IF((MID(E354,5,2))="38","LLM(F)",IF((MID(E354,5,2))="39","ICT",IF((MID(E354,5,2))="40","MTCA",IF((MID(E354,5,2))="41","MS-PH",IF((MID(E354,5,2))="42","ARCH",IF((MID(E354,5,2))="43","THM",IF((MID(E354,5,2))="44","MS-SWE",IF((MID(E354,5,2))="45","ENTRE",IF((MID(E354,5,2))="46","M-PHARM",IF((MID(E354,5,2))="47","CIVIL-ENG",0)))))))))))))))))))))))))))))))))))))</f>
        <v/>
      </c>
      <c r="G354" s="90">
        <f>IF((LEFT(E354,3))="063","Fall-2006",IF((LEFT(E354,3))="071","Spring-2007",IF((LEFT(E354,3))="072","Summer-2007",IF((LEFT(E354,3))="073","Fall-2007",IF((LEFT(E354,3))="081","Spring-2008",IF((LEFT(E354,3))="082","Summer-2008",IF((LEFT(E354,3))="083","Fall-2008",IF((LEFT(E354,3))="091","Spring-2009",IF((LEFT(E354,3))="092","Summer-2009",IF((LEFT(E354,3))="093","Fall-2009",IF((LEFT(E354,3))="101","Spring-2010",IF((LEFT(E354,3))="102","Summer-2010",IF((LEFT(E354,3))="103","Fall-2010",IF((LEFT(E354,3))="111","Spring-2011",IF((LEFT(E354,3))="112","Summer-2011",IF((LEFT(E354,3))="113","Fall-2011",IF((LEFT(E354,3))="121","Spring-2012",IF((LEFT(E354,3))="122","Summer-2012",IF((LEFT(E354,3))="123","Fall-2012",IF((LEFT(E354,3))="131","Spring-2013",IF((LEFT(E354,3))="132","Summer-2013",IF((LEFT(E354,3))="133","Fall-2013",IF((LEFT(E354,3))="141","Spring-2014",IF((LEFT(E354,3))="142","Summer-2014",IF((LEFT(E354,3))="143","Fall-2014",0)))))))))))))))))))))))))</f>
        <v/>
      </c>
      <c r="H354" s="85" t="inlineStr">
        <is>
          <t>Fall-2014</t>
        </is>
      </c>
      <c r="I354" s="85" t="inlineStr">
        <is>
          <t>-</t>
        </is>
      </c>
      <c r="J354" s="85" t="inlineStr">
        <is>
          <t>-</t>
        </is>
      </c>
      <c r="K354" s="85" t="inlineStr">
        <is>
          <t>House No-30, Kawlar, Pashchim Para, Post-Khilkhat, Thana-Dakkhinkhan, Dist-Dhaka.</t>
        </is>
      </c>
      <c r="L354" s="85" t="inlineStr">
        <is>
          <t>House No-30, Kawlar, Pashchim Para, Post-Khilkhat, Thana-Dakkhinkhan, Dist-Dhaka.</t>
        </is>
      </c>
      <c r="M354" s="32" t="inlineStr">
        <is>
          <t>01676996715</t>
        </is>
      </c>
      <c r="N354" s="27" t="inlineStr">
        <is>
          <t>psis557@gmail.com</t>
        </is>
      </c>
    </row>
    <row customHeight="1" ht="12.75" r="355" s="161">
      <c r="A355" s="10" t="n"/>
      <c r="B355" s="85" t="n">
        <v>351</v>
      </c>
      <c r="C355" s="85" t="n"/>
      <c r="D355" s="47" t="inlineStr">
        <is>
          <t>Dilara Momotaz</t>
        </is>
      </c>
      <c r="E355" s="29" t="inlineStr">
        <is>
          <t>141-36-031</t>
        </is>
      </c>
      <c r="F355" s="49">
        <f>IF((MID(E355,5,2))="10","ENG",IF((MID(E355,5,2))="11","BBA",IF((MID(E355,5,2))="12","MBA(E)",IF((MID(E355,5,2))="14","MBA",IF((MID(E355,5,2))="15","CSE",IF((MID(E355,5,2))="16","CIS",IF((MID(E355,5,2))="17","MS-MIS",IF((MID(E355,5,2))="18","B.COM",IF((MID(E355,5,2))="19","ETE",IF((MID(E355,5,2))="20","CS",IF((MID(E355,5,2))="21","MA-ENG(P)",IF((MID(E355,5,2))="22","MA-ENG(F)",IF((MID(E355,5,2))="23","TE",IF((MID(E355,5,2))="24","JMC",IF((MID(E355,5,2))="25","MS-CSE",IF((MID(E355,5,2))="26","LLB(H)",IF((MID(E355,5,2))="27","BRE",IF((MID(E355,5,2))="28","MSS-JMC",IF((MID(E355,5,2))="29","PHARMACY",IF((MID(E355,5,2))="30","ESDM",IF((MID(E355,5,2))="31","MS-ETE",IF((MID(E355,5,2))="32","MS-TE",IF((MID(E355,5,2))="33","EEE",IF((MID(E355,5,2))="34","NFE",IF((MID(E355,5,2))="35","SWE",IF((MID(E355,5,2))="36","LLB(P)",IF((MID(E355,5,2))="37","LLM(Pre)",IF((MID(E355,5,2))="38","LLM(F)",IF((MID(E355,5,2))="39","ICT",IF((MID(E355,5,2))="40","MTCA",IF((MID(E355,5,2))="41","MS-PH",IF((MID(E355,5,2))="42","ARCH",IF((MID(E355,5,2))="43","THM",IF((MID(E355,5,2))="44","MS-SWE",IF((MID(E355,5,2))="45","ENTRE",IF((MID(E355,5,2))="46","M-PHARM",IF((MID(E355,5,2))="47","CIVIL-ENG",0)))))))))))))))))))))))))))))))))))))</f>
        <v/>
      </c>
      <c r="G355" s="90">
        <f>IF((LEFT(E355,3))="063","Fall-2006",IF((LEFT(E355,3))="071","Spring-2007",IF((LEFT(E355,3))="072","Summer-2007",IF((LEFT(E355,3))="073","Fall-2007",IF((LEFT(E355,3))="081","Spring-2008",IF((LEFT(E355,3))="082","Summer-2008",IF((LEFT(E355,3))="083","Fall-2008",IF((LEFT(E355,3))="091","Spring-2009",IF((LEFT(E355,3))="092","Summer-2009",IF((LEFT(E355,3))="093","Fall-2009",IF((LEFT(E355,3))="101","Spring-2010",IF((LEFT(E355,3))="102","Summer-2010",IF((LEFT(E355,3))="103","Fall-2010",IF((LEFT(E355,3))="111","Spring-2011",IF((LEFT(E355,3))="112","Summer-2011",IF((LEFT(E355,3))="113","Fall-2011",IF((LEFT(E355,3))="121","Spring-2012",IF((LEFT(E355,3))="122","Summer-2012",IF((LEFT(E355,3))="123","Fall-2012",IF((LEFT(E355,3))="131","Spring-2013",IF((LEFT(E355,3))="132","Summer-2013",IF((LEFT(E355,3))="133","Fall-2013",IF((LEFT(E355,3))="141","Spring-2014",IF((LEFT(E355,3))="142","Summer-2014",IF((LEFT(E355,3))="143","Fall-2014",0)))))))))))))))))))))))))</f>
        <v/>
      </c>
      <c r="H355" s="85" t="inlineStr">
        <is>
          <t>Summer-2015</t>
        </is>
      </c>
      <c r="I355" s="85" t="inlineStr">
        <is>
          <t>-</t>
        </is>
      </c>
      <c r="J355" s="85" t="inlineStr">
        <is>
          <t>-</t>
        </is>
      </c>
      <c r="K355" s="85" t="inlineStr">
        <is>
          <t>House No-65/5, Shankar, Dhanmondi, Dhaka.</t>
        </is>
      </c>
      <c r="L355" s="85" t="inlineStr">
        <is>
          <t>Bari Majlish, House NO-33, Raod No-03, Sonargaon, Narayangonj.</t>
        </is>
      </c>
      <c r="M355" s="32" t="inlineStr">
        <is>
          <t>01626220352</t>
        </is>
      </c>
      <c r="N355" t="inlineStr">
        <is>
          <t>arman17487@yahoo.com</t>
        </is>
      </c>
    </row>
    <row customHeight="1" ht="12.75" r="356" s="161">
      <c r="A356" s="10" t="n"/>
      <c r="B356" s="85" t="n">
        <v>352</v>
      </c>
      <c r="C356" s="85" t="n"/>
      <c r="D356" s="86" t="inlineStr">
        <is>
          <t>MD. Sabur Khan</t>
        </is>
      </c>
      <c r="E356" s="86" t="inlineStr">
        <is>
          <t>102-33-257</t>
        </is>
      </c>
      <c r="F356" s="49">
        <f>IF((MID(E356,5,2))="10","ENG",IF((MID(E356,5,2))="11","BBA",IF((MID(E356,5,2))="12","MBA(E)",IF((MID(E356,5,2))="14","MBA",IF((MID(E356,5,2))="15","CSE",IF((MID(E356,5,2))="16","CIS",IF((MID(E356,5,2))="17","MS-MIS",IF((MID(E356,5,2))="18","B.COM",IF((MID(E356,5,2))="19","ETE",IF((MID(E356,5,2))="20","CS",IF((MID(E356,5,2))="21","MA-ENG(P)",IF((MID(E356,5,2))="22","MA-ENG(F)",IF((MID(E356,5,2))="23","TE",IF((MID(E356,5,2))="24","JMC",IF((MID(E356,5,2))="25","MS-CSE",IF((MID(E356,5,2))="26","LLB(H)",IF((MID(E356,5,2))="27","BRE",IF((MID(E356,5,2))="28","MSS-JMC",IF((MID(E356,5,2))="29","PHARMACY",IF((MID(E356,5,2))="30","ESDM",IF((MID(E356,5,2))="31","MS-ETE",IF((MID(E356,5,2))="32","MS-TE",IF((MID(E356,5,2))="33","EEE",IF((MID(E356,5,2))="34","NFE",IF((MID(E356,5,2))="35","SWE",IF((MID(E356,5,2))="36","LLB(P)",IF((MID(E356,5,2))="37","LLM(Pre)",IF((MID(E356,5,2))="38","LLM(F)",IF((MID(E356,5,2))="39","ICT",IF((MID(E356,5,2))="40","MTCA",IF((MID(E356,5,2))="41","MS-PH",IF((MID(E356,5,2))="42","ARCH",IF((MID(E356,5,2))="43","THM",IF((MID(E356,5,2))="44","MS-SWE",IF((MID(E356,5,2))="45","ENTRE",IF((MID(E356,5,2))="46","M-PHARM",IF((MID(E356,5,2))="47","CIVIL-ENG",0)))))))))))))))))))))))))))))))))))))</f>
        <v/>
      </c>
      <c r="G356" s="90">
        <f>IF((LEFT(E356,3))="063","Fall-2006",IF((LEFT(E356,3))="071","Spring-2007",IF((LEFT(E356,3))="072","Summer-2007",IF((LEFT(E356,3))="073","Fall-2007",IF((LEFT(E356,3))="081","Spring-2008",IF((LEFT(E356,3))="082","Summer-2008",IF((LEFT(E356,3))="083","Fall-2008",IF((LEFT(E356,3))="091","Spring-2009",IF((LEFT(E356,3))="092","Summer-2009",IF((LEFT(E356,3))="093","Fall-2009",IF((LEFT(E356,3))="101","Spring-2010",IF((LEFT(E356,3))="102","Summer-2010",IF((LEFT(E356,3))="103","Fall-2010",IF((LEFT(E356,3))="111","Spring-2011",IF((LEFT(E356,3))="112","Summer-2011",IF((LEFT(E356,3))="113","Fall-2011",IF((LEFT(E356,3))="121","Spring-2012",IF((LEFT(E356,3))="122","Summer-2012",IF((LEFT(E356,3))="123","Fall-2012",IF((LEFT(E356,3))="131","Spring-2013",IF((LEFT(E356,3))="132","Summer-2013",IF((LEFT(E356,3))="133","Fall-2013",IF((LEFT(E356,3))="141","Spring-2014",IF((LEFT(E356,3))="142","Summer-2014",IF((LEFT(E356,3))="143","Fall-2014",0)))))))))))))))))))))))))</f>
        <v/>
      </c>
      <c r="H356" s="85" t="inlineStr">
        <is>
          <t>Summer 2014</t>
        </is>
      </c>
      <c r="I356" s="85" t="inlineStr">
        <is>
          <t>Regent Energy &amp; power Ltd.</t>
        </is>
      </c>
      <c r="J356" s="85" t="inlineStr">
        <is>
          <t>Operation Engineer</t>
        </is>
      </c>
      <c r="K356" s="18">
        <f>HYPERLINK("mailto:srabon_781@yahoo.com","srabon_781@yahoo.com")</f>
        <v/>
      </c>
      <c r="L356" s="85" t="inlineStr">
        <is>
          <t>Shorasal power plant,Palash, Norshinghi.</t>
        </is>
      </c>
      <c r="M356" s="17" t="n">
        <v>1715630463</v>
      </c>
      <c r="N356" s="23">
        <f>HYPERLINK("mailto:srabon_781@yahoo.com","srabon_781@yahoo.com")</f>
        <v/>
      </c>
    </row>
    <row customHeight="1" ht="12.75" r="357" s="161">
      <c r="A357" s="10" t="n"/>
      <c r="B357" s="85" t="n">
        <v>353</v>
      </c>
      <c r="C357" s="85" t="n"/>
      <c r="D357" s="86" t="inlineStr">
        <is>
          <t>Abdul Azim Pollob</t>
        </is>
      </c>
      <c r="E357" s="86" t="inlineStr">
        <is>
          <t>121-15-1823</t>
        </is>
      </c>
      <c r="F357" s="49">
        <f>IF((MID(E357,5,2))="10","ENG",IF((MID(E357,5,2))="11","BBA",IF((MID(E357,5,2))="12","MBA(E)",IF((MID(E357,5,2))="14","MBA",IF((MID(E357,5,2))="15","CSE",IF((MID(E357,5,2))="16","CIS",IF((MID(E357,5,2))="17","MS-MIS",IF((MID(E357,5,2))="18","B.COM",IF((MID(E357,5,2))="19","ETE",IF((MID(E357,5,2))="20","CS",IF((MID(E357,5,2))="21","MA-ENG(P)",IF((MID(E357,5,2))="22","MA-ENG(F)",IF((MID(E357,5,2))="23","TE",IF((MID(E357,5,2))="24","JMC",IF((MID(E357,5,2))="25","MS-CSE",IF((MID(E357,5,2))="26","LLB(H)",IF((MID(E357,5,2))="27","BRE",IF((MID(E357,5,2))="28","MSS-JMC",IF((MID(E357,5,2))="29","PHARMACY",IF((MID(E357,5,2))="30","ESDM",IF((MID(E357,5,2))="31","MS-ETE",IF((MID(E357,5,2))="32","MS-TE",IF((MID(E357,5,2))="33","EEE",IF((MID(E357,5,2))="34","NFE",IF((MID(E357,5,2))="35","SWE",IF((MID(E357,5,2))="36","LLB(P)",IF((MID(E357,5,2))="37","LLM(Pre)",IF((MID(E357,5,2))="38","LLM(F)",IF((MID(E357,5,2))="39","ICT",IF((MID(E357,5,2))="40","MTCA",IF((MID(E357,5,2))="41","MS-PH",IF((MID(E357,5,2))="42","ARCH",IF((MID(E357,5,2))="43","THM",IF((MID(E357,5,2))="44","MS-SWE",IF((MID(E357,5,2))="45","ENTRE",IF((MID(E357,5,2))="46","M-PHARM",IF((MID(E357,5,2))="47","CIVIL-ENG",0)))))))))))))))))))))))))))))))))))))</f>
        <v/>
      </c>
      <c r="G357" s="90">
        <f>IF((LEFT(E357,3))="063","Fall-2006",IF((LEFT(E357,3))="071","Spring-2007",IF((LEFT(E357,3))="072","Summer-2007",IF((LEFT(E357,3))="073","Fall-2007",IF((LEFT(E357,3))="081","Spring-2008",IF((LEFT(E357,3))="082","Summer-2008",IF((LEFT(E357,3))="083","Fall-2008",IF((LEFT(E357,3))="091","Spring-2009",IF((LEFT(E357,3))="092","Summer-2009",IF((LEFT(E357,3))="093","Fall-2009",IF((LEFT(E357,3))="101","Spring-2010",IF((LEFT(E357,3))="102","Summer-2010",IF((LEFT(E357,3))="103","Fall-2010",IF((LEFT(E357,3))="111","Spring-2011",IF((LEFT(E357,3))="112","Summer-2011",IF((LEFT(E357,3))="113","Fall-2011",IF((LEFT(E357,3))="121","Spring-2012",IF((LEFT(E357,3))="122","Summer-2012",IF((LEFT(E357,3))="123","Fall-2012",IF((LEFT(E357,3))="131","Spring-2013",IF((LEFT(E357,3))="132","Summer-2013",IF((LEFT(E357,3))="133","Fall-2013",IF((LEFT(E357,3))="141","Spring-2014",IF((LEFT(E357,3))="142","Summer-2014",IF((LEFT(E357,3))="143","Fall-2014",0)))))))))))))))))))))))))</f>
        <v/>
      </c>
      <c r="H357" s="85" t="inlineStr">
        <is>
          <t>Summer 2015</t>
        </is>
      </c>
      <c r="I357" s="85" t="inlineStr">
        <is>
          <t>Startrek Associates</t>
        </is>
      </c>
      <c r="J357" s="85" t="inlineStr">
        <is>
          <t>Asst. Programmer</t>
        </is>
      </c>
      <c r="K357" s="85" t="inlineStr">
        <is>
          <t>9/A, R:01,Piscicuture housing society,Mohammadpur,Dhaka-1207.</t>
        </is>
      </c>
      <c r="L357" s="85" t="inlineStr">
        <is>
          <t>Jouvhoga west para,Gabtali,Bogra.</t>
        </is>
      </c>
      <c r="M357" s="17" t="n">
        <v>1715325273</v>
      </c>
      <c r="N357" s="23">
        <f>HYPERLINK("mailto:md.pollob@gmail.com","md.pollob@gmail.com")</f>
        <v/>
      </c>
    </row>
    <row customHeight="1" ht="12.75" r="358" s="161">
      <c r="A358" s="10" t="n"/>
      <c r="B358" s="85" t="n">
        <v>354</v>
      </c>
      <c r="C358" s="85" t="n"/>
      <c r="D358" s="96" t="inlineStr">
        <is>
          <t>Afroja Aktar</t>
        </is>
      </c>
      <c r="E358" s="29" t="inlineStr">
        <is>
          <t>101-11-1447</t>
        </is>
      </c>
      <c r="F358" s="49">
        <f>IF((MID(E358,5,2))="10","ENG",IF((MID(E358,5,2))="11","BBA",IF((MID(E358,5,2))="12","MBA(E)",IF((MID(E358,5,2))="14","MBA",IF((MID(E358,5,2))="15","CSE",IF((MID(E358,5,2))="16","CIS",IF((MID(E358,5,2))="17","MS-MIS",IF((MID(E358,5,2))="18","B.COM",IF((MID(E358,5,2))="19","ETE",IF((MID(E358,5,2))="20","CS",IF((MID(E358,5,2))="21","MA-ENG(P)",IF((MID(E358,5,2))="22","MA-ENG(F)",IF((MID(E358,5,2))="23","TE",IF((MID(E358,5,2))="24","JMC",IF((MID(E358,5,2))="25","MS-CSE",IF((MID(E358,5,2))="26","LLB(H)",IF((MID(E358,5,2))="27","BRE",IF((MID(E358,5,2))="28","MSS-JMC",IF((MID(E358,5,2))="29","PHARMACY",IF((MID(E358,5,2))="30","ESDM",IF((MID(E358,5,2))="31","MS-ETE",IF((MID(E358,5,2))="32","MS-TE",IF((MID(E358,5,2))="33","EEE",IF((MID(E358,5,2))="34","NFE",IF((MID(E358,5,2))="35","SWE",IF((MID(E358,5,2))="36","LLB(P)",IF((MID(E358,5,2))="37","LLM(Pre)",IF((MID(E358,5,2))="38","LLM(F)",IF((MID(E358,5,2))="39","ICT",IF((MID(E358,5,2))="40","MTCA",IF((MID(E358,5,2))="41","MS-PH",IF((MID(E358,5,2))="42","ARCH",IF((MID(E358,5,2))="43","THM",IF((MID(E358,5,2))="44","MS-SWE",IF((MID(E358,5,2))="45","ENTRE",IF((MID(E358,5,2))="46","M-PHARM",IF((MID(E358,5,2))="47","CIVIL-ENG",0)))))))))))))))))))))))))))))))))))))</f>
        <v/>
      </c>
      <c r="G358" s="90">
        <f>IF((LEFT(E358,3))="063","Fall-2006",IF((LEFT(E358,3))="071","Spring-2007",IF((LEFT(E358,3))="072","Summer-2007",IF((LEFT(E358,3))="073","Fall-2007",IF((LEFT(E358,3))="081","Spring-2008",IF((LEFT(E358,3))="082","Summer-2008",IF((LEFT(E358,3))="083","Fall-2008",IF((LEFT(E358,3))="091","Spring-2009",IF((LEFT(E358,3))="092","Summer-2009",IF((LEFT(E358,3))="093","Fall-2009",IF((LEFT(E358,3))="101","Spring-2010",IF((LEFT(E358,3))="102","Summer-2010",IF((LEFT(E358,3))="103","Fall-2010",IF((LEFT(E358,3))="111","Spring-2011",IF((LEFT(E358,3))="112","Summer-2011",IF((LEFT(E358,3))="113","Fall-2011",IF((LEFT(E358,3))="121","Spring-2012",IF((LEFT(E358,3))="122","Summer-2012",IF((LEFT(E358,3))="123","Fall-2012",IF((LEFT(E358,3))="131","Spring-2013",IF((LEFT(E358,3))="132","Summer-2013",IF((LEFT(E358,3))="133","Fall-2013",IF((LEFT(E358,3))="141","Spring-2014",IF((LEFT(E358,3))="142","Summer-2014",IF((LEFT(E358,3))="143","Fall-2014",0)))))))))))))))))))))))))</f>
        <v/>
      </c>
      <c r="H358" s="85" t="inlineStr">
        <is>
          <t>-</t>
        </is>
      </c>
      <c r="I358" s="85" t="inlineStr">
        <is>
          <t>-</t>
        </is>
      </c>
      <c r="J358" s="85" t="inlineStr">
        <is>
          <t>-</t>
        </is>
      </c>
      <c r="K358" s="85" t="inlineStr">
        <is>
          <t>47/3/E, Indira Road, Dhanmondi, Dhaka-1215.</t>
        </is>
      </c>
      <c r="L358" s="85" t="inlineStr">
        <is>
          <t>Vill-Changiri, Post-Poyalagacha, Thana-Kachua, Dist-Chandpur.</t>
        </is>
      </c>
      <c r="M358" s="32" t="inlineStr">
        <is>
          <t>01771770175</t>
        </is>
      </c>
      <c r="N358" t="inlineStr">
        <is>
          <t>afrojasharmin.44@gmail.com</t>
        </is>
      </c>
    </row>
    <row customHeight="1" ht="12.75" r="359" s="161">
      <c r="A359" s="10" t="n"/>
      <c r="B359" s="85" t="n">
        <v>355</v>
      </c>
      <c r="C359" s="85" t="n"/>
      <c r="D359" s="96" t="inlineStr">
        <is>
          <t>Md. Abul Kalam Azad</t>
        </is>
      </c>
      <c r="E359" s="29" t="inlineStr">
        <is>
          <t>103-33-374</t>
        </is>
      </c>
      <c r="F359" s="49">
        <f>IF((MID(E359,5,2))="10","ENG",IF((MID(E359,5,2))="11","BBA",IF((MID(E359,5,2))="12","MBA(E)",IF((MID(E359,5,2))="14","MBA",IF((MID(E359,5,2))="15","CSE",IF((MID(E359,5,2))="16","CIS",IF((MID(E359,5,2))="17","MS-MIS",IF((MID(E359,5,2))="18","B.COM",IF((MID(E359,5,2))="19","ETE",IF((MID(E359,5,2))="20","CS",IF((MID(E359,5,2))="21","MA-ENG(P)",IF((MID(E359,5,2))="22","MA-ENG(F)",IF((MID(E359,5,2))="23","TE",IF((MID(E359,5,2))="24","JMC",IF((MID(E359,5,2))="25","MS-CSE",IF((MID(E359,5,2))="26","LLB(H)",IF((MID(E359,5,2))="27","BRE",IF((MID(E359,5,2))="28","MSS-JMC",IF((MID(E359,5,2))="29","PHARMACY",IF((MID(E359,5,2))="30","ESDM",IF((MID(E359,5,2))="31","MS-ETE",IF((MID(E359,5,2))="32","MS-TE",IF((MID(E359,5,2))="33","EEE",IF((MID(E359,5,2))="34","NFE",IF((MID(E359,5,2))="35","SWE",IF((MID(E359,5,2))="36","LLB(P)",IF((MID(E359,5,2))="37","LLM(Pre)",IF((MID(E359,5,2))="38","LLM(F)",IF((MID(E359,5,2))="39","ICT",IF((MID(E359,5,2))="40","MTCA",IF((MID(E359,5,2))="41","MS-PH",IF((MID(E359,5,2))="42","ARCH",IF((MID(E359,5,2))="43","THM",IF((MID(E359,5,2))="44","MS-SWE",IF((MID(E359,5,2))="45","ENTRE",IF((MID(E359,5,2))="46","M-PHARM",IF((MID(E359,5,2))="47","CIVIL-ENG",0)))))))))))))))))))))))))))))))))))))</f>
        <v/>
      </c>
      <c r="G359" s="90">
        <f>IF((LEFT(E359,3))="063","Fall-2006",IF((LEFT(E359,3))="071","Spring-2007",IF((LEFT(E359,3))="072","Summer-2007",IF((LEFT(E359,3))="073","Fall-2007",IF((LEFT(E359,3))="081","Spring-2008",IF((LEFT(E359,3))="082","Summer-2008",IF((LEFT(E359,3))="083","Fall-2008",IF((LEFT(E359,3))="091","Spring-2009",IF((LEFT(E359,3))="092","Summer-2009",IF((LEFT(E359,3))="093","Fall-2009",IF((LEFT(E359,3))="101","Spring-2010",IF((LEFT(E359,3))="102","Summer-2010",IF((LEFT(E359,3))="103","Fall-2010",IF((LEFT(E359,3))="111","Spring-2011",IF((LEFT(E359,3))="112","Summer-2011",IF((LEFT(E359,3))="113","Fall-2011",IF((LEFT(E359,3))="121","Spring-2012",IF((LEFT(E359,3))="122","Summer-2012",IF((LEFT(E359,3))="123","Fall-2012",IF((LEFT(E359,3))="131","Spring-2013",IF((LEFT(E359,3))="132","Summer-2013",IF((LEFT(E359,3))="133","Fall-2013",IF((LEFT(E359,3))="141","Spring-2014",IF((LEFT(E359,3))="142","Summer-2014",IF((LEFT(E359,3))="143","Fall-2014",0)))))))))))))))))))))))))</f>
        <v/>
      </c>
      <c r="H359" s="85" t="inlineStr">
        <is>
          <t>Spring-2014</t>
        </is>
      </c>
      <c r="I359" s="85" t="inlineStr">
        <is>
          <t>-</t>
        </is>
      </c>
      <c r="J359" s="85" t="inlineStr">
        <is>
          <t>-</t>
        </is>
      </c>
      <c r="K359" s="85" t="inlineStr">
        <is>
          <t>736, West Kazipara, Mirpur, Dhaka-1216.</t>
        </is>
      </c>
      <c r="L359" s="85" t="inlineStr">
        <is>
          <t>Vill-Kaligonj, Post-Banodpur, Thana-Shibgonj, Dist-Chapainawbgonj.</t>
        </is>
      </c>
      <c r="M359" s="32" t="inlineStr">
        <is>
          <t>01713664333</t>
        </is>
      </c>
      <c r="N359" s="90" t="inlineStr">
        <is>
          <t>asad374@gmail.com</t>
        </is>
      </c>
    </row>
    <row customHeight="1" ht="12.75" r="360" s="161">
      <c r="A360" s="10" t="n"/>
      <c r="B360" s="85" t="n">
        <v>356</v>
      </c>
      <c r="C360" s="85" t="n"/>
      <c r="D360" s="86" t="inlineStr">
        <is>
          <t>MD. Neyamul Haque</t>
        </is>
      </c>
      <c r="E360" s="86" t="inlineStr">
        <is>
          <t>111-34-137</t>
        </is>
      </c>
      <c r="F360" s="49">
        <f>IF((MID(E360,5,2))="10","ENG",IF((MID(E360,5,2))="11","BBA",IF((MID(E360,5,2))="12","MBA(E)",IF((MID(E360,5,2))="14","MBA",IF((MID(E360,5,2))="15","CSE",IF((MID(E360,5,2))="16","CIS",IF((MID(E360,5,2))="17","MS-MIS",IF((MID(E360,5,2))="18","B.COM",IF((MID(E360,5,2))="19","ETE",IF((MID(E360,5,2))="20","CS",IF((MID(E360,5,2))="21","MA-ENG(P)",IF((MID(E360,5,2))="22","MA-ENG(F)",IF((MID(E360,5,2))="23","TE",IF((MID(E360,5,2))="24","JMC",IF((MID(E360,5,2))="25","MS-CSE",IF((MID(E360,5,2))="26","LLB(H)",IF((MID(E360,5,2))="27","BRE",IF((MID(E360,5,2))="28","MSS-JMC",IF((MID(E360,5,2))="29","PHARMACY",IF((MID(E360,5,2))="30","ESDM",IF((MID(E360,5,2))="31","MS-ETE",IF((MID(E360,5,2))="32","MS-TE",IF((MID(E360,5,2))="33","EEE",IF((MID(E360,5,2))="34","NFE",IF((MID(E360,5,2))="35","SWE",IF((MID(E360,5,2))="36","LLB(P)",IF((MID(E360,5,2))="37","LLM(Pre)",IF((MID(E360,5,2))="38","LLM(F)",IF((MID(E360,5,2))="39","ICT",IF((MID(E360,5,2))="40","MTCA",IF((MID(E360,5,2))="41","MS-PH",IF((MID(E360,5,2))="42","ARCH",IF((MID(E360,5,2))="43","THM",IF((MID(E360,5,2))="44","MS-SWE",IF((MID(E360,5,2))="45","ENTRE",IF((MID(E360,5,2))="46","M-PHARM",IF((MID(E360,5,2))="47","CIVIL-ENG",0)))))))))))))))))))))))))))))))))))))</f>
        <v/>
      </c>
      <c r="G360" s="90">
        <f>IF((LEFT(E360,3))="063","Fall-2006",IF((LEFT(E360,3))="071","Spring-2007",IF((LEFT(E360,3))="072","Summer-2007",IF((LEFT(E360,3))="073","Fall-2007",IF((LEFT(E360,3))="081","Spring-2008",IF((LEFT(E360,3))="082","Summer-2008",IF((LEFT(E360,3))="083","Fall-2008",IF((LEFT(E360,3))="091","Spring-2009",IF((LEFT(E360,3))="092","Summer-2009",IF((LEFT(E360,3))="093","Fall-2009",IF((LEFT(E360,3))="101","Spring-2010",IF((LEFT(E360,3))="102","Summer-2010",IF((LEFT(E360,3))="103","Fall-2010",IF((LEFT(E360,3))="111","Spring-2011",IF((LEFT(E360,3))="112","Summer-2011",IF((LEFT(E360,3))="113","Fall-2011",IF((LEFT(E360,3))="121","Spring-2012",IF((LEFT(E360,3))="122","Summer-2012",IF((LEFT(E360,3))="123","Fall-2012",IF((LEFT(E360,3))="131","Spring-2013",IF((LEFT(E360,3))="132","Summer-2013",IF((LEFT(E360,3))="133","Fall-2013",IF((LEFT(E360,3))="141","Spring-2014",IF((LEFT(E360,3))="142","Summer-2014",IF((LEFT(E360,3))="143","Fall-2014",0)))))))))))))))))))))))))</f>
        <v/>
      </c>
      <c r="H360" s="85" t="inlineStr">
        <is>
          <t>Fall 2013</t>
        </is>
      </c>
      <c r="I360" s="85" t="inlineStr">
        <is>
          <t>RAM Baverage &amp; agro food (Pvt). Ltd.</t>
        </is>
      </c>
      <c r="J360" s="85" t="inlineStr">
        <is>
          <t>QC Manager</t>
        </is>
      </c>
      <c r="K360" s="85" t="inlineStr">
        <is>
          <t>pak-Enayetpur,Raninager,Naogaon,</t>
        </is>
      </c>
      <c r="L360" s="85" t="inlineStr">
        <is>
          <t>pak-Enayetpur,Raninager,Naogaon,</t>
        </is>
      </c>
      <c r="M360" s="17" t="n">
        <v>1718049133</v>
      </c>
      <c r="N360" s="23">
        <f>HYPERLINK("mailto:nishadnfe@gmail.com","nishadnfe@gmail.com")</f>
        <v/>
      </c>
    </row>
    <row customHeight="1" ht="12.75" r="361" s="161">
      <c r="A361" s="10" t="n"/>
      <c r="B361" s="85" t="n">
        <v>357</v>
      </c>
      <c r="C361" s="85" t="n"/>
      <c r="D361" s="86" t="inlineStr">
        <is>
          <t>MD.  Zakirul Islam</t>
        </is>
      </c>
      <c r="E361" s="86" t="inlineStr">
        <is>
          <t>111-34-170</t>
        </is>
      </c>
      <c r="F361" s="49">
        <f>IF((MID(E361,5,2))="10","ENG",IF((MID(E361,5,2))="11","BBA",IF((MID(E361,5,2))="12","MBA(E)",IF((MID(E361,5,2))="14","MBA",IF((MID(E361,5,2))="15","CSE",IF((MID(E361,5,2))="16","CIS",IF((MID(E361,5,2))="17","MS-MIS",IF((MID(E361,5,2))="18","B.COM",IF((MID(E361,5,2))="19","ETE",IF((MID(E361,5,2))="20","CS",IF((MID(E361,5,2))="21","MA-ENG(P)",IF((MID(E361,5,2))="22","MA-ENG(F)",IF((MID(E361,5,2))="23","TE",IF((MID(E361,5,2))="24","JMC",IF((MID(E361,5,2))="25","MS-CSE",IF((MID(E361,5,2))="26","LLB(H)",IF((MID(E361,5,2))="27","BRE",IF((MID(E361,5,2))="28","MSS-JMC",IF((MID(E361,5,2))="29","PHARMACY",IF((MID(E361,5,2))="30","ESDM",IF((MID(E361,5,2))="31","MS-ETE",IF((MID(E361,5,2))="32","MS-TE",IF((MID(E361,5,2))="33","EEE",IF((MID(E361,5,2))="34","NFE",IF((MID(E361,5,2))="35","SWE",IF((MID(E361,5,2))="36","LLB(P)",IF((MID(E361,5,2))="37","LLM(Pre)",IF((MID(E361,5,2))="38","LLM(F)",IF((MID(E361,5,2))="39","ICT",IF((MID(E361,5,2))="40","MTCA",IF((MID(E361,5,2))="41","MS-PH",IF((MID(E361,5,2))="42","ARCH",IF((MID(E361,5,2))="43","THM",IF((MID(E361,5,2))="44","MS-SWE",IF((MID(E361,5,2))="45","ENTRE",IF((MID(E361,5,2))="46","M-PHARM",IF((MID(E361,5,2))="47","CIVIL-ENG",0)))))))))))))))))))))))))))))))))))))</f>
        <v/>
      </c>
      <c r="G361" s="90">
        <f>IF((LEFT(E361,3))="063","Fall-2006",IF((LEFT(E361,3))="071","Spring-2007",IF((LEFT(E361,3))="072","Summer-2007",IF((LEFT(E361,3))="073","Fall-2007",IF((LEFT(E361,3))="081","Spring-2008",IF((LEFT(E361,3))="082","Summer-2008",IF((LEFT(E361,3))="083","Fall-2008",IF((LEFT(E361,3))="091","Spring-2009",IF((LEFT(E361,3))="092","Summer-2009",IF((LEFT(E361,3))="093","Fall-2009",IF((LEFT(E361,3))="101","Spring-2010",IF((LEFT(E361,3))="102","Summer-2010",IF((LEFT(E361,3))="103","Fall-2010",IF((LEFT(E361,3))="111","Spring-2011",IF((LEFT(E361,3))="112","Summer-2011",IF((LEFT(E361,3))="113","Fall-2011",IF((LEFT(E361,3))="121","Spring-2012",IF((LEFT(E361,3))="122","Summer-2012",IF((LEFT(E361,3))="123","Fall-2012",IF((LEFT(E361,3))="131","Spring-2013",IF((LEFT(E361,3))="132","Summer-2013",IF((LEFT(E361,3))="133","Fall-2013",IF((LEFT(E361,3))="141","Spring-2014",IF((LEFT(E361,3))="142","Summer-2014",IF((LEFT(E361,3))="143","Fall-2014",0)))))))))))))))))))))))))</f>
        <v/>
      </c>
      <c r="H361" s="85" t="inlineStr">
        <is>
          <t>Fall 2013</t>
        </is>
      </c>
      <c r="I361" s="85" t="inlineStr">
        <is>
          <t>GQ Foods Ltd.</t>
        </is>
      </c>
      <c r="J361" s="85" t="inlineStr">
        <is>
          <t>Production Executive.</t>
        </is>
      </c>
      <c r="K361" s="18">
        <f>HYPERLINK("mailto:zakirulislam06@gmail.com","zakirulislam06@gmail.com")</f>
        <v/>
      </c>
      <c r="L361" s="85" t="inlineStr">
        <is>
          <t>Mirpur,Hulikhali,Bagmara,Rafshahi.</t>
        </is>
      </c>
      <c r="M361" s="17" t="n">
        <v>1763187603</v>
      </c>
      <c r="N361" s="23">
        <f>HYPERLINK("mailto:zakirulislam06@gmail.com","zakirulislam06@gmail.com")</f>
        <v/>
      </c>
    </row>
    <row customHeight="1" ht="12.75" r="362" s="161">
      <c r="A362" s="10" t="n"/>
      <c r="B362" s="85" t="n">
        <v>358</v>
      </c>
      <c r="C362" s="85" t="n"/>
      <c r="D362" s="96" t="inlineStr">
        <is>
          <t>Md. Rakibul Hasan</t>
        </is>
      </c>
      <c r="E362" s="29" t="inlineStr">
        <is>
          <t>111-26-189</t>
        </is>
      </c>
      <c r="F362" s="49">
        <f>IF((MID(E362,5,2))="10","ENG",IF((MID(E362,5,2))="11","BBA",IF((MID(E362,5,2))="12","MBA(E)",IF((MID(E362,5,2))="14","MBA",IF((MID(E362,5,2))="15","CSE",IF((MID(E362,5,2))="16","CIS",IF((MID(E362,5,2))="17","MS-MIS",IF((MID(E362,5,2))="18","B.COM",IF((MID(E362,5,2))="19","ETE",IF((MID(E362,5,2))="20","CS",IF((MID(E362,5,2))="21","MA-ENG(P)",IF((MID(E362,5,2))="22","MA-ENG(F)",IF((MID(E362,5,2))="23","TE",IF((MID(E362,5,2))="24","JMC",IF((MID(E362,5,2))="25","MS-CSE",IF((MID(E362,5,2))="26","LLB(H)",IF((MID(E362,5,2))="27","BRE",IF((MID(E362,5,2))="28","MSS-JMC",IF((MID(E362,5,2))="29","PHARMACY",IF((MID(E362,5,2))="30","ESDM",IF((MID(E362,5,2))="31","MS-ETE",IF((MID(E362,5,2))="32","MS-TE",IF((MID(E362,5,2))="33","EEE",IF((MID(E362,5,2))="34","NFE",IF((MID(E362,5,2))="35","SWE",IF((MID(E362,5,2))="36","LLB(P)",IF((MID(E362,5,2))="37","LLM(Pre)",IF((MID(E362,5,2))="38","LLM(F)",IF((MID(E362,5,2))="39","ICT",IF((MID(E362,5,2))="40","MTCA",IF((MID(E362,5,2))="41","MS-PH",IF((MID(E362,5,2))="42","ARCH",IF((MID(E362,5,2))="43","THM",IF((MID(E362,5,2))="44","MS-SWE",IF((MID(E362,5,2))="45","ENTRE",IF((MID(E362,5,2))="46","M-PHARM",IF((MID(E362,5,2))="47","CIVIL-ENG",0)))))))))))))))))))))))))))))))))))))</f>
        <v/>
      </c>
      <c r="G362" s="90">
        <f>IF((LEFT(E362,3))="063","Fall-2006",IF((LEFT(E362,3))="071","Spring-2007",IF((LEFT(E362,3))="072","Summer-2007",IF((LEFT(E362,3))="073","Fall-2007",IF((LEFT(E362,3))="081","Spring-2008",IF((LEFT(E362,3))="082","Summer-2008",IF((LEFT(E362,3))="083","Fall-2008",IF((LEFT(E362,3))="091","Spring-2009",IF((LEFT(E362,3))="092","Summer-2009",IF((LEFT(E362,3))="093","Fall-2009",IF((LEFT(E362,3))="101","Spring-2010",IF((LEFT(E362,3))="102","Summer-2010",IF((LEFT(E362,3))="103","Fall-2010",IF((LEFT(E362,3))="111","Spring-2011",IF((LEFT(E362,3))="112","Summer-2011",IF((LEFT(E362,3))="113","Fall-2011",IF((LEFT(E362,3))="121","Spring-2012",IF((LEFT(E362,3))="122","Summer-2012",IF((LEFT(E362,3))="123","Fall-2012",IF((LEFT(E362,3))="131","Spring-2013",IF((LEFT(E362,3))="132","Summer-2013",IF((LEFT(E362,3))="133","Fall-2013",IF((LEFT(E362,3))="141","Spring-2014",IF((LEFT(E362,3))="142","Summer-2014",IF((LEFT(E362,3))="143","Fall-2014",0)))))))))))))))))))))))))</f>
        <v/>
      </c>
      <c r="H362" s="85" t="inlineStr">
        <is>
          <t>Fall-2014</t>
        </is>
      </c>
      <c r="I362" s="85" t="inlineStr">
        <is>
          <t>-</t>
        </is>
      </c>
      <c r="J362" s="85" t="inlineStr">
        <is>
          <t>-</t>
        </is>
      </c>
      <c r="K362" s="39" t="inlineStr">
        <is>
          <t>83/3, Sukrabad, Dhanmondi, Dhaka.</t>
        </is>
      </c>
      <c r="L362" s="85" t="inlineStr">
        <is>
          <t>Noabali master bari,North Mojupur, Lakshmipur.</t>
        </is>
      </c>
      <c r="M362" s="32" t="inlineStr">
        <is>
          <t>01820065558</t>
        </is>
      </c>
      <c r="N362" s="90" t="inlineStr">
        <is>
          <t>hassanrakibul785@gmail.com</t>
        </is>
      </c>
    </row>
    <row customHeight="1" ht="12.75" r="363" s="161">
      <c r="A363" s="10" t="n"/>
      <c r="B363" s="85" t="n">
        <v>359</v>
      </c>
      <c r="C363" s="85" t="n"/>
      <c r="D363" s="96" t="inlineStr">
        <is>
          <t>Mousumi Akter</t>
        </is>
      </c>
      <c r="E363" s="29" t="inlineStr">
        <is>
          <t>101-11-1381</t>
        </is>
      </c>
      <c r="F363" s="49">
        <f>IF((MID(E363,5,2))="10","ENG",IF((MID(E363,5,2))="11","BBA",IF((MID(E363,5,2))="12","MBA(E)",IF((MID(E363,5,2))="14","MBA",IF((MID(E363,5,2))="15","CSE",IF((MID(E363,5,2))="16","CIS",IF((MID(E363,5,2))="17","MS-MIS",IF((MID(E363,5,2))="18","B.COM",IF((MID(E363,5,2))="19","ETE",IF((MID(E363,5,2))="20","CS",IF((MID(E363,5,2))="21","MA-ENG(P)",IF((MID(E363,5,2))="22","MA-ENG(F)",IF((MID(E363,5,2))="23","TE",IF((MID(E363,5,2))="24","JMC",IF((MID(E363,5,2))="25","MS-CSE",IF((MID(E363,5,2))="26","LLB(H)",IF((MID(E363,5,2))="27","BRE",IF((MID(E363,5,2))="28","MSS-JMC",IF((MID(E363,5,2))="29","PHARMACY",IF((MID(E363,5,2))="30","ESDM",IF((MID(E363,5,2))="31","MS-ETE",IF((MID(E363,5,2))="32","MS-TE",IF((MID(E363,5,2))="33","EEE",IF((MID(E363,5,2))="34","NFE",IF((MID(E363,5,2))="35","SWE",IF((MID(E363,5,2))="36","LLB(P)",IF((MID(E363,5,2))="37","LLM(Pre)",IF((MID(E363,5,2))="38","LLM(F)",IF((MID(E363,5,2))="39","ICT",IF((MID(E363,5,2))="40","MTCA",IF((MID(E363,5,2))="41","MS-PH",IF((MID(E363,5,2))="42","ARCH",IF((MID(E363,5,2))="43","THM",IF((MID(E363,5,2))="44","MS-SWE",IF((MID(E363,5,2))="45","ENTRE",IF((MID(E363,5,2))="46","M-PHARM",IF((MID(E363,5,2))="47","CIVIL-ENG",0)))))))))))))))))))))))))))))))))))))</f>
        <v/>
      </c>
      <c r="G363" s="90">
        <f>IF((LEFT(E363,3))="063","Fall-2006",IF((LEFT(E363,3))="071","Spring-2007",IF((LEFT(E363,3))="072","Summer-2007",IF((LEFT(E363,3))="073","Fall-2007",IF((LEFT(E363,3))="081","Spring-2008",IF((LEFT(E363,3))="082","Summer-2008",IF((LEFT(E363,3))="083","Fall-2008",IF((LEFT(E363,3))="091","Spring-2009",IF((LEFT(E363,3))="092","Summer-2009",IF((LEFT(E363,3))="093","Fall-2009",IF((LEFT(E363,3))="101","Spring-2010",IF((LEFT(E363,3))="102","Summer-2010",IF((LEFT(E363,3))="103","Fall-2010",IF((LEFT(E363,3))="111","Spring-2011",IF((LEFT(E363,3))="112","Summer-2011",IF((LEFT(E363,3))="113","Fall-2011",IF((LEFT(E363,3))="121","Spring-2012",IF((LEFT(E363,3))="122","Summer-2012",IF((LEFT(E363,3))="123","Fall-2012",IF((LEFT(E363,3))="131","Spring-2013",IF((LEFT(E363,3))="132","Summer-2013",IF((LEFT(E363,3))="133","Fall-2013",IF((LEFT(E363,3))="141","Spring-2014",IF((LEFT(E363,3))="142","Summer-2014",IF((LEFT(E363,3))="143","Fall-2014",0)))))))))))))))))))))))))</f>
        <v/>
      </c>
      <c r="H363" s="85" t="inlineStr">
        <is>
          <t>Spring-2014</t>
        </is>
      </c>
      <c r="I363" s="85" t="inlineStr">
        <is>
          <t>-</t>
        </is>
      </c>
      <c r="J363" s="85" t="inlineStr">
        <is>
          <t>-</t>
        </is>
      </c>
      <c r="K363" s="39" t="inlineStr">
        <is>
          <t>47/3E, Indira Road, Faramgate, Dhaka-1215.</t>
        </is>
      </c>
      <c r="L363" s="85" t="inlineStr">
        <is>
          <t>Vill-Kuttapara, Post-Shrail, Thana-Sarail, Dist-Brahmenbaria.</t>
        </is>
      </c>
      <c r="M363" s="32" t="inlineStr">
        <is>
          <t>01745781975</t>
        </is>
      </c>
      <c r="N363" t="inlineStr">
        <is>
          <t>mowashraf@yahoo.com</t>
        </is>
      </c>
    </row>
    <row customHeight="1" ht="12.75" r="364" s="161">
      <c r="A364" s="10" t="n"/>
      <c r="B364" s="85" t="n">
        <v>360</v>
      </c>
      <c r="C364" s="85" t="n"/>
      <c r="D364" s="86" t="inlineStr">
        <is>
          <t>Naznin Akter</t>
        </is>
      </c>
      <c r="E364" s="86" t="inlineStr">
        <is>
          <t>101-15-884</t>
        </is>
      </c>
      <c r="F364" s="49">
        <f>IF((MID(E364,5,2))="10","ENG",IF((MID(E364,5,2))="11","BBA",IF((MID(E364,5,2))="12","MBA(E)",IF((MID(E364,5,2))="14","MBA",IF((MID(E364,5,2))="15","CSE",IF((MID(E364,5,2))="16","CIS",IF((MID(E364,5,2))="17","MS-MIS",IF((MID(E364,5,2))="18","B.COM",IF((MID(E364,5,2))="19","ETE",IF((MID(E364,5,2))="20","CS",IF((MID(E364,5,2))="21","MA-ENG(P)",IF((MID(E364,5,2))="22","MA-ENG(F)",IF((MID(E364,5,2))="23","TE",IF((MID(E364,5,2))="24","JMC",IF((MID(E364,5,2))="25","MS-CSE",IF((MID(E364,5,2))="26","LLB(H)",IF((MID(E364,5,2))="27","BRE",IF((MID(E364,5,2))="28","MSS-JMC",IF((MID(E364,5,2))="29","PHARMACY",IF((MID(E364,5,2))="30","ESDM",IF((MID(E364,5,2))="31","MS-ETE",IF((MID(E364,5,2))="32","MS-TE",IF((MID(E364,5,2))="33","EEE",IF((MID(E364,5,2))="34","NFE",IF((MID(E364,5,2))="35","SWE",IF((MID(E364,5,2))="36","LLB(P)",IF((MID(E364,5,2))="37","LLM(Pre)",IF((MID(E364,5,2))="38","LLM(F)",IF((MID(E364,5,2))="39","ICT",IF((MID(E364,5,2))="40","MTCA",IF((MID(E364,5,2))="41","MS-PH",IF((MID(E364,5,2))="42","ARCH",IF((MID(E364,5,2))="43","THM",IF((MID(E364,5,2))="44","MS-SWE",IF((MID(E364,5,2))="45","ENTRE",IF((MID(E364,5,2))="46","M-PHARM",IF((MID(E364,5,2))="47","CIVIL-ENG",0)))))))))))))))))))))))))))))))))))))</f>
        <v/>
      </c>
      <c r="G364" s="90">
        <f>IF((LEFT(E364,3))="063","Fall-2006",IF((LEFT(E364,3))="071","Spring-2007",IF((LEFT(E364,3))="072","Summer-2007",IF((LEFT(E364,3))="073","Fall-2007",IF((LEFT(E364,3))="081","Spring-2008",IF((LEFT(E364,3))="082","Summer-2008",IF((LEFT(E364,3))="083","Fall-2008",IF((LEFT(E364,3))="091","Spring-2009",IF((LEFT(E364,3))="092","Summer-2009",IF((LEFT(E364,3))="093","Fall-2009",IF((LEFT(E364,3))="101","Spring-2010",IF((LEFT(E364,3))="102","Summer-2010",IF((LEFT(E364,3))="103","Fall-2010",IF((LEFT(E364,3))="111","Spring-2011",IF((LEFT(E364,3))="112","Summer-2011",IF((LEFT(E364,3))="113","Fall-2011",IF((LEFT(E364,3))="121","Spring-2012",IF((LEFT(E364,3))="122","Summer-2012",IF((LEFT(E364,3))="123","Fall-2012",IF((LEFT(E364,3))="131","Spring-2013",IF((LEFT(E364,3))="132","Summer-2013",IF((LEFT(E364,3))="133","Fall-2013",IF((LEFT(E364,3))="141","Spring-2014",IF((LEFT(E364,3))="142","Summer-2014",IF((LEFT(E364,3))="143","Fall-2014",0)))))))))))))))))))))))))</f>
        <v/>
      </c>
      <c r="H364" s="85" t="inlineStr">
        <is>
          <t>Summer 2014</t>
        </is>
      </c>
      <c r="I364" s="85" t="inlineStr">
        <is>
          <t>Helex IT solution Ltd.</t>
        </is>
      </c>
      <c r="J364" s="77" t="inlineStr">
        <is>
          <t>-</t>
        </is>
      </c>
      <c r="K364" s="85" t="inlineStr">
        <is>
          <t>128 Crisent Road,Dhanmondi,Dhaka-1205.</t>
        </is>
      </c>
      <c r="L364" s="85" t="inlineStr">
        <is>
          <t>Kajirgaon,Konda,Keranigonj,Dhaka.</t>
        </is>
      </c>
      <c r="M364" s="17" t="n">
        <v>1741478168</v>
      </c>
      <c r="N364" s="23">
        <f>HYPERLINK("mailto:naznin18@gmail.com","naznin18@gmail.com")</f>
        <v/>
      </c>
    </row>
    <row customHeight="1" ht="12.75" r="365" s="161">
      <c r="A365" s="10" t="n"/>
      <c r="B365" s="85" t="n">
        <v>361</v>
      </c>
      <c r="C365" s="85" t="n"/>
      <c r="D365" s="86" t="inlineStr">
        <is>
          <t>MD. Abu Raihan</t>
        </is>
      </c>
      <c r="E365" s="86" t="inlineStr">
        <is>
          <t>133-32-235</t>
        </is>
      </c>
      <c r="F365" s="49">
        <f>IF((MID(E365,5,2))="10","ENG",IF((MID(E365,5,2))="11","BBA",IF((MID(E365,5,2))="12","MBA(E)",IF((MID(E365,5,2))="14","MBA",IF((MID(E365,5,2))="15","CSE",IF((MID(E365,5,2))="16","CIS",IF((MID(E365,5,2))="17","MS-MIS",IF((MID(E365,5,2))="18","B.COM",IF((MID(E365,5,2))="19","ETE",IF((MID(E365,5,2))="20","CS",IF((MID(E365,5,2))="21","MA-ENG(P)",IF((MID(E365,5,2))="22","MA-ENG(F)",IF((MID(E365,5,2))="23","TE",IF((MID(E365,5,2))="24","JMC",IF((MID(E365,5,2))="25","MS-CSE",IF((MID(E365,5,2))="26","LLB(H)",IF((MID(E365,5,2))="27","BRE",IF((MID(E365,5,2))="28","MSS-JMC",IF((MID(E365,5,2))="29","PHARMACY",IF((MID(E365,5,2))="30","ESDM",IF((MID(E365,5,2))="31","MS-ETE",IF((MID(E365,5,2))="32","MS-TE",IF((MID(E365,5,2))="33","EEE",IF((MID(E365,5,2))="34","NFE",IF((MID(E365,5,2))="35","SWE",IF((MID(E365,5,2))="36","LLB(P)",IF((MID(E365,5,2))="37","LLM(Pre)",IF((MID(E365,5,2))="38","LLM(F)",IF((MID(E365,5,2))="39","ICT",IF((MID(E365,5,2))="40","MTCA",IF((MID(E365,5,2))="41","MS-PH",IF((MID(E365,5,2))="42","ARCH",IF((MID(E365,5,2))="43","THM",IF((MID(E365,5,2))="44","MS-SWE",IF((MID(E365,5,2))="45","ENTRE",IF((MID(E365,5,2))="46","M-PHARM",IF((MID(E365,5,2))="47","CIVIL-ENG",0)))))))))))))))))))))))))))))))))))))</f>
        <v/>
      </c>
      <c r="G365" s="90">
        <f>IF((LEFT(E365,3))="063","Fall-2006",IF((LEFT(E365,3))="071","Spring-2007",IF((LEFT(E365,3))="072","Summer-2007",IF((LEFT(E365,3))="073","Fall-2007",IF((LEFT(E365,3))="081","Spring-2008",IF((LEFT(E365,3))="082","Summer-2008",IF((LEFT(E365,3))="083","Fall-2008",IF((LEFT(E365,3))="091","Spring-2009",IF((LEFT(E365,3))="092","Summer-2009",IF((LEFT(E365,3))="093","Fall-2009",IF((LEFT(E365,3))="101","Spring-2010",IF((LEFT(E365,3))="102","Summer-2010",IF((LEFT(E365,3))="103","Fall-2010",IF((LEFT(E365,3))="111","Spring-2011",IF((LEFT(E365,3))="112","Summer-2011",IF((LEFT(E365,3))="113","Fall-2011",IF((LEFT(E365,3))="121","Spring-2012",IF((LEFT(E365,3))="122","Summer-2012",IF((LEFT(E365,3))="123","Fall-2012",IF((LEFT(E365,3))="131","Spring-2013",IF((LEFT(E365,3))="132","Summer-2013",IF((LEFT(E365,3))="133","Fall-2013",IF((LEFT(E365,3))="141","Spring-2014",IF((LEFT(E365,3))="142","Summer-2014",IF((LEFT(E365,3))="143","Fall-2014",0)))))))))))))))))))))))))</f>
        <v/>
      </c>
      <c r="H365" s="85" t="inlineStr">
        <is>
          <t>Fall 2015</t>
        </is>
      </c>
      <c r="I365" s="85" t="inlineStr">
        <is>
          <t>Modele ke capital industries Ltd.</t>
        </is>
      </c>
      <c r="J365" s="85" t="inlineStr">
        <is>
          <t>Production Officer</t>
        </is>
      </c>
      <c r="K365" s="85" t="inlineStr">
        <is>
          <t>565 Nogva,Rabaya Manson,Kishorgonj.</t>
        </is>
      </c>
      <c r="L365" s="85" t="inlineStr">
        <is>
          <t>565 Nogva,Rabaya Manson,Kishorgonj.</t>
        </is>
      </c>
      <c r="M365" s="17" t="n">
        <v>1911154535</v>
      </c>
      <c r="N365" s="23">
        <f>HYPERLINK("mailto:engr.m.a.raihan@gmail.com","engr.m.a.raihan@gmail.com")</f>
        <v/>
      </c>
    </row>
    <row customHeight="1" ht="12.75" r="366" s="161">
      <c r="A366" s="10" t="n"/>
      <c r="B366" s="85" t="n">
        <v>363</v>
      </c>
      <c r="C366" s="85" t="n"/>
      <c r="D366" s="86" t="inlineStr">
        <is>
          <t>MD. Habibul Hasan</t>
        </is>
      </c>
      <c r="E366" s="86" t="inlineStr">
        <is>
          <t>113-23-2673</t>
        </is>
      </c>
      <c r="F366" s="49">
        <f>IF((MID(E366,5,2))="10","ENG",IF((MID(E366,5,2))="11","BBA",IF((MID(E366,5,2))="12","MBA(E)",IF((MID(E366,5,2))="14","MBA",IF((MID(E366,5,2))="15","CSE",IF((MID(E366,5,2))="16","CIS",IF((MID(E366,5,2))="17","MS-MIS",IF((MID(E366,5,2))="18","B.COM",IF((MID(E366,5,2))="19","ETE",IF((MID(E366,5,2))="20","CS",IF((MID(E366,5,2))="21","MA-ENG(P)",IF((MID(E366,5,2))="22","MA-ENG(F)",IF((MID(E366,5,2))="23","TE",IF((MID(E366,5,2))="24","JMC",IF((MID(E366,5,2))="25","MS-CSE",IF((MID(E366,5,2))="26","LLB(H)",IF((MID(E366,5,2))="27","BRE",IF((MID(E366,5,2))="28","MSS-JMC",IF((MID(E366,5,2))="29","PHARMACY",IF((MID(E366,5,2))="30","ESDM",IF((MID(E366,5,2))="31","MS-ETE",IF((MID(E366,5,2))="32","MS-TE",IF((MID(E366,5,2))="33","EEE",IF((MID(E366,5,2))="34","NFE",IF((MID(E366,5,2))="35","SWE",IF((MID(E366,5,2))="36","LLB(P)",IF((MID(E366,5,2))="37","LLM(Pre)",IF((MID(E366,5,2))="38","LLM(F)",IF((MID(E366,5,2))="39","ICT",IF((MID(E366,5,2))="40","MTCA",IF((MID(E366,5,2))="41","MS-PH",IF((MID(E366,5,2))="42","ARCH",IF((MID(E366,5,2))="43","THM",IF((MID(E366,5,2))="44","MS-SWE",IF((MID(E366,5,2))="45","ENTRE",IF((MID(E366,5,2))="46","M-PHARM",IF((MID(E366,5,2))="47","CIVIL-ENG",0)))))))))))))))))))))))))))))))))))))</f>
        <v/>
      </c>
      <c r="G366" s="90">
        <f>IF((LEFT(E366,3))="063","Fall-2006",IF((LEFT(E366,3))="071","Spring-2007",IF((LEFT(E366,3))="072","Summer-2007",IF((LEFT(E366,3))="073","Fall-2007",IF((LEFT(E366,3))="081","Spring-2008",IF((LEFT(E366,3))="082","Summer-2008",IF((LEFT(E366,3))="083","Fall-2008",IF((LEFT(E366,3))="091","Spring-2009",IF((LEFT(E366,3))="092","Summer-2009",IF((LEFT(E366,3))="093","Fall-2009",IF((LEFT(E366,3))="101","Spring-2010",IF((LEFT(E366,3))="102","Summer-2010",IF((LEFT(E366,3))="103","Fall-2010",IF((LEFT(E366,3))="111","Spring-2011",IF((LEFT(E366,3))="112","Summer-2011",IF((LEFT(E366,3))="113","Fall-2011",IF((LEFT(E366,3))="121","Spring-2012",IF((LEFT(E366,3))="122","Summer-2012",IF((LEFT(E366,3))="123","Fall-2012",IF((LEFT(E366,3))="131","Spring-2013",IF((LEFT(E366,3))="132","Summer-2013",IF((LEFT(E366,3))="133","Fall-2013",IF((LEFT(E366,3))="141","Spring-2014",IF((LEFT(E366,3))="142","Summer-2014",IF((LEFT(E366,3))="143","Fall-2014",0)))))))))))))))))))))))))</f>
        <v/>
      </c>
      <c r="H366" s="85" t="inlineStr">
        <is>
          <t>Summer 2015</t>
        </is>
      </c>
      <c r="I366" s="85" t="inlineStr">
        <is>
          <t>Impress Group</t>
        </is>
      </c>
      <c r="J366" s="85" t="inlineStr">
        <is>
          <t>Production Trainee</t>
        </is>
      </c>
      <c r="K366" s="85" t="inlineStr">
        <is>
          <t>648,649 East Jurain ,Islamabad Road,Dhaka 1204.</t>
        </is>
      </c>
      <c r="L366" s="85" t="inlineStr">
        <is>
          <t>648,649 East Jurain ,Islamabad Road,Dhaka 1204.</t>
        </is>
      </c>
      <c r="M366" s="17" t="n">
        <v>1680276851</v>
      </c>
      <c r="N366" s="23">
        <f>HYPERLINK("mailto:habibulakash@gmail.com","habibulakash@gmail.com")</f>
        <v/>
      </c>
    </row>
    <row customHeight="1" ht="12.75" r="367" s="161">
      <c r="A367" s="10" t="n"/>
      <c r="B367" s="85" t="n">
        <v>364</v>
      </c>
      <c r="C367" s="85" t="n"/>
      <c r="D367" s="86" t="inlineStr">
        <is>
          <t>Amena Khatun</t>
        </is>
      </c>
      <c r="E367" s="86" t="inlineStr">
        <is>
          <t>143-31-180</t>
        </is>
      </c>
      <c r="F367" s="49">
        <f>IF((MID(E367,5,2))="10","ENG",IF((MID(E367,5,2))="11","BBA",IF((MID(E367,5,2))="12","MBA(E)",IF((MID(E367,5,2))="14","MBA",IF((MID(E367,5,2))="15","CSE",IF((MID(E367,5,2))="16","CIS",IF((MID(E367,5,2))="17","MS-MIS",IF((MID(E367,5,2))="18","B.COM",IF((MID(E367,5,2))="19","ETE",IF((MID(E367,5,2))="20","CS",IF((MID(E367,5,2))="21","MA-ENG(P)",IF((MID(E367,5,2))="22","MA-ENG(F)",IF((MID(E367,5,2))="23","TE",IF((MID(E367,5,2))="24","JMC",IF((MID(E367,5,2))="25","MS-CSE",IF((MID(E367,5,2))="26","LLB(H)",IF((MID(E367,5,2))="27","BRE",IF((MID(E367,5,2))="28","MSS-JMC",IF((MID(E367,5,2))="29","PHARMACY",IF((MID(E367,5,2))="30","ESDM",IF((MID(E367,5,2))="31","MS-ETE",IF((MID(E367,5,2))="32","MS-TE",IF((MID(E367,5,2))="33","EEE",IF((MID(E367,5,2))="34","NFE",IF((MID(E367,5,2))="35","SWE",IF((MID(E367,5,2))="36","LLB(P)",IF((MID(E367,5,2))="37","LLM(Pre)",IF((MID(E367,5,2))="38","LLM(F)",IF((MID(E367,5,2))="39","ICT",IF((MID(E367,5,2))="40","MTCA",IF((MID(E367,5,2))="41","MS-PH",IF((MID(E367,5,2))="42","ARCH",IF((MID(E367,5,2))="43","THM",IF((MID(E367,5,2))="44","MS-SWE",IF((MID(E367,5,2))="45","ENTRE",IF((MID(E367,5,2))="46","M-PHARM",IF((MID(E367,5,2))="47","CIVIL-ENG",0)))))))))))))))))))))))))))))))))))))</f>
        <v/>
      </c>
      <c r="G367" s="90">
        <f>IF((LEFT(E367,3))="063","Fall-2006",IF((LEFT(E367,3))="071","Spring-2007",IF((LEFT(E367,3))="072","Summer-2007",IF((LEFT(E367,3))="073","Fall-2007",IF((LEFT(E367,3))="081","Spring-2008",IF((LEFT(E367,3))="082","Summer-2008",IF((LEFT(E367,3))="083","Fall-2008",IF((LEFT(E367,3))="091","Spring-2009",IF((LEFT(E367,3))="092","Summer-2009",IF((LEFT(E367,3))="093","Fall-2009",IF((LEFT(E367,3))="101","Spring-2010",IF((LEFT(E367,3))="102","Summer-2010",IF((LEFT(E367,3))="103","Fall-2010",IF((LEFT(E367,3))="111","Spring-2011",IF((LEFT(E367,3))="112","Summer-2011",IF((LEFT(E367,3))="113","Fall-2011",IF((LEFT(E367,3))="121","Spring-2012",IF((LEFT(E367,3))="122","Summer-2012",IF((LEFT(E367,3))="123","Fall-2012",IF((LEFT(E367,3))="131","Spring-2013",IF((LEFT(E367,3))="132","Summer-2013",IF((LEFT(E367,3))="133","Fall-2013",IF((LEFT(E367,3))="141","Spring-2014",IF((LEFT(E367,3))="142","Summer-2014",IF((LEFT(E367,3))="143","Fall-2014",0)))))))))))))))))))))))))</f>
        <v/>
      </c>
      <c r="H367" s="85" t="inlineStr">
        <is>
          <t>Summer 2015</t>
        </is>
      </c>
      <c r="I367" s="85" t="inlineStr">
        <is>
          <t>Daffodil International university</t>
        </is>
      </c>
      <c r="J367" s="85" t="inlineStr">
        <is>
          <t>Lecturer (CSE)</t>
        </is>
      </c>
      <c r="K367" s="85" t="inlineStr">
        <is>
          <t>195/3,Shantibag, Dhaka.</t>
        </is>
      </c>
      <c r="L367" s="85" t="inlineStr">
        <is>
          <t>Muksudpur,Dohar,Dhaka</t>
        </is>
      </c>
      <c r="M367" s="17" t="n">
        <v>1744713669</v>
      </c>
      <c r="N367" s="23">
        <f>HYPERLINK("mailto:amena.cse@diu.edu.bd","amena.cse@diu.edu.bd")</f>
        <v/>
      </c>
    </row>
    <row customHeight="1" ht="12.75" r="368" s="161">
      <c r="A368" s="10" t="n"/>
      <c r="B368" s="85" t="n">
        <v>365</v>
      </c>
      <c r="C368" s="85" t="n"/>
      <c r="D368" s="86" t="inlineStr">
        <is>
          <t>Shaikh Abu Faisal</t>
        </is>
      </c>
      <c r="E368" s="86" t="inlineStr">
        <is>
          <t>102-33-209</t>
        </is>
      </c>
      <c r="F368" s="49">
        <f>IF((MID(E368,5,2))="10","ENG",IF((MID(E368,5,2))="11","BBA",IF((MID(E368,5,2))="12","MBA(E)",IF((MID(E368,5,2))="14","MBA",IF((MID(E368,5,2))="15","CSE",IF((MID(E368,5,2))="16","CIS",IF((MID(E368,5,2))="17","MS-MIS",IF((MID(E368,5,2))="18","B.COM",IF((MID(E368,5,2))="19","ETE",IF((MID(E368,5,2))="20","CS",IF((MID(E368,5,2))="21","MA-ENG(P)",IF((MID(E368,5,2))="22","MA-ENG(F)",IF((MID(E368,5,2))="23","TE",IF((MID(E368,5,2))="24","JMC",IF((MID(E368,5,2))="25","MS-CSE",IF((MID(E368,5,2))="26","LLB(H)",IF((MID(E368,5,2))="27","BRE",IF((MID(E368,5,2))="28","MSS-JMC",IF((MID(E368,5,2))="29","PHARMACY",IF((MID(E368,5,2))="30","ESDM",IF((MID(E368,5,2))="31","MS-ETE",IF((MID(E368,5,2))="32","MS-TE",IF((MID(E368,5,2))="33","EEE",IF((MID(E368,5,2))="34","NFE",IF((MID(E368,5,2))="35","SWE",IF((MID(E368,5,2))="36","LLB(P)",IF((MID(E368,5,2))="37","LLM(Pre)",IF((MID(E368,5,2))="38","LLM(F)",IF((MID(E368,5,2))="39","ICT",IF((MID(E368,5,2))="40","MTCA",IF((MID(E368,5,2))="41","MS-PH",IF((MID(E368,5,2))="42","ARCH",IF((MID(E368,5,2))="43","THM",IF((MID(E368,5,2))="44","MS-SWE",IF((MID(E368,5,2))="45","ENTRE",IF((MID(E368,5,2))="46","M-PHARM",IF((MID(E368,5,2))="47","CIVIL-ENG",0)))))))))))))))))))))))))))))))))))))</f>
        <v/>
      </c>
      <c r="G368" s="90">
        <f>IF((LEFT(E368,3))="063","Fall-2006",IF((LEFT(E368,3))="071","Spring-2007",IF((LEFT(E368,3))="072","Summer-2007",IF((LEFT(E368,3))="073","Fall-2007",IF((LEFT(E368,3))="081","Spring-2008",IF((LEFT(E368,3))="082","Summer-2008",IF((LEFT(E368,3))="083","Fall-2008",IF((LEFT(E368,3))="091","Spring-2009",IF((LEFT(E368,3))="092","Summer-2009",IF((LEFT(E368,3))="093","Fall-2009",IF((LEFT(E368,3))="101","Spring-2010",IF((LEFT(E368,3))="102","Summer-2010",IF((LEFT(E368,3))="103","Fall-2010",IF((LEFT(E368,3))="111","Spring-2011",IF((LEFT(E368,3))="112","Summer-2011",IF((LEFT(E368,3))="113","Fall-2011",IF((LEFT(E368,3))="121","Spring-2012",IF((LEFT(E368,3))="122","Summer-2012",IF((LEFT(E368,3))="123","Fall-2012",IF((LEFT(E368,3))="131","Spring-2013",IF((LEFT(E368,3))="132","Summer-2013",IF((LEFT(E368,3))="133","Fall-2013",IF((LEFT(E368,3))="141","Spring-2014",IF((LEFT(E368,3))="142","Summer-2014",IF((LEFT(E368,3))="143","Fall-2014",0)))))))))))))))))))))))))</f>
        <v/>
      </c>
      <c r="H368" s="85" t="inlineStr">
        <is>
          <t xml:space="preserve"> Fall 2014</t>
        </is>
      </c>
      <c r="I368" s="85" t="inlineStr">
        <is>
          <t xml:space="preserve">Flora Ltd. </t>
        </is>
      </c>
      <c r="J368" s="85" t="inlineStr">
        <is>
          <t>Asst. System Engineer</t>
        </is>
      </c>
      <c r="K368" s="85" t="inlineStr">
        <is>
          <t>40/A, Lily garden, BC das Street, Lalbag,Dhaka 1205.</t>
        </is>
      </c>
      <c r="L368" s="85" t="inlineStr">
        <is>
          <t>Sheikhpura, Sagardari,Keshabpur,Jessore.</t>
        </is>
      </c>
      <c r="M368" s="17" t="n">
        <v>1750088353</v>
      </c>
      <c r="N368" s="23">
        <f>HYPERLINK("mailto:shk7050@gmail.com","shk7050@gmail.com")</f>
        <v/>
      </c>
    </row>
    <row customHeight="1" ht="12.75" r="369" s="161">
      <c r="A369" s="10" t="n"/>
      <c r="B369" s="85" t="n">
        <v>366</v>
      </c>
      <c r="C369" s="85" t="n"/>
      <c r="D369" s="86" t="inlineStr">
        <is>
          <t>MD. Mazharul Islam</t>
        </is>
      </c>
      <c r="E369" s="86" t="inlineStr">
        <is>
          <t>101-29-164</t>
        </is>
      </c>
      <c r="F369" s="49">
        <f>IF((MID(E369,5,2))="10","ENG",IF((MID(E369,5,2))="11","BBA",IF((MID(E369,5,2))="12","MBA(E)",IF((MID(E369,5,2))="14","MBA",IF((MID(E369,5,2))="15","CSE",IF((MID(E369,5,2))="16","CIS",IF((MID(E369,5,2))="17","MS-MIS",IF((MID(E369,5,2))="18","B.COM",IF((MID(E369,5,2))="19","ETE",IF((MID(E369,5,2))="20","CS",IF((MID(E369,5,2))="21","MA-ENG(P)",IF((MID(E369,5,2))="22","MA-ENG(F)",IF((MID(E369,5,2))="23","TE",IF((MID(E369,5,2))="24","JMC",IF((MID(E369,5,2))="25","MS-CSE",IF((MID(E369,5,2))="26","LLB(H)",IF((MID(E369,5,2))="27","BRE",IF((MID(E369,5,2))="28","MSS-JMC",IF((MID(E369,5,2))="29","PHARMACY",IF((MID(E369,5,2))="30","ESDM",IF((MID(E369,5,2))="31","MS-ETE",IF((MID(E369,5,2))="32","MS-TE",IF((MID(E369,5,2))="33","EEE",IF((MID(E369,5,2))="34","NFE",IF((MID(E369,5,2))="35","SWE",IF((MID(E369,5,2))="36","LLB(P)",IF((MID(E369,5,2))="37","LLM(Pre)",IF((MID(E369,5,2))="38","LLM(F)",IF((MID(E369,5,2))="39","ICT",IF((MID(E369,5,2))="40","MTCA",IF((MID(E369,5,2))="41","MS-PH",IF((MID(E369,5,2))="42","ARCH",IF((MID(E369,5,2))="43","THM",IF((MID(E369,5,2))="44","MS-SWE",IF((MID(E369,5,2))="45","ENTRE",IF((MID(E369,5,2))="46","M-PHARM",IF((MID(E369,5,2))="47","CIVIL-ENG",0)))))))))))))))))))))))))))))))))))))</f>
        <v/>
      </c>
      <c r="G369" s="90">
        <f>IF((LEFT(E369,3))="063","Fall-2006",IF((LEFT(E369,3))="071","Spring-2007",IF((LEFT(E369,3))="072","Summer-2007",IF((LEFT(E369,3))="073","Fall-2007",IF((LEFT(E369,3))="081","Spring-2008",IF((LEFT(E369,3))="082","Summer-2008",IF((LEFT(E369,3))="083","Fall-2008",IF((LEFT(E369,3))="091","Spring-2009",IF((LEFT(E369,3))="092","Summer-2009",IF((LEFT(E369,3))="093","Fall-2009",IF((LEFT(E369,3))="101","Spring-2010",IF((LEFT(E369,3))="102","Summer-2010",IF((LEFT(E369,3))="103","Fall-2010",IF((LEFT(E369,3))="111","Spring-2011",IF((LEFT(E369,3))="112","Summer-2011",IF((LEFT(E369,3))="113","Fall-2011",IF((LEFT(E369,3))="121","Spring-2012",IF((LEFT(E369,3))="122","Summer-2012",IF((LEFT(E369,3))="123","Fall-2012",IF((LEFT(E369,3))="131","Spring-2013",IF((LEFT(E369,3))="132","Summer-2013",IF((LEFT(E369,3))="133","Fall-2013",IF((LEFT(E369,3))="141","Spring-2014",IF((LEFT(E369,3))="142","Summer-2014",IF((LEFT(E369,3))="143","Fall-2014",0)))))))))))))))))))))))))</f>
        <v/>
      </c>
      <c r="H369" s="85" t="inlineStr">
        <is>
          <t>Fall 2013</t>
        </is>
      </c>
      <c r="I369" s="85" t="inlineStr">
        <is>
          <t>Apex pharma Ltd.</t>
        </is>
      </c>
      <c r="J369" s="85" t="inlineStr">
        <is>
          <t>Executive</t>
        </is>
      </c>
      <c r="K369" s="85" t="inlineStr">
        <is>
          <t>499, Mogh bazar,Shantinagar,Dhaka.</t>
        </is>
      </c>
      <c r="L369" s="85" t="inlineStr">
        <is>
          <t>Shakuni , College Road, Maduripur.</t>
        </is>
      </c>
      <c r="M369" s="17" t="n">
        <v>1911057356</v>
      </c>
      <c r="N369" s="23">
        <f>HYPERLINK("mailto:mazharsupta@gmail.com","mazharsupta@gmail.com")</f>
        <v/>
      </c>
    </row>
    <row customHeight="1" ht="12.75" r="370" s="161">
      <c r="A370" s="10" t="n"/>
      <c r="B370" s="85" t="n">
        <v>367</v>
      </c>
      <c r="C370" s="85" t="n"/>
      <c r="D370" s="86" t="inlineStr">
        <is>
          <t>Shariful Alam</t>
        </is>
      </c>
      <c r="E370" s="86" t="inlineStr">
        <is>
          <t>103-23-2060</t>
        </is>
      </c>
      <c r="F370" s="49">
        <f>IF((MID(E370,5,2))="10","ENG",IF((MID(E370,5,2))="11","BBA",IF((MID(E370,5,2))="12","MBA(E)",IF((MID(E370,5,2))="14","MBA",IF((MID(E370,5,2))="15","CSE",IF((MID(E370,5,2))="16","CIS",IF((MID(E370,5,2))="17","MS-MIS",IF((MID(E370,5,2))="18","B.COM",IF((MID(E370,5,2))="19","ETE",IF((MID(E370,5,2))="20","CS",IF((MID(E370,5,2))="21","MA-ENG(P)",IF((MID(E370,5,2))="22","MA-ENG(F)",IF((MID(E370,5,2))="23","TE",IF((MID(E370,5,2))="24","JMC",IF((MID(E370,5,2))="25","MS-CSE",IF((MID(E370,5,2))="26","LLB(H)",IF((MID(E370,5,2))="27","BRE",IF((MID(E370,5,2))="28","MSS-JMC",IF((MID(E370,5,2))="29","PHARMACY",IF((MID(E370,5,2))="30","ESDM",IF((MID(E370,5,2))="31","MS-ETE",IF((MID(E370,5,2))="32","MS-TE",IF((MID(E370,5,2))="33","EEE",IF((MID(E370,5,2))="34","NFE",IF((MID(E370,5,2))="35","SWE",IF((MID(E370,5,2))="36","LLB(P)",IF((MID(E370,5,2))="37","LLM(Pre)",IF((MID(E370,5,2))="38","LLM(F)",IF((MID(E370,5,2))="39","ICT",IF((MID(E370,5,2))="40","MTCA",IF((MID(E370,5,2))="41","MS-PH",IF((MID(E370,5,2))="42","ARCH",IF((MID(E370,5,2))="43","THM",IF((MID(E370,5,2))="44","MS-SWE",IF((MID(E370,5,2))="45","ENTRE",IF((MID(E370,5,2))="46","M-PHARM",IF((MID(E370,5,2))="47","CIVIL-ENG",0)))))))))))))))))))))))))))))))))))))</f>
        <v/>
      </c>
      <c r="G370" s="90">
        <f>IF((LEFT(E370,3))="063","Fall-2006",IF((LEFT(E370,3))="071","Spring-2007",IF((LEFT(E370,3))="072","Summer-2007",IF((LEFT(E370,3))="073","Fall-2007",IF((LEFT(E370,3))="081","Spring-2008",IF((LEFT(E370,3))="082","Summer-2008",IF((LEFT(E370,3))="083","Fall-2008",IF((LEFT(E370,3))="091","Spring-2009",IF((LEFT(E370,3))="092","Summer-2009",IF((LEFT(E370,3))="093","Fall-2009",IF((LEFT(E370,3))="101","Spring-2010",IF((LEFT(E370,3))="102","Summer-2010",IF((LEFT(E370,3))="103","Fall-2010",IF((LEFT(E370,3))="111","Spring-2011",IF((LEFT(E370,3))="112","Summer-2011",IF((LEFT(E370,3))="113","Fall-2011",IF((LEFT(E370,3))="121","Spring-2012",IF((LEFT(E370,3))="122","Summer-2012",IF((LEFT(E370,3))="123","Fall-2012",IF((LEFT(E370,3))="131","Spring-2013",IF((LEFT(E370,3))="132","Summer-2013",IF((LEFT(E370,3))="133","Fall-2013",IF((LEFT(E370,3))="141","Spring-2014",IF((LEFT(E370,3))="142","Summer-2014",IF((LEFT(E370,3))="143","Fall-2014",0)))))))))))))))))))))))))</f>
        <v/>
      </c>
      <c r="H370" s="85" t="inlineStr">
        <is>
          <t>Fall 2015</t>
        </is>
      </c>
      <c r="I370" s="85" t="inlineStr">
        <is>
          <t>Zaheen Knitwears Ltd.</t>
        </is>
      </c>
      <c r="J370" s="85" t="inlineStr">
        <is>
          <t>Work Study Officer</t>
        </is>
      </c>
      <c r="K370" s="85" t="inlineStr">
        <is>
          <t>286,Merhajerbag,Dhaka-1204.</t>
        </is>
      </c>
      <c r="L370" s="85" t="inlineStr">
        <is>
          <t>Kumully .Balua bazar,Gopalpur,Tangail.</t>
        </is>
      </c>
      <c r="M370" s="17" t="n">
        <v>1676413686</v>
      </c>
      <c r="N370" s="23">
        <f>HYPERLINK("mailto:shariful-2060@diu.edu.bd","shariful-2060@diu.edu.bd")</f>
        <v/>
      </c>
    </row>
    <row customHeight="1" ht="12.75" r="371" s="161">
      <c r="A371" s="10" t="n"/>
      <c r="B371" s="85" t="n">
        <v>368</v>
      </c>
      <c r="C371" s="85" t="n"/>
      <c r="D371" s="96" t="inlineStr">
        <is>
          <t>Sheikh Anamul Hoque</t>
        </is>
      </c>
      <c r="E371" s="29" t="inlineStr">
        <is>
          <t>112-33-657</t>
        </is>
      </c>
      <c r="F371" s="49">
        <f>IF((MID(E371,5,2))="10","ENG",IF((MID(E371,5,2))="11","BBA",IF((MID(E371,5,2))="12","MBA(E)",IF((MID(E371,5,2))="14","MBA",IF((MID(E371,5,2))="15","CSE",IF((MID(E371,5,2))="16","CIS",IF((MID(E371,5,2))="17","MS-MIS",IF((MID(E371,5,2))="18","B.COM",IF((MID(E371,5,2))="19","ETE",IF((MID(E371,5,2))="20","CS",IF((MID(E371,5,2))="21","MA-ENG(P)",IF((MID(E371,5,2))="22","MA-ENG(F)",IF((MID(E371,5,2))="23","TE",IF((MID(E371,5,2))="24","JMC",IF((MID(E371,5,2))="25","MS-CSE",IF((MID(E371,5,2))="26","LLB(H)",IF((MID(E371,5,2))="27","BRE",IF((MID(E371,5,2))="28","MSS-JMC",IF((MID(E371,5,2))="29","PHARMACY",IF((MID(E371,5,2))="30","ESDM",IF((MID(E371,5,2))="31","MS-ETE",IF((MID(E371,5,2))="32","MS-TE",IF((MID(E371,5,2))="33","EEE",IF((MID(E371,5,2))="34","NFE",IF((MID(E371,5,2))="35","SWE",IF((MID(E371,5,2))="36","LLB(P)",IF((MID(E371,5,2))="37","LLM(Pre)",IF((MID(E371,5,2))="38","LLM(F)",IF((MID(E371,5,2))="39","ICT",IF((MID(E371,5,2))="40","MTCA",IF((MID(E371,5,2))="41","MS-PH",IF((MID(E371,5,2))="42","ARCH",IF((MID(E371,5,2))="43","THM",IF((MID(E371,5,2))="44","MS-SWE",IF((MID(E371,5,2))="45","ENTRE",IF((MID(E371,5,2))="46","M-PHARM",IF((MID(E371,5,2))="47","CIVIL-ENG",0)))))))))))))))))))))))))))))))))))))</f>
        <v/>
      </c>
      <c r="G371" s="90">
        <f>IF((LEFT(E371,3))="063","Fall-2006",IF((LEFT(E371,3))="071","Spring-2007",IF((LEFT(E371,3))="072","Summer-2007",IF((LEFT(E371,3))="073","Fall-2007",IF((LEFT(E371,3))="081","Spring-2008",IF((LEFT(E371,3))="082","Summer-2008",IF((LEFT(E371,3))="083","Fall-2008",IF((LEFT(E371,3))="091","Spring-2009",IF((LEFT(E371,3))="092","Summer-2009",IF((LEFT(E371,3))="093","Fall-2009",IF((LEFT(E371,3))="101","Spring-2010",IF((LEFT(E371,3))="102","Summer-2010",IF((LEFT(E371,3))="103","Fall-2010",IF((LEFT(E371,3))="111","Spring-2011",IF((LEFT(E371,3))="112","Summer-2011",IF((LEFT(E371,3))="113","Fall-2011",IF((LEFT(E371,3))="121","Spring-2012",IF((LEFT(E371,3))="122","Summer-2012",IF((LEFT(E371,3))="123","Fall-2012",IF((LEFT(E371,3))="131","Spring-2013",IF((LEFT(E371,3))="132","Summer-2013",IF((LEFT(E371,3))="133","Fall-2013",IF((LEFT(E371,3))="141","Spring-2014",IF((LEFT(E371,3))="142","Summer-2014",IF((LEFT(E371,3))="143","Fall-2014",0)))))))))))))))))))))))))</f>
        <v/>
      </c>
      <c r="H371" s="85" t="inlineStr">
        <is>
          <t>Spring-2015</t>
        </is>
      </c>
      <c r="I371" s="85" t="inlineStr">
        <is>
          <t>-</t>
        </is>
      </c>
      <c r="J371" s="85" t="inlineStr">
        <is>
          <t>-</t>
        </is>
      </c>
      <c r="K371" s="85" t="inlineStr">
        <is>
          <t>-</t>
        </is>
      </c>
      <c r="L371" s="85" t="inlineStr">
        <is>
          <t>Vill-Ulania, Post-Ulania, Thana-Mehendigong, Dist-Barisal.</t>
        </is>
      </c>
      <c r="M371" s="32" t="inlineStr">
        <is>
          <t>01719033514</t>
        </is>
      </c>
      <c r="N371" s="90" t="inlineStr">
        <is>
          <t>anamul33-657@diu.edu.bd</t>
        </is>
      </c>
    </row>
    <row customHeight="1" ht="12.75" r="372" s="161">
      <c r="A372" s="10" t="n"/>
      <c r="B372" s="85" t="n">
        <v>369</v>
      </c>
      <c r="C372" s="85" t="n"/>
      <c r="D372" s="86" t="inlineStr">
        <is>
          <t>Mahmudul Hasan
 Khan</t>
        </is>
      </c>
      <c r="E372" s="86" t="inlineStr">
        <is>
          <t>143-25-417</t>
        </is>
      </c>
      <c r="F372" s="49">
        <f>IF((MID(E372,5,2))="10","ENG",IF((MID(E372,5,2))="11","BBA",IF((MID(E372,5,2))="12","MBA(E)",IF((MID(E372,5,2))="14","MBA",IF((MID(E372,5,2))="15","CSE",IF((MID(E372,5,2))="16","CIS",IF((MID(E372,5,2))="17","MS-MIS",IF((MID(E372,5,2))="18","B.COM",IF((MID(E372,5,2))="19","ETE",IF((MID(E372,5,2))="20","CS",IF((MID(E372,5,2))="21","MA-ENG(P)",IF((MID(E372,5,2))="22","MA-ENG(F)",IF((MID(E372,5,2))="23","TE",IF((MID(E372,5,2))="24","JMC",IF((MID(E372,5,2))="25","MS-CSE",IF((MID(E372,5,2))="26","LLB(H)",IF((MID(E372,5,2))="27","BRE",IF((MID(E372,5,2))="28","MSS-JMC",IF((MID(E372,5,2))="29","PHARMACY",IF((MID(E372,5,2))="30","ESDM",IF((MID(E372,5,2))="31","MS-ETE",IF((MID(E372,5,2))="32","MS-TE",IF((MID(E372,5,2))="33","EEE",IF((MID(E372,5,2))="34","NFE",IF((MID(E372,5,2))="35","SWE",IF((MID(E372,5,2))="36","LLB(P)",IF((MID(E372,5,2))="37","LLM(Pre)",IF((MID(E372,5,2))="38","LLM(F)",IF((MID(E372,5,2))="39","ICT",IF((MID(E372,5,2))="40","MTCA",IF((MID(E372,5,2))="41","MS-PH",IF((MID(E372,5,2))="42","ARCH",IF((MID(E372,5,2))="43","THM",IF((MID(E372,5,2))="44","MS-SWE",IF((MID(E372,5,2))="45","ENTRE",IF((MID(E372,5,2))="46","M-PHARM",IF((MID(E372,5,2))="47","CIVIL-ENG",0)))))))))))))))))))))))))))))))))))))</f>
        <v/>
      </c>
      <c r="G372" s="90">
        <f>IF((LEFT(E372,3))="063","Fall-2006",IF((LEFT(E372,3))="071","Spring-2007",IF((LEFT(E372,3))="072","Summer-2007",IF((LEFT(E372,3))="073","Fall-2007",IF((LEFT(E372,3))="081","Spring-2008",IF((LEFT(E372,3))="082","Summer-2008",IF((LEFT(E372,3))="083","Fall-2008",IF((LEFT(E372,3))="091","Spring-2009",IF((LEFT(E372,3))="092","Summer-2009",IF((LEFT(E372,3))="093","Fall-2009",IF((LEFT(E372,3))="101","Spring-2010",IF((LEFT(E372,3))="102","Summer-2010",IF((LEFT(E372,3))="103","Fall-2010",IF((LEFT(E372,3))="111","Spring-2011",IF((LEFT(E372,3))="112","Summer-2011",IF((LEFT(E372,3))="113","Fall-2011",IF((LEFT(E372,3))="121","Spring-2012",IF((LEFT(E372,3))="122","Summer-2012",IF((LEFT(E372,3))="123","Fall-2012",IF((LEFT(E372,3))="131","Spring-2013",IF((LEFT(E372,3))="132","Summer-2013",IF((LEFT(E372,3))="133","Fall-2013",IF((LEFT(E372,3))="141","Spring-2014",IF((LEFT(E372,3))="142","Summer-2014",IF((LEFT(E372,3))="143","Fall-2014",0)))))))))))))))))))))))))</f>
        <v/>
      </c>
      <c r="H372" s="85" t="inlineStr">
        <is>
          <t>Fall 2015</t>
        </is>
      </c>
      <c r="I372" s="85" t="inlineStr">
        <is>
          <t>DUSRA Soft</t>
        </is>
      </c>
      <c r="J372" s="85" t="inlineStr">
        <is>
          <t>Software Developer</t>
        </is>
      </c>
      <c r="K372" s="85" t="inlineStr">
        <is>
          <t>F: 12/C/01,New Market city complex, Dhaka-1205.</t>
        </is>
      </c>
      <c r="L372" s="85" t="inlineStr">
        <is>
          <t>22/ chha Dhakeswari Road,Polashi,Dhaka.</t>
        </is>
      </c>
      <c r="M372" s="17" t="n">
        <v>1879995812</v>
      </c>
      <c r="N372" s="23">
        <f>HYPERLINK("mailto:hasan417@diu.edu.bd","hasan417@diu.edu.bd")</f>
        <v/>
      </c>
    </row>
    <row customHeight="1" ht="12.75" r="373" s="161">
      <c r="A373" s="10" t="n"/>
      <c r="B373" s="85" t="n">
        <v>370</v>
      </c>
      <c r="C373" s="85" t="n"/>
      <c r="D373" s="96" t="inlineStr">
        <is>
          <t>Kelement Setu Mondal</t>
        </is>
      </c>
      <c r="E373" s="29" t="inlineStr">
        <is>
          <t>132-14-1078</t>
        </is>
      </c>
      <c r="F373" s="49">
        <f>IF((MID(E373,5,2))="10","ENG",IF((MID(E373,5,2))="11","BBA",IF((MID(E373,5,2))="12","MBA(E)",IF((MID(E373,5,2))="14","MBA",IF((MID(E373,5,2))="15","CSE",IF((MID(E373,5,2))="16","CIS",IF((MID(E373,5,2))="17","MS-MIS",IF((MID(E373,5,2))="18","B.COM",IF((MID(E373,5,2))="19","ETE",IF((MID(E373,5,2))="20","CS",IF((MID(E373,5,2))="21","MA-ENG(P)",IF((MID(E373,5,2))="22","MA-ENG(F)",IF((MID(E373,5,2))="23","TE",IF((MID(E373,5,2))="24","JMC",IF((MID(E373,5,2))="25","MS-CSE",IF((MID(E373,5,2))="26","LLB(H)",IF((MID(E373,5,2))="27","BRE",IF((MID(E373,5,2))="28","MSS-JMC",IF((MID(E373,5,2))="29","PHARMACY",IF((MID(E373,5,2))="30","ESDM",IF((MID(E373,5,2))="31","MS-ETE",IF((MID(E373,5,2))="32","MS-TE",IF((MID(E373,5,2))="33","EEE",IF((MID(E373,5,2))="34","NFE",IF((MID(E373,5,2))="35","SWE",IF((MID(E373,5,2))="36","LLB(P)",IF((MID(E373,5,2))="37","LLM(Pre)",IF((MID(E373,5,2))="38","LLM(F)",IF((MID(E373,5,2))="39","ICT",IF((MID(E373,5,2))="40","MTCA",IF((MID(E373,5,2))="41","MS-PH",IF((MID(E373,5,2))="42","ARCH",IF((MID(E373,5,2))="43","THM",IF((MID(E373,5,2))="44","MS-SWE",IF((MID(E373,5,2))="45","ENTRE",IF((MID(E373,5,2))="46","M-PHARM",IF((MID(E373,5,2))="47","CIVIL-ENG",0)))))))))))))))))))))))))))))))))))))</f>
        <v/>
      </c>
      <c r="G373" s="90">
        <f>IF((LEFT(E373,3))="063","Fall-2006",IF((LEFT(E373,3))="071","Spring-2007",IF((LEFT(E373,3))="072","Summer-2007",IF((LEFT(E373,3))="073","Fall-2007",IF((LEFT(E373,3))="081","Spring-2008",IF((LEFT(E373,3))="082","Summer-2008",IF((LEFT(E373,3))="083","Fall-2008",IF((LEFT(E373,3))="091","Spring-2009",IF((LEFT(E373,3))="092","Summer-2009",IF((LEFT(E373,3))="093","Fall-2009",IF((LEFT(E373,3))="101","Spring-2010",IF((LEFT(E373,3))="102","Summer-2010",IF((LEFT(E373,3))="103","Fall-2010",IF((LEFT(E373,3))="111","Spring-2011",IF((LEFT(E373,3))="112","Summer-2011",IF((LEFT(E373,3))="113","Fall-2011",IF((LEFT(E373,3))="121","Spring-2012",IF((LEFT(E373,3))="122","Summer-2012",IF((LEFT(E373,3))="123","Fall-2012",IF((LEFT(E373,3))="131","Spring-2013",IF((LEFT(E373,3))="132","Summer-2013",IF((LEFT(E373,3))="133","Fall-2013",IF((LEFT(E373,3))="141","Spring-2014",IF((LEFT(E373,3))="142","Summer-2014",IF((LEFT(E373,3))="143","Fall-2014",0)))))))))))))))))))))))))</f>
        <v/>
      </c>
      <c r="H373" s="85" t="inlineStr">
        <is>
          <t>Fall-2015</t>
        </is>
      </c>
      <c r="I373" s="85" t="inlineStr">
        <is>
          <t>-</t>
        </is>
      </c>
      <c r="J373" s="85" t="inlineStr">
        <is>
          <t>-</t>
        </is>
      </c>
      <c r="K373" s="85" t="inlineStr">
        <is>
          <t>House No-6/H, 3rd Floor, Gate No-5, Minipuripara, Tejgoan, Dhaka-1215.</t>
        </is>
      </c>
      <c r="L373" s="85" t="inlineStr">
        <is>
          <t>Vill-Nittarnadopur, Post-Nattanadopur, Thana-Gangni, Dist-Meherpur.</t>
        </is>
      </c>
      <c r="M373" s="32" t="inlineStr">
        <is>
          <t>01714245519</t>
        </is>
      </c>
      <c r="N373" s="90" t="inlineStr">
        <is>
          <t>kelement2007@yahoo.com</t>
        </is>
      </c>
    </row>
    <row customHeight="1" ht="12.75" r="374" s="161">
      <c r="A374" s="10" t="n"/>
      <c r="B374" s="85" t="n">
        <v>371</v>
      </c>
      <c r="C374" s="85" t="n"/>
      <c r="D374" s="96" t="inlineStr">
        <is>
          <t>Monzurul Islam</t>
        </is>
      </c>
      <c r="E374" s="29" t="inlineStr">
        <is>
          <t>122-33-992</t>
        </is>
      </c>
      <c r="F374" s="49">
        <f>IF((MID(E374,5,2))="10","ENG",IF((MID(E374,5,2))="11","BBA",IF((MID(E374,5,2))="12","MBA(E)",IF((MID(E374,5,2))="14","MBA",IF((MID(E374,5,2))="15","CSE",IF((MID(E374,5,2))="16","CIS",IF((MID(E374,5,2))="17","MS-MIS",IF((MID(E374,5,2))="18","B.COM",IF((MID(E374,5,2))="19","ETE",IF((MID(E374,5,2))="20","CS",IF((MID(E374,5,2))="21","MA-ENG(P)",IF((MID(E374,5,2))="22","MA-ENG(F)",IF((MID(E374,5,2))="23","TE",IF((MID(E374,5,2))="24","JMC",IF((MID(E374,5,2))="25","MS-CSE",IF((MID(E374,5,2))="26","LLB(H)",IF((MID(E374,5,2))="27","BRE",IF((MID(E374,5,2))="28","MSS-JMC",IF((MID(E374,5,2))="29","PHARMACY",IF((MID(E374,5,2))="30","ESDM",IF((MID(E374,5,2))="31","MS-ETE",IF((MID(E374,5,2))="32","MS-TE",IF((MID(E374,5,2))="33","EEE",IF((MID(E374,5,2))="34","NFE",IF((MID(E374,5,2))="35","SWE",IF((MID(E374,5,2))="36","LLB(P)",IF((MID(E374,5,2))="37","LLM(Pre)",IF((MID(E374,5,2))="38","LLM(F)",IF((MID(E374,5,2))="39","ICT",IF((MID(E374,5,2))="40","MTCA",IF((MID(E374,5,2))="41","MS-PH",IF((MID(E374,5,2))="42","ARCH",IF((MID(E374,5,2))="43","THM",IF((MID(E374,5,2))="44","MS-SWE",IF((MID(E374,5,2))="45","ENTRE",IF((MID(E374,5,2))="46","M-PHARM",IF((MID(E374,5,2))="47","CIVIL-ENG",0)))))))))))))))))))))))))))))))))))))</f>
        <v/>
      </c>
      <c r="G374" s="90">
        <f>IF((LEFT(E374,3))="063","Fall-2006",IF((LEFT(E374,3))="071","Spring-2007",IF((LEFT(E374,3))="072","Summer-2007",IF((LEFT(E374,3))="073","Fall-2007",IF((LEFT(E374,3))="081","Spring-2008",IF((LEFT(E374,3))="082","Summer-2008",IF((LEFT(E374,3))="083","Fall-2008",IF((LEFT(E374,3))="091","Spring-2009",IF((LEFT(E374,3))="092","Summer-2009",IF((LEFT(E374,3))="093","Fall-2009",IF((LEFT(E374,3))="101","Spring-2010",IF((LEFT(E374,3))="102","Summer-2010",IF((LEFT(E374,3))="103","Fall-2010",IF((LEFT(E374,3))="111","Spring-2011",IF((LEFT(E374,3))="112","Summer-2011",IF((LEFT(E374,3))="113","Fall-2011",IF((LEFT(E374,3))="121","Spring-2012",IF((LEFT(E374,3))="122","Summer-2012",IF((LEFT(E374,3))="123","Fall-2012",IF((LEFT(E374,3))="131","Spring-2013",IF((LEFT(E374,3))="132","Summer-2013",IF((LEFT(E374,3))="133","Fall-2013",IF((LEFT(E374,3))="141","Spring-2014",IF((LEFT(E374,3))="142","Summer-2014",IF((LEFT(E374,3))="143","Fall-2014",0)))))))))))))))))))))))))</f>
        <v/>
      </c>
      <c r="H374" s="85" t="inlineStr">
        <is>
          <t>Fall-2015</t>
        </is>
      </c>
      <c r="I374" s="85" t="inlineStr">
        <is>
          <t>-</t>
        </is>
      </c>
      <c r="J374" s="85" t="inlineStr">
        <is>
          <t>-</t>
        </is>
      </c>
      <c r="K374" s="85" t="inlineStr">
        <is>
          <t>13/11, 3rd Floor, Pathen Shaheb Goli, Shamoli road-2, Dhaka.</t>
        </is>
      </c>
      <c r="L374" s="85" t="inlineStr">
        <is>
          <t>East Bampara, Post-Belta, Thana-Nangalkot, Dist-Comilla.</t>
        </is>
      </c>
      <c r="M374" s="32" t="inlineStr">
        <is>
          <t>01813873828</t>
        </is>
      </c>
      <c r="N374" s="90" t="inlineStr">
        <is>
          <t>monzurul_eng@yahoo.com</t>
        </is>
      </c>
    </row>
    <row customHeight="1" ht="12.75" r="375" s="161">
      <c r="A375" s="10" t="n"/>
      <c r="B375" s="85" t="n">
        <v>372</v>
      </c>
      <c r="C375" s="85" t="n"/>
      <c r="D375" s="86" t="inlineStr">
        <is>
          <t>MD. Arafat Uddin</t>
        </is>
      </c>
      <c r="E375" s="86" t="inlineStr">
        <is>
          <t>122-33-1035</t>
        </is>
      </c>
      <c r="F375" s="49">
        <f>IF((MID(E375,5,2))="10","ENG",IF((MID(E375,5,2))="11","BBA",IF((MID(E375,5,2))="12","MBA(E)",IF((MID(E375,5,2))="14","MBA",IF((MID(E375,5,2))="15","CSE",IF((MID(E375,5,2))="16","CIS",IF((MID(E375,5,2))="17","MS-MIS",IF((MID(E375,5,2))="18","B.COM",IF((MID(E375,5,2))="19","ETE",IF((MID(E375,5,2))="20","CS",IF((MID(E375,5,2))="21","MA-ENG(P)",IF((MID(E375,5,2))="22","MA-ENG(F)",IF((MID(E375,5,2))="23","TE",IF((MID(E375,5,2))="24","JMC",IF((MID(E375,5,2))="25","MS-CSE",IF((MID(E375,5,2))="26","LLB(H)",IF((MID(E375,5,2))="27","BRE",IF((MID(E375,5,2))="28","MSS-JMC",IF((MID(E375,5,2))="29","PHARMACY",IF((MID(E375,5,2))="30","ESDM",IF((MID(E375,5,2))="31","MS-ETE",IF((MID(E375,5,2))="32","MS-TE",IF((MID(E375,5,2))="33","EEE",IF((MID(E375,5,2))="34","NFE",IF((MID(E375,5,2))="35","SWE",IF((MID(E375,5,2))="36","LLB(P)",IF((MID(E375,5,2))="37","LLM(Pre)",IF((MID(E375,5,2))="38","LLM(F)",IF((MID(E375,5,2))="39","ICT",IF((MID(E375,5,2))="40","MTCA",IF((MID(E375,5,2))="41","MS-PH",IF((MID(E375,5,2))="42","ARCH",IF((MID(E375,5,2))="43","THM",IF((MID(E375,5,2))="44","MS-SWE",IF((MID(E375,5,2))="45","ENTRE",IF((MID(E375,5,2))="46","M-PHARM",IF((MID(E375,5,2))="47","CIVIL-ENG",0)))))))))))))))))))))))))))))))))))))</f>
        <v/>
      </c>
      <c r="G375" s="90">
        <f>IF((LEFT(E375,3))="063","Fall-2006",IF((LEFT(E375,3))="071","Spring-2007",IF((LEFT(E375,3))="072","Summer-2007",IF((LEFT(E375,3))="073","Fall-2007",IF((LEFT(E375,3))="081","Spring-2008",IF((LEFT(E375,3))="082","Summer-2008",IF((LEFT(E375,3))="083","Fall-2008",IF((LEFT(E375,3))="091","Spring-2009",IF((LEFT(E375,3))="092","Summer-2009",IF((LEFT(E375,3))="093","Fall-2009",IF((LEFT(E375,3))="101","Spring-2010",IF((LEFT(E375,3))="102","Summer-2010",IF((LEFT(E375,3))="103","Fall-2010",IF((LEFT(E375,3))="111","Spring-2011",IF((LEFT(E375,3))="112","Summer-2011",IF((LEFT(E375,3))="113","Fall-2011",IF((LEFT(E375,3))="121","Spring-2012",IF((LEFT(E375,3))="122","Summer-2012",IF((LEFT(E375,3))="123","Fall-2012",IF((LEFT(E375,3))="131","Spring-2013",IF((LEFT(E375,3))="132","Summer-2013",IF((LEFT(E375,3))="133","Fall-2013",IF((LEFT(E375,3))="141","Spring-2014",IF((LEFT(E375,3))="142","Summer-2014",IF((LEFT(E375,3))="143","Fall-2014",0)))))))))))))))))))))))))</f>
        <v/>
      </c>
      <c r="H375" s="85" t="inlineStr">
        <is>
          <t>Fall 2015</t>
        </is>
      </c>
      <c r="I375" s="85" t="inlineStr">
        <is>
          <t>Khawaja Polytechnic Institute</t>
        </is>
      </c>
      <c r="J375" s="85" t="inlineStr">
        <is>
          <t>Instructor</t>
        </is>
      </c>
      <c r="K375" s="77" t="inlineStr">
        <is>
          <t>-</t>
        </is>
      </c>
      <c r="L375" s="85" t="inlineStr">
        <is>
          <t>East Durgapur,Mirsharai,Chittagong.</t>
        </is>
      </c>
      <c r="M375" s="17" t="n">
        <v>1813243523</v>
      </c>
      <c r="N375" s="23">
        <f>HYPERLINK("mailto:ronymircth@gmail.com","ronymircth@gmail.com")</f>
        <v/>
      </c>
    </row>
    <row customHeight="1" ht="12.75" r="376" s="161">
      <c r="A376" s="10" t="n"/>
      <c r="B376" s="85" t="n">
        <v>373</v>
      </c>
      <c r="C376" s="85" t="n"/>
      <c r="D376" s="86" t="inlineStr">
        <is>
          <t>MD. Hasan Ibna 
Khairul Islam</t>
        </is>
      </c>
      <c r="E376" s="86" t="inlineStr">
        <is>
          <t>103-23-2233</t>
        </is>
      </c>
      <c r="F376" s="49">
        <f>IF((MID(E376,5,2))="10","ENG",IF((MID(E376,5,2))="11","BBA",IF((MID(E376,5,2))="12","MBA(E)",IF((MID(E376,5,2))="14","MBA",IF((MID(E376,5,2))="15","CSE",IF((MID(E376,5,2))="16","CIS",IF((MID(E376,5,2))="17","MS-MIS",IF((MID(E376,5,2))="18","B.COM",IF((MID(E376,5,2))="19","ETE",IF((MID(E376,5,2))="20","CS",IF((MID(E376,5,2))="21","MA-ENG(P)",IF((MID(E376,5,2))="22","MA-ENG(F)",IF((MID(E376,5,2))="23","TE",IF((MID(E376,5,2))="24","JMC",IF((MID(E376,5,2))="25","MS-CSE",IF((MID(E376,5,2))="26","LLB(H)",IF((MID(E376,5,2))="27","BRE",IF((MID(E376,5,2))="28","MSS-JMC",IF((MID(E376,5,2))="29","PHARMACY",IF((MID(E376,5,2))="30","ESDM",IF((MID(E376,5,2))="31","MS-ETE",IF((MID(E376,5,2))="32","MS-TE",IF((MID(E376,5,2))="33","EEE",IF((MID(E376,5,2))="34","NFE",IF((MID(E376,5,2))="35","SWE",IF((MID(E376,5,2))="36","LLB(P)",IF((MID(E376,5,2))="37","LLM(Pre)",IF((MID(E376,5,2))="38","LLM(F)",IF((MID(E376,5,2))="39","ICT",IF((MID(E376,5,2))="40","MTCA",IF((MID(E376,5,2))="41","MS-PH",IF((MID(E376,5,2))="42","ARCH",IF((MID(E376,5,2))="43","THM",IF((MID(E376,5,2))="44","MS-SWE",IF((MID(E376,5,2))="45","ENTRE",IF((MID(E376,5,2))="46","M-PHARM",IF((MID(E376,5,2))="47","CIVIL-ENG",0)))))))))))))))))))))))))))))))))))))</f>
        <v/>
      </c>
      <c r="G376" s="90">
        <f>IF((LEFT(E376,3))="063","Fall-2006",IF((LEFT(E376,3))="071","Spring-2007",IF((LEFT(E376,3))="072","Summer-2007",IF((LEFT(E376,3))="073","Fall-2007",IF((LEFT(E376,3))="081","Spring-2008",IF((LEFT(E376,3))="082","Summer-2008",IF((LEFT(E376,3))="083","Fall-2008",IF((LEFT(E376,3))="091","Spring-2009",IF((LEFT(E376,3))="092","Summer-2009",IF((LEFT(E376,3))="093","Fall-2009",IF((LEFT(E376,3))="101","Spring-2010",IF((LEFT(E376,3))="102","Summer-2010",IF((LEFT(E376,3))="103","Fall-2010",IF((LEFT(E376,3))="111","Spring-2011",IF((LEFT(E376,3))="112","Summer-2011",IF((LEFT(E376,3))="113","Fall-2011",IF((LEFT(E376,3))="121","Spring-2012",IF((LEFT(E376,3))="122","Summer-2012",IF((LEFT(E376,3))="123","Fall-2012",IF((LEFT(E376,3))="131","Spring-2013",IF((LEFT(E376,3))="132","Summer-2013",IF((LEFT(E376,3))="133","Fall-2013",IF((LEFT(E376,3))="141","Spring-2014",IF((LEFT(E376,3))="142","Summer-2014",IF((LEFT(E376,3))="143","Fall-2014",0)))))))))))))))))))))))))</f>
        <v/>
      </c>
      <c r="H376" s="85" t="inlineStr">
        <is>
          <t>Summer 2014</t>
        </is>
      </c>
      <c r="I376" s="85" t="inlineStr">
        <is>
          <t>National Institute Of engineering &amp; technology</t>
        </is>
      </c>
      <c r="J376" s="85" t="inlineStr">
        <is>
          <t>Asst. Registrar</t>
        </is>
      </c>
      <c r="K376" s="85" t="inlineStr">
        <is>
          <t>1101/2/C, East Shewrapara,Dhaka 1216.</t>
        </is>
      </c>
      <c r="L376" s="85" t="inlineStr">
        <is>
          <t>H: 05, RA: 01, Fasitola,Gobindhogonj,Gaibandha.</t>
        </is>
      </c>
      <c r="M376" s="17" t="n">
        <v>1738451242</v>
      </c>
      <c r="N376" s="23">
        <f>HYPERLINK("mailto:rawjan@rocketmail.com","rawjan@rocketmail.com")</f>
        <v/>
      </c>
    </row>
    <row customHeight="1" ht="12.75" r="377" s="161">
      <c r="A377" s="10" t="n"/>
      <c r="B377" s="85" t="n">
        <v>374</v>
      </c>
      <c r="C377" s="85" t="n"/>
      <c r="D377" s="86" t="inlineStr">
        <is>
          <t>Rahimatus Zohara</t>
        </is>
      </c>
      <c r="E377" s="86" t="inlineStr">
        <is>
          <t>132-14-1156</t>
        </is>
      </c>
      <c r="F377" s="49">
        <f>IF((MID(E377,5,2))="10","ENG",IF((MID(E377,5,2))="11","BBA",IF((MID(E377,5,2))="12","MBA(E)",IF((MID(E377,5,2))="14","MBA",IF((MID(E377,5,2))="15","CSE",IF((MID(E377,5,2))="16","CIS",IF((MID(E377,5,2))="17","MS-MIS",IF((MID(E377,5,2))="18","B.COM",IF((MID(E377,5,2))="19","ETE",IF((MID(E377,5,2))="20","CS",IF((MID(E377,5,2))="21","MA-ENG(P)",IF((MID(E377,5,2))="22","MA-ENG(F)",IF((MID(E377,5,2))="23","TE",IF((MID(E377,5,2))="24","JMC",IF((MID(E377,5,2))="25","MS-CSE",IF((MID(E377,5,2))="26","LLB(H)",IF((MID(E377,5,2))="27","BRE",IF((MID(E377,5,2))="28","MSS-JMC",IF((MID(E377,5,2))="29","PHARMACY",IF((MID(E377,5,2))="30","ESDM",IF((MID(E377,5,2))="31","MS-ETE",IF((MID(E377,5,2))="32","MS-TE",IF((MID(E377,5,2))="33","EEE",IF((MID(E377,5,2))="34","NFE",IF((MID(E377,5,2))="35","SWE",IF((MID(E377,5,2))="36","LLB(P)",IF((MID(E377,5,2))="37","LLM(Pre)",IF((MID(E377,5,2))="38","LLM(F)",IF((MID(E377,5,2))="39","ICT",IF((MID(E377,5,2))="40","MTCA",IF((MID(E377,5,2))="41","MS-PH",IF((MID(E377,5,2))="42","ARCH",IF((MID(E377,5,2))="43","THM",IF((MID(E377,5,2))="44","MS-SWE",IF((MID(E377,5,2))="45","ENTRE",IF((MID(E377,5,2))="46","M-PHARM",IF((MID(E377,5,2))="47","CIVIL-ENG",0)))))))))))))))))))))))))))))))))))))</f>
        <v/>
      </c>
      <c r="G377" s="90">
        <f>IF((LEFT(E377,3))="063","Fall-2006",IF((LEFT(E377,3))="071","Spring-2007",IF((LEFT(E377,3))="072","Summer-2007",IF((LEFT(E377,3))="073","Fall-2007",IF((LEFT(E377,3))="081","Spring-2008",IF((LEFT(E377,3))="082","Summer-2008",IF((LEFT(E377,3))="083","Fall-2008",IF((LEFT(E377,3))="091","Spring-2009",IF((LEFT(E377,3))="092","Summer-2009",IF((LEFT(E377,3))="093","Fall-2009",IF((LEFT(E377,3))="101","Spring-2010",IF((LEFT(E377,3))="102","Summer-2010",IF((LEFT(E377,3))="103","Fall-2010",IF((LEFT(E377,3))="111","Spring-2011",IF((LEFT(E377,3))="112","Summer-2011",IF((LEFT(E377,3))="113","Fall-2011",IF((LEFT(E377,3))="121","Spring-2012",IF((LEFT(E377,3))="122","Summer-2012",IF((LEFT(E377,3))="123","Fall-2012",IF((LEFT(E377,3))="131","Spring-2013",IF((LEFT(E377,3))="132","Summer-2013",IF((LEFT(E377,3))="133","Fall-2013",IF((LEFT(E377,3))="141","Spring-2014",IF((LEFT(E377,3))="142","Summer-2014",IF((LEFT(E377,3))="143","Fall-2014",0)))))))))))))))))))))))))</f>
        <v/>
      </c>
      <c r="H377" s="85" t="inlineStr">
        <is>
          <t>Fall 2015</t>
        </is>
      </c>
      <c r="I377" s="85" t="inlineStr">
        <is>
          <t>BSDI</t>
        </is>
      </c>
      <c r="J377" s="85" t="inlineStr">
        <is>
          <t>Jr. Instructor</t>
        </is>
      </c>
      <c r="K377" s="85" t="inlineStr">
        <is>
          <t>H: 08, R: 17,S: 11, Uttara,Dhaka.</t>
        </is>
      </c>
      <c r="L377" s="85" t="inlineStr">
        <is>
          <t>H: 08, R: 17,S: 11, Uttara,Dhaka.</t>
        </is>
      </c>
      <c r="M377" s="17" t="n">
        <v>1723176509</v>
      </c>
      <c r="N377" s="23">
        <f>HYPERLINK("mailto:rahimatus@bsdi-bd.org","rahimatus@bsdi-bd.org")</f>
        <v/>
      </c>
    </row>
    <row customHeight="1" ht="12.75" r="378" s="161">
      <c r="A378" s="10" t="n"/>
      <c r="B378" s="85" t="n">
        <v>375</v>
      </c>
      <c r="C378" s="85" t="n"/>
      <c r="D378" s="86" t="inlineStr">
        <is>
          <t>MD. Abu Hena 
Mostafa Kamal</t>
        </is>
      </c>
      <c r="E378" s="86" t="inlineStr">
        <is>
          <t>111-23-2338</t>
        </is>
      </c>
      <c r="F378" s="49">
        <f>IF((MID(E378,5,2))="10","ENG",IF((MID(E378,5,2))="11","BBA",IF((MID(E378,5,2))="12","MBA(E)",IF((MID(E378,5,2))="14","MBA",IF((MID(E378,5,2))="15","CSE",IF((MID(E378,5,2))="16","CIS",IF((MID(E378,5,2))="17","MS-MIS",IF((MID(E378,5,2))="18","B.COM",IF((MID(E378,5,2))="19","ETE",IF((MID(E378,5,2))="20","CS",IF((MID(E378,5,2))="21","MA-ENG(P)",IF((MID(E378,5,2))="22","MA-ENG(F)",IF((MID(E378,5,2))="23","TE",IF((MID(E378,5,2))="24","JMC",IF((MID(E378,5,2))="25","MS-CSE",IF((MID(E378,5,2))="26","LLB(H)",IF((MID(E378,5,2))="27","BRE",IF((MID(E378,5,2))="28","MSS-JMC",IF((MID(E378,5,2))="29","PHARMACY",IF((MID(E378,5,2))="30","ESDM",IF((MID(E378,5,2))="31","MS-ETE",IF((MID(E378,5,2))="32","MS-TE",IF((MID(E378,5,2))="33","EEE",IF((MID(E378,5,2))="34","NFE",IF((MID(E378,5,2))="35","SWE",IF((MID(E378,5,2))="36","LLB(P)",IF((MID(E378,5,2))="37","LLM(Pre)",IF((MID(E378,5,2))="38","LLM(F)",IF((MID(E378,5,2))="39","ICT",IF((MID(E378,5,2))="40","MTCA",IF((MID(E378,5,2))="41","MS-PH",IF((MID(E378,5,2))="42","ARCH",IF((MID(E378,5,2))="43","THM",IF((MID(E378,5,2))="44","MS-SWE",IF((MID(E378,5,2))="45","ENTRE",IF((MID(E378,5,2))="46","M-PHARM",IF((MID(E378,5,2))="47","CIVIL-ENG",0)))))))))))))))))))))))))))))))))))))</f>
        <v/>
      </c>
      <c r="G378" s="90">
        <f>IF((LEFT(E378,3))="063","Fall-2006",IF((LEFT(E378,3))="071","Spring-2007",IF((LEFT(E378,3))="072","Summer-2007",IF((LEFT(E378,3))="073","Fall-2007",IF((LEFT(E378,3))="081","Spring-2008",IF((LEFT(E378,3))="082","Summer-2008",IF((LEFT(E378,3))="083","Fall-2008",IF((LEFT(E378,3))="091","Spring-2009",IF((LEFT(E378,3))="092","Summer-2009",IF((LEFT(E378,3))="093","Fall-2009",IF((LEFT(E378,3))="101","Spring-2010",IF((LEFT(E378,3))="102","Summer-2010",IF((LEFT(E378,3))="103","Fall-2010",IF((LEFT(E378,3))="111","Spring-2011",IF((LEFT(E378,3))="112","Summer-2011",IF((LEFT(E378,3))="113","Fall-2011",IF((LEFT(E378,3))="121","Spring-2012",IF((LEFT(E378,3))="122","Summer-2012",IF((LEFT(E378,3))="123","Fall-2012",IF((LEFT(E378,3))="131","Spring-2013",IF((LEFT(E378,3))="132","Summer-2013",IF((LEFT(E378,3))="133","Fall-2013",IF((LEFT(E378,3))="141","Spring-2014",IF((LEFT(E378,3))="142","Summer-2014",IF((LEFT(E378,3))="143","Fall-2014",0)))))))))))))))))))))))))</f>
        <v/>
      </c>
      <c r="H378" s="85" t="inlineStr">
        <is>
          <t>Fall 2014</t>
        </is>
      </c>
      <c r="I378" s="85" t="inlineStr">
        <is>
          <t xml:space="preserve"> Universal Menswar Ltd</t>
        </is>
      </c>
      <c r="J378" s="85" t="inlineStr">
        <is>
          <t>Industrial Engineer</t>
        </is>
      </c>
      <c r="K378" s="18">
        <f>HYPERLINK("mailto:abuhenak@gmail.com","abuhenak@gmail.com")</f>
        <v/>
      </c>
      <c r="L378" s="85" t="inlineStr">
        <is>
          <t>Baya,Paba,  Shahmukdum,Rajshahi</t>
        </is>
      </c>
      <c r="M378" s="17" t="n">
        <v>1930938788</v>
      </c>
      <c r="N378" s="23">
        <f>HYPERLINK("mailto:abuhenak@gmail.com","abuhenak@gmail.com")</f>
        <v/>
      </c>
    </row>
    <row customHeight="1" ht="12.75" r="379" s="161">
      <c r="A379" s="10" t="n"/>
      <c r="B379" s="85" t="n">
        <v>376</v>
      </c>
      <c r="C379" s="85" t="n"/>
      <c r="D379" s="96" t="inlineStr">
        <is>
          <t>Md. Abdullah Al Mamun</t>
        </is>
      </c>
      <c r="E379" s="29" t="inlineStr">
        <is>
          <t>112-11-278</t>
        </is>
      </c>
      <c r="F379" s="49">
        <f>IF((MID(E379,5,2))="10","ENG",IF((MID(E379,5,2))="11","BBA",IF((MID(E379,5,2))="12","MBA(E)",IF((MID(E379,5,2))="14","MBA",IF((MID(E379,5,2))="15","CSE",IF((MID(E379,5,2))="16","CIS",IF((MID(E379,5,2))="17","MS-MIS",IF((MID(E379,5,2))="18","B.COM",IF((MID(E379,5,2))="19","ETE",IF((MID(E379,5,2))="20","CS",IF((MID(E379,5,2))="21","MA-ENG(P)",IF((MID(E379,5,2))="22","MA-ENG(F)",IF((MID(E379,5,2))="23","TE",IF((MID(E379,5,2))="24","JMC",IF((MID(E379,5,2))="25","MS-CSE",IF((MID(E379,5,2))="26","LLB(H)",IF((MID(E379,5,2))="27","BRE",IF((MID(E379,5,2))="28","MSS-JMC",IF((MID(E379,5,2))="29","PHARMACY",IF((MID(E379,5,2))="30","ESDM",IF((MID(E379,5,2))="31","MS-ETE",IF((MID(E379,5,2))="32","MS-TE",IF((MID(E379,5,2))="33","EEE",IF((MID(E379,5,2))="34","NFE",IF((MID(E379,5,2))="35","SWE",IF((MID(E379,5,2))="36","LLB(P)",IF((MID(E379,5,2))="37","LLM(Pre)",IF((MID(E379,5,2))="38","LLM(F)",IF((MID(E379,5,2))="39","ICT",IF((MID(E379,5,2))="40","MTCA",IF((MID(E379,5,2))="41","MS-PH",IF((MID(E379,5,2))="42","ARCH",IF((MID(E379,5,2))="43","THM",IF((MID(E379,5,2))="44","MS-SWE",IF((MID(E379,5,2))="45","ENTRE",IF((MID(E379,5,2))="46","M-PHARM",IF((MID(E379,5,2))="47","CIVIL-ENG",0)))))))))))))))))))))))))))))))))))))</f>
        <v/>
      </c>
      <c r="G379" s="90">
        <f>IF((LEFT(E379,3))="063","Fall-2006",IF((LEFT(E379,3))="071","Spring-2007",IF((LEFT(E379,3))="072","Summer-2007",IF((LEFT(E379,3))="073","Fall-2007",IF((LEFT(E379,3))="081","Spring-2008",IF((LEFT(E379,3))="082","Summer-2008",IF((LEFT(E379,3))="083","Fall-2008",IF((LEFT(E379,3))="091","Spring-2009",IF((LEFT(E379,3))="092","Summer-2009",IF((LEFT(E379,3))="093","Fall-2009",IF((LEFT(E379,3))="101","Spring-2010",IF((LEFT(E379,3))="102","Summer-2010",IF((LEFT(E379,3))="103","Fall-2010",IF((LEFT(E379,3))="111","Spring-2011",IF((LEFT(E379,3))="112","Summer-2011",IF((LEFT(E379,3))="113","Fall-2011",IF((LEFT(E379,3))="121","Spring-2012",IF((LEFT(E379,3))="122","Summer-2012",IF((LEFT(E379,3))="123","Fall-2012",IF((LEFT(E379,3))="131","Spring-2013",IF((LEFT(E379,3))="132","Summer-2013",IF((LEFT(E379,3))="133","Fall-2013",IF((LEFT(E379,3))="141","Spring-2014",IF((LEFT(E379,3))="142","Summer-2014",IF((LEFT(E379,3))="143","Fall-2014",0)))))))))))))))))))))))))</f>
        <v/>
      </c>
      <c r="H379" s="85" t="inlineStr">
        <is>
          <t>Fall-2014</t>
        </is>
      </c>
      <c r="I379" s="85" t="inlineStr">
        <is>
          <t>-</t>
        </is>
      </c>
      <c r="J379" s="85" t="inlineStr">
        <is>
          <t>-</t>
        </is>
      </c>
      <c r="K379" s="39" t="inlineStr">
        <is>
          <t>House No-04, Road No-10, Sector-14, Uttara, Dhaka-1230.</t>
        </is>
      </c>
      <c r="L379" s="85" t="inlineStr">
        <is>
          <t>Vill-Jigatola, Post-Gopalpur, Thana-Jamalpur, Dist-Jamalpur.</t>
        </is>
      </c>
      <c r="M379" s="32" t="inlineStr">
        <is>
          <t>01681291454</t>
        </is>
      </c>
      <c r="N379" t="inlineStr">
        <is>
          <t>mamun78901@gmail.com</t>
        </is>
      </c>
    </row>
    <row customHeight="1" ht="12.75" r="380" s="161">
      <c r="A380" s="10" t="n"/>
      <c r="B380" s="85" t="n">
        <v>377</v>
      </c>
      <c r="C380" s="85" t="n"/>
      <c r="D380" s="96" t="inlineStr">
        <is>
          <t>Sabiha Mahbuba</t>
        </is>
      </c>
      <c r="E380" s="29" t="inlineStr">
        <is>
          <t>112-11-286</t>
        </is>
      </c>
      <c r="F380" s="49">
        <f>IF((MID(E380,5,2))="10","ENG",IF((MID(E380,5,2))="11","BBA",IF((MID(E380,5,2))="12","MBA(E)",IF((MID(E380,5,2))="14","MBA",IF((MID(E380,5,2))="15","CSE",IF((MID(E380,5,2))="16","CIS",IF((MID(E380,5,2))="17","MS-MIS",IF((MID(E380,5,2))="18","B.COM",IF((MID(E380,5,2))="19","ETE",IF((MID(E380,5,2))="20","CS",IF((MID(E380,5,2))="21","MA-ENG(P)",IF((MID(E380,5,2))="22","MA-ENG(F)",IF((MID(E380,5,2))="23","TE",IF((MID(E380,5,2))="24","JMC",IF((MID(E380,5,2))="25","MS-CSE",IF((MID(E380,5,2))="26","LLB(H)",IF((MID(E380,5,2))="27","BRE",IF((MID(E380,5,2))="28","MSS-JMC",IF((MID(E380,5,2))="29","PHARMACY",IF((MID(E380,5,2))="30","ESDM",IF((MID(E380,5,2))="31","MS-ETE",IF((MID(E380,5,2))="32","MS-TE",IF((MID(E380,5,2))="33","EEE",IF((MID(E380,5,2))="34","NFE",IF((MID(E380,5,2))="35","SWE",IF((MID(E380,5,2))="36","LLB(P)",IF((MID(E380,5,2))="37","LLM(Pre)",IF((MID(E380,5,2))="38","LLM(F)",IF((MID(E380,5,2))="39","ICT",IF((MID(E380,5,2))="40","MTCA",IF((MID(E380,5,2))="41","MS-PH",IF((MID(E380,5,2))="42","ARCH",IF((MID(E380,5,2))="43","THM",IF((MID(E380,5,2))="44","MS-SWE",IF((MID(E380,5,2))="45","ENTRE",IF((MID(E380,5,2))="46","M-PHARM",IF((MID(E380,5,2))="47","CIVIL-ENG",0)))))))))))))))))))))))))))))))))))))</f>
        <v/>
      </c>
      <c r="G380" s="90">
        <f>IF((LEFT(E380,3))="063","Fall-2006",IF((LEFT(E380,3))="071","Spring-2007",IF((LEFT(E380,3))="072","Summer-2007",IF((LEFT(E380,3))="073","Fall-2007",IF((LEFT(E380,3))="081","Spring-2008",IF((LEFT(E380,3))="082","Summer-2008",IF((LEFT(E380,3))="083","Fall-2008",IF((LEFT(E380,3))="091","Spring-2009",IF((LEFT(E380,3))="092","Summer-2009",IF((LEFT(E380,3))="093","Fall-2009",IF((LEFT(E380,3))="101","Spring-2010",IF((LEFT(E380,3))="102","Summer-2010",IF((LEFT(E380,3))="103","Fall-2010",IF((LEFT(E380,3))="111","Spring-2011",IF((LEFT(E380,3))="112","Summer-2011",IF((LEFT(E380,3))="113","Fall-2011",IF((LEFT(E380,3))="121","Spring-2012",IF((LEFT(E380,3))="122","Summer-2012",IF((LEFT(E380,3))="123","Fall-2012",IF((LEFT(E380,3))="131","Spring-2013",IF((LEFT(E380,3))="132","Summer-2013",IF((LEFT(E380,3))="133","Fall-2013",IF((LEFT(E380,3))="141","Spring-2014",IF((LEFT(E380,3))="142","Summer-2014",IF((LEFT(E380,3))="143","Fall-2014",0)))))))))))))))))))))))))</f>
        <v/>
      </c>
      <c r="H380" s="85" t="inlineStr">
        <is>
          <t>Spring-2015</t>
        </is>
      </c>
      <c r="I380" s="85" t="inlineStr">
        <is>
          <t>-</t>
        </is>
      </c>
      <c r="J380" s="85" t="inlineStr">
        <is>
          <t>-</t>
        </is>
      </c>
      <c r="K380" s="39" t="inlineStr">
        <is>
          <t>Hosue No-21, Road no-7, Sector-13, Uttara, Dhaka-1230</t>
        </is>
      </c>
      <c r="L380" s="39" t="inlineStr">
        <is>
          <t>Hosue No-21, Road no-7, Sector-13, Uttara, Dhaka-1230</t>
        </is>
      </c>
      <c r="M380" s="32" t="inlineStr">
        <is>
          <t>01760618748</t>
        </is>
      </c>
      <c r="N380" s="90" t="inlineStr">
        <is>
          <t>juirahman748@gmail.com</t>
        </is>
      </c>
    </row>
    <row customHeight="1" ht="12.75" r="381" s="161">
      <c r="A381" s="10" t="n"/>
      <c r="B381" s="85" t="n">
        <v>378</v>
      </c>
      <c r="C381" s="85" t="n"/>
      <c r="D381" s="96" t="inlineStr">
        <is>
          <t>Sonia Kabir</t>
        </is>
      </c>
      <c r="E381" s="29" t="inlineStr">
        <is>
          <t>112-11-283</t>
        </is>
      </c>
      <c r="F381" s="49">
        <f>IF((MID(E381,5,2))="10","ENG",IF((MID(E381,5,2))="11","BBA",IF((MID(E381,5,2))="12","MBA(E)",IF((MID(E381,5,2))="14","MBA",IF((MID(E381,5,2))="15","CSE",IF((MID(E381,5,2))="16","CIS",IF((MID(E381,5,2))="17","MS-MIS",IF((MID(E381,5,2))="18","B.COM",IF((MID(E381,5,2))="19","ETE",IF((MID(E381,5,2))="20","CS",IF((MID(E381,5,2))="21","MA-ENG(P)",IF((MID(E381,5,2))="22","MA-ENG(F)",IF((MID(E381,5,2))="23","TE",IF((MID(E381,5,2))="24","JMC",IF((MID(E381,5,2))="25","MS-CSE",IF((MID(E381,5,2))="26","LLB(H)",IF((MID(E381,5,2))="27","BRE",IF((MID(E381,5,2))="28","MSS-JMC",IF((MID(E381,5,2))="29","PHARMACY",IF((MID(E381,5,2))="30","ESDM",IF((MID(E381,5,2))="31","MS-ETE",IF((MID(E381,5,2))="32","MS-TE",IF((MID(E381,5,2))="33","EEE",IF((MID(E381,5,2))="34","NFE",IF((MID(E381,5,2))="35","SWE",IF((MID(E381,5,2))="36","LLB(P)",IF((MID(E381,5,2))="37","LLM(Pre)",IF((MID(E381,5,2))="38","LLM(F)",IF((MID(E381,5,2))="39","ICT",IF((MID(E381,5,2))="40","MTCA",IF((MID(E381,5,2))="41","MS-PH",IF((MID(E381,5,2))="42","ARCH",IF((MID(E381,5,2))="43","THM",IF((MID(E381,5,2))="44","MS-SWE",IF((MID(E381,5,2))="45","ENTRE",IF((MID(E381,5,2))="46","M-PHARM",IF((MID(E381,5,2))="47","CIVIL-ENG",0)))))))))))))))))))))))))))))))))))))</f>
        <v/>
      </c>
      <c r="G381" s="90">
        <f>IF((LEFT(E381,3))="063","Fall-2006",IF((LEFT(E381,3))="071","Spring-2007",IF((LEFT(E381,3))="072","Summer-2007",IF((LEFT(E381,3))="073","Fall-2007",IF((LEFT(E381,3))="081","Spring-2008",IF((LEFT(E381,3))="082","Summer-2008",IF((LEFT(E381,3))="083","Fall-2008",IF((LEFT(E381,3))="091","Spring-2009",IF((LEFT(E381,3))="092","Summer-2009",IF((LEFT(E381,3))="093","Fall-2009",IF((LEFT(E381,3))="101","Spring-2010",IF((LEFT(E381,3))="102","Summer-2010",IF((LEFT(E381,3))="103","Fall-2010",IF((LEFT(E381,3))="111","Spring-2011",IF((LEFT(E381,3))="112","Summer-2011",IF((LEFT(E381,3))="113","Fall-2011",IF((LEFT(E381,3))="121","Spring-2012",IF((LEFT(E381,3))="122","Summer-2012",IF((LEFT(E381,3))="123","Fall-2012",IF((LEFT(E381,3))="131","Spring-2013",IF((LEFT(E381,3))="132","Summer-2013",IF((LEFT(E381,3))="133","Fall-2013",IF((LEFT(E381,3))="141","Spring-2014",IF((LEFT(E381,3))="142","Summer-2014",IF((LEFT(E381,3))="143","Fall-2014",0)))))))))))))))))))))))))</f>
        <v/>
      </c>
      <c r="H381" s="85" t="inlineStr">
        <is>
          <t>Spring-2015</t>
        </is>
      </c>
      <c r="I381" s="85" t="inlineStr">
        <is>
          <t>-</t>
        </is>
      </c>
      <c r="J381" s="85" t="inlineStr">
        <is>
          <t>-</t>
        </is>
      </c>
      <c r="K381" s="39" t="inlineStr">
        <is>
          <t>House No-51, Road No-13, Sector-11, Uttara, Dhaka-1230.</t>
        </is>
      </c>
      <c r="L381" s="85" t="inlineStr">
        <is>
          <t>Vill-Kaheter Gaown, Post- Kaheter Gaown, Thana-Monohordi, Dist-Narsingdi.</t>
        </is>
      </c>
      <c r="M381" s="32" t="inlineStr">
        <is>
          <t>01746398092</t>
        </is>
      </c>
      <c r="N381" t="inlineStr">
        <is>
          <t>soniakabir991@gmail.com</t>
        </is>
      </c>
    </row>
    <row customHeight="1" ht="12.75" r="382" s="161">
      <c r="A382" s="10" t="n"/>
      <c r="B382" s="85" t="n">
        <v>379</v>
      </c>
      <c r="C382" s="85" t="n"/>
      <c r="D382" s="96" t="inlineStr">
        <is>
          <t>Sinthia Afrin</t>
        </is>
      </c>
      <c r="E382" s="86" t="inlineStr">
        <is>
          <t>102-23-107</t>
        </is>
      </c>
      <c r="F382" s="49">
        <f>IF((MID(E382,5,2))="10","ENG",IF((MID(E382,5,2))="11","BBA",IF((MID(E382,5,2))="12","MBA(E)",IF((MID(E382,5,2))="14","MBA",IF((MID(E382,5,2))="15","CSE",IF((MID(E382,5,2))="16","CIS",IF((MID(E382,5,2))="17","MS-MIS",IF((MID(E382,5,2))="18","B.COM",IF((MID(E382,5,2))="19","ETE",IF((MID(E382,5,2))="20","CS",IF((MID(E382,5,2))="21","MA-ENG(P)",IF((MID(E382,5,2))="22","MA-ENG(F)",IF((MID(E382,5,2))="23","TE",IF((MID(E382,5,2))="24","JMC",IF((MID(E382,5,2))="25","MS-CSE",IF((MID(E382,5,2))="26","LLB(H)",IF((MID(E382,5,2))="27","BRE",IF((MID(E382,5,2))="28","MSS-JMC",IF((MID(E382,5,2))="29","PHARMACY",IF((MID(E382,5,2))="30","ESDM",IF((MID(E382,5,2))="31","MS-ETE",IF((MID(E382,5,2))="32","MS-TE",IF((MID(E382,5,2))="33","EEE",IF((MID(E382,5,2))="34","NFE",IF((MID(E382,5,2))="35","SWE",IF((MID(E382,5,2))="36","LLB(P)",IF((MID(E382,5,2))="37","LLM(Pre)",IF((MID(E382,5,2))="38","LLM(F)",IF((MID(E382,5,2))="39","ICT",IF((MID(E382,5,2))="40","MTCA",IF((MID(E382,5,2))="41","MS-PH",IF((MID(E382,5,2))="42","ARCH",IF((MID(E382,5,2))="43","THM",IF((MID(E382,5,2))="44","MS-SWE",IF((MID(E382,5,2))="45","ENTRE",IF((MID(E382,5,2))="46","M-PHARM",IF((MID(E382,5,2))="47","CIVIL-ENG",0)))))))))))))))))))))))))))))))))))))</f>
        <v/>
      </c>
      <c r="G382" s="90">
        <f>IF((LEFT(E382,3))="063","Fall-2006",IF((LEFT(E382,3))="071","Spring-2007",IF((LEFT(E382,3))="072","Summer-2007",IF((LEFT(E382,3))="073","Fall-2007",IF((LEFT(E382,3))="081","Spring-2008",IF((LEFT(E382,3))="082","Summer-2008",IF((LEFT(E382,3))="083","Fall-2008",IF((LEFT(E382,3))="091","Spring-2009",IF((LEFT(E382,3))="092","Summer-2009",IF((LEFT(E382,3))="093","Fall-2009",IF((LEFT(E382,3))="101","Spring-2010",IF((LEFT(E382,3))="102","Summer-2010",IF((LEFT(E382,3))="103","Fall-2010",IF((LEFT(E382,3))="111","Spring-2011",IF((LEFT(E382,3))="112","Summer-2011",IF((LEFT(E382,3))="113","Fall-2011",IF((LEFT(E382,3))="121","Spring-2012",IF((LEFT(E382,3))="122","Summer-2012",IF((LEFT(E382,3))="123","Fall-2012",IF((LEFT(E382,3))="131","Spring-2013",IF((LEFT(E382,3))="132","Summer-2013",IF((LEFT(E382,3))="133","Fall-2013",IF((LEFT(E382,3))="141","Spring-2014",IF((LEFT(E382,3))="142","Summer-2014",IF((LEFT(E382,3))="143","Fall-2014",0)))))))))))))))))))))))))</f>
        <v/>
      </c>
      <c r="H382" s="85" t="inlineStr">
        <is>
          <t>Summer 2014</t>
        </is>
      </c>
      <c r="I382" s="85" t="inlineStr">
        <is>
          <t>Atish Dipankar University Of Science&amp;&amp; Technology</t>
        </is>
      </c>
      <c r="J382" s="85" t="inlineStr">
        <is>
          <t>Lecturer(TE).</t>
        </is>
      </c>
      <c r="K382" s="85" t="inlineStr">
        <is>
          <t>House : 04,Road: 01,Nukunja: 02,Khilkhet,Dhaka</t>
        </is>
      </c>
      <c r="L382" s="85" t="inlineStr">
        <is>
          <t>Houseno L 139,Road: 1/3,Alam nagar,Bonanipara,Rongpur.</t>
        </is>
      </c>
      <c r="M382" s="17" t="n">
        <v>1676370506</v>
      </c>
      <c r="N382" s="23">
        <f>HYPERLINK("mailto:sinthiaislam.tex15@gmail.com","sinthiaislam.tex15@gmail.com")</f>
        <v/>
      </c>
    </row>
    <row customHeight="1" ht="12.75" r="383" s="161">
      <c r="A383" s="10" t="n"/>
      <c r="B383" s="85" t="n">
        <v>380</v>
      </c>
      <c r="C383" s="85" t="n"/>
      <c r="D383" s="86" t="inlineStr">
        <is>
          <t>Masud Rayhan</t>
        </is>
      </c>
      <c r="E383" s="86" t="inlineStr">
        <is>
          <t>102-23-103</t>
        </is>
      </c>
      <c r="F383" s="49">
        <f>IF((MID(E383,5,2))="10","ENG",IF((MID(E383,5,2))="11","BBA",IF((MID(E383,5,2))="12","MBA(E)",IF((MID(E383,5,2))="14","MBA",IF((MID(E383,5,2))="15","CSE",IF((MID(E383,5,2))="16","CIS",IF((MID(E383,5,2))="17","MS-MIS",IF((MID(E383,5,2))="18","B.COM",IF((MID(E383,5,2))="19","ETE",IF((MID(E383,5,2))="20","CS",IF((MID(E383,5,2))="21","MA-ENG(P)",IF((MID(E383,5,2))="22","MA-ENG(F)",IF((MID(E383,5,2))="23","TE",IF((MID(E383,5,2))="24","JMC",IF((MID(E383,5,2))="25","MS-CSE",IF((MID(E383,5,2))="26","LLB(H)",IF((MID(E383,5,2))="27","BRE",IF((MID(E383,5,2))="28","MSS-JMC",IF((MID(E383,5,2))="29","PHARMACY",IF((MID(E383,5,2))="30","ESDM",IF((MID(E383,5,2))="31","MS-ETE",IF((MID(E383,5,2))="32","MS-TE",IF((MID(E383,5,2))="33","EEE",IF((MID(E383,5,2))="34","NFE",IF((MID(E383,5,2))="35","SWE",IF((MID(E383,5,2))="36","LLB(P)",IF((MID(E383,5,2))="37","LLM(Pre)",IF((MID(E383,5,2))="38","LLM(F)",IF((MID(E383,5,2))="39","ICT",IF((MID(E383,5,2))="40","MTCA",IF((MID(E383,5,2))="41","MS-PH",IF((MID(E383,5,2))="42","ARCH",IF((MID(E383,5,2))="43","THM",IF((MID(E383,5,2))="44","MS-SWE",IF((MID(E383,5,2))="45","ENTRE",IF((MID(E383,5,2))="46","M-PHARM",IF((MID(E383,5,2))="47","CIVIL-ENG",0)))))))))))))))))))))))))))))))))))))</f>
        <v/>
      </c>
      <c r="G383" s="90">
        <f>IF((LEFT(E383,3))="063","Fall-2006",IF((LEFT(E383,3))="071","Spring-2007",IF((LEFT(E383,3))="072","Summer-2007",IF((LEFT(E383,3))="073","Fall-2007",IF((LEFT(E383,3))="081","Spring-2008",IF((LEFT(E383,3))="082","Summer-2008",IF((LEFT(E383,3))="083","Fall-2008",IF((LEFT(E383,3))="091","Spring-2009",IF((LEFT(E383,3))="092","Summer-2009",IF((LEFT(E383,3))="093","Fall-2009",IF((LEFT(E383,3))="101","Spring-2010",IF((LEFT(E383,3))="102","Summer-2010",IF((LEFT(E383,3))="103","Fall-2010",IF((LEFT(E383,3))="111","Spring-2011",IF((LEFT(E383,3))="112","Summer-2011",IF((LEFT(E383,3))="113","Fall-2011",IF((LEFT(E383,3))="121","Spring-2012",IF((LEFT(E383,3))="122","Summer-2012",IF((LEFT(E383,3))="123","Fall-2012",IF((LEFT(E383,3))="131","Spring-2013",IF((LEFT(E383,3))="132","Summer-2013",IF((LEFT(E383,3))="133","Fall-2013",IF((LEFT(E383,3))="141","Spring-2014",IF((LEFT(E383,3))="142","Summer-2014",IF((LEFT(E383,3))="143","Fall-2014",0)))))))))))))))))))))))))</f>
        <v/>
      </c>
      <c r="H383" s="85" t="inlineStr">
        <is>
          <t>Summer 2014</t>
        </is>
      </c>
      <c r="I383" s="85" t="inlineStr">
        <is>
          <t>Youn one Hi Tech Industrise Ltd.</t>
        </is>
      </c>
      <c r="J383" s="85" t="inlineStr">
        <is>
          <t>QC</t>
        </is>
      </c>
      <c r="K383" s="77" t="inlineStr">
        <is>
          <t>-</t>
        </is>
      </c>
      <c r="L383" s="85" t="inlineStr">
        <is>
          <t>Unali Ashulia Savar,Dhaka.</t>
        </is>
      </c>
      <c r="M383" s="17" t="n">
        <v>1913320253</v>
      </c>
      <c r="N383" s="23">
        <f>HYPERLINK("mailto:masudrayhan007@yahoo.com","masudrayhan007@yahoo.com")</f>
        <v/>
      </c>
    </row>
    <row customHeight="1" ht="12.75" r="384" s="161">
      <c r="A384" s="10" t="n"/>
      <c r="B384" s="85" t="n">
        <v>381</v>
      </c>
      <c r="C384" s="85" t="n"/>
      <c r="D384" s="96" t="inlineStr">
        <is>
          <t>Rana Miah</t>
        </is>
      </c>
      <c r="E384" s="29" t="inlineStr">
        <is>
          <t>121-11-2377</t>
        </is>
      </c>
      <c r="F384" s="49">
        <f>IF((MID(E384,5,2))="10","ENG",IF((MID(E384,5,2))="11","BBA",IF((MID(E384,5,2))="12","MBA(E)",IF((MID(E384,5,2))="14","MBA",IF((MID(E384,5,2))="15","CSE",IF((MID(E384,5,2))="16","CIS",IF((MID(E384,5,2))="17","MS-MIS",IF((MID(E384,5,2))="18","B.COM",IF((MID(E384,5,2))="19","ETE",IF((MID(E384,5,2))="20","CS",IF((MID(E384,5,2))="21","MA-ENG(P)",IF((MID(E384,5,2))="22","MA-ENG(F)",IF((MID(E384,5,2))="23","TE",IF((MID(E384,5,2))="24","JMC",IF((MID(E384,5,2))="25","MS-CSE",IF((MID(E384,5,2))="26","LLB(H)",IF((MID(E384,5,2))="27","BRE",IF((MID(E384,5,2))="28","MSS-JMC",IF((MID(E384,5,2))="29","PHARMACY",IF((MID(E384,5,2))="30","ESDM",IF((MID(E384,5,2))="31","MS-ETE",IF((MID(E384,5,2))="32","MS-TE",IF((MID(E384,5,2))="33","EEE",IF((MID(E384,5,2))="34","NFE",IF((MID(E384,5,2))="35","SWE",IF((MID(E384,5,2))="36","LLB(P)",IF((MID(E384,5,2))="37","LLM(Pre)",IF((MID(E384,5,2))="38","LLM(F)",IF((MID(E384,5,2))="39","ICT",IF((MID(E384,5,2))="40","MTCA",IF((MID(E384,5,2))="41","MS-PH",IF((MID(E384,5,2))="42","ARCH",IF((MID(E384,5,2))="43","THM",IF((MID(E384,5,2))="44","MS-SWE",IF((MID(E384,5,2))="45","ENTRE",IF((MID(E384,5,2))="46","M-PHARM",IF((MID(E384,5,2))="47","CIVIL-ENG",0)))))))))))))))))))))))))))))))))))))</f>
        <v/>
      </c>
      <c r="G384" s="90">
        <f>IF((LEFT(E384,3))="063","Fall-2006",IF((LEFT(E384,3))="071","Spring-2007",IF((LEFT(E384,3))="072","Summer-2007",IF((LEFT(E384,3))="073","Fall-2007",IF((LEFT(E384,3))="081","Spring-2008",IF((LEFT(E384,3))="082","Summer-2008",IF((LEFT(E384,3))="083","Fall-2008",IF((LEFT(E384,3))="091","Spring-2009",IF((LEFT(E384,3))="092","Summer-2009",IF((LEFT(E384,3))="093","Fall-2009",IF((LEFT(E384,3))="101","Spring-2010",IF((LEFT(E384,3))="102","Summer-2010",IF((LEFT(E384,3))="103","Fall-2010",IF((LEFT(E384,3))="111","Spring-2011",IF((LEFT(E384,3))="112","Summer-2011",IF((LEFT(E384,3))="113","Fall-2011",IF((LEFT(E384,3))="121","Spring-2012",IF((LEFT(E384,3))="122","Summer-2012",IF((LEFT(E384,3))="123","Fall-2012",IF((LEFT(E384,3))="131","Spring-2013",IF((LEFT(E384,3))="132","Summer-2013",IF((LEFT(E384,3))="133","Fall-2013",IF((LEFT(E384,3))="141","Spring-2014",IF((LEFT(E384,3))="142","Summer-2014",IF((LEFT(E384,3))="143","Fall-2014",0)))))))))))))))))))))))))</f>
        <v/>
      </c>
      <c r="H384" s="85" t="inlineStr">
        <is>
          <t>Fall-2015</t>
        </is>
      </c>
      <c r="I384" s="85" t="inlineStr">
        <is>
          <t>-</t>
        </is>
      </c>
      <c r="J384" s="85" t="inlineStr">
        <is>
          <t>-</t>
        </is>
      </c>
      <c r="K384" s="77" t="inlineStr">
        <is>
          <t>43, Shukrabad, Dhanmondi, Dhaka.</t>
        </is>
      </c>
      <c r="L384" s="85" t="inlineStr">
        <is>
          <t>Gouripura, kohinoor Jute mils, Raipara, Narshingdi.</t>
        </is>
      </c>
      <c r="M384" s="32" t="inlineStr">
        <is>
          <t>01745202793</t>
        </is>
      </c>
      <c r="N384" s="90" t="inlineStr">
        <is>
          <t>rana11-2377@diu.edu.bd</t>
        </is>
      </c>
    </row>
    <row customHeight="1" ht="12.75" r="385" s="161">
      <c r="A385" s="10" t="n"/>
      <c r="B385" s="85" t="n">
        <v>382</v>
      </c>
      <c r="C385" s="85" t="n"/>
      <c r="D385" s="96" t="inlineStr">
        <is>
          <t>Rakibul Islam</t>
        </is>
      </c>
      <c r="E385" s="29" t="inlineStr">
        <is>
          <t>111-33-533</t>
        </is>
      </c>
      <c r="F385" s="49">
        <f>IF((MID(E385,5,2))="10","ENG",IF((MID(E385,5,2))="11","BBA",IF((MID(E385,5,2))="12","MBA(E)",IF((MID(E385,5,2))="14","MBA",IF((MID(E385,5,2))="15","CSE",IF((MID(E385,5,2))="16","CIS",IF((MID(E385,5,2))="17","MS-MIS",IF((MID(E385,5,2))="18","B.COM",IF((MID(E385,5,2))="19","ETE",IF((MID(E385,5,2))="20","CS",IF((MID(E385,5,2))="21","MA-ENG(P)",IF((MID(E385,5,2))="22","MA-ENG(F)",IF((MID(E385,5,2))="23","TE",IF((MID(E385,5,2))="24","JMC",IF((MID(E385,5,2))="25","MS-CSE",IF((MID(E385,5,2))="26","LLB(H)",IF((MID(E385,5,2))="27","BRE",IF((MID(E385,5,2))="28","MSS-JMC",IF((MID(E385,5,2))="29","PHARMACY",IF((MID(E385,5,2))="30","ESDM",IF((MID(E385,5,2))="31","MS-ETE",IF((MID(E385,5,2))="32","MS-TE",IF((MID(E385,5,2))="33","EEE",IF((MID(E385,5,2))="34","NFE",IF((MID(E385,5,2))="35","SWE",IF((MID(E385,5,2))="36","LLB(P)",IF((MID(E385,5,2))="37","LLM(Pre)",IF((MID(E385,5,2))="38","LLM(F)",IF((MID(E385,5,2))="39","ICT",IF((MID(E385,5,2))="40","MTCA",IF((MID(E385,5,2))="41","MS-PH",IF((MID(E385,5,2))="42","ARCH",IF((MID(E385,5,2))="43","THM",IF((MID(E385,5,2))="44","MS-SWE",IF((MID(E385,5,2))="45","ENTRE",IF((MID(E385,5,2))="46","M-PHARM",IF((MID(E385,5,2))="47","CIVIL-ENG",0)))))))))))))))))))))))))))))))))))))</f>
        <v/>
      </c>
      <c r="G385" s="90">
        <f>IF((LEFT(E385,3))="063","Fall-2006",IF((LEFT(E385,3))="071","Spring-2007",IF((LEFT(E385,3))="072","Summer-2007",IF((LEFT(E385,3))="073","Fall-2007",IF((LEFT(E385,3))="081","Spring-2008",IF((LEFT(E385,3))="082","Summer-2008",IF((LEFT(E385,3))="083","Fall-2008",IF((LEFT(E385,3))="091","Spring-2009",IF((LEFT(E385,3))="092","Summer-2009",IF((LEFT(E385,3))="093","Fall-2009",IF((LEFT(E385,3))="101","Spring-2010",IF((LEFT(E385,3))="102","Summer-2010",IF((LEFT(E385,3))="103","Fall-2010",IF((LEFT(E385,3))="111","Spring-2011",IF((LEFT(E385,3))="112","Summer-2011",IF((LEFT(E385,3))="113","Fall-2011",IF((LEFT(E385,3))="121","Spring-2012",IF((LEFT(E385,3))="122","Summer-2012",IF((LEFT(E385,3))="123","Fall-2012",IF((LEFT(E385,3))="131","Spring-2013",IF((LEFT(E385,3))="132","Summer-2013",IF((LEFT(E385,3))="133","Fall-2013",IF((LEFT(E385,3))="141","Spring-2014",IF((LEFT(E385,3))="142","Summer-2014",IF((LEFT(E385,3))="143","Fall-2014",0)))))))))))))))))))))))))</f>
        <v/>
      </c>
      <c r="H385" s="85" t="inlineStr">
        <is>
          <t>Summer-2015</t>
        </is>
      </c>
      <c r="I385" s="85" t="inlineStr">
        <is>
          <t>-</t>
        </is>
      </c>
      <c r="J385" s="85" t="inlineStr">
        <is>
          <t>-</t>
        </is>
      </c>
      <c r="K385" s="77" t="inlineStr">
        <is>
          <t>866, East Kazipara, Begum Rokya Avenue, Mirpur, Dhaka-1216.</t>
        </is>
      </c>
      <c r="L385" s="85" t="inlineStr">
        <is>
          <t>Vill-Nawrapara, Post-Kamarkhali, Thana-Madhukhali, Dist-Faridpur.</t>
        </is>
      </c>
      <c r="M385" s="32" t="inlineStr">
        <is>
          <t>01743299542</t>
        </is>
      </c>
      <c r="N385" s="27" t="inlineStr">
        <is>
          <t>rakibul533@gmail.com</t>
        </is>
      </c>
    </row>
    <row customHeight="1" ht="12.75" r="386" s="161">
      <c r="A386" s="10" t="n"/>
      <c r="B386" s="85" t="n">
        <v>383</v>
      </c>
      <c r="C386" s="85" t="n"/>
      <c r="D386" s="86" t="inlineStr">
        <is>
          <t>Sheikh MD. 
Rezaul Karim</t>
        </is>
      </c>
      <c r="E386" s="86" t="inlineStr">
        <is>
          <t>143-25-428</t>
        </is>
      </c>
      <c r="F386" s="49">
        <f>IF((MID(E386,5,2))="10","ENG",IF((MID(E386,5,2))="11","BBA",IF((MID(E386,5,2))="12","MBA(E)",IF((MID(E386,5,2))="14","MBA",IF((MID(E386,5,2))="15","CSE",IF((MID(E386,5,2))="16","CIS",IF((MID(E386,5,2))="17","MS-MIS",IF((MID(E386,5,2))="18","B.COM",IF((MID(E386,5,2))="19","ETE",IF((MID(E386,5,2))="20","CS",IF((MID(E386,5,2))="21","MA-ENG(P)",IF((MID(E386,5,2))="22","MA-ENG(F)",IF((MID(E386,5,2))="23","TE",IF((MID(E386,5,2))="24","JMC",IF((MID(E386,5,2))="25","MS-CSE",IF((MID(E386,5,2))="26","LLB(H)",IF((MID(E386,5,2))="27","BRE",IF((MID(E386,5,2))="28","MSS-JMC",IF((MID(E386,5,2))="29","PHARMACY",IF((MID(E386,5,2))="30","ESDM",IF((MID(E386,5,2))="31","MS-ETE",IF((MID(E386,5,2))="32","MS-TE",IF((MID(E386,5,2))="33","EEE",IF((MID(E386,5,2))="34","NFE",IF((MID(E386,5,2))="35","SWE",IF((MID(E386,5,2))="36","LLB(P)",IF((MID(E386,5,2))="37","LLM(Pre)",IF((MID(E386,5,2))="38","LLM(F)",IF((MID(E386,5,2))="39","ICT",IF((MID(E386,5,2))="40","MTCA",IF((MID(E386,5,2))="41","MS-PH",IF((MID(E386,5,2))="42","ARCH",IF((MID(E386,5,2))="43","THM",IF((MID(E386,5,2))="44","MS-SWE",IF((MID(E386,5,2))="45","ENTRE",IF((MID(E386,5,2))="46","M-PHARM",IF((MID(E386,5,2))="47","CIVIL-ENG",0)))))))))))))))))))))))))))))))))))))</f>
        <v/>
      </c>
      <c r="G386" s="90">
        <f>IF((LEFT(E386,3))="063","Fall-2006",IF((LEFT(E386,3))="071","Spring-2007",IF((LEFT(E386,3))="072","Summer-2007",IF((LEFT(E386,3))="073","Fall-2007",IF((LEFT(E386,3))="081","Spring-2008",IF((LEFT(E386,3))="082","Summer-2008",IF((LEFT(E386,3))="083","Fall-2008",IF((LEFT(E386,3))="091","Spring-2009",IF((LEFT(E386,3))="092","Summer-2009",IF((LEFT(E386,3))="093","Fall-2009",IF((LEFT(E386,3))="101","Spring-2010",IF((LEFT(E386,3))="102","Summer-2010",IF((LEFT(E386,3))="103","Fall-2010",IF((LEFT(E386,3))="111","Spring-2011",IF((LEFT(E386,3))="112","Summer-2011",IF((LEFT(E386,3))="113","Fall-2011",IF((LEFT(E386,3))="121","Spring-2012",IF((LEFT(E386,3))="122","Summer-2012",IF((LEFT(E386,3))="123","Fall-2012",IF((LEFT(E386,3))="131","Spring-2013",IF((LEFT(E386,3))="132","Summer-2013",IF((LEFT(E386,3))="133","Fall-2013",IF((LEFT(E386,3))="141","Spring-2014",IF((LEFT(E386,3))="142","Summer-2014",IF((LEFT(E386,3))="143","Fall-2014",0)))))))))))))))))))))))))</f>
        <v/>
      </c>
      <c r="H386" s="85" t="inlineStr">
        <is>
          <t>Summer 2015</t>
        </is>
      </c>
      <c r="I386" s="85" t="inlineStr">
        <is>
          <t>Micro Fiver Group</t>
        </is>
      </c>
      <c r="J386" s="85" t="inlineStr">
        <is>
          <t>IT Officer</t>
        </is>
      </c>
      <c r="K386" s="85" t="inlineStr">
        <is>
          <t>House no: 05, School Lane, Road no : 02,Dakshingaon,Mothentek,Basaboo,Shabujbagh,Dhaka 1214.</t>
        </is>
      </c>
      <c r="L386" s="85" t="inlineStr">
        <is>
          <t>Sanchapur,Nagla Bazar,Haluaghat,Mymensingh.</t>
        </is>
      </c>
      <c r="M386" s="17" t="n">
        <v>1912634886</v>
      </c>
      <c r="N386" s="23">
        <f>HYPERLINK("mailto:rezaul.bappy1@gmail.com","rezaul.bappy1@gmail.com")</f>
        <v/>
      </c>
    </row>
    <row customHeight="1" ht="12.75" r="387" s="161">
      <c r="A387" s="10" t="n"/>
      <c r="B387" s="85" t="n">
        <v>384</v>
      </c>
      <c r="C387" s="85" t="n"/>
      <c r="D387" s="96" t="inlineStr">
        <is>
          <t>Shamim Ahammed</t>
        </is>
      </c>
      <c r="E387" s="29" t="inlineStr">
        <is>
          <t>113-11-2290</t>
        </is>
      </c>
      <c r="F387" s="49">
        <f>IF((MID(E387,5,2))="10","ENG",IF((MID(E387,5,2))="11","BBA",IF((MID(E387,5,2))="12","MBA(E)",IF((MID(E387,5,2))="14","MBA",IF((MID(E387,5,2))="15","CSE",IF((MID(E387,5,2))="16","CIS",IF((MID(E387,5,2))="17","MS-MIS",IF((MID(E387,5,2))="18","B.COM",IF((MID(E387,5,2))="19","ETE",IF((MID(E387,5,2))="20","CS",IF((MID(E387,5,2))="21","MA-ENG(P)",IF((MID(E387,5,2))="22","MA-ENG(F)",IF((MID(E387,5,2))="23","TE",IF((MID(E387,5,2))="24","JMC",IF((MID(E387,5,2))="25","MS-CSE",IF((MID(E387,5,2))="26","LLB(H)",IF((MID(E387,5,2))="27","BRE",IF((MID(E387,5,2))="28","MSS-JMC",IF((MID(E387,5,2))="29","PHARMACY",IF((MID(E387,5,2))="30","ESDM",IF((MID(E387,5,2))="31","MS-ETE",IF((MID(E387,5,2))="32","MS-TE",IF((MID(E387,5,2))="33","EEE",IF((MID(E387,5,2))="34","NFE",IF((MID(E387,5,2))="35","SWE",IF((MID(E387,5,2))="36","LLB(P)",IF((MID(E387,5,2))="37","LLM(Pre)",IF((MID(E387,5,2))="38","LLM(F)",IF((MID(E387,5,2))="39","ICT",IF((MID(E387,5,2))="40","MTCA",IF((MID(E387,5,2))="41","MS-PH",IF((MID(E387,5,2))="42","ARCH",IF((MID(E387,5,2))="43","THM",IF((MID(E387,5,2))="44","MS-SWE",IF((MID(E387,5,2))="45","ENTRE",IF((MID(E387,5,2))="46","M-PHARM",IF((MID(E387,5,2))="47","CIVIL-ENG",0)))))))))))))))))))))))))))))))))))))</f>
        <v/>
      </c>
      <c r="G387" s="90">
        <f>IF((LEFT(E387,3))="063","Fall-2006",IF((LEFT(E387,3))="071","Spring-2007",IF((LEFT(E387,3))="072","Summer-2007",IF((LEFT(E387,3))="073","Fall-2007",IF((LEFT(E387,3))="081","Spring-2008",IF((LEFT(E387,3))="082","Summer-2008",IF((LEFT(E387,3))="083","Fall-2008",IF((LEFT(E387,3))="091","Spring-2009",IF((LEFT(E387,3))="092","Summer-2009",IF((LEFT(E387,3))="093","Fall-2009",IF((LEFT(E387,3))="101","Spring-2010",IF((LEFT(E387,3))="102","Summer-2010",IF((LEFT(E387,3))="103","Fall-2010",IF((LEFT(E387,3))="111","Spring-2011",IF((LEFT(E387,3))="112","Summer-2011",IF((LEFT(E387,3))="113","Fall-2011",IF((LEFT(E387,3))="121","Spring-2012",IF((LEFT(E387,3))="122","Summer-2012",IF((LEFT(E387,3))="123","Fall-2012",IF((LEFT(E387,3))="131","Spring-2013",IF((LEFT(E387,3))="132","Summer-2013",IF((LEFT(E387,3))="133","Fall-2013",IF((LEFT(E387,3))="141","Spring-2014",IF((LEFT(E387,3))="142","Summer-2014",IF((LEFT(E387,3))="143","Fall-2014",0)))))))))))))))))))))))))</f>
        <v/>
      </c>
      <c r="H387" s="85" t="inlineStr">
        <is>
          <t>Spring-2015</t>
        </is>
      </c>
      <c r="I387" s="85" t="inlineStr">
        <is>
          <t>-</t>
        </is>
      </c>
      <c r="J387" s="85" t="inlineStr">
        <is>
          <t>-</t>
        </is>
      </c>
      <c r="K387" s="85" t="inlineStr">
        <is>
          <t>Brodeshi, Aminbazar,Savar, Dhaka.</t>
        </is>
      </c>
      <c r="L387" s="85" t="inlineStr">
        <is>
          <t>Brodeshi, Aminbazar,Savar, Dhaka.</t>
        </is>
      </c>
      <c r="M387" s="32" t="inlineStr">
        <is>
          <t>01743208009</t>
        </is>
      </c>
      <c r="N387" s="90" t="inlineStr">
        <is>
          <t>shamimdi50@gmail.com</t>
        </is>
      </c>
    </row>
    <row customHeight="1" ht="12.75" r="388" s="161">
      <c r="A388" s="10" t="n"/>
      <c r="B388" s="85" t="n">
        <v>385</v>
      </c>
      <c r="C388" s="85" t="n"/>
      <c r="D388" s="86" t="inlineStr">
        <is>
          <t>Chinmoy Saha</t>
        </is>
      </c>
      <c r="E388" s="86" t="inlineStr">
        <is>
          <t>111-141-1916</t>
        </is>
      </c>
      <c r="F388" s="49">
        <f>IF((MID(E388,5,2))="10","ENG",IF((MID(E388,5,2))="11","BBA",IF((MID(E388,5,2))="12","MBA(E)",IF((MID(E388,5,2))="14","MBA",IF((MID(E388,5,2))="15","CSE",IF((MID(E388,5,2))="16","CIS",IF((MID(E388,5,2))="17","MS-MIS",IF((MID(E388,5,2))="18","B.COM",IF((MID(E388,5,2))="19","ETE",IF((MID(E388,5,2))="20","CS",IF((MID(E388,5,2))="21","MA-ENG(P)",IF((MID(E388,5,2))="22","MA-ENG(F)",IF((MID(E388,5,2))="23","TE",IF((MID(E388,5,2))="24","JMC",IF((MID(E388,5,2))="25","MS-CSE",IF((MID(E388,5,2))="26","LLB(H)",IF((MID(E388,5,2))="27","BRE",IF((MID(E388,5,2))="28","MSS-JMC",IF((MID(E388,5,2))="29","PHARMACY",IF((MID(E388,5,2))="30","ESDM",IF((MID(E388,5,2))="31","MS-ETE",IF((MID(E388,5,2))="32","MS-TE",IF((MID(E388,5,2))="33","EEE",IF((MID(E388,5,2))="34","NFE",IF((MID(E388,5,2))="35","SWE",IF((MID(E388,5,2))="36","LLB(P)",IF((MID(E388,5,2))="37","LLM(Pre)",IF((MID(E388,5,2))="38","LLM(F)",IF((MID(E388,5,2))="39","ICT",IF((MID(E388,5,2))="40","MTCA",IF((MID(E388,5,2))="41","MS-PH",IF((MID(E388,5,2))="42","ARCH",IF((MID(E388,5,2))="43","THM",IF((MID(E388,5,2))="44","MS-SWE",IF((MID(E388,5,2))="45","ENTRE",IF((MID(E388,5,2))="46","M-PHARM",IF((MID(E388,5,2))="47","CIVIL-ENG",0)))))))))))))))))))))))))))))))))))))</f>
        <v/>
      </c>
      <c r="G388" s="90">
        <f>IF((LEFT(E388,3))="063","Fall-2006",IF((LEFT(E388,3))="071","Spring-2007",IF((LEFT(E388,3))="072","Summer-2007",IF((LEFT(E388,3))="073","Fall-2007",IF((LEFT(E388,3))="081","Spring-2008",IF((LEFT(E388,3))="082","Summer-2008",IF((LEFT(E388,3))="083","Fall-2008",IF((LEFT(E388,3))="091","Spring-2009",IF((LEFT(E388,3))="092","Summer-2009",IF((LEFT(E388,3))="093","Fall-2009",IF((LEFT(E388,3))="101","Spring-2010",IF((LEFT(E388,3))="102","Summer-2010",IF((LEFT(E388,3))="103","Fall-2010",IF((LEFT(E388,3))="111","Spring-2011",IF((LEFT(E388,3))="112","Summer-2011",IF((LEFT(E388,3))="113","Fall-2011",IF((LEFT(E388,3))="121","Spring-2012",IF((LEFT(E388,3))="122","Summer-2012",IF((LEFT(E388,3))="123","Fall-2012",IF((LEFT(E388,3))="131","Spring-2013",IF((LEFT(E388,3))="132","Summer-2013",IF((LEFT(E388,3))="133","Fall-2013",IF((LEFT(E388,3))="141","Spring-2014",IF((LEFT(E388,3))="142","Summer-2014",IF((LEFT(E388,3))="143","Fall-2014",0)))))))))))))))))))))))))</f>
        <v/>
      </c>
      <c r="H388" s="85" t="inlineStr">
        <is>
          <t>Spring 2014</t>
        </is>
      </c>
      <c r="I388" s="85" t="inlineStr">
        <is>
          <t>BRAC Bank Ltd.</t>
        </is>
      </c>
      <c r="J388" s="77" t="inlineStr">
        <is>
          <t>-</t>
        </is>
      </c>
      <c r="K388" s="85" t="inlineStr">
        <is>
          <t>Balakhal,Hajigonj,Chandpur</t>
        </is>
      </c>
      <c r="L388" s="85" t="inlineStr">
        <is>
          <t>Balakhal,Hajigonj,Chandpur</t>
        </is>
      </c>
      <c r="M388" s="17" t="n">
        <v>1813827211</v>
      </c>
      <c r="N388" s="23">
        <f>HYPERLINK("mailto:saha11-1911@diu.edu.bd","saha11-1911@diu.edu.bd")</f>
        <v/>
      </c>
    </row>
    <row customHeight="1" ht="12.75" r="389" s="161">
      <c r="A389" s="10" t="n"/>
      <c r="B389" s="85" t="n">
        <v>386</v>
      </c>
      <c r="C389" s="85" t="n"/>
      <c r="D389" s="96" t="inlineStr">
        <is>
          <t>Estiak Ahammed</t>
        </is>
      </c>
      <c r="E389" s="29" t="inlineStr">
        <is>
          <t>113-11-2310</t>
        </is>
      </c>
      <c r="F389" s="49">
        <f>IF((MID(E389,5,2))="10","ENG",IF((MID(E389,5,2))="11","BBA",IF((MID(E389,5,2))="12","MBA(E)",IF((MID(E389,5,2))="14","MBA",IF((MID(E389,5,2))="15","CSE",IF((MID(E389,5,2))="16","CIS",IF((MID(E389,5,2))="17","MS-MIS",IF((MID(E389,5,2))="18","B.COM",IF((MID(E389,5,2))="19","ETE",IF((MID(E389,5,2))="20","CS",IF((MID(E389,5,2))="21","MA-ENG(P)",IF((MID(E389,5,2))="22","MA-ENG(F)",IF((MID(E389,5,2))="23","TE",IF((MID(E389,5,2))="24","JMC",IF((MID(E389,5,2))="25","MS-CSE",IF((MID(E389,5,2))="26","LLB(H)",IF((MID(E389,5,2))="27","BRE",IF((MID(E389,5,2))="28","MSS-JMC",IF((MID(E389,5,2))="29","PHARMACY",IF((MID(E389,5,2))="30","ESDM",IF((MID(E389,5,2))="31","MS-ETE",IF((MID(E389,5,2))="32","MS-TE",IF((MID(E389,5,2))="33","EEE",IF((MID(E389,5,2))="34","NFE",IF((MID(E389,5,2))="35","SWE",IF((MID(E389,5,2))="36","LLB(P)",IF((MID(E389,5,2))="37","LLM(Pre)",IF((MID(E389,5,2))="38","LLM(F)",IF((MID(E389,5,2))="39","ICT",IF((MID(E389,5,2))="40","MTCA",IF((MID(E389,5,2))="41","MS-PH",IF((MID(E389,5,2))="42","ARCH",IF((MID(E389,5,2))="43","THM",IF((MID(E389,5,2))="44","MS-SWE",IF((MID(E389,5,2))="45","ENTRE",IF((MID(E389,5,2))="46","M-PHARM",IF((MID(E389,5,2))="47","CIVIL-ENG",0)))))))))))))))))))))))))))))))))))))</f>
        <v/>
      </c>
      <c r="G389" s="90">
        <f>IF((LEFT(E389,3))="063","Fall-2006",IF((LEFT(E389,3))="071","Spring-2007",IF((LEFT(E389,3))="072","Summer-2007",IF((LEFT(E389,3))="073","Fall-2007",IF((LEFT(E389,3))="081","Spring-2008",IF((LEFT(E389,3))="082","Summer-2008",IF((LEFT(E389,3))="083","Fall-2008",IF((LEFT(E389,3))="091","Spring-2009",IF((LEFT(E389,3))="092","Summer-2009",IF((LEFT(E389,3))="093","Fall-2009",IF((LEFT(E389,3))="101","Spring-2010",IF((LEFT(E389,3))="102","Summer-2010",IF((LEFT(E389,3))="103","Fall-2010",IF((LEFT(E389,3))="111","Spring-2011",IF((LEFT(E389,3))="112","Summer-2011",IF((LEFT(E389,3))="113","Fall-2011",IF((LEFT(E389,3))="121","Spring-2012",IF((LEFT(E389,3))="122","Summer-2012",IF((LEFT(E389,3))="123","Fall-2012",IF((LEFT(E389,3))="131","Spring-2013",IF((LEFT(E389,3))="132","Summer-2013",IF((LEFT(E389,3))="133","Fall-2013",IF((LEFT(E389,3))="141","Spring-2014",IF((LEFT(E389,3))="142","Summer-2014",IF((LEFT(E389,3))="143","Fall-2014",0)))))))))))))))))))))))))</f>
        <v/>
      </c>
      <c r="H389" s="85" t="inlineStr">
        <is>
          <t>Spring-2015</t>
        </is>
      </c>
      <c r="I389" s="85" t="inlineStr">
        <is>
          <t>-</t>
        </is>
      </c>
      <c r="J389" s="77" t="inlineStr">
        <is>
          <t>-</t>
        </is>
      </c>
      <c r="K389" s="85" t="inlineStr">
        <is>
          <t>45/1, Baddanagar Lane, Hazaribagh, Dhaka.</t>
        </is>
      </c>
      <c r="L389" s="85" t="inlineStr">
        <is>
          <t>45/1, Baddanagar Lane, Hazaribagh, Dhaka.</t>
        </is>
      </c>
      <c r="M389" s="32" t="inlineStr">
        <is>
          <t>01515275942</t>
        </is>
      </c>
      <c r="N389" t="inlineStr">
        <is>
          <t>estiak464@gmail.com</t>
        </is>
      </c>
    </row>
    <row customHeight="1" ht="12.75" r="390" s="161">
      <c r="A390" s="10" t="n"/>
      <c r="B390" s="85" t="n">
        <v>387</v>
      </c>
      <c r="C390" s="85" t="n"/>
      <c r="D390" s="96" t="inlineStr">
        <is>
          <t>Roksana</t>
        </is>
      </c>
      <c r="E390" s="29" t="inlineStr">
        <is>
          <t>113-11-2298</t>
        </is>
      </c>
      <c r="F390" s="49">
        <f>IF((MID(E390,5,2))="10","ENG",IF((MID(E390,5,2))="11","BBA",IF((MID(E390,5,2))="12","MBA(E)",IF((MID(E390,5,2))="14","MBA",IF((MID(E390,5,2))="15","CSE",IF((MID(E390,5,2))="16","CIS",IF((MID(E390,5,2))="17","MS-MIS",IF((MID(E390,5,2))="18","B.COM",IF((MID(E390,5,2))="19","ETE",IF((MID(E390,5,2))="20","CS",IF((MID(E390,5,2))="21","MA-ENG(P)",IF((MID(E390,5,2))="22","MA-ENG(F)",IF((MID(E390,5,2))="23","TE",IF((MID(E390,5,2))="24","JMC",IF((MID(E390,5,2))="25","MS-CSE",IF((MID(E390,5,2))="26","LLB(H)",IF((MID(E390,5,2))="27","BRE",IF((MID(E390,5,2))="28","MSS-JMC",IF((MID(E390,5,2))="29","PHARMACY",IF((MID(E390,5,2))="30","ESDM",IF((MID(E390,5,2))="31","MS-ETE",IF((MID(E390,5,2))="32","MS-TE",IF((MID(E390,5,2))="33","EEE",IF((MID(E390,5,2))="34","NFE",IF((MID(E390,5,2))="35","SWE",IF((MID(E390,5,2))="36","LLB(P)",IF((MID(E390,5,2))="37","LLM(Pre)",IF((MID(E390,5,2))="38","LLM(F)",IF((MID(E390,5,2))="39","ICT",IF((MID(E390,5,2))="40","MTCA",IF((MID(E390,5,2))="41","MS-PH",IF((MID(E390,5,2))="42","ARCH",IF((MID(E390,5,2))="43","THM",IF((MID(E390,5,2))="44","MS-SWE",IF((MID(E390,5,2))="45","ENTRE",IF((MID(E390,5,2))="46","M-PHARM",IF((MID(E390,5,2))="47","CIVIL-ENG",0)))))))))))))))))))))))))))))))))))))</f>
        <v/>
      </c>
      <c r="G390" s="90">
        <f>IF((LEFT(E390,3))="063","Fall-2006",IF((LEFT(E390,3))="071","Spring-2007",IF((LEFT(E390,3))="072","Summer-2007",IF((LEFT(E390,3))="073","Fall-2007",IF((LEFT(E390,3))="081","Spring-2008",IF((LEFT(E390,3))="082","Summer-2008",IF((LEFT(E390,3))="083","Fall-2008",IF((LEFT(E390,3))="091","Spring-2009",IF((LEFT(E390,3))="092","Summer-2009",IF((LEFT(E390,3))="093","Fall-2009",IF((LEFT(E390,3))="101","Spring-2010",IF((LEFT(E390,3))="102","Summer-2010",IF((LEFT(E390,3))="103","Fall-2010",IF((LEFT(E390,3))="111","Spring-2011",IF((LEFT(E390,3))="112","Summer-2011",IF((LEFT(E390,3))="113","Fall-2011",IF((LEFT(E390,3))="121","Spring-2012",IF((LEFT(E390,3))="122","Summer-2012",IF((LEFT(E390,3))="123","Fall-2012",IF((LEFT(E390,3))="131","Spring-2013",IF((LEFT(E390,3))="132","Summer-2013",IF((LEFT(E390,3))="133","Fall-2013",IF((LEFT(E390,3))="141","Spring-2014",IF((LEFT(E390,3))="142","Summer-2014",IF((LEFT(E390,3))="143","Fall-2014",0)))))))))))))))))))))))))</f>
        <v/>
      </c>
      <c r="H390" s="85" t="inlineStr">
        <is>
          <t>-</t>
        </is>
      </c>
      <c r="I390" s="85" t="inlineStr">
        <is>
          <t>-</t>
        </is>
      </c>
      <c r="J390" s="77" t="inlineStr">
        <is>
          <t>-</t>
        </is>
      </c>
      <c r="K390" s="85" t="inlineStr">
        <is>
          <t>76/A, Shukrabad, Dhanmondi, Dhaka.</t>
        </is>
      </c>
      <c r="L390" s="85" t="inlineStr">
        <is>
          <t>76/A, Shukrabad, Dhanmondi, Dhaka.</t>
        </is>
      </c>
      <c r="M390" s="32" t="inlineStr">
        <is>
          <t>01676094561</t>
        </is>
      </c>
      <c r="N390" s="90" t="inlineStr">
        <is>
          <t>roksanaakther83@gmail.com</t>
        </is>
      </c>
    </row>
    <row customHeight="1" ht="12.75" r="391" s="161">
      <c r="A391" s="10" t="n"/>
      <c r="B391" s="85" t="n">
        <v>388</v>
      </c>
      <c r="C391" s="85" t="n"/>
      <c r="D391" s="86" t="inlineStr">
        <is>
          <t>Golam Rabbani</t>
        </is>
      </c>
      <c r="E391" s="86" t="inlineStr">
        <is>
          <t>111-11-1953</t>
        </is>
      </c>
      <c r="F391" s="49">
        <f>IF((MID(E391,5,2))="10","ENG",IF((MID(E391,5,2))="11","BBA",IF((MID(E391,5,2))="12","MBA(E)",IF((MID(E391,5,2))="14","MBA",IF((MID(E391,5,2))="15","CSE",IF((MID(E391,5,2))="16","CIS",IF((MID(E391,5,2))="17","MS-MIS",IF((MID(E391,5,2))="18","B.COM",IF((MID(E391,5,2))="19","ETE",IF((MID(E391,5,2))="20","CS",IF((MID(E391,5,2))="21","MA-ENG(P)",IF((MID(E391,5,2))="22","MA-ENG(F)",IF((MID(E391,5,2))="23","TE",IF((MID(E391,5,2))="24","JMC",IF((MID(E391,5,2))="25","MS-CSE",IF((MID(E391,5,2))="26","LLB(H)",IF((MID(E391,5,2))="27","BRE",IF((MID(E391,5,2))="28","MSS-JMC",IF((MID(E391,5,2))="29","PHARMACY",IF((MID(E391,5,2))="30","ESDM",IF((MID(E391,5,2))="31","MS-ETE",IF((MID(E391,5,2))="32","MS-TE",IF((MID(E391,5,2))="33","EEE",IF((MID(E391,5,2))="34","NFE",IF((MID(E391,5,2))="35","SWE",IF((MID(E391,5,2))="36","LLB(P)",IF((MID(E391,5,2))="37","LLM(Pre)",IF((MID(E391,5,2))="38","LLM(F)",IF((MID(E391,5,2))="39","ICT",IF((MID(E391,5,2))="40","MTCA",IF((MID(E391,5,2))="41","MS-PH",IF((MID(E391,5,2))="42","ARCH",IF((MID(E391,5,2))="43","THM",IF((MID(E391,5,2))="44","MS-SWE",IF((MID(E391,5,2))="45","ENTRE",IF((MID(E391,5,2))="46","M-PHARM",IF((MID(E391,5,2))="47","CIVIL-ENG",0)))))))))))))))))))))))))))))))))))))</f>
        <v/>
      </c>
      <c r="G391" s="90">
        <f>IF((LEFT(E391,3))="063","Fall-2006",IF((LEFT(E391,3))="071","Spring-2007",IF((LEFT(E391,3))="072","Summer-2007",IF((LEFT(E391,3))="073","Fall-2007",IF((LEFT(E391,3))="081","Spring-2008",IF((LEFT(E391,3))="082","Summer-2008",IF((LEFT(E391,3))="083","Fall-2008",IF((LEFT(E391,3))="091","Spring-2009",IF((LEFT(E391,3))="092","Summer-2009",IF((LEFT(E391,3))="093","Fall-2009",IF((LEFT(E391,3))="101","Spring-2010",IF((LEFT(E391,3))="102","Summer-2010",IF((LEFT(E391,3))="103","Fall-2010",IF((LEFT(E391,3))="111","Spring-2011",IF((LEFT(E391,3))="112","Summer-2011",IF((LEFT(E391,3))="113","Fall-2011",IF((LEFT(E391,3))="121","Spring-2012",IF((LEFT(E391,3))="122","Summer-2012",IF((LEFT(E391,3))="123","Fall-2012",IF((LEFT(E391,3))="131","Spring-2013",IF((LEFT(E391,3))="132","Summer-2013",IF((LEFT(E391,3))="133","Fall-2013",IF((LEFT(E391,3))="141","Spring-2014",IF((LEFT(E391,3))="142","Summer-2014",IF((LEFT(E391,3))="143","Fall-2014",0)))))))))))))))))))))))))</f>
        <v/>
      </c>
      <c r="H391" s="85" t="inlineStr">
        <is>
          <t>Fall 2014</t>
        </is>
      </c>
      <c r="I391" s="85" t="inlineStr">
        <is>
          <t>Business</t>
        </is>
      </c>
      <c r="J391" s="77" t="inlineStr">
        <is>
          <t>-</t>
        </is>
      </c>
      <c r="K391" s="85" t="inlineStr">
        <is>
          <t>277,, JN Saha Road,Lalbasgh,Dhaka 1211.</t>
        </is>
      </c>
      <c r="L391" s="85" t="inlineStr">
        <is>
          <t>South Adhara,Khidirpur,Chandpur.</t>
        </is>
      </c>
      <c r="M391" s="17" t="n">
        <v>1814281788</v>
      </c>
      <c r="N391" s="23">
        <f>HYPERLINK("mailto:gmrabbani93@gmail.com","gmrabbani93@gmail.com")</f>
        <v/>
      </c>
    </row>
    <row customHeight="1" ht="12.75" r="392" s="161">
      <c r="A392" s="10" t="n"/>
      <c r="B392" s="85" t="n">
        <v>389</v>
      </c>
      <c r="C392" s="85" t="n"/>
      <c r="D392" s="86" t="inlineStr">
        <is>
          <t>Kamanashis Kundu</t>
        </is>
      </c>
      <c r="E392" s="86" t="inlineStr">
        <is>
          <t>131-14-986</t>
        </is>
      </c>
      <c r="F392" s="49">
        <f>IF((MID(E392,5,2))="10","ENG",IF((MID(E392,5,2))="11","BBA",IF((MID(E392,5,2))="12","MBA(E)",IF((MID(E392,5,2))="14","MBA",IF((MID(E392,5,2))="15","CSE",IF((MID(E392,5,2))="16","CIS",IF((MID(E392,5,2))="17","MS-MIS",IF((MID(E392,5,2))="18","B.COM",IF((MID(E392,5,2))="19","ETE",IF((MID(E392,5,2))="20","CS",IF((MID(E392,5,2))="21","MA-ENG(P)",IF((MID(E392,5,2))="22","MA-ENG(F)",IF((MID(E392,5,2))="23","TE",IF((MID(E392,5,2))="24","JMC",IF((MID(E392,5,2))="25","MS-CSE",IF((MID(E392,5,2))="26","LLB(H)",IF((MID(E392,5,2))="27","BRE",IF((MID(E392,5,2))="28","MSS-JMC",IF((MID(E392,5,2))="29","PHARMACY",IF((MID(E392,5,2))="30","ESDM",IF((MID(E392,5,2))="31","MS-ETE",IF((MID(E392,5,2))="32","MS-TE",IF((MID(E392,5,2))="33","EEE",IF((MID(E392,5,2))="34","NFE",IF((MID(E392,5,2))="35","SWE",IF((MID(E392,5,2))="36","LLB(P)",IF((MID(E392,5,2))="37","LLM(Pre)",IF((MID(E392,5,2))="38","LLM(F)",IF((MID(E392,5,2))="39","ICT",IF((MID(E392,5,2))="40","MTCA",IF((MID(E392,5,2))="41","MS-PH",IF((MID(E392,5,2))="42","ARCH",IF((MID(E392,5,2))="43","THM",IF((MID(E392,5,2))="44","MS-SWE",IF((MID(E392,5,2))="45","ENTRE",IF((MID(E392,5,2))="46","M-PHARM",IF((MID(E392,5,2))="47","CIVIL-ENG",0)))))))))))))))))))))))))))))))))))))</f>
        <v/>
      </c>
      <c r="G392" s="90">
        <f>IF((LEFT(E392,3))="063","Fall-2006",IF((LEFT(E392,3))="071","Spring-2007",IF((LEFT(E392,3))="072","Summer-2007",IF((LEFT(E392,3))="073","Fall-2007",IF((LEFT(E392,3))="081","Spring-2008",IF((LEFT(E392,3))="082","Summer-2008",IF((LEFT(E392,3))="083","Fall-2008",IF((LEFT(E392,3))="091","Spring-2009",IF((LEFT(E392,3))="092","Summer-2009",IF((LEFT(E392,3))="093","Fall-2009",IF((LEFT(E392,3))="101","Spring-2010",IF((LEFT(E392,3))="102","Summer-2010",IF((LEFT(E392,3))="103","Fall-2010",IF((LEFT(E392,3))="111","Spring-2011",IF((LEFT(E392,3))="112","Summer-2011",IF((LEFT(E392,3))="113","Fall-2011",IF((LEFT(E392,3))="121","Spring-2012",IF((LEFT(E392,3))="122","Summer-2012",IF((LEFT(E392,3))="123","Fall-2012",IF((LEFT(E392,3))="131","Spring-2013",IF((LEFT(E392,3))="132","Summer-2013",IF((LEFT(E392,3))="133","Fall-2013",IF((LEFT(E392,3))="141","Spring-2014",IF((LEFT(E392,3))="142","Summer-2014",IF((LEFT(E392,3))="143","Fall-2014",0)))))))))))))))))))))))))</f>
        <v/>
      </c>
      <c r="H392" s="85" t="inlineStr">
        <is>
          <t>Fall 2014</t>
        </is>
      </c>
      <c r="I392" s="85" t="inlineStr">
        <is>
          <t>Daffodil International university</t>
        </is>
      </c>
      <c r="J392" s="85" t="inlineStr">
        <is>
          <t>Accounts Officer</t>
        </is>
      </c>
      <c r="K392" s="85" t="inlineStr">
        <is>
          <t>21 Sukrabad,Dhanmondi,Dhaka.</t>
        </is>
      </c>
      <c r="L392" s="85" t="inlineStr">
        <is>
          <t>Kaukhali,Pirojpur</t>
        </is>
      </c>
      <c r="M392" s="17" t="n">
        <v>1719168815</v>
      </c>
      <c r="N392" s="23">
        <f>HYPERLINK("mailto:kundu@daffodilvarsity.edu.bd","kundu@daffodilvarsity.edu.bd")</f>
        <v/>
      </c>
    </row>
    <row customHeight="1" ht="12.75" r="393" s="161">
      <c r="A393" s="10" t="n"/>
      <c r="B393" s="85" t="n">
        <v>390</v>
      </c>
      <c r="C393" s="85" t="n"/>
      <c r="D393" s="96" t="inlineStr">
        <is>
          <t>S.M. Badrul Hossain</t>
        </is>
      </c>
      <c r="E393" s="29" t="inlineStr">
        <is>
          <t>111-26-235</t>
        </is>
      </c>
      <c r="F393" s="49">
        <f>IF((MID(E393,5,2))="10","ENG",IF((MID(E393,5,2))="11","BBA",IF((MID(E393,5,2))="12","MBA(E)",IF((MID(E393,5,2))="14","MBA",IF((MID(E393,5,2))="15","CSE",IF((MID(E393,5,2))="16","CIS",IF((MID(E393,5,2))="17","MS-MIS",IF((MID(E393,5,2))="18","B.COM",IF((MID(E393,5,2))="19","ETE",IF((MID(E393,5,2))="20","CS",IF((MID(E393,5,2))="21","MA-ENG(P)",IF((MID(E393,5,2))="22","MA-ENG(F)",IF((MID(E393,5,2))="23","TE",IF((MID(E393,5,2))="24","JMC",IF((MID(E393,5,2))="25","MS-CSE",IF((MID(E393,5,2))="26","LLB(H)",IF((MID(E393,5,2))="27","BRE",IF((MID(E393,5,2))="28","MSS-JMC",IF((MID(E393,5,2))="29","PHARMACY",IF((MID(E393,5,2))="30","ESDM",IF((MID(E393,5,2))="31","MS-ETE",IF((MID(E393,5,2))="32","MS-TE",IF((MID(E393,5,2))="33","EEE",IF((MID(E393,5,2))="34","NFE",IF((MID(E393,5,2))="35","SWE",IF((MID(E393,5,2))="36","LLB(P)",IF((MID(E393,5,2))="37","LLM(Pre)",IF((MID(E393,5,2))="38","LLM(F)",IF((MID(E393,5,2))="39","ICT",IF((MID(E393,5,2))="40","MTCA",IF((MID(E393,5,2))="41","MS-PH",IF((MID(E393,5,2))="42","ARCH",IF((MID(E393,5,2))="43","THM",IF((MID(E393,5,2))="44","MS-SWE",IF((MID(E393,5,2))="45","ENTRE",IF((MID(E393,5,2))="46","M-PHARM",IF((MID(E393,5,2))="47","CIVIL-ENG",0)))))))))))))))))))))))))))))))))))))</f>
        <v/>
      </c>
      <c r="G393" s="90">
        <f>IF((LEFT(E393,3))="063","Fall-2006",IF((LEFT(E393,3))="071","Spring-2007",IF((LEFT(E393,3))="072","Summer-2007",IF((LEFT(E393,3))="073","Fall-2007",IF((LEFT(E393,3))="081","Spring-2008",IF((LEFT(E393,3))="082","Summer-2008",IF((LEFT(E393,3))="083","Fall-2008",IF((LEFT(E393,3))="091","Spring-2009",IF((LEFT(E393,3))="092","Summer-2009",IF((LEFT(E393,3))="093","Fall-2009",IF((LEFT(E393,3))="101","Spring-2010",IF((LEFT(E393,3))="102","Summer-2010",IF((LEFT(E393,3))="103","Fall-2010",IF((LEFT(E393,3))="111","Spring-2011",IF((LEFT(E393,3))="112","Summer-2011",IF((LEFT(E393,3))="113","Fall-2011",IF((LEFT(E393,3))="121","Spring-2012",IF((LEFT(E393,3))="122","Summer-2012",IF((LEFT(E393,3))="123","Fall-2012",IF((LEFT(E393,3))="131","Spring-2013",IF((LEFT(E393,3))="132","Summer-2013",IF((LEFT(E393,3))="133","Fall-2013",IF((LEFT(E393,3))="141","Spring-2014",IF((LEFT(E393,3))="142","Summer-2014",IF((LEFT(E393,3))="143","Fall-2014",0)))))))))))))))))))))))))</f>
        <v/>
      </c>
      <c r="H393" s="85" t="inlineStr">
        <is>
          <t>Summer-2015</t>
        </is>
      </c>
      <c r="I393" s="85" t="inlineStr">
        <is>
          <t>-</t>
        </is>
      </c>
      <c r="J393" s="85" t="inlineStr">
        <is>
          <t>-</t>
        </is>
      </c>
      <c r="K393" s="85" t="inlineStr">
        <is>
          <t>114/2, Hasan Lane, Dattapara,  Tongi, Gazipur.</t>
        </is>
      </c>
      <c r="L393" s="85" t="inlineStr">
        <is>
          <t>Vill-Raghunathpur, Post-Padrishivpur, Thana-Bakerganj, Dist-Barisal.</t>
        </is>
      </c>
      <c r="M393" s="32" t="inlineStr">
        <is>
          <t>01868096826</t>
        </is>
      </c>
      <c r="N393" s="27" t="inlineStr">
        <is>
          <t>cadetbadrul@gmail.com</t>
        </is>
      </c>
    </row>
    <row customHeight="1" ht="12.75" r="394" s="161">
      <c r="A394" s="10" t="n"/>
      <c r="B394" s="85" t="n">
        <v>391</v>
      </c>
      <c r="C394" s="85" t="n"/>
      <c r="D394" s="96" t="inlineStr">
        <is>
          <t>Md. Shah Kamal</t>
        </is>
      </c>
      <c r="E394" s="29" t="inlineStr">
        <is>
          <t>103-11-1670</t>
        </is>
      </c>
      <c r="F394" s="49">
        <f>IF((MID(E394,5,2))="10","ENG",IF((MID(E394,5,2))="11","BBA",IF((MID(E394,5,2))="12","MBA(E)",IF((MID(E394,5,2))="14","MBA",IF((MID(E394,5,2))="15","CSE",IF((MID(E394,5,2))="16","CIS",IF((MID(E394,5,2))="17","MS-MIS",IF((MID(E394,5,2))="18","B.COM",IF((MID(E394,5,2))="19","ETE",IF((MID(E394,5,2))="20","CS",IF((MID(E394,5,2))="21","MA-ENG(P)",IF((MID(E394,5,2))="22","MA-ENG(F)",IF((MID(E394,5,2))="23","TE",IF((MID(E394,5,2))="24","JMC",IF((MID(E394,5,2))="25","MS-CSE",IF((MID(E394,5,2))="26","LLB(H)",IF((MID(E394,5,2))="27","BRE",IF((MID(E394,5,2))="28","MSS-JMC",IF((MID(E394,5,2))="29","PHARMACY",IF((MID(E394,5,2))="30","ESDM",IF((MID(E394,5,2))="31","MS-ETE",IF((MID(E394,5,2))="32","MS-TE",IF((MID(E394,5,2))="33","EEE",IF((MID(E394,5,2))="34","NFE",IF((MID(E394,5,2))="35","SWE",IF((MID(E394,5,2))="36","LLB(P)",IF((MID(E394,5,2))="37","LLM(Pre)",IF((MID(E394,5,2))="38","LLM(F)",IF((MID(E394,5,2))="39","ICT",IF((MID(E394,5,2))="40","MTCA",IF((MID(E394,5,2))="41","MS-PH",IF((MID(E394,5,2))="42","ARCH",IF((MID(E394,5,2))="43","THM",IF((MID(E394,5,2))="44","MS-SWE",IF((MID(E394,5,2))="45","ENTRE",IF((MID(E394,5,2))="46","M-PHARM",IF((MID(E394,5,2))="47","CIVIL-ENG",0)))))))))))))))))))))))))))))))))))))</f>
        <v/>
      </c>
      <c r="G394" s="90">
        <f>IF((LEFT(E394,3))="063","Fall-2006",IF((LEFT(E394,3))="071","Spring-2007",IF((LEFT(E394,3))="072","Summer-2007",IF((LEFT(E394,3))="073","Fall-2007",IF((LEFT(E394,3))="081","Spring-2008",IF((LEFT(E394,3))="082","Summer-2008",IF((LEFT(E394,3))="083","Fall-2008",IF((LEFT(E394,3))="091","Spring-2009",IF((LEFT(E394,3))="092","Summer-2009",IF((LEFT(E394,3))="093","Fall-2009",IF((LEFT(E394,3))="101","Spring-2010",IF((LEFT(E394,3))="102","Summer-2010",IF((LEFT(E394,3))="103","Fall-2010",IF((LEFT(E394,3))="111","Spring-2011",IF((LEFT(E394,3))="112","Summer-2011",IF((LEFT(E394,3))="113","Fall-2011",IF((LEFT(E394,3))="121","Spring-2012",IF((LEFT(E394,3))="122","Summer-2012",IF((LEFT(E394,3))="123","Fall-2012",IF((LEFT(E394,3))="131","Spring-2013",IF((LEFT(E394,3))="132","Summer-2013",IF((LEFT(E394,3))="133","Fall-2013",IF((LEFT(E394,3))="141","Spring-2014",IF((LEFT(E394,3))="142","Summer-2014",IF((LEFT(E394,3))="143","Fall-2014",0)))))))))))))))))))))))))</f>
        <v/>
      </c>
      <c r="H394" s="85" t="inlineStr">
        <is>
          <t>Fall-2013</t>
        </is>
      </c>
      <c r="I394" s="85" t="inlineStr">
        <is>
          <t>-</t>
        </is>
      </c>
      <c r="J394" s="85" t="inlineStr">
        <is>
          <t>-</t>
        </is>
      </c>
      <c r="K394" s="85" t="inlineStr">
        <is>
          <t>16/14, Azum Raod, Mohammadpur, Dhakaa.</t>
        </is>
      </c>
      <c r="L394" s="85" t="inlineStr">
        <is>
          <t>Shambhugonj, Mymunsingh.</t>
        </is>
      </c>
      <c r="M394" s="32" t="inlineStr">
        <is>
          <t>01717203343</t>
        </is>
      </c>
      <c r="N394" s="27" t="inlineStr">
        <is>
          <t>kamal1503@diu.edu.bd</t>
        </is>
      </c>
    </row>
    <row customHeight="1" ht="12.75" r="395" s="161">
      <c r="A395" s="10" t="n"/>
      <c r="B395" s="85" t="n">
        <v>392</v>
      </c>
      <c r="C395" s="85" t="n"/>
      <c r="D395" s="96" t="inlineStr">
        <is>
          <t>Maniruzzaman Mridha</t>
        </is>
      </c>
      <c r="E395" s="29" t="inlineStr">
        <is>
          <t>103-11-1718</t>
        </is>
      </c>
      <c r="F395" s="49">
        <f>IF((MID(E395,5,2))="10","ENG",IF((MID(E395,5,2))="11","BBA",IF((MID(E395,5,2))="12","MBA(E)",IF((MID(E395,5,2))="14","MBA",IF((MID(E395,5,2))="15","CSE",IF((MID(E395,5,2))="16","CIS",IF((MID(E395,5,2))="17","MS-MIS",IF((MID(E395,5,2))="18","B.COM",IF((MID(E395,5,2))="19","ETE",IF((MID(E395,5,2))="20","CS",IF((MID(E395,5,2))="21","MA-ENG(P)",IF((MID(E395,5,2))="22","MA-ENG(F)",IF((MID(E395,5,2))="23","TE",IF((MID(E395,5,2))="24","JMC",IF((MID(E395,5,2))="25","MS-CSE",IF((MID(E395,5,2))="26","LLB(H)",IF((MID(E395,5,2))="27","BRE",IF((MID(E395,5,2))="28","MSS-JMC",IF((MID(E395,5,2))="29","PHARMACY",IF((MID(E395,5,2))="30","ESDM",IF((MID(E395,5,2))="31","MS-ETE",IF((MID(E395,5,2))="32","MS-TE",IF((MID(E395,5,2))="33","EEE",IF((MID(E395,5,2))="34","NFE",IF((MID(E395,5,2))="35","SWE",IF((MID(E395,5,2))="36","LLB(P)",IF((MID(E395,5,2))="37","LLM(Pre)",IF((MID(E395,5,2))="38","LLM(F)",IF((MID(E395,5,2))="39","ICT",IF((MID(E395,5,2))="40","MTCA",IF((MID(E395,5,2))="41","MS-PH",IF((MID(E395,5,2))="42","ARCH",IF((MID(E395,5,2))="43","THM",IF((MID(E395,5,2))="44","MS-SWE",IF((MID(E395,5,2))="45","ENTRE",IF((MID(E395,5,2))="46","M-PHARM",IF((MID(E395,5,2))="47","CIVIL-ENG",0)))))))))))))))))))))))))))))))))))))</f>
        <v/>
      </c>
      <c r="G395" s="90">
        <f>IF((LEFT(E395,3))="063","Fall-2006",IF((LEFT(E395,3))="071","Spring-2007",IF((LEFT(E395,3))="072","Summer-2007",IF((LEFT(E395,3))="073","Fall-2007",IF((LEFT(E395,3))="081","Spring-2008",IF((LEFT(E395,3))="082","Summer-2008",IF((LEFT(E395,3))="083","Fall-2008",IF((LEFT(E395,3))="091","Spring-2009",IF((LEFT(E395,3))="092","Summer-2009",IF((LEFT(E395,3))="093","Fall-2009",IF((LEFT(E395,3))="101","Spring-2010",IF((LEFT(E395,3))="102","Summer-2010",IF((LEFT(E395,3))="103","Fall-2010",IF((LEFT(E395,3))="111","Spring-2011",IF((LEFT(E395,3))="112","Summer-2011",IF((LEFT(E395,3))="113","Fall-2011",IF((LEFT(E395,3))="121","Spring-2012",IF((LEFT(E395,3))="122","Summer-2012",IF((LEFT(E395,3))="123","Fall-2012",IF((LEFT(E395,3))="131","Spring-2013",IF((LEFT(E395,3))="132","Summer-2013",IF((LEFT(E395,3))="133","Fall-2013",IF((LEFT(E395,3))="141","Spring-2014",IF((LEFT(E395,3))="142","Summer-2014",IF((LEFT(E395,3))="143","Fall-2014",0)))))))))))))))))))))))))</f>
        <v/>
      </c>
      <c r="H395" s="85" t="inlineStr">
        <is>
          <t>Spring-2013</t>
        </is>
      </c>
      <c r="I395" s="85" t="inlineStr">
        <is>
          <t>-</t>
        </is>
      </c>
      <c r="J395" s="85" t="inlineStr">
        <is>
          <t>-</t>
        </is>
      </c>
      <c r="K395" s="85" t="inlineStr">
        <is>
          <t>House No-09, Road No-03, Block-A, Banasree, Rampura, Dhaka.</t>
        </is>
      </c>
      <c r="L395" s="85" t="inlineStr">
        <is>
          <t>Vill-Laxmipur, Post-Khalilpur, Thana-Rajbari, Dist-Rajbari.</t>
        </is>
      </c>
      <c r="M395" s="32" t="inlineStr">
        <is>
          <t>01745673470</t>
        </is>
      </c>
      <c r="N395" t="inlineStr">
        <is>
          <t>manikdiubd@yahoo.com</t>
        </is>
      </c>
    </row>
    <row customHeight="1" ht="12.75" r="396" s="161">
      <c r="A396" s="10" t="n"/>
      <c r="B396" s="85" t="n">
        <v>393</v>
      </c>
      <c r="C396" s="85" t="n"/>
      <c r="D396" s="96" t="inlineStr">
        <is>
          <t>Md. Masum Hossain</t>
        </is>
      </c>
      <c r="E396" s="29" t="inlineStr">
        <is>
          <t>103-26-144</t>
        </is>
      </c>
      <c r="F396" s="49">
        <f>IF((MID(E396,5,2))="10","ENG",IF((MID(E396,5,2))="11","BBA",IF((MID(E396,5,2))="12","MBA(E)",IF((MID(E396,5,2))="14","MBA",IF((MID(E396,5,2))="15","CSE",IF((MID(E396,5,2))="16","CIS",IF((MID(E396,5,2))="17","MS-MIS",IF((MID(E396,5,2))="18","B.COM",IF((MID(E396,5,2))="19","ETE",IF((MID(E396,5,2))="20","CS",IF((MID(E396,5,2))="21","MA-ENG(P)",IF((MID(E396,5,2))="22","MA-ENG(F)",IF((MID(E396,5,2))="23","TE",IF((MID(E396,5,2))="24","JMC",IF((MID(E396,5,2))="25","MS-CSE",IF((MID(E396,5,2))="26","LLB(H)",IF((MID(E396,5,2))="27","BRE",IF((MID(E396,5,2))="28","MSS-JMC",IF((MID(E396,5,2))="29","PHARMACY",IF((MID(E396,5,2))="30","ESDM",IF((MID(E396,5,2))="31","MS-ETE",IF((MID(E396,5,2))="32","MS-TE",IF((MID(E396,5,2))="33","EEE",IF((MID(E396,5,2))="34","NFE",IF((MID(E396,5,2))="35","SWE",IF((MID(E396,5,2))="36","LLB(P)",IF((MID(E396,5,2))="37","LLM(Pre)",IF((MID(E396,5,2))="38","LLM(F)",IF((MID(E396,5,2))="39","ICT",IF((MID(E396,5,2))="40","MTCA",IF((MID(E396,5,2))="41","MS-PH",IF((MID(E396,5,2))="42","ARCH",IF((MID(E396,5,2))="43","THM",IF((MID(E396,5,2))="44","MS-SWE",IF((MID(E396,5,2))="45","ENTRE",IF((MID(E396,5,2))="46","M-PHARM",IF((MID(E396,5,2))="47","CIVIL-ENG",0)))))))))))))))))))))))))))))))))))))</f>
        <v/>
      </c>
      <c r="G396" s="90">
        <f>IF((LEFT(E396,3))="063","Fall-2006",IF((LEFT(E396,3))="071","Spring-2007",IF((LEFT(E396,3))="072","Summer-2007",IF((LEFT(E396,3))="073","Fall-2007",IF((LEFT(E396,3))="081","Spring-2008",IF((LEFT(E396,3))="082","Summer-2008",IF((LEFT(E396,3))="083","Fall-2008",IF((LEFT(E396,3))="091","Spring-2009",IF((LEFT(E396,3))="092","Summer-2009",IF((LEFT(E396,3))="093","Fall-2009",IF((LEFT(E396,3))="101","Spring-2010",IF((LEFT(E396,3))="102","Summer-2010",IF((LEFT(E396,3))="103","Fall-2010",IF((LEFT(E396,3))="111","Spring-2011",IF((LEFT(E396,3))="112","Summer-2011",IF((LEFT(E396,3))="113","Fall-2011",IF((LEFT(E396,3))="121","Spring-2012",IF((LEFT(E396,3))="122","Summer-2012",IF((LEFT(E396,3))="123","Fall-2012",IF((LEFT(E396,3))="131","Spring-2013",IF((LEFT(E396,3))="132","Summer-2013",IF((LEFT(E396,3))="133","Fall-2013",IF((LEFT(E396,3))="141","Spring-2014",IF((LEFT(E396,3))="142","Summer-2014",IF((LEFT(E396,3))="143","Fall-2014",0)))))))))))))))))))))))))</f>
        <v/>
      </c>
      <c r="H396" s="85" t="inlineStr">
        <is>
          <t>Sumemr-2014</t>
        </is>
      </c>
      <c r="I396" s="85" t="inlineStr">
        <is>
          <t>-</t>
        </is>
      </c>
      <c r="J396" s="85" t="inlineStr">
        <is>
          <t>-</t>
        </is>
      </c>
      <c r="K396" s="85" t="inlineStr">
        <is>
          <t>Vill-Bonomala, Post-Islampur, Thana-Tongi, Dist-Gazipur.</t>
        </is>
      </c>
      <c r="L396" s="85" t="inlineStr">
        <is>
          <t>Vill-Bonomala, Post-Islampur, Thana-Tongi, Dist-Gazipur.</t>
        </is>
      </c>
      <c r="M396" s="32" t="inlineStr">
        <is>
          <t>01819013781</t>
        </is>
      </c>
      <c r="N396" t="inlineStr">
        <is>
          <t>masumhossain17@yahoo.com</t>
        </is>
      </c>
    </row>
    <row customHeight="1" ht="12.75" r="397" s="161">
      <c r="A397" s="10" t="n"/>
      <c r="B397" s="85" t="n">
        <v>394</v>
      </c>
      <c r="C397" s="85" t="n"/>
      <c r="D397" s="96" t="inlineStr">
        <is>
          <t>Zafar Mohammad Alabi</t>
        </is>
      </c>
      <c r="E397" s="29" t="inlineStr">
        <is>
          <t>103-26-133</t>
        </is>
      </c>
      <c r="F397" s="49">
        <f>IF((MID(E397,5,2))="10","ENG",IF((MID(E397,5,2))="11","BBA",IF((MID(E397,5,2))="12","MBA(E)",IF((MID(E397,5,2))="14","MBA",IF((MID(E397,5,2))="15","CSE",IF((MID(E397,5,2))="16","CIS",IF((MID(E397,5,2))="17","MS-MIS",IF((MID(E397,5,2))="18","B.COM",IF((MID(E397,5,2))="19","ETE",IF((MID(E397,5,2))="20","CS",IF((MID(E397,5,2))="21","MA-ENG(P)",IF((MID(E397,5,2))="22","MA-ENG(F)",IF((MID(E397,5,2))="23","TE",IF((MID(E397,5,2))="24","JMC",IF((MID(E397,5,2))="25","MS-CSE",IF((MID(E397,5,2))="26","LLB(H)",IF((MID(E397,5,2))="27","BRE",IF((MID(E397,5,2))="28","MSS-JMC",IF((MID(E397,5,2))="29","PHARMACY",IF((MID(E397,5,2))="30","ESDM",IF((MID(E397,5,2))="31","MS-ETE",IF((MID(E397,5,2))="32","MS-TE",IF((MID(E397,5,2))="33","EEE",IF((MID(E397,5,2))="34","NFE",IF((MID(E397,5,2))="35","SWE",IF((MID(E397,5,2))="36","LLB(P)",IF((MID(E397,5,2))="37","LLM(Pre)",IF((MID(E397,5,2))="38","LLM(F)",IF((MID(E397,5,2))="39","ICT",IF((MID(E397,5,2))="40","MTCA",IF((MID(E397,5,2))="41","MS-PH",IF((MID(E397,5,2))="42","ARCH",IF((MID(E397,5,2))="43","THM",IF((MID(E397,5,2))="44","MS-SWE",IF((MID(E397,5,2))="45","ENTRE",IF((MID(E397,5,2))="46","M-PHARM",IF((MID(E397,5,2))="47","CIVIL-ENG",0)))))))))))))))))))))))))))))))))))))</f>
        <v/>
      </c>
      <c r="G397" s="90">
        <f>IF((LEFT(E397,3))="063","Fall-2006",IF((LEFT(E397,3))="071","Spring-2007",IF((LEFT(E397,3))="072","Summer-2007",IF((LEFT(E397,3))="073","Fall-2007",IF((LEFT(E397,3))="081","Spring-2008",IF((LEFT(E397,3))="082","Summer-2008",IF((LEFT(E397,3))="083","Fall-2008",IF((LEFT(E397,3))="091","Spring-2009",IF((LEFT(E397,3))="092","Summer-2009",IF((LEFT(E397,3))="093","Fall-2009",IF((LEFT(E397,3))="101","Spring-2010",IF((LEFT(E397,3))="102","Summer-2010",IF((LEFT(E397,3))="103","Fall-2010",IF((LEFT(E397,3))="111","Spring-2011",IF((LEFT(E397,3))="112","Summer-2011",IF((LEFT(E397,3))="113","Fall-2011",IF((LEFT(E397,3))="121","Spring-2012",IF((LEFT(E397,3))="122","Summer-2012",IF((LEFT(E397,3))="123","Fall-2012",IF((LEFT(E397,3))="131","Spring-2013",IF((LEFT(E397,3))="132","Summer-2013",IF((LEFT(E397,3))="133","Fall-2013",IF((LEFT(E397,3))="141","Spring-2014",IF((LEFT(E397,3))="142","Summer-2014",IF((LEFT(E397,3))="143","Fall-2014",0)))))))))))))))))))))))))</f>
        <v/>
      </c>
      <c r="H397" s="85" t="inlineStr">
        <is>
          <t>Summer-2014</t>
        </is>
      </c>
      <c r="I397" s="85" t="inlineStr">
        <is>
          <t>-</t>
        </is>
      </c>
      <c r="J397" s="85" t="inlineStr">
        <is>
          <t>-</t>
        </is>
      </c>
      <c r="K397" s="85" t="inlineStr">
        <is>
          <t>House No-5/A, Road No-8, Sector-11, Uttara, Dhaka.</t>
        </is>
      </c>
      <c r="L397" s="85" t="inlineStr">
        <is>
          <t>Vill-Haramiah, Post-Boktar hat, Thana-Sandwip, Dist-Chittagong.</t>
        </is>
      </c>
      <c r="M397" s="32" t="inlineStr">
        <is>
          <t>01689173096</t>
        </is>
      </c>
      <c r="N397" s="90" t="inlineStr">
        <is>
          <t>z-ztuc@yahoo.com</t>
        </is>
      </c>
    </row>
    <row customHeight="1" ht="12.75" r="398" s="161">
      <c r="A398" s="10" t="n"/>
      <c r="B398" s="85" t="n">
        <v>395</v>
      </c>
      <c r="C398" s="85" t="n"/>
      <c r="D398" s="86" t="inlineStr">
        <is>
          <t>Iftear Hossain 
Shawon</t>
        </is>
      </c>
      <c r="E398" s="86" t="inlineStr">
        <is>
          <t>103-23-118</t>
        </is>
      </c>
      <c r="F398" s="49">
        <f>IF((MID(E398,5,2))="10","ENG",IF((MID(E398,5,2))="11","BBA",IF((MID(E398,5,2))="12","MBA(E)",IF((MID(E398,5,2))="14","MBA",IF((MID(E398,5,2))="15","CSE",IF((MID(E398,5,2))="16","CIS",IF((MID(E398,5,2))="17","MS-MIS",IF((MID(E398,5,2))="18","B.COM",IF((MID(E398,5,2))="19","ETE",IF((MID(E398,5,2))="20","CS",IF((MID(E398,5,2))="21","MA-ENG(P)",IF((MID(E398,5,2))="22","MA-ENG(F)",IF((MID(E398,5,2))="23","TE",IF((MID(E398,5,2))="24","JMC",IF((MID(E398,5,2))="25","MS-CSE",IF((MID(E398,5,2))="26","LLB(H)",IF((MID(E398,5,2))="27","BRE",IF((MID(E398,5,2))="28","MSS-JMC",IF((MID(E398,5,2))="29","PHARMACY",IF((MID(E398,5,2))="30","ESDM",IF((MID(E398,5,2))="31","MS-ETE",IF((MID(E398,5,2))="32","MS-TE",IF((MID(E398,5,2))="33","EEE",IF((MID(E398,5,2))="34","NFE",IF((MID(E398,5,2))="35","SWE",IF((MID(E398,5,2))="36","LLB(P)",IF((MID(E398,5,2))="37","LLM(Pre)",IF((MID(E398,5,2))="38","LLM(F)",IF((MID(E398,5,2))="39","ICT",IF((MID(E398,5,2))="40","MTCA",IF((MID(E398,5,2))="41","MS-PH",IF((MID(E398,5,2))="42","ARCH",IF((MID(E398,5,2))="43","THM",IF((MID(E398,5,2))="44","MS-SWE",IF((MID(E398,5,2))="45","ENTRE",IF((MID(E398,5,2))="46","M-PHARM",IF((MID(E398,5,2))="47","CIVIL-ENG",0)))))))))))))))))))))))))))))))))))))</f>
        <v/>
      </c>
      <c r="G398" s="90">
        <f>IF((LEFT(E398,3))="063","Fall-2006",IF((LEFT(E398,3))="071","Spring-2007",IF((LEFT(E398,3))="072","Summer-2007",IF((LEFT(E398,3))="073","Fall-2007",IF((LEFT(E398,3))="081","Spring-2008",IF((LEFT(E398,3))="082","Summer-2008",IF((LEFT(E398,3))="083","Fall-2008",IF((LEFT(E398,3))="091","Spring-2009",IF((LEFT(E398,3))="092","Summer-2009",IF((LEFT(E398,3))="093","Fall-2009",IF((LEFT(E398,3))="101","Spring-2010",IF((LEFT(E398,3))="102","Summer-2010",IF((LEFT(E398,3))="103","Fall-2010",IF((LEFT(E398,3))="111","Spring-2011",IF((LEFT(E398,3))="112","Summer-2011",IF((LEFT(E398,3))="113","Fall-2011",IF((LEFT(E398,3))="121","Spring-2012",IF((LEFT(E398,3))="122","Summer-2012",IF((LEFT(E398,3))="123","Fall-2012",IF((LEFT(E398,3))="131","Spring-2013",IF((LEFT(E398,3))="132","Summer-2013",IF((LEFT(E398,3))="133","Fall-2013",IF((LEFT(E398,3))="141","Spring-2014",IF((LEFT(E398,3))="142","Summer-2014",IF((LEFT(E398,3))="143","Fall-2014",0)))))))))))))))))))))))))</f>
        <v/>
      </c>
      <c r="H398" s="77" t="inlineStr">
        <is>
          <t>-</t>
        </is>
      </c>
      <c r="I398" s="85" t="inlineStr">
        <is>
          <t>Dyeing &amp; Finishing</t>
        </is>
      </c>
      <c r="J398" s="85" t="inlineStr">
        <is>
          <t>Ae.Executive</t>
        </is>
      </c>
      <c r="K398" s="85" t="inlineStr">
        <is>
          <t>House: 08,Road: 06,Block: B,Rampura,Dhaka.</t>
        </is>
      </c>
      <c r="L398" s="85" t="inlineStr">
        <is>
          <t>House: 08,Road: 06,Block: B,Rampura,Dhaka.</t>
        </is>
      </c>
      <c r="M398" s="17" t="n">
        <v>1681420564</v>
      </c>
      <c r="N398" s="23">
        <f>HYPERLINK("mailto:iftear2015@gmail.com","iftear2015@gmail.com")</f>
        <v/>
      </c>
    </row>
    <row customHeight="1" ht="12.75" r="399" s="161">
      <c r="A399" s="10" t="n"/>
      <c r="B399" s="85" t="n">
        <v>396</v>
      </c>
      <c r="C399" s="85" t="n"/>
      <c r="D399" s="86" t="inlineStr">
        <is>
          <t>Sumaiya Mahjabin</t>
        </is>
      </c>
      <c r="E399" s="86" t="inlineStr">
        <is>
          <t>203-26-132</t>
        </is>
      </c>
      <c r="F399" s="49">
        <f>IF((MID(E399,5,2))="10","ENG",IF((MID(E399,5,2))="11","BBA",IF((MID(E399,5,2))="12","MBA(E)",IF((MID(E399,5,2))="14","MBA",IF((MID(E399,5,2))="15","CSE",IF((MID(E399,5,2))="16","CIS",IF((MID(E399,5,2))="17","MS-MIS",IF((MID(E399,5,2))="18","B.COM",IF((MID(E399,5,2))="19","ETE",IF((MID(E399,5,2))="20","CS",IF((MID(E399,5,2))="21","MA-ENG(P)",IF((MID(E399,5,2))="22","MA-ENG(F)",IF((MID(E399,5,2))="23","TE",IF((MID(E399,5,2))="24","JMC",IF((MID(E399,5,2))="25","MS-CSE",IF((MID(E399,5,2))="26","LLB(H)",IF((MID(E399,5,2))="27","BRE",IF((MID(E399,5,2))="28","MSS-JMC",IF((MID(E399,5,2))="29","PHARMACY",IF((MID(E399,5,2))="30","ESDM",IF((MID(E399,5,2))="31","MS-ETE",IF((MID(E399,5,2))="32","MS-TE",IF((MID(E399,5,2))="33","EEE",IF((MID(E399,5,2))="34","NFE",IF((MID(E399,5,2))="35","SWE",IF((MID(E399,5,2))="36","LLB(P)",IF((MID(E399,5,2))="37","LLM(Pre)",IF((MID(E399,5,2))="38","LLM(F)",IF((MID(E399,5,2))="39","ICT",IF((MID(E399,5,2))="40","MTCA",IF((MID(E399,5,2))="41","MS-PH",IF((MID(E399,5,2))="42","ARCH",IF((MID(E399,5,2))="43","THM",IF((MID(E399,5,2))="44","MS-SWE",IF((MID(E399,5,2))="45","ENTRE",IF((MID(E399,5,2))="46","M-PHARM",IF((MID(E399,5,2))="47","CIVIL-ENG",0)))))))))))))))))))))))))))))))))))))</f>
        <v/>
      </c>
      <c r="G399" s="90">
        <f>IF((LEFT(E399,3))="063","Fall-2006",IF((LEFT(E399,3))="071","Spring-2007",IF((LEFT(E399,3))="072","Summer-2007",IF((LEFT(E399,3))="073","Fall-2007",IF((LEFT(E399,3))="081","Spring-2008",IF((LEFT(E399,3))="082","Summer-2008",IF((LEFT(E399,3))="083","Fall-2008",IF((LEFT(E399,3))="091","Spring-2009",IF((LEFT(E399,3))="092","Summer-2009",IF((LEFT(E399,3))="093","Fall-2009",IF((LEFT(E399,3))="101","Spring-2010",IF((LEFT(E399,3))="102","Summer-2010",IF((LEFT(E399,3))="103","Fall-2010",IF((LEFT(E399,3))="111","Spring-2011",IF((LEFT(E399,3))="112","Summer-2011",IF((LEFT(E399,3))="113","Fall-2011",IF((LEFT(E399,3))="121","Spring-2012",IF((LEFT(E399,3))="122","Summer-2012",IF((LEFT(E399,3))="123","Fall-2012",IF((LEFT(E399,3))="131","Spring-2013",IF((LEFT(E399,3))="132","Summer-2013",IF((LEFT(E399,3))="133","Fall-2013",IF((LEFT(E399,3))="141","Spring-2014",IF((LEFT(E399,3))="142","Summer-2014",IF((LEFT(E399,3))="143","Fall-2014",0)))))))))))))))))))))))))</f>
        <v/>
      </c>
      <c r="H399" s="85" t="inlineStr">
        <is>
          <t>Summer 2014</t>
        </is>
      </c>
      <c r="I399" s="85" t="inlineStr">
        <is>
          <t>NB International School, Uttara,Dhaka</t>
        </is>
      </c>
      <c r="J399" s="85" t="inlineStr">
        <is>
          <t>Teacher</t>
        </is>
      </c>
      <c r="K399" s="85" t="inlineStr">
        <is>
          <t>House no : 23,Road: 14, Sector: 14,Uttara,Dhaka.</t>
        </is>
      </c>
      <c r="L399" s="85" t="inlineStr">
        <is>
          <t>House no : 23,Road: 14, Sector: 14,Uttara,Dhaka.</t>
        </is>
      </c>
      <c r="M399" s="17" t="n">
        <v>1683615065</v>
      </c>
      <c r="N399" s="23">
        <f>HYPERLINK("mailto:mahjabin132@gmail.com","mahjabin132@gmail.com")</f>
        <v/>
      </c>
    </row>
    <row customHeight="1" ht="12.75" r="400" s="161">
      <c r="A400" s="10" t="n"/>
      <c r="B400" s="85" t="n">
        <v>397</v>
      </c>
      <c r="C400" s="85" t="n"/>
      <c r="D400" s="96" t="inlineStr">
        <is>
          <t>Somaia Akter Jannat</t>
        </is>
      </c>
      <c r="E400" s="29" t="inlineStr">
        <is>
          <t>111-11-1973</t>
        </is>
      </c>
      <c r="F400" s="49">
        <f>IF((MID(E400,5,2))="10","ENG",IF((MID(E400,5,2))="11","BBA",IF((MID(E400,5,2))="12","MBA(E)",IF((MID(E400,5,2))="14","MBA",IF((MID(E400,5,2))="15","CSE",IF((MID(E400,5,2))="16","CIS",IF((MID(E400,5,2))="17","MS-MIS",IF((MID(E400,5,2))="18","B.COM",IF((MID(E400,5,2))="19","ETE",IF((MID(E400,5,2))="20","CS",IF((MID(E400,5,2))="21","MA-ENG(P)",IF((MID(E400,5,2))="22","MA-ENG(F)",IF((MID(E400,5,2))="23","TE",IF((MID(E400,5,2))="24","JMC",IF((MID(E400,5,2))="25","MS-CSE",IF((MID(E400,5,2))="26","LLB(H)",IF((MID(E400,5,2))="27","BRE",IF((MID(E400,5,2))="28","MSS-JMC",IF((MID(E400,5,2))="29","PHARMACY",IF((MID(E400,5,2))="30","ESDM",IF((MID(E400,5,2))="31","MS-ETE",IF((MID(E400,5,2))="32","MS-TE",IF((MID(E400,5,2))="33","EEE",IF((MID(E400,5,2))="34","NFE",IF((MID(E400,5,2))="35","SWE",IF((MID(E400,5,2))="36","LLB(P)",IF((MID(E400,5,2))="37","LLM(Pre)",IF((MID(E400,5,2))="38","LLM(F)",IF((MID(E400,5,2))="39","ICT",IF((MID(E400,5,2))="40","MTCA",IF((MID(E400,5,2))="41","MS-PH",IF((MID(E400,5,2))="42","ARCH",IF((MID(E400,5,2))="43","THM",IF((MID(E400,5,2))="44","MS-SWE",IF((MID(E400,5,2))="45","ENTRE",IF((MID(E400,5,2))="46","M-PHARM",IF((MID(E400,5,2))="47","CIVIL-ENG",0)))))))))))))))))))))))))))))))))))))</f>
        <v/>
      </c>
      <c r="G400" s="90">
        <f>IF((LEFT(E400,3))="063","Fall-2006",IF((LEFT(E400,3))="071","Spring-2007",IF((LEFT(E400,3))="072","Summer-2007",IF((LEFT(E400,3))="073","Fall-2007",IF((LEFT(E400,3))="081","Spring-2008",IF((LEFT(E400,3))="082","Summer-2008",IF((LEFT(E400,3))="083","Fall-2008",IF((LEFT(E400,3))="091","Spring-2009",IF((LEFT(E400,3))="092","Summer-2009",IF((LEFT(E400,3))="093","Fall-2009",IF((LEFT(E400,3))="101","Spring-2010",IF((LEFT(E400,3))="102","Summer-2010",IF((LEFT(E400,3))="103","Fall-2010",IF((LEFT(E400,3))="111","Spring-2011",IF((LEFT(E400,3))="112","Summer-2011",IF((LEFT(E400,3))="113","Fall-2011",IF((LEFT(E400,3))="121","Spring-2012",IF((LEFT(E400,3))="122","Summer-2012",IF((LEFT(E400,3))="123","Fall-2012",IF((LEFT(E400,3))="131","Spring-2013",IF((LEFT(E400,3))="132","Summer-2013",IF((LEFT(E400,3))="133","Fall-2013",IF((LEFT(E400,3))="141","Spring-2014",IF((LEFT(E400,3))="142","Summer-2014",IF((LEFT(E400,3))="143","Fall-2014",0)))))))))))))))))))))))))</f>
        <v/>
      </c>
      <c r="H400" s="85" t="inlineStr">
        <is>
          <t>Spring-2015</t>
        </is>
      </c>
      <c r="I400" s="85" t="inlineStr">
        <is>
          <t>-</t>
        </is>
      </c>
      <c r="J400" s="85" t="inlineStr">
        <is>
          <t>-</t>
        </is>
      </c>
      <c r="K400" s="85" t="inlineStr">
        <is>
          <t>17, Lake Circus, Kalabagan, Dhanmondi, Dhaka.</t>
        </is>
      </c>
      <c r="L400" s="85" t="inlineStr">
        <is>
          <t>24 No, S.A, Sarkar Raod, Shankipara, Mymensingh.</t>
        </is>
      </c>
      <c r="M400" s="32" t="inlineStr">
        <is>
          <t>01791577931</t>
        </is>
      </c>
      <c r="N400" t="inlineStr">
        <is>
          <t>jannatsomaia@gmail.com</t>
        </is>
      </c>
    </row>
    <row customHeight="1" ht="12.75" r="401" s="161">
      <c r="A401" s="10" t="n"/>
      <c r="B401" s="85" t="n">
        <v>398</v>
      </c>
      <c r="C401" s="85" t="n"/>
      <c r="D401" s="96" t="inlineStr">
        <is>
          <t>Shirin Akter</t>
        </is>
      </c>
      <c r="E401" s="29" t="inlineStr">
        <is>
          <t>111-11-2027</t>
        </is>
      </c>
      <c r="F401" s="49">
        <f>IF((MID(E401,5,2))="10","ENG",IF((MID(E401,5,2))="11","BBA",IF((MID(E401,5,2))="12","MBA(E)",IF((MID(E401,5,2))="14","MBA",IF((MID(E401,5,2))="15","CSE",IF((MID(E401,5,2))="16","CIS",IF((MID(E401,5,2))="17","MS-MIS",IF((MID(E401,5,2))="18","B.COM",IF((MID(E401,5,2))="19","ETE",IF((MID(E401,5,2))="20","CS",IF((MID(E401,5,2))="21","MA-ENG(P)",IF((MID(E401,5,2))="22","MA-ENG(F)",IF((MID(E401,5,2))="23","TE",IF((MID(E401,5,2))="24","JMC",IF((MID(E401,5,2))="25","MS-CSE",IF((MID(E401,5,2))="26","LLB(H)",IF((MID(E401,5,2))="27","BRE",IF((MID(E401,5,2))="28","MSS-JMC",IF((MID(E401,5,2))="29","PHARMACY",IF((MID(E401,5,2))="30","ESDM",IF((MID(E401,5,2))="31","MS-ETE",IF((MID(E401,5,2))="32","MS-TE",IF((MID(E401,5,2))="33","EEE",IF((MID(E401,5,2))="34","NFE",IF((MID(E401,5,2))="35","SWE",IF((MID(E401,5,2))="36","LLB(P)",IF((MID(E401,5,2))="37","LLM(Pre)",IF((MID(E401,5,2))="38","LLM(F)",IF((MID(E401,5,2))="39","ICT",IF((MID(E401,5,2))="40","MTCA",IF((MID(E401,5,2))="41","MS-PH",IF((MID(E401,5,2))="42","ARCH",IF((MID(E401,5,2))="43","THM",IF((MID(E401,5,2))="44","MS-SWE",IF((MID(E401,5,2))="45","ENTRE",IF((MID(E401,5,2))="46","M-PHARM",IF((MID(E401,5,2))="47","CIVIL-ENG",0)))))))))))))))))))))))))))))))))))))</f>
        <v/>
      </c>
      <c r="G401" s="90">
        <f>IF((LEFT(E401,3))="063","Fall-2006",IF((LEFT(E401,3))="071","Spring-2007",IF((LEFT(E401,3))="072","Summer-2007",IF((LEFT(E401,3))="073","Fall-2007",IF((LEFT(E401,3))="081","Spring-2008",IF((LEFT(E401,3))="082","Summer-2008",IF((LEFT(E401,3))="083","Fall-2008",IF((LEFT(E401,3))="091","Spring-2009",IF((LEFT(E401,3))="092","Summer-2009",IF((LEFT(E401,3))="093","Fall-2009",IF((LEFT(E401,3))="101","Spring-2010",IF((LEFT(E401,3))="102","Summer-2010",IF((LEFT(E401,3))="103","Fall-2010",IF((LEFT(E401,3))="111","Spring-2011",IF((LEFT(E401,3))="112","Summer-2011",IF((LEFT(E401,3))="113","Fall-2011",IF((LEFT(E401,3))="121","Spring-2012",IF((LEFT(E401,3))="122","Summer-2012",IF((LEFT(E401,3))="123","Fall-2012",IF((LEFT(E401,3))="131","Spring-2013",IF((LEFT(E401,3))="132","Summer-2013",IF((LEFT(E401,3))="133","Fall-2013",IF((LEFT(E401,3))="141","Spring-2014",IF((LEFT(E401,3))="142","Summer-2014",IF((LEFT(E401,3))="143","Fall-2014",0)))))))))))))))))))))))))</f>
        <v/>
      </c>
      <c r="H401" s="85" t="inlineStr">
        <is>
          <t>Spring-2015</t>
        </is>
      </c>
      <c r="I401" s="85" t="inlineStr">
        <is>
          <t>-</t>
        </is>
      </c>
      <c r="J401" s="85" t="inlineStr">
        <is>
          <t>-</t>
        </is>
      </c>
      <c r="K401" s="85" t="inlineStr">
        <is>
          <t>163/1. Middel Bashaboo, Sabugbag, Dhaka.</t>
        </is>
      </c>
      <c r="L401" s="85" t="inlineStr">
        <is>
          <t>Vill-kalakanda, Post-Chengarchor Bazar, Thana-Uttoe Matlab, Dist-Chnadpur</t>
        </is>
      </c>
      <c r="M401" s="32" t="inlineStr">
        <is>
          <t>01763365059</t>
        </is>
      </c>
      <c r="N401" s="90" t="inlineStr">
        <is>
          <t>shirinakter-27@yahoo.com</t>
        </is>
      </c>
    </row>
    <row customHeight="1" ht="12.75" r="402" s="161">
      <c r="A402" s="10" t="n"/>
      <c r="B402" s="85" t="n">
        <v>399</v>
      </c>
      <c r="C402" s="85" t="n"/>
      <c r="D402" s="96" t="inlineStr">
        <is>
          <t>Md. Gulam Hakkani</t>
        </is>
      </c>
      <c r="E402" s="29" t="inlineStr">
        <is>
          <t>122-15-1905</t>
        </is>
      </c>
      <c r="F402" s="49">
        <f>IF((MID(E402,5,2))="10","ENG",IF((MID(E402,5,2))="11","BBA",IF((MID(E402,5,2))="12","MBA(E)",IF((MID(E402,5,2))="14","MBA",IF((MID(E402,5,2))="15","CSE",IF((MID(E402,5,2))="16","CIS",IF((MID(E402,5,2))="17","MS-MIS",IF((MID(E402,5,2))="18","B.COM",IF((MID(E402,5,2))="19","ETE",IF((MID(E402,5,2))="20","CS",IF((MID(E402,5,2))="21","MA-ENG(P)",IF((MID(E402,5,2))="22","MA-ENG(F)",IF((MID(E402,5,2))="23","TE",IF((MID(E402,5,2))="24","JMC",IF((MID(E402,5,2))="25","MS-CSE",IF((MID(E402,5,2))="26","LLB(H)",IF((MID(E402,5,2))="27","BRE",IF((MID(E402,5,2))="28","MSS-JMC",IF((MID(E402,5,2))="29","PHARMACY",IF((MID(E402,5,2))="30","ESDM",IF((MID(E402,5,2))="31","MS-ETE",IF((MID(E402,5,2))="32","MS-TE",IF((MID(E402,5,2))="33","EEE",IF((MID(E402,5,2))="34","NFE",IF((MID(E402,5,2))="35","SWE",IF((MID(E402,5,2))="36","LLB(P)",IF((MID(E402,5,2))="37","LLM(Pre)",IF((MID(E402,5,2))="38","LLM(F)",IF((MID(E402,5,2))="39","ICT",IF((MID(E402,5,2))="40","MTCA",IF((MID(E402,5,2))="41","MS-PH",IF((MID(E402,5,2))="42","ARCH",IF((MID(E402,5,2))="43","THM",IF((MID(E402,5,2))="44","MS-SWE",IF((MID(E402,5,2))="45","ENTRE",IF((MID(E402,5,2))="46","M-PHARM",IF((MID(E402,5,2))="47","CIVIL-ENG",0)))))))))))))))))))))))))))))))))))))</f>
        <v/>
      </c>
      <c r="G402" s="90">
        <f>IF((LEFT(E402,3))="063","Fall-2006",IF((LEFT(E402,3))="071","Spring-2007",IF((LEFT(E402,3))="072","Summer-2007",IF((LEFT(E402,3))="073","Fall-2007",IF((LEFT(E402,3))="081","Spring-2008",IF((LEFT(E402,3))="082","Summer-2008",IF((LEFT(E402,3))="083","Fall-2008",IF((LEFT(E402,3))="091","Spring-2009",IF((LEFT(E402,3))="092","Summer-2009",IF((LEFT(E402,3))="093","Fall-2009",IF((LEFT(E402,3))="101","Spring-2010",IF((LEFT(E402,3))="102","Summer-2010",IF((LEFT(E402,3))="103","Fall-2010",IF((LEFT(E402,3))="111","Spring-2011",IF((LEFT(E402,3))="112","Summer-2011",IF((LEFT(E402,3))="113","Fall-2011",IF((LEFT(E402,3))="121","Spring-2012",IF((LEFT(E402,3))="122","Summer-2012",IF((LEFT(E402,3))="123","Fall-2012",IF((LEFT(E402,3))="131","Spring-2013",IF((LEFT(E402,3))="132","Summer-2013",IF((LEFT(E402,3))="133","Fall-2013",IF((LEFT(E402,3))="141","Spring-2014",IF((LEFT(E402,3))="142","Summer-2014",IF((LEFT(E402,3))="143","Fall-2014",0)))))))))))))))))))))))))</f>
        <v/>
      </c>
      <c r="H402" s="85" t="inlineStr">
        <is>
          <t>Fall-2015</t>
        </is>
      </c>
      <c r="I402" s="85" t="inlineStr">
        <is>
          <t>-</t>
        </is>
      </c>
      <c r="J402" s="85" t="inlineStr">
        <is>
          <t>-</t>
        </is>
      </c>
      <c r="K402" s="85" t="inlineStr">
        <is>
          <t>House No-62, Road No-3, Dhaka Real State, katashar,  Mohammadpur, Dhaka-1207</t>
        </is>
      </c>
      <c r="L402" s="85" t="inlineStr">
        <is>
          <t>Vill-Khirnal, Post-Chindidar, Thana-Kasba, Dist-Brahmanbaria.</t>
        </is>
      </c>
      <c r="M402" s="32" t="inlineStr">
        <is>
          <t>01729982771</t>
        </is>
      </c>
      <c r="N402" t="inlineStr">
        <is>
          <t>refathasan5124@gmail.com</t>
        </is>
      </c>
    </row>
    <row customHeight="1" ht="12.75" r="403" s="161">
      <c r="A403" s="10" t="n"/>
      <c r="B403" s="85" t="n">
        <v>400</v>
      </c>
      <c r="C403" s="85" t="n"/>
      <c r="D403" s="96" t="inlineStr">
        <is>
          <t>Md. Kamrul Hasan</t>
        </is>
      </c>
      <c r="E403" s="29" t="inlineStr">
        <is>
          <t>103-26-137</t>
        </is>
      </c>
      <c r="F403" s="49">
        <f>IF((MID(E403,5,2))="10","ENG",IF((MID(E403,5,2))="11","BBA",IF((MID(E403,5,2))="12","MBA(E)",IF((MID(E403,5,2))="14","MBA",IF((MID(E403,5,2))="15","CSE",IF((MID(E403,5,2))="16","CIS",IF((MID(E403,5,2))="17","MS-MIS",IF((MID(E403,5,2))="18","B.COM",IF((MID(E403,5,2))="19","ETE",IF((MID(E403,5,2))="20","CS",IF((MID(E403,5,2))="21","MA-ENG(P)",IF((MID(E403,5,2))="22","MA-ENG(F)",IF((MID(E403,5,2))="23","TE",IF((MID(E403,5,2))="24","JMC",IF((MID(E403,5,2))="25","MS-CSE",IF((MID(E403,5,2))="26","LLB(H)",IF((MID(E403,5,2))="27","BRE",IF((MID(E403,5,2))="28","MSS-JMC",IF((MID(E403,5,2))="29","PHARMACY",IF((MID(E403,5,2))="30","ESDM",IF((MID(E403,5,2))="31","MS-ETE",IF((MID(E403,5,2))="32","MS-TE",IF((MID(E403,5,2))="33","EEE",IF((MID(E403,5,2))="34","NFE",IF((MID(E403,5,2))="35","SWE",IF((MID(E403,5,2))="36","LLB(P)",IF((MID(E403,5,2))="37","LLM(Pre)",IF((MID(E403,5,2))="38","LLM(F)",IF((MID(E403,5,2))="39","ICT",IF((MID(E403,5,2))="40","MTCA",IF((MID(E403,5,2))="41","MS-PH",IF((MID(E403,5,2))="42","ARCH",IF((MID(E403,5,2))="43","THM",IF((MID(E403,5,2))="44","MS-SWE",IF((MID(E403,5,2))="45","ENTRE",IF((MID(E403,5,2))="46","M-PHARM",IF((MID(E403,5,2))="47","CIVIL-ENG",0)))))))))))))))))))))))))))))))))))))</f>
        <v/>
      </c>
      <c r="G403" s="90">
        <f>IF((LEFT(E403,3))="063","Fall-2006",IF((LEFT(E403,3))="071","Spring-2007",IF((LEFT(E403,3))="072","Summer-2007",IF((LEFT(E403,3))="073","Fall-2007",IF((LEFT(E403,3))="081","Spring-2008",IF((LEFT(E403,3))="082","Summer-2008",IF((LEFT(E403,3))="083","Fall-2008",IF((LEFT(E403,3))="091","Spring-2009",IF((LEFT(E403,3))="092","Summer-2009",IF((LEFT(E403,3))="093","Fall-2009",IF((LEFT(E403,3))="101","Spring-2010",IF((LEFT(E403,3))="102","Summer-2010",IF((LEFT(E403,3))="103","Fall-2010",IF((LEFT(E403,3))="111","Spring-2011",IF((LEFT(E403,3))="112","Summer-2011",IF((LEFT(E403,3))="113","Fall-2011",IF((LEFT(E403,3))="121","Spring-2012",IF((LEFT(E403,3))="122","Summer-2012",IF((LEFT(E403,3))="123","Fall-2012",IF((LEFT(E403,3))="131","Spring-2013",IF((LEFT(E403,3))="132","Summer-2013",IF((LEFT(E403,3))="133","Fall-2013",IF((LEFT(E403,3))="141","Spring-2014",IF((LEFT(E403,3))="142","Summer-2014",IF((LEFT(E403,3))="143","Fall-2014",0)))))))))))))))))))))))))</f>
        <v/>
      </c>
      <c r="H403" s="85" t="inlineStr">
        <is>
          <t>-</t>
        </is>
      </c>
      <c r="I403" s="85" t="inlineStr">
        <is>
          <t>-</t>
        </is>
      </c>
      <c r="J403" s="85" t="inlineStr">
        <is>
          <t>-</t>
        </is>
      </c>
      <c r="K403" s="85" t="inlineStr">
        <is>
          <t>House No-5A, Road No-8, Sector-11, Uttara, Dhaka.</t>
        </is>
      </c>
      <c r="L403" s="85" t="inlineStr">
        <is>
          <t>Vill-Greholegrm, Post-Alukdia, Thana-Magura Sadar, Dist-Magura.</t>
        </is>
      </c>
      <c r="M403" s="32" t="inlineStr">
        <is>
          <t>01712567667</t>
        </is>
      </c>
      <c r="N403" t="inlineStr">
        <is>
          <t>mdkamrulhasan@gmail.com</t>
        </is>
      </c>
    </row>
    <row customHeight="1" ht="12.75" r="404" s="161">
      <c r="A404" s="10" t="n"/>
      <c r="B404" s="85" t="n">
        <v>401</v>
      </c>
      <c r="C404" s="85" t="n"/>
      <c r="D404" s="96" t="inlineStr">
        <is>
          <t>Md. Shoebur Rahman</t>
        </is>
      </c>
      <c r="E404" s="29" t="inlineStr">
        <is>
          <t>103-26-145</t>
        </is>
      </c>
      <c r="F404" s="49">
        <f>IF((MID(E404,5,2))="10","ENG",IF((MID(E404,5,2))="11","BBA",IF((MID(E404,5,2))="12","MBA(E)",IF((MID(E404,5,2))="14","MBA",IF((MID(E404,5,2))="15","CSE",IF((MID(E404,5,2))="16","CIS",IF((MID(E404,5,2))="17","MS-MIS",IF((MID(E404,5,2))="18","B.COM",IF((MID(E404,5,2))="19","ETE",IF((MID(E404,5,2))="20","CS",IF((MID(E404,5,2))="21","MA-ENG(P)",IF((MID(E404,5,2))="22","MA-ENG(F)",IF((MID(E404,5,2))="23","TE",IF((MID(E404,5,2))="24","JMC",IF((MID(E404,5,2))="25","MS-CSE",IF((MID(E404,5,2))="26","LLB(H)",IF((MID(E404,5,2))="27","BRE",IF((MID(E404,5,2))="28","MSS-JMC",IF((MID(E404,5,2))="29","PHARMACY",IF((MID(E404,5,2))="30","ESDM",IF((MID(E404,5,2))="31","MS-ETE",IF((MID(E404,5,2))="32","MS-TE",IF((MID(E404,5,2))="33","EEE",IF((MID(E404,5,2))="34","NFE",IF((MID(E404,5,2))="35","SWE",IF((MID(E404,5,2))="36","LLB(P)",IF((MID(E404,5,2))="37","LLM(Pre)",IF((MID(E404,5,2))="38","LLM(F)",IF((MID(E404,5,2))="39","ICT",IF((MID(E404,5,2))="40","MTCA",IF((MID(E404,5,2))="41","MS-PH",IF((MID(E404,5,2))="42","ARCH",IF((MID(E404,5,2))="43","THM",IF((MID(E404,5,2))="44","MS-SWE",IF((MID(E404,5,2))="45","ENTRE",IF((MID(E404,5,2))="46","M-PHARM",IF((MID(E404,5,2))="47","CIVIL-ENG",0)))))))))))))))))))))))))))))))))))))</f>
        <v/>
      </c>
      <c r="G404" s="90">
        <f>IF((LEFT(E404,3))="063","Fall-2006",IF((LEFT(E404,3))="071","Spring-2007",IF((LEFT(E404,3))="072","Summer-2007",IF((LEFT(E404,3))="073","Fall-2007",IF((LEFT(E404,3))="081","Spring-2008",IF((LEFT(E404,3))="082","Summer-2008",IF((LEFT(E404,3))="083","Fall-2008",IF((LEFT(E404,3))="091","Spring-2009",IF((LEFT(E404,3))="092","Summer-2009",IF((LEFT(E404,3))="093","Fall-2009",IF((LEFT(E404,3))="101","Spring-2010",IF((LEFT(E404,3))="102","Summer-2010",IF((LEFT(E404,3))="103","Fall-2010",IF((LEFT(E404,3))="111","Spring-2011",IF((LEFT(E404,3))="112","Summer-2011",IF((LEFT(E404,3))="113","Fall-2011",IF((LEFT(E404,3))="121","Spring-2012",IF((LEFT(E404,3))="122","Summer-2012",IF((LEFT(E404,3))="123","Fall-2012",IF((LEFT(E404,3))="131","Spring-2013",IF((LEFT(E404,3))="132","Summer-2013",IF((LEFT(E404,3))="133","Fall-2013",IF((LEFT(E404,3))="141","Spring-2014",IF((LEFT(E404,3))="142","Summer-2014",IF((LEFT(E404,3))="143","Fall-2014",0)))))))))))))))))))))))))</f>
        <v/>
      </c>
      <c r="H404" s="85" t="inlineStr">
        <is>
          <t>Summer 2014</t>
        </is>
      </c>
      <c r="I404" s="85" t="inlineStr">
        <is>
          <t>Talukder Electronic Ltd.</t>
        </is>
      </c>
      <c r="J404" s="85" t="inlineStr">
        <is>
          <t>Director</t>
        </is>
      </c>
      <c r="K404" s="85" t="inlineStr">
        <is>
          <t>H: 06,R: 5D, Sector: 11, Uttara , Dhaka-1230.</t>
        </is>
      </c>
      <c r="L404" s="85" t="inlineStr">
        <is>
          <t>H: 06,R: 5D, Sector: 11, Uttara , Dhaka-1230.</t>
        </is>
      </c>
      <c r="M404" s="32" t="inlineStr">
        <is>
          <t>01736733633</t>
        </is>
      </c>
      <c r="N404" t="inlineStr">
        <is>
          <t>soykottalukder@yahoo.com</t>
        </is>
      </c>
    </row>
    <row customHeight="1" ht="12.75" r="405" s="161">
      <c r="A405" s="10" t="n"/>
      <c r="B405" s="85" t="n">
        <v>402</v>
      </c>
      <c r="C405" s="85" t="n"/>
      <c r="D405" s="96" t="inlineStr">
        <is>
          <t>Rebeka Ruhani</t>
        </is>
      </c>
      <c r="E405" s="29" t="inlineStr">
        <is>
          <t>103-26-141</t>
        </is>
      </c>
      <c r="F405" s="49">
        <f>IF((MID(E405,5,2))="10","ENG",IF((MID(E405,5,2))="11","BBA",IF((MID(E405,5,2))="12","MBA(E)",IF((MID(E405,5,2))="14","MBA",IF((MID(E405,5,2))="15","CSE",IF((MID(E405,5,2))="16","CIS",IF((MID(E405,5,2))="17","MS-MIS",IF((MID(E405,5,2))="18","B.COM",IF((MID(E405,5,2))="19","ETE",IF((MID(E405,5,2))="20","CS",IF((MID(E405,5,2))="21","MA-ENG(P)",IF((MID(E405,5,2))="22","MA-ENG(F)",IF((MID(E405,5,2))="23","TE",IF((MID(E405,5,2))="24","JMC",IF((MID(E405,5,2))="25","MS-CSE",IF((MID(E405,5,2))="26","LLB(H)",IF((MID(E405,5,2))="27","BRE",IF((MID(E405,5,2))="28","MSS-JMC",IF((MID(E405,5,2))="29","PHARMACY",IF((MID(E405,5,2))="30","ESDM",IF((MID(E405,5,2))="31","MS-ETE",IF((MID(E405,5,2))="32","MS-TE",IF((MID(E405,5,2))="33","EEE",IF((MID(E405,5,2))="34","NFE",IF((MID(E405,5,2))="35","SWE",IF((MID(E405,5,2))="36","LLB(P)",IF((MID(E405,5,2))="37","LLM(Pre)",IF((MID(E405,5,2))="38","LLM(F)",IF((MID(E405,5,2))="39","ICT",IF((MID(E405,5,2))="40","MTCA",IF((MID(E405,5,2))="41","MS-PH",IF((MID(E405,5,2))="42","ARCH",IF((MID(E405,5,2))="43","THM",IF((MID(E405,5,2))="44","MS-SWE",IF((MID(E405,5,2))="45","ENTRE",IF((MID(E405,5,2))="46","M-PHARM",IF((MID(E405,5,2))="47","CIVIL-ENG",0)))))))))))))))))))))))))))))))))))))</f>
        <v/>
      </c>
      <c r="G405" s="90">
        <f>IF((LEFT(E405,3))="063","Fall-2006",IF((LEFT(E405,3))="071","Spring-2007",IF((LEFT(E405,3))="072","Summer-2007",IF((LEFT(E405,3))="073","Fall-2007",IF((LEFT(E405,3))="081","Spring-2008",IF((LEFT(E405,3))="082","Summer-2008",IF((LEFT(E405,3))="083","Fall-2008",IF((LEFT(E405,3))="091","Spring-2009",IF((LEFT(E405,3))="092","Summer-2009",IF((LEFT(E405,3))="093","Fall-2009",IF((LEFT(E405,3))="101","Spring-2010",IF((LEFT(E405,3))="102","Summer-2010",IF((LEFT(E405,3))="103","Fall-2010",IF((LEFT(E405,3))="111","Spring-2011",IF((LEFT(E405,3))="112","Summer-2011",IF((LEFT(E405,3))="113","Fall-2011",IF((LEFT(E405,3))="121","Spring-2012",IF((LEFT(E405,3))="122","Summer-2012",IF((LEFT(E405,3))="123","Fall-2012",IF((LEFT(E405,3))="131","Spring-2013",IF((LEFT(E405,3))="132","Summer-2013",IF((LEFT(E405,3))="133","Fall-2013",IF((LEFT(E405,3))="141","Spring-2014",IF((LEFT(E405,3))="142","Summer-2014",IF((LEFT(E405,3))="143","Fall-2014",0)))))))))))))))))))))))))</f>
        <v/>
      </c>
      <c r="H405" s="85" t="inlineStr">
        <is>
          <t>Summer 2014</t>
        </is>
      </c>
      <c r="I405" s="85" t="inlineStr">
        <is>
          <t>-</t>
        </is>
      </c>
      <c r="J405" s="85" t="inlineStr">
        <is>
          <t>-</t>
        </is>
      </c>
      <c r="K405" s="85" t="inlineStr">
        <is>
          <t>KA-4, Matbor Bari, Khlkhat, Dhaka-1229.</t>
        </is>
      </c>
      <c r="L405" s="85" t="inlineStr">
        <is>
          <t>KA-4, Matbor Bari, Khlkhat, Dhaka-1229.</t>
        </is>
      </c>
      <c r="M405" s="32" t="inlineStr">
        <is>
          <t>01686373886</t>
        </is>
      </c>
      <c r="N405" t="inlineStr">
        <is>
          <t>rebekaruhani@gmail.com</t>
        </is>
      </c>
    </row>
    <row customHeight="1" ht="12.75" r="406" s="161">
      <c r="A406" s="10" t="n"/>
      <c r="B406" s="85" t="n">
        <v>403</v>
      </c>
      <c r="C406" s="85" t="n"/>
      <c r="D406" s="96" t="inlineStr">
        <is>
          <t>Md. Zuel Rana</t>
        </is>
      </c>
      <c r="E406" s="29" t="inlineStr">
        <is>
          <t>132-22-274</t>
        </is>
      </c>
      <c r="F406" s="49">
        <f>IF((MID(E406,5,2))="10","ENG",IF((MID(E406,5,2))="11","BBA",IF((MID(E406,5,2))="12","MBA(E)",IF((MID(E406,5,2))="14","MBA",IF((MID(E406,5,2))="15","CSE",IF((MID(E406,5,2))="16","CIS",IF((MID(E406,5,2))="17","MS-MIS",IF((MID(E406,5,2))="18","B.COM",IF((MID(E406,5,2))="19","ETE",IF((MID(E406,5,2))="20","CS",IF((MID(E406,5,2))="21","MA-ENG(P)",IF((MID(E406,5,2))="22","MA-ENG(F)",IF((MID(E406,5,2))="23","TE",IF((MID(E406,5,2))="24","JMC",IF((MID(E406,5,2))="25","MS-CSE",IF((MID(E406,5,2))="26","LLB(H)",IF((MID(E406,5,2))="27","BRE",IF((MID(E406,5,2))="28","MSS-JMC",IF((MID(E406,5,2))="29","PHARMACY",IF((MID(E406,5,2))="30","ESDM",IF((MID(E406,5,2))="31","MS-ETE",IF((MID(E406,5,2))="32","MS-TE",IF((MID(E406,5,2))="33","EEE",IF((MID(E406,5,2))="34","NFE",IF((MID(E406,5,2))="35","SWE",IF((MID(E406,5,2))="36","LLB(P)",IF((MID(E406,5,2))="37","LLM(Pre)",IF((MID(E406,5,2))="38","LLM(F)",IF((MID(E406,5,2))="39","ICT",IF((MID(E406,5,2))="40","MTCA",IF((MID(E406,5,2))="41","MS-PH",IF((MID(E406,5,2))="42","ARCH",IF((MID(E406,5,2))="43","THM",IF((MID(E406,5,2))="44","MS-SWE",IF((MID(E406,5,2))="45","ENTRE",IF((MID(E406,5,2))="46","M-PHARM",IF((MID(E406,5,2))="47","CIVIL-ENG",0)))))))))))))))))))))))))))))))))))))</f>
        <v/>
      </c>
      <c r="G406" s="90">
        <f>IF((LEFT(E406,3))="063","Fall-2006",IF((LEFT(E406,3))="071","Spring-2007",IF((LEFT(E406,3))="072","Summer-2007",IF((LEFT(E406,3))="073","Fall-2007",IF((LEFT(E406,3))="081","Spring-2008",IF((LEFT(E406,3))="082","Summer-2008",IF((LEFT(E406,3))="083","Fall-2008",IF((LEFT(E406,3))="091","Spring-2009",IF((LEFT(E406,3))="092","Summer-2009",IF((LEFT(E406,3))="093","Fall-2009",IF((LEFT(E406,3))="101","Spring-2010",IF((LEFT(E406,3))="102","Summer-2010",IF((LEFT(E406,3))="103","Fall-2010",IF((LEFT(E406,3))="111","Spring-2011",IF((LEFT(E406,3))="112","Summer-2011",IF((LEFT(E406,3))="113","Fall-2011",IF((LEFT(E406,3))="121","Spring-2012",IF((LEFT(E406,3))="122","Summer-2012",IF((LEFT(E406,3))="123","Fall-2012",IF((LEFT(E406,3))="131","Spring-2013",IF((LEFT(E406,3))="132","Summer-2013",IF((LEFT(E406,3))="133","Fall-2013",IF((LEFT(E406,3))="141","Spring-2014",IF((LEFT(E406,3))="142","Summer-2014",IF((LEFT(E406,3))="143","Fall-2014",0)))))))))))))))))))))))))</f>
        <v/>
      </c>
      <c r="H406" s="85" t="inlineStr">
        <is>
          <t>Summer 2014</t>
        </is>
      </c>
      <c r="I406" s="85" t="inlineStr">
        <is>
          <t>-</t>
        </is>
      </c>
      <c r="J406" s="85" t="inlineStr">
        <is>
          <t>-</t>
        </is>
      </c>
      <c r="K406" s="85" t="inlineStr">
        <is>
          <t>Chad Meia Housing, Block-C, House No-43/34, Mohammadpur, Dhaka-1207.</t>
        </is>
      </c>
      <c r="L406" s="85" t="inlineStr">
        <is>
          <t>Vill-Satrajit Pur, Post-Satrajitpur, Thana-Shibgonj, Dist-Chapainawabgonj.</t>
        </is>
      </c>
      <c r="M406" s="32" t="inlineStr">
        <is>
          <t>01744356452</t>
        </is>
      </c>
      <c r="N406" t="inlineStr">
        <is>
          <t>zuelrana419@gmail.com</t>
        </is>
      </c>
    </row>
    <row customHeight="1" ht="12.75" r="407" s="161">
      <c r="A407" s="10" t="n"/>
      <c r="B407" s="85" t="n">
        <v>404</v>
      </c>
      <c r="C407" s="85" t="n"/>
      <c r="D407" s="96" t="inlineStr">
        <is>
          <t>Sharif Ahmed</t>
        </is>
      </c>
      <c r="E407" s="29" t="inlineStr">
        <is>
          <t>113-11-2296</t>
        </is>
      </c>
      <c r="F407" s="49">
        <f>IF((MID(E407,5,2))="10","ENG",IF((MID(E407,5,2))="11","BBA",IF((MID(E407,5,2))="12","MBA(E)",IF((MID(E407,5,2))="14","MBA",IF((MID(E407,5,2))="15","CSE",IF((MID(E407,5,2))="16","CIS",IF((MID(E407,5,2))="17","MS-MIS",IF((MID(E407,5,2))="18","B.COM",IF((MID(E407,5,2))="19","ETE",IF((MID(E407,5,2))="20","CS",IF((MID(E407,5,2))="21","MA-ENG(P)",IF((MID(E407,5,2))="22","MA-ENG(F)",IF((MID(E407,5,2))="23","TE",IF((MID(E407,5,2))="24","JMC",IF((MID(E407,5,2))="25","MS-CSE",IF((MID(E407,5,2))="26","LLB(H)",IF((MID(E407,5,2))="27","BRE",IF((MID(E407,5,2))="28","MSS-JMC",IF((MID(E407,5,2))="29","PHARMACY",IF((MID(E407,5,2))="30","ESDM",IF((MID(E407,5,2))="31","MS-ETE",IF((MID(E407,5,2))="32","MS-TE",IF((MID(E407,5,2))="33","EEE",IF((MID(E407,5,2))="34","NFE",IF((MID(E407,5,2))="35","SWE",IF((MID(E407,5,2))="36","LLB(P)",IF((MID(E407,5,2))="37","LLM(Pre)",IF((MID(E407,5,2))="38","LLM(F)",IF((MID(E407,5,2))="39","ICT",IF((MID(E407,5,2))="40","MTCA",IF((MID(E407,5,2))="41","MS-PH",IF((MID(E407,5,2))="42","ARCH",IF((MID(E407,5,2))="43","THM",IF((MID(E407,5,2))="44","MS-SWE",IF((MID(E407,5,2))="45","ENTRE",IF((MID(E407,5,2))="46","M-PHARM",IF((MID(E407,5,2))="47","CIVIL-ENG",0)))))))))))))))))))))))))))))))))))))</f>
        <v/>
      </c>
      <c r="G407" s="90">
        <f>IF((LEFT(E407,3))="063","Fall-2006",IF((LEFT(E407,3))="071","Spring-2007",IF((LEFT(E407,3))="072","Summer-2007",IF((LEFT(E407,3))="073","Fall-2007",IF((LEFT(E407,3))="081","Spring-2008",IF((LEFT(E407,3))="082","Summer-2008",IF((LEFT(E407,3))="083","Fall-2008",IF((LEFT(E407,3))="091","Spring-2009",IF((LEFT(E407,3))="092","Summer-2009",IF((LEFT(E407,3))="093","Fall-2009",IF((LEFT(E407,3))="101","Spring-2010",IF((LEFT(E407,3))="102","Summer-2010",IF((LEFT(E407,3))="103","Fall-2010",IF((LEFT(E407,3))="111","Spring-2011",IF((LEFT(E407,3))="112","Summer-2011",IF((LEFT(E407,3))="113","Fall-2011",IF((LEFT(E407,3))="121","Spring-2012",IF((LEFT(E407,3))="122","Summer-2012",IF((LEFT(E407,3))="123","Fall-2012",IF((LEFT(E407,3))="131","Spring-2013",IF((LEFT(E407,3))="132","Summer-2013",IF((LEFT(E407,3))="133","Fall-2013",IF((LEFT(E407,3))="141","Spring-2014",IF((LEFT(E407,3))="142","Summer-2014",IF((LEFT(E407,3))="143","Fall-2014",0)))))))))))))))))))))))))</f>
        <v/>
      </c>
      <c r="H407" s="85" t="inlineStr">
        <is>
          <t>-</t>
        </is>
      </c>
      <c r="I407" s="85" t="inlineStr">
        <is>
          <t>-</t>
        </is>
      </c>
      <c r="J407" s="85" t="inlineStr">
        <is>
          <t>-</t>
        </is>
      </c>
      <c r="K407" s="85" t="inlineStr">
        <is>
          <t>31, Minipuripara, Khamarbari, Faramgate, Tejgaon, Dhaka.</t>
        </is>
      </c>
      <c r="L407" s="85" t="inlineStr">
        <is>
          <t>Vill-DarparMollabari, Post-Dollainowabpur, Thana-Chandina, Dist-Comilla.</t>
        </is>
      </c>
      <c r="M407" s="32" t="inlineStr">
        <is>
          <t>01924118709</t>
        </is>
      </c>
      <c r="N407" s="90" t="inlineStr">
        <is>
          <t>sharif11-2296@diu.edu.bd</t>
        </is>
      </c>
    </row>
    <row customHeight="1" ht="12.75" r="408" s="161">
      <c r="A408" s="10" t="n"/>
      <c r="B408" s="85" t="n">
        <v>405</v>
      </c>
      <c r="C408" s="85" t="n"/>
      <c r="D408" s="96" t="inlineStr">
        <is>
          <t>Momana Talukder</t>
        </is>
      </c>
      <c r="E408" s="29" t="inlineStr">
        <is>
          <t>123-14-852</t>
        </is>
      </c>
      <c r="F408" s="49">
        <f>IF((MID(E408,5,2))="10","ENG",IF((MID(E408,5,2))="11","BBA",IF((MID(E408,5,2))="12","MBA(E)",IF((MID(E408,5,2))="14","MBA",IF((MID(E408,5,2))="15","CSE",IF((MID(E408,5,2))="16","CIS",IF((MID(E408,5,2))="17","MS-MIS",IF((MID(E408,5,2))="18","B.COM",IF((MID(E408,5,2))="19","ETE",IF((MID(E408,5,2))="20","CS",IF((MID(E408,5,2))="21","MA-ENG(P)",IF((MID(E408,5,2))="22","MA-ENG(F)",IF((MID(E408,5,2))="23","TE",IF((MID(E408,5,2))="24","JMC",IF((MID(E408,5,2))="25","MS-CSE",IF((MID(E408,5,2))="26","LLB(H)",IF((MID(E408,5,2))="27","BRE",IF((MID(E408,5,2))="28","MSS-JMC",IF((MID(E408,5,2))="29","PHARMACY",IF((MID(E408,5,2))="30","ESDM",IF((MID(E408,5,2))="31","MS-ETE",IF((MID(E408,5,2))="32","MS-TE",IF((MID(E408,5,2))="33","EEE",IF((MID(E408,5,2))="34","NFE",IF((MID(E408,5,2))="35","SWE",IF((MID(E408,5,2))="36","LLB(P)",IF((MID(E408,5,2))="37","LLM(Pre)",IF((MID(E408,5,2))="38","LLM(F)",IF((MID(E408,5,2))="39","ICT",IF((MID(E408,5,2))="40","MTCA",IF((MID(E408,5,2))="41","MS-PH",IF((MID(E408,5,2))="42","ARCH",IF((MID(E408,5,2))="43","THM",IF((MID(E408,5,2))="44","MS-SWE",IF((MID(E408,5,2))="45","ENTRE",IF((MID(E408,5,2))="46","M-PHARM",IF((MID(E408,5,2))="47","CIVIL-ENG",0)))))))))))))))))))))))))))))))))))))</f>
        <v/>
      </c>
      <c r="G408" s="90">
        <f>IF((LEFT(E408,3))="063","Fall-2006",IF((LEFT(E408,3))="071","Spring-2007",IF((LEFT(E408,3))="072","Summer-2007",IF((LEFT(E408,3))="073","Fall-2007",IF((LEFT(E408,3))="081","Spring-2008",IF((LEFT(E408,3))="082","Summer-2008",IF((LEFT(E408,3))="083","Fall-2008",IF((LEFT(E408,3))="091","Spring-2009",IF((LEFT(E408,3))="092","Summer-2009",IF((LEFT(E408,3))="093","Fall-2009",IF((LEFT(E408,3))="101","Spring-2010",IF((LEFT(E408,3))="102","Summer-2010",IF((LEFT(E408,3))="103","Fall-2010",IF((LEFT(E408,3))="111","Spring-2011",IF((LEFT(E408,3))="112","Summer-2011",IF((LEFT(E408,3))="113","Fall-2011",IF((LEFT(E408,3))="121","Spring-2012",IF((LEFT(E408,3))="122","Summer-2012",IF((LEFT(E408,3))="123","Fall-2012",IF((LEFT(E408,3))="131","Spring-2013",IF((LEFT(E408,3))="132","Summer-2013",IF((LEFT(E408,3))="133","Fall-2013",IF((LEFT(E408,3))="141","Spring-2014",IF((LEFT(E408,3))="142","Summer-2014",IF((LEFT(E408,3))="143","Fall-2014",0)))))))))))))))))))))))))</f>
        <v/>
      </c>
      <c r="H408" s="85" t="inlineStr">
        <is>
          <t>Fall 2014</t>
        </is>
      </c>
      <c r="I408" s="85" t="inlineStr">
        <is>
          <t>-</t>
        </is>
      </c>
      <c r="J408" s="85" t="inlineStr">
        <is>
          <t>-</t>
        </is>
      </c>
      <c r="K408" s="85" t="inlineStr">
        <is>
          <t>111/1, Bank Colony, Savar, Dhaka.</t>
        </is>
      </c>
      <c r="L408" s="85" t="inlineStr">
        <is>
          <t>111/1, Bank Colony, Savar, Dhaka.</t>
        </is>
      </c>
      <c r="M408" s="32" t="inlineStr">
        <is>
          <t>01787774282</t>
        </is>
      </c>
      <c r="N408" s="27" t="inlineStr">
        <is>
          <t>talukder_momy@yahoo.com</t>
        </is>
      </c>
    </row>
    <row customHeight="1" ht="12.75" r="409" s="161">
      <c r="A409" s="10" t="n"/>
      <c r="B409" s="85" t="n">
        <v>406</v>
      </c>
      <c r="C409" s="85" t="n"/>
      <c r="D409" s="96" t="inlineStr">
        <is>
          <t>Jamshedul Hoque</t>
        </is>
      </c>
      <c r="E409" s="86" t="inlineStr">
        <is>
          <t>132-25-306</t>
        </is>
      </c>
      <c r="F409" s="49">
        <f>IF((MID(E409,5,2))="10","ENG",IF((MID(E409,5,2))="11","BBA",IF((MID(E409,5,2))="12","MBA(E)",IF((MID(E409,5,2))="14","MBA",IF((MID(E409,5,2))="15","CSE",IF((MID(E409,5,2))="16","CIS",IF((MID(E409,5,2))="17","MS-MIS",IF((MID(E409,5,2))="18","B.COM",IF((MID(E409,5,2))="19","ETE",IF((MID(E409,5,2))="20","CS",IF((MID(E409,5,2))="21","MA-ENG(P)",IF((MID(E409,5,2))="22","MA-ENG(F)",IF((MID(E409,5,2))="23","TE",IF((MID(E409,5,2))="24","JMC",IF((MID(E409,5,2))="25","MS-CSE",IF((MID(E409,5,2))="26","LLB(H)",IF((MID(E409,5,2))="27","BRE",IF((MID(E409,5,2))="28","MSS-JMC",IF((MID(E409,5,2))="29","PHARMACY",IF((MID(E409,5,2))="30","ESDM",IF((MID(E409,5,2))="31","MS-ETE",IF((MID(E409,5,2))="32","MS-TE",IF((MID(E409,5,2))="33","EEE",IF((MID(E409,5,2))="34","NFE",IF((MID(E409,5,2))="35","SWE",IF((MID(E409,5,2))="36","LLB(P)",IF((MID(E409,5,2))="37","LLM(Pre)",IF((MID(E409,5,2))="38","LLM(F)",IF((MID(E409,5,2))="39","ICT",IF((MID(E409,5,2))="40","MTCA",IF((MID(E409,5,2))="41","MS-PH",IF((MID(E409,5,2))="42","ARCH",IF((MID(E409,5,2))="43","THM",IF((MID(E409,5,2))="44","MS-SWE",IF((MID(E409,5,2))="45","ENTRE",IF((MID(E409,5,2))="46","M-PHARM",IF((MID(E409,5,2))="47","CIVIL-ENG",0)))))))))))))))))))))))))))))))))))))</f>
        <v/>
      </c>
      <c r="G409" s="90">
        <f>IF((LEFT(E409,3))="063","Fall-2006",IF((LEFT(E409,3))="071","Spring-2007",IF((LEFT(E409,3))="072","Summer-2007",IF((LEFT(E409,3))="073","Fall-2007",IF((LEFT(E409,3))="081","Spring-2008",IF((LEFT(E409,3))="082","Summer-2008",IF((LEFT(E409,3))="083","Fall-2008",IF((LEFT(E409,3))="091","Spring-2009",IF((LEFT(E409,3))="092","Summer-2009",IF((LEFT(E409,3))="093","Fall-2009",IF((LEFT(E409,3))="101","Spring-2010",IF((LEFT(E409,3))="102","Summer-2010",IF((LEFT(E409,3))="103","Fall-2010",IF((LEFT(E409,3))="111","Spring-2011",IF((LEFT(E409,3))="112","Summer-2011",IF((LEFT(E409,3))="113","Fall-2011",IF((LEFT(E409,3))="121","Spring-2012",IF((LEFT(E409,3))="122","Summer-2012",IF((LEFT(E409,3))="123","Fall-2012",IF((LEFT(E409,3))="131","Spring-2013",IF((LEFT(E409,3))="132","Summer-2013",IF((LEFT(E409,3))="133","Fall-2013",IF((LEFT(E409,3))="141","Spring-2014",IF((LEFT(E409,3))="142","Summer-2014",IF((LEFT(E409,3))="143","Fall-2014",0)))))))))))))))))))))))))</f>
        <v/>
      </c>
      <c r="H409" s="85" t="inlineStr">
        <is>
          <t>Fall 2014</t>
        </is>
      </c>
      <c r="I409" s="85" t="inlineStr">
        <is>
          <t>Islami Bank Ltd.</t>
        </is>
      </c>
      <c r="J409" s="85" t="inlineStr">
        <is>
          <t>Officer</t>
        </is>
      </c>
      <c r="K409" s="85" t="inlineStr">
        <is>
          <t>40 Dilkusha,9th Floor, Islami Bank Tower,Head office Dhaka.</t>
        </is>
      </c>
      <c r="L409" s="85" t="inlineStr">
        <is>
          <t>Mirzapur,Boktermunshi,Sonagazi,Feni.</t>
        </is>
      </c>
      <c r="M409" s="17" t="n">
        <v>1818992604</v>
      </c>
      <c r="N409" s="23">
        <f>HYPERLINK("mailto:shimulbdf@gmail.com","shimulbdf@gmail.com")</f>
        <v/>
      </c>
    </row>
    <row customHeight="1" ht="12.75" r="410" s="161">
      <c r="A410" s="10" t="n"/>
      <c r="B410" s="85" t="n">
        <v>407</v>
      </c>
      <c r="C410" s="85" t="n"/>
      <c r="D410" s="86" t="inlineStr">
        <is>
          <t>Sudarshan Kundu</t>
        </is>
      </c>
      <c r="E410" s="86" t="inlineStr">
        <is>
          <t>091-11-747</t>
        </is>
      </c>
      <c r="F410" s="49">
        <f>IF((MID(E410,5,2))="10","ENG",IF((MID(E410,5,2))="11","BBA",IF((MID(E410,5,2))="12","MBA(E)",IF((MID(E410,5,2))="14","MBA",IF((MID(E410,5,2))="15","CSE",IF((MID(E410,5,2))="16","CIS",IF((MID(E410,5,2))="17","MS-MIS",IF((MID(E410,5,2))="18","B.COM",IF((MID(E410,5,2))="19","ETE",IF((MID(E410,5,2))="20","CS",IF((MID(E410,5,2))="21","MA-ENG(P)",IF((MID(E410,5,2))="22","MA-ENG(F)",IF((MID(E410,5,2))="23","TE",IF((MID(E410,5,2))="24","JMC",IF((MID(E410,5,2))="25","MS-CSE",IF((MID(E410,5,2))="26","LLB(H)",IF((MID(E410,5,2))="27","BRE",IF((MID(E410,5,2))="28","MSS-JMC",IF((MID(E410,5,2))="29","PHARMACY",IF((MID(E410,5,2))="30","ESDM",IF((MID(E410,5,2))="31","MS-ETE",IF((MID(E410,5,2))="32","MS-TE",IF((MID(E410,5,2))="33","EEE",IF((MID(E410,5,2))="34","NFE",IF((MID(E410,5,2))="35","SWE",IF((MID(E410,5,2))="36","LLB(P)",IF((MID(E410,5,2))="37","LLM(Pre)",IF((MID(E410,5,2))="38","LLM(F)",IF((MID(E410,5,2))="39","ICT",IF((MID(E410,5,2))="40","MTCA",IF((MID(E410,5,2))="41","MS-PH",IF((MID(E410,5,2))="42","ARCH",IF((MID(E410,5,2))="43","THM",IF((MID(E410,5,2))="44","MS-SWE",IF((MID(E410,5,2))="45","ENTRE",IF((MID(E410,5,2))="46","M-PHARM",IF((MID(E410,5,2))="47","CIVIL-ENG",0)))))))))))))))))))))))))))))))))))))</f>
        <v/>
      </c>
      <c r="G410" s="90">
        <f>IF((LEFT(E410,3))="063","Fall-2006",IF((LEFT(E410,3))="071","Spring-2007",IF((LEFT(E410,3))="072","Summer-2007",IF((LEFT(E410,3))="073","Fall-2007",IF((LEFT(E410,3))="081","Spring-2008",IF((LEFT(E410,3))="082","Summer-2008",IF((LEFT(E410,3))="083","Fall-2008",IF((LEFT(E410,3))="091","Spring-2009",IF((LEFT(E410,3))="092","Summer-2009",IF((LEFT(E410,3))="093","Fall-2009",IF((LEFT(E410,3))="101","Spring-2010",IF((LEFT(E410,3))="102","Summer-2010",IF((LEFT(E410,3))="103","Fall-2010",IF((LEFT(E410,3))="111","Spring-2011",IF((LEFT(E410,3))="112","Summer-2011",IF((LEFT(E410,3))="113","Fall-2011",IF((LEFT(E410,3))="121","Spring-2012",IF((LEFT(E410,3))="122","Summer-2012",IF((LEFT(E410,3))="123","Fall-2012",IF((LEFT(E410,3))="131","Spring-2013",IF((LEFT(E410,3))="132","Summer-2013",IF((LEFT(E410,3))="133","Fall-2013",IF((LEFT(E410,3))="141","Spring-2014",IF((LEFT(E410,3))="142","Summer-2014",IF((LEFT(E410,3))="143","Fall-2014",0)))))))))))))))))))))))))</f>
        <v/>
      </c>
      <c r="H410" s="85" t="inlineStr">
        <is>
          <t>Summer 2014</t>
        </is>
      </c>
      <c r="I410" s="85" t="inlineStr">
        <is>
          <t>Daffodil Japan IT Ltd.</t>
        </is>
      </c>
      <c r="J410" s="85" t="inlineStr">
        <is>
          <t>Accounts Officer</t>
        </is>
      </c>
      <c r="K410" s="85" t="inlineStr">
        <is>
          <t>12/A, Tollabag,Shobhanbag,Dhaka-1207.</t>
        </is>
      </c>
      <c r="L410" s="85" t="inlineStr">
        <is>
          <t>School para,Ishwardi, Pabna.</t>
        </is>
      </c>
      <c r="M410" s="17" t="n">
        <v>1912806044</v>
      </c>
      <c r="N410" s="23">
        <f>HYPERLINK("mailto:skundu747@gmail.com","skundu747@gmail.com")</f>
        <v/>
      </c>
    </row>
    <row customHeight="1" ht="12.75" r="411" s="161">
      <c r="A411" s="10" t="n"/>
      <c r="B411" s="85" t="n">
        <v>408</v>
      </c>
      <c r="C411" s="85" t="n"/>
      <c r="D411" s="86" t="inlineStr">
        <is>
          <t>M. A. Sarwar Jahan</t>
        </is>
      </c>
      <c r="E411" s="86" t="inlineStr">
        <is>
          <t>141-14-1327</t>
        </is>
      </c>
      <c r="F411" s="49">
        <f>IF((MID(E411,5,2))="10","ENG",IF((MID(E411,5,2))="11","BBA",IF((MID(E411,5,2))="12","MBA(E)",IF((MID(E411,5,2))="14","MBA",IF((MID(E411,5,2))="15","CSE",IF((MID(E411,5,2))="16","CIS",IF((MID(E411,5,2))="17","MS-MIS",IF((MID(E411,5,2))="18","B.COM",IF((MID(E411,5,2))="19","ETE",IF((MID(E411,5,2))="20","CS",IF((MID(E411,5,2))="21","MA-ENG(P)",IF((MID(E411,5,2))="22","MA-ENG(F)",IF((MID(E411,5,2))="23","TE",IF((MID(E411,5,2))="24","JMC",IF((MID(E411,5,2))="25","MS-CSE",IF((MID(E411,5,2))="26","LLB(H)",IF((MID(E411,5,2))="27","BRE",IF((MID(E411,5,2))="28","MSS-JMC",IF((MID(E411,5,2))="29","PHARMACY",IF((MID(E411,5,2))="30","ESDM",IF((MID(E411,5,2))="31","MS-ETE",IF((MID(E411,5,2))="32","MS-TE",IF((MID(E411,5,2))="33","EEE",IF((MID(E411,5,2))="34","NFE",IF((MID(E411,5,2))="35","SWE",IF((MID(E411,5,2))="36","LLB(P)",IF((MID(E411,5,2))="37","LLM(Pre)",IF((MID(E411,5,2))="38","LLM(F)",IF((MID(E411,5,2))="39","ICT",IF((MID(E411,5,2))="40","MTCA",IF((MID(E411,5,2))="41","MS-PH",IF((MID(E411,5,2))="42","ARCH",IF((MID(E411,5,2))="43","THM",IF((MID(E411,5,2))="44","MS-SWE",IF((MID(E411,5,2))="45","ENTRE",IF((MID(E411,5,2))="46","M-PHARM",IF((MID(E411,5,2))="47","CIVIL-ENG",0)))))))))))))))))))))))))))))))))))))</f>
        <v/>
      </c>
      <c r="G411" s="90">
        <f>IF((LEFT(E411,3))="063","Fall-2006",IF((LEFT(E411,3))="071","Spring-2007",IF((LEFT(E411,3))="072","Summer-2007",IF((LEFT(E411,3))="073","Fall-2007",IF((LEFT(E411,3))="081","Spring-2008",IF((LEFT(E411,3))="082","Summer-2008",IF((LEFT(E411,3))="083","Fall-2008",IF((LEFT(E411,3))="091","Spring-2009",IF((LEFT(E411,3))="092","Summer-2009",IF((LEFT(E411,3))="093","Fall-2009",IF((LEFT(E411,3))="101","Spring-2010",IF((LEFT(E411,3))="102","Summer-2010",IF((LEFT(E411,3))="103","Fall-2010",IF((LEFT(E411,3))="111","Spring-2011",IF((LEFT(E411,3))="112","Summer-2011",IF((LEFT(E411,3))="113","Fall-2011",IF((LEFT(E411,3))="121","Spring-2012",IF((LEFT(E411,3))="122","Summer-2012",IF((LEFT(E411,3))="123","Fall-2012",IF((LEFT(E411,3))="131","Spring-2013",IF((LEFT(E411,3))="132","Summer-2013",IF((LEFT(E411,3))="133","Fall-2013",IF((LEFT(E411,3))="141","Spring-2014",IF((LEFT(E411,3))="142","Summer-2014",IF((LEFT(E411,3))="143","Fall-2014",0)))))))))))))))))))))))))</f>
        <v/>
      </c>
      <c r="H411" s="85" t="inlineStr">
        <is>
          <t>Spring 2015</t>
        </is>
      </c>
      <c r="I411" s="85" t="inlineStr">
        <is>
          <t>Bangladesh Specilized Hospital Ltd.</t>
        </is>
      </c>
      <c r="J411" s="85" t="inlineStr">
        <is>
          <t>Officer</t>
        </is>
      </c>
      <c r="K411" s="85" t="inlineStr">
        <is>
          <t>471/04, Nayapara, Donia, Chowshur Villa, Jatrabari,Dhaka.</t>
        </is>
      </c>
      <c r="L411" s="85" t="inlineStr">
        <is>
          <t>Bogori, Pachgachia,Feni.</t>
        </is>
      </c>
      <c r="M411" s="17" t="n">
        <v>1937593165</v>
      </c>
      <c r="N411" s="23">
        <f>HYPERLINK("mailto:jahansarwarbd@gmail.com","jahansarwarbd@gmail.com")</f>
        <v/>
      </c>
    </row>
    <row customHeight="1" ht="12.75" r="412" s="161">
      <c r="A412" s="10" t="n"/>
      <c r="B412" s="85" t="n">
        <v>409</v>
      </c>
      <c r="C412" s="85" t="n"/>
      <c r="D412" s="86" t="inlineStr">
        <is>
          <t xml:space="preserve">Mahmudul Hasan </t>
        </is>
      </c>
      <c r="E412" s="86" t="inlineStr">
        <is>
          <t>131-25-285</t>
        </is>
      </c>
      <c r="F412" s="49">
        <f>IF((MID(E412,5,2))="10","ENG",IF((MID(E412,5,2))="11","BBA",IF((MID(E412,5,2))="12","MBA(E)",IF((MID(E412,5,2))="14","MBA",IF((MID(E412,5,2))="15","CSE",IF((MID(E412,5,2))="16","CIS",IF((MID(E412,5,2))="17","MS-MIS",IF((MID(E412,5,2))="18","B.COM",IF((MID(E412,5,2))="19","ETE",IF((MID(E412,5,2))="20","CS",IF((MID(E412,5,2))="21","MA-ENG(P)",IF((MID(E412,5,2))="22","MA-ENG(F)",IF((MID(E412,5,2))="23","TE",IF((MID(E412,5,2))="24","JMC",IF((MID(E412,5,2))="25","MS-CSE",IF((MID(E412,5,2))="26","LLB(H)",IF((MID(E412,5,2))="27","BRE",IF((MID(E412,5,2))="28","MSS-JMC",IF((MID(E412,5,2))="29","PHARMACY",IF((MID(E412,5,2))="30","ESDM",IF((MID(E412,5,2))="31","MS-ETE",IF((MID(E412,5,2))="32","MS-TE",IF((MID(E412,5,2))="33","EEE",IF((MID(E412,5,2))="34","NFE",IF((MID(E412,5,2))="35","SWE",IF((MID(E412,5,2))="36","LLB(P)",IF((MID(E412,5,2))="37","LLM(Pre)",IF((MID(E412,5,2))="38","LLM(F)",IF((MID(E412,5,2))="39","ICT",IF((MID(E412,5,2))="40","MTCA",IF((MID(E412,5,2))="41","MS-PH",IF((MID(E412,5,2))="42","ARCH",IF((MID(E412,5,2))="43","THM",IF((MID(E412,5,2))="44","MS-SWE",IF((MID(E412,5,2))="45","ENTRE",IF((MID(E412,5,2))="46","M-PHARM",IF((MID(E412,5,2))="47","CIVIL-ENG",0)))))))))))))))))))))))))))))))))))))</f>
        <v/>
      </c>
      <c r="G412" s="90">
        <f>IF((LEFT(E412,3))="063","Fall-2006",IF((LEFT(E412,3))="071","Spring-2007",IF((LEFT(E412,3))="072","Summer-2007",IF((LEFT(E412,3))="073","Fall-2007",IF((LEFT(E412,3))="081","Spring-2008",IF((LEFT(E412,3))="082","Summer-2008",IF((LEFT(E412,3))="083","Fall-2008",IF((LEFT(E412,3))="091","Spring-2009",IF((LEFT(E412,3))="092","Summer-2009",IF((LEFT(E412,3))="093","Fall-2009",IF((LEFT(E412,3))="101","Spring-2010",IF((LEFT(E412,3))="102","Summer-2010",IF((LEFT(E412,3))="103","Fall-2010",IF((LEFT(E412,3))="111","Spring-2011",IF((LEFT(E412,3))="112","Summer-2011",IF((LEFT(E412,3))="113","Fall-2011",IF((LEFT(E412,3))="121","Spring-2012",IF((LEFT(E412,3))="122","Summer-2012",IF((LEFT(E412,3))="123","Fall-2012",IF((LEFT(E412,3))="131","Spring-2013",IF((LEFT(E412,3))="132","Summer-2013",IF((LEFT(E412,3))="133","Fall-2013",IF((LEFT(E412,3))="141","Spring-2014",IF((LEFT(E412,3))="142","Summer-2014",IF((LEFT(E412,3))="143","Fall-2014",0)))))))))))))))))))))))))</f>
        <v/>
      </c>
      <c r="H412" s="85" t="inlineStr">
        <is>
          <t>Spring 2014</t>
        </is>
      </c>
      <c r="I412" s="85" t="inlineStr">
        <is>
          <t>Spectrum Engineerintg Consrortium Ltd.</t>
        </is>
      </c>
      <c r="J412" s="85" t="inlineStr">
        <is>
          <t>Software Engineer</t>
        </is>
      </c>
      <c r="K412" s="85" t="inlineStr">
        <is>
          <t>56/B,Manmuda Villa, Lake Circus Road,Kalabagan, Dhanmondi,Dhaka-1205.</t>
        </is>
      </c>
      <c r="L412" s="85" t="inlineStr">
        <is>
          <t>Paiksha,Madhypara,Katiady,Kishorgonj.</t>
        </is>
      </c>
      <c r="M412" s="17" t="n">
        <v>1672221510</v>
      </c>
      <c r="N412" s="23">
        <f>HYPERLINK("mailto:mahmud213@gmail.com","mahmud213@gmail.com")</f>
        <v/>
      </c>
    </row>
    <row customHeight="1" ht="12.75" r="413" s="161">
      <c r="A413" s="10" t="n"/>
      <c r="B413" s="85" t="n">
        <v>410</v>
      </c>
      <c r="C413" s="85" t="n"/>
      <c r="D413" s="86" t="inlineStr">
        <is>
          <t>MD. Neamul Haque</t>
        </is>
      </c>
      <c r="E413" s="86" t="inlineStr">
        <is>
          <t>111-23-2406</t>
        </is>
      </c>
      <c r="F413" s="49">
        <f>IF((MID(E413,5,2))="10","ENG",IF((MID(E413,5,2))="11","BBA",IF((MID(E413,5,2))="12","MBA(E)",IF((MID(E413,5,2))="14","MBA",IF((MID(E413,5,2))="15","CSE",IF((MID(E413,5,2))="16","CIS",IF((MID(E413,5,2))="17","MS-MIS",IF((MID(E413,5,2))="18","B.COM",IF((MID(E413,5,2))="19","ETE",IF((MID(E413,5,2))="20","CS",IF((MID(E413,5,2))="21","MA-ENG(P)",IF((MID(E413,5,2))="22","MA-ENG(F)",IF((MID(E413,5,2))="23","TE",IF((MID(E413,5,2))="24","JMC",IF((MID(E413,5,2))="25","MS-CSE",IF((MID(E413,5,2))="26","LLB(H)",IF((MID(E413,5,2))="27","BRE",IF((MID(E413,5,2))="28","MSS-JMC",IF((MID(E413,5,2))="29","PHARMACY",IF((MID(E413,5,2))="30","ESDM",IF((MID(E413,5,2))="31","MS-ETE",IF((MID(E413,5,2))="32","MS-TE",IF((MID(E413,5,2))="33","EEE",IF((MID(E413,5,2))="34","NFE",IF((MID(E413,5,2))="35","SWE",IF((MID(E413,5,2))="36","LLB(P)",IF((MID(E413,5,2))="37","LLM(Pre)",IF((MID(E413,5,2))="38","LLM(F)",IF((MID(E413,5,2))="39","ICT",IF((MID(E413,5,2))="40","MTCA",IF((MID(E413,5,2))="41","MS-PH",IF((MID(E413,5,2))="42","ARCH",IF((MID(E413,5,2))="43","THM",IF((MID(E413,5,2))="44","MS-SWE",IF((MID(E413,5,2))="45","ENTRE",IF((MID(E413,5,2))="46","M-PHARM",IF((MID(E413,5,2))="47","CIVIL-ENG",0)))))))))))))))))))))))))))))))))))))</f>
        <v/>
      </c>
      <c r="G413" s="90">
        <f>IF((LEFT(E413,3))="063","Fall-2006",IF((LEFT(E413,3))="071","Spring-2007",IF((LEFT(E413,3))="072","Summer-2007",IF((LEFT(E413,3))="073","Fall-2007",IF((LEFT(E413,3))="081","Spring-2008",IF((LEFT(E413,3))="082","Summer-2008",IF((LEFT(E413,3))="083","Fall-2008",IF((LEFT(E413,3))="091","Spring-2009",IF((LEFT(E413,3))="092","Summer-2009",IF((LEFT(E413,3))="093","Fall-2009",IF((LEFT(E413,3))="101","Spring-2010",IF((LEFT(E413,3))="102","Summer-2010",IF((LEFT(E413,3))="103","Fall-2010",IF((LEFT(E413,3))="111","Spring-2011",IF((LEFT(E413,3))="112","Summer-2011",IF((LEFT(E413,3))="113","Fall-2011",IF((LEFT(E413,3))="121","Spring-2012",IF((LEFT(E413,3))="122","Summer-2012",IF((LEFT(E413,3))="123","Fall-2012",IF((LEFT(E413,3))="131","Spring-2013",IF((LEFT(E413,3))="132","Summer-2013",IF((LEFT(E413,3))="133","Fall-2013",IF((LEFT(E413,3))="141","Spring-2014",IF((LEFT(E413,3))="142","Summer-2014",IF((LEFT(E413,3))="143","Fall-2014",0)))))))))))))))))))))))))</f>
        <v/>
      </c>
      <c r="H413" s="85" t="inlineStr">
        <is>
          <t>Spring 2015</t>
        </is>
      </c>
      <c r="I413" s="85" t="inlineStr">
        <is>
          <t>Vantatex Ltd.</t>
        </is>
      </c>
      <c r="J413" s="85" t="inlineStr">
        <is>
          <t>Quality Control Officer</t>
        </is>
      </c>
      <c r="K413" s="85" t="inlineStr">
        <is>
          <t>459, Word no: 8,shilashi,,Gafargaon,Mymensingh.</t>
        </is>
      </c>
      <c r="L413" s="85" t="inlineStr">
        <is>
          <t>459, Word no: 8,shilashi,,Gafargaon,Mymensingh.</t>
        </is>
      </c>
      <c r="M413" s="17" t="n">
        <v>1715441636</v>
      </c>
      <c r="N413" s="23">
        <f>HYPERLINK("mailto:neamul2406@gmail.com","neamul2406@gmail.com")</f>
        <v/>
      </c>
    </row>
    <row customHeight="1" ht="12.75" r="414" s="161">
      <c r="A414" s="10" t="n"/>
      <c r="B414" s="85" t="n">
        <v>411</v>
      </c>
      <c r="C414" s="85" t="n"/>
      <c r="D414" s="96" t="inlineStr">
        <is>
          <t>Noman Siddik</t>
        </is>
      </c>
      <c r="E414" s="29" t="inlineStr">
        <is>
          <t>113-11-2285</t>
        </is>
      </c>
      <c r="F414" s="49">
        <f>IF((MID(E414,5,2))="10","ENG",IF((MID(E414,5,2))="11","BBA",IF((MID(E414,5,2))="12","MBA(E)",IF((MID(E414,5,2))="14","MBA",IF((MID(E414,5,2))="15","CSE",IF((MID(E414,5,2))="16","CIS",IF((MID(E414,5,2))="17","MS-MIS",IF((MID(E414,5,2))="18","B.COM",IF((MID(E414,5,2))="19","ETE",IF((MID(E414,5,2))="20","CS",IF((MID(E414,5,2))="21","MA-ENG(P)",IF((MID(E414,5,2))="22","MA-ENG(F)",IF((MID(E414,5,2))="23","TE",IF((MID(E414,5,2))="24","JMC",IF((MID(E414,5,2))="25","MS-CSE",IF((MID(E414,5,2))="26","LLB(H)",IF((MID(E414,5,2))="27","BRE",IF((MID(E414,5,2))="28","MSS-JMC",IF((MID(E414,5,2))="29","PHARMACY",IF((MID(E414,5,2))="30","ESDM",IF((MID(E414,5,2))="31","MS-ETE",IF((MID(E414,5,2))="32","MS-TE",IF((MID(E414,5,2))="33","EEE",IF((MID(E414,5,2))="34","NFE",IF((MID(E414,5,2))="35","SWE",IF((MID(E414,5,2))="36","LLB(P)",IF((MID(E414,5,2))="37","LLM(Pre)",IF((MID(E414,5,2))="38","LLM(F)",IF((MID(E414,5,2))="39","ICT",IF((MID(E414,5,2))="40","MTCA",IF((MID(E414,5,2))="41","MS-PH",IF((MID(E414,5,2))="42","ARCH",IF((MID(E414,5,2))="43","THM",IF((MID(E414,5,2))="44","MS-SWE",IF((MID(E414,5,2))="45","ENTRE",IF((MID(E414,5,2))="46","M-PHARM",IF((MID(E414,5,2))="47","CIVIL-ENG",0)))))))))))))))))))))))))))))))))))))</f>
        <v/>
      </c>
      <c r="G414" s="90">
        <f>IF((LEFT(E414,3))="063","Fall-2006",IF((LEFT(E414,3))="071","Spring-2007",IF((LEFT(E414,3))="072","Summer-2007",IF((LEFT(E414,3))="073","Fall-2007",IF((LEFT(E414,3))="081","Spring-2008",IF((LEFT(E414,3))="082","Summer-2008",IF((LEFT(E414,3))="083","Fall-2008",IF((LEFT(E414,3))="091","Spring-2009",IF((LEFT(E414,3))="092","Summer-2009",IF((LEFT(E414,3))="093","Fall-2009",IF((LEFT(E414,3))="101","Spring-2010",IF((LEFT(E414,3))="102","Summer-2010",IF((LEFT(E414,3))="103","Fall-2010",IF((LEFT(E414,3))="111","Spring-2011",IF((LEFT(E414,3))="112","Summer-2011",IF((LEFT(E414,3))="113","Fall-2011",IF((LEFT(E414,3))="121","Spring-2012",IF((LEFT(E414,3))="122","Summer-2012",IF((LEFT(E414,3))="123","Fall-2012",IF((LEFT(E414,3))="131","Spring-2013",IF((LEFT(E414,3))="132","Summer-2013",IF((LEFT(E414,3))="133","Fall-2013",IF((LEFT(E414,3))="141","Spring-2014",IF((LEFT(E414,3))="142","Summer-2014",IF((LEFT(E414,3))="143","Fall-2014",0)))))))))))))))))))))))))</f>
        <v/>
      </c>
      <c r="H414" s="85" t="inlineStr">
        <is>
          <t>Summer 2014</t>
        </is>
      </c>
      <c r="I414" s="85" t="inlineStr">
        <is>
          <t>-</t>
        </is>
      </c>
      <c r="J414" s="85" t="inlineStr">
        <is>
          <t>-</t>
        </is>
      </c>
      <c r="K414" s="85" t="inlineStr">
        <is>
          <t>32/7, Station Raod, Tejgaon, Dhaka.</t>
        </is>
      </c>
      <c r="L414" s="85" t="inlineStr">
        <is>
          <t>Vill-Kudalpur, Post-Kudalpur, Thana-Goshairhat, Dist-Shariotpur.</t>
        </is>
      </c>
      <c r="M414" s="32" t="inlineStr">
        <is>
          <t>01917600604</t>
        </is>
      </c>
      <c r="N414" s="90" t="inlineStr">
        <is>
          <t>nnomansiddik@gmail.com</t>
        </is>
      </c>
    </row>
    <row customHeight="1" ht="12.75" r="415" s="161">
      <c r="A415" s="10" t="n"/>
      <c r="B415" s="85" t="n">
        <v>412</v>
      </c>
      <c r="C415" s="85" t="n"/>
      <c r="D415" s="96" t="inlineStr">
        <is>
          <t>Nirupa Rani Sikder</t>
        </is>
      </c>
      <c r="E415" s="29" t="inlineStr">
        <is>
          <t>132-41-050</t>
        </is>
      </c>
      <c r="F415" s="49">
        <f>IF((MID(E415,5,2))="10","ENG",IF((MID(E415,5,2))="11","BBA",IF((MID(E415,5,2))="12","MBA(E)",IF((MID(E415,5,2))="14","MBA",IF((MID(E415,5,2))="15","CSE",IF((MID(E415,5,2))="16","CIS",IF((MID(E415,5,2))="17","MS-MIS",IF((MID(E415,5,2))="18","B.COM",IF((MID(E415,5,2))="19","ETE",IF((MID(E415,5,2))="20","CS",IF((MID(E415,5,2))="21","MA-ENG(P)",IF((MID(E415,5,2))="22","MA-ENG(F)",IF((MID(E415,5,2))="23","TE",IF((MID(E415,5,2))="24","JMC",IF((MID(E415,5,2))="25","MS-CSE",IF((MID(E415,5,2))="26","LLB(H)",IF((MID(E415,5,2))="27","BRE",IF((MID(E415,5,2))="28","MSS-JMC",IF((MID(E415,5,2))="29","PHARMACY",IF((MID(E415,5,2))="30","ESDM",IF((MID(E415,5,2))="31","MS-ETE",IF((MID(E415,5,2))="32","MS-TE",IF((MID(E415,5,2))="33","EEE",IF((MID(E415,5,2))="34","NFE",IF((MID(E415,5,2))="35","SWE",IF((MID(E415,5,2))="36","LLB(P)",IF((MID(E415,5,2))="37","LLM(Pre)",IF((MID(E415,5,2))="38","LLM(F)",IF((MID(E415,5,2))="39","ICT",IF((MID(E415,5,2))="40","MTCA",IF((MID(E415,5,2))="41","MS-PH",IF((MID(E415,5,2))="42","ARCH",IF((MID(E415,5,2))="43","THM",IF((MID(E415,5,2))="44","MS-SWE",IF((MID(E415,5,2))="45","ENTRE",IF((MID(E415,5,2))="46","M-PHARM",IF((MID(E415,5,2))="47","CIVIL-ENG",0)))))))))))))))))))))))))))))))))))))</f>
        <v/>
      </c>
      <c r="G415" s="90">
        <f>IF((LEFT(E415,3))="063","Fall-2006",IF((LEFT(E415,3))="071","Spring-2007",IF((LEFT(E415,3))="072","Summer-2007",IF((LEFT(E415,3))="073","Fall-2007",IF((LEFT(E415,3))="081","Spring-2008",IF((LEFT(E415,3))="082","Summer-2008",IF((LEFT(E415,3))="083","Fall-2008",IF((LEFT(E415,3))="091","Spring-2009",IF((LEFT(E415,3))="092","Summer-2009",IF((LEFT(E415,3))="093","Fall-2009",IF((LEFT(E415,3))="101","Spring-2010",IF((LEFT(E415,3))="102","Summer-2010",IF((LEFT(E415,3))="103","Fall-2010",IF((LEFT(E415,3))="111","Spring-2011",IF((LEFT(E415,3))="112","Summer-2011",IF((LEFT(E415,3))="113","Fall-2011",IF((LEFT(E415,3))="121","Spring-2012",IF((LEFT(E415,3))="122","Summer-2012",IF((LEFT(E415,3))="123","Fall-2012",IF((LEFT(E415,3))="131","Spring-2013",IF((LEFT(E415,3))="132","Summer-2013",IF((LEFT(E415,3))="133","Fall-2013",IF((LEFT(E415,3))="141","Spring-2014",IF((LEFT(E415,3))="142","Summer-2014",IF((LEFT(E415,3))="143","Fall-2014",0)))))))))))))))))))))))))</f>
        <v/>
      </c>
      <c r="H415" s="85" t="inlineStr">
        <is>
          <t>Spring 2015</t>
        </is>
      </c>
      <c r="I415" s="85" t="inlineStr">
        <is>
          <t xml:space="preserve"> S. S. M. C Mitford Hospital Dhaka.</t>
        </is>
      </c>
      <c r="J415" s="85" t="inlineStr">
        <is>
          <t>Staff Nurse.</t>
        </is>
      </c>
      <c r="K415" s="77" t="inlineStr">
        <is>
          <t>-</t>
        </is>
      </c>
      <c r="L415" s="85" t="inlineStr">
        <is>
          <t>Gadharlia,Amrajurir</t>
        </is>
      </c>
      <c r="M415" s="32" t="inlineStr">
        <is>
          <t>01718411702</t>
        </is>
      </c>
      <c r="N415" t="inlineStr">
        <is>
          <t>sb.shantho@gmail.com</t>
        </is>
      </c>
    </row>
    <row customHeight="1" ht="12.75" r="416" s="161">
      <c r="A416" s="10" t="n"/>
      <c r="B416" s="85" t="n">
        <v>413</v>
      </c>
      <c r="C416" s="85" t="n"/>
      <c r="D416" s="96" t="inlineStr">
        <is>
          <t>Ruma Rani Ray</t>
        </is>
      </c>
      <c r="E416" s="29" t="inlineStr">
        <is>
          <t>091-11-838</t>
        </is>
      </c>
      <c r="F416" s="49">
        <f>IF((MID(E416,5,2))="10","ENG",IF((MID(E416,5,2))="11","BBA",IF((MID(E416,5,2))="12","MBA(E)",IF((MID(E416,5,2))="14","MBA",IF((MID(E416,5,2))="15","CSE",IF((MID(E416,5,2))="16","CIS",IF((MID(E416,5,2))="17","MS-MIS",IF((MID(E416,5,2))="18","B.COM",IF((MID(E416,5,2))="19","ETE",IF((MID(E416,5,2))="20","CS",IF((MID(E416,5,2))="21","MA-ENG(P)",IF((MID(E416,5,2))="22","MA-ENG(F)",IF((MID(E416,5,2))="23","TE",IF((MID(E416,5,2))="24","JMC",IF((MID(E416,5,2))="25","MS-CSE",IF((MID(E416,5,2))="26","LLB(H)",IF((MID(E416,5,2))="27","BRE",IF((MID(E416,5,2))="28","MSS-JMC",IF((MID(E416,5,2))="29","PHARMACY",IF((MID(E416,5,2))="30","ESDM",IF((MID(E416,5,2))="31","MS-ETE",IF((MID(E416,5,2))="32","MS-TE",IF((MID(E416,5,2))="33","EEE",IF((MID(E416,5,2))="34","NFE",IF((MID(E416,5,2))="35","SWE",IF((MID(E416,5,2))="36","LLB(P)",IF((MID(E416,5,2))="37","LLM(Pre)",IF((MID(E416,5,2))="38","LLM(F)",IF((MID(E416,5,2))="39","ICT",IF((MID(E416,5,2))="40","MTCA",IF((MID(E416,5,2))="41","MS-PH",IF((MID(E416,5,2))="42","ARCH",IF((MID(E416,5,2))="43","THM",IF((MID(E416,5,2))="44","MS-SWE",IF((MID(E416,5,2))="45","ENTRE",IF((MID(E416,5,2))="46","M-PHARM",IF((MID(E416,5,2))="47","CIVIL-ENG",0)))))))))))))))))))))))))))))))))))))</f>
        <v/>
      </c>
      <c r="G416" s="90">
        <f>IF((LEFT(E416,3))="063","Fall-2006",IF((LEFT(E416,3))="071","Spring-2007",IF((LEFT(E416,3))="072","Summer-2007",IF((LEFT(E416,3))="073","Fall-2007",IF((LEFT(E416,3))="081","Spring-2008",IF((LEFT(E416,3))="082","Summer-2008",IF((LEFT(E416,3))="083","Fall-2008",IF((LEFT(E416,3))="091","Spring-2009",IF((LEFT(E416,3))="092","Summer-2009",IF((LEFT(E416,3))="093","Fall-2009",IF((LEFT(E416,3))="101","Spring-2010",IF((LEFT(E416,3))="102","Summer-2010",IF((LEFT(E416,3))="103","Fall-2010",IF((LEFT(E416,3))="111","Spring-2011",IF((LEFT(E416,3))="112","Summer-2011",IF((LEFT(E416,3))="113","Fall-2011",IF((LEFT(E416,3))="121","Spring-2012",IF((LEFT(E416,3))="122","Summer-2012",IF((LEFT(E416,3))="123","Fall-2012",IF((LEFT(E416,3))="131","Spring-2013",IF((LEFT(E416,3))="132","Summer-2013",IF((LEFT(E416,3))="133","Fall-2013",IF((LEFT(E416,3))="141","Spring-2014",IF((LEFT(E416,3))="142","Summer-2014",IF((LEFT(E416,3))="143","Fall-2014",0)))))))))))))))))))))))))</f>
        <v/>
      </c>
      <c r="H416" s="85" t="inlineStr">
        <is>
          <t>Fall 2014</t>
        </is>
      </c>
      <c r="I416" s="85" t="inlineStr">
        <is>
          <t>-</t>
        </is>
      </c>
      <c r="J416" s="85" t="inlineStr">
        <is>
          <t>-</t>
        </is>
      </c>
      <c r="K416" s="77" t="inlineStr">
        <is>
          <t>5, Shukrabad, Dhanmondi, Dhaka-1207.</t>
        </is>
      </c>
      <c r="L416" s="85" t="inlineStr">
        <is>
          <t>Vill-Taltala, Post-Rajarhat, Thana-Rajarhat, Dist-Kuirgram.</t>
        </is>
      </c>
      <c r="M416" s="32" t="inlineStr">
        <is>
          <t>01770705469</t>
        </is>
      </c>
      <c r="N416" t="inlineStr">
        <is>
          <t>ruma_838@diu.edu.bd</t>
        </is>
      </c>
    </row>
    <row customHeight="1" ht="12.75" r="417" s="161">
      <c r="A417" s="10" t="n"/>
      <c r="B417" s="85" t="n">
        <v>414</v>
      </c>
      <c r="C417" s="85" t="n"/>
      <c r="D417" s="96" t="inlineStr">
        <is>
          <t>Pori Begum</t>
        </is>
      </c>
      <c r="E417" s="29" t="inlineStr">
        <is>
          <t>112-10-695</t>
        </is>
      </c>
      <c r="F417" s="49">
        <f>IF((MID(E417,5,2))="10","ENG",IF((MID(E417,5,2))="11","BBA",IF((MID(E417,5,2))="12","MBA(E)",IF((MID(E417,5,2))="14","MBA",IF((MID(E417,5,2))="15","CSE",IF((MID(E417,5,2))="16","CIS",IF((MID(E417,5,2))="17","MS-MIS",IF((MID(E417,5,2))="18","B.COM",IF((MID(E417,5,2))="19","ETE",IF((MID(E417,5,2))="20","CS",IF((MID(E417,5,2))="21","MA-ENG(P)",IF((MID(E417,5,2))="22","MA-ENG(F)",IF((MID(E417,5,2))="23","TE",IF((MID(E417,5,2))="24","JMC",IF((MID(E417,5,2))="25","MS-CSE",IF((MID(E417,5,2))="26","LLB(H)",IF((MID(E417,5,2))="27","BRE",IF((MID(E417,5,2))="28","MSS-JMC",IF((MID(E417,5,2))="29","PHARMACY",IF((MID(E417,5,2))="30","ESDM",IF((MID(E417,5,2))="31","MS-ETE",IF((MID(E417,5,2))="32","MS-TE",IF((MID(E417,5,2))="33","EEE",IF((MID(E417,5,2))="34","NFE",IF((MID(E417,5,2))="35","SWE",IF((MID(E417,5,2))="36","LLB(P)",IF((MID(E417,5,2))="37","LLM(Pre)",IF((MID(E417,5,2))="38","LLM(F)",IF((MID(E417,5,2))="39","ICT",IF((MID(E417,5,2))="40","MTCA",IF((MID(E417,5,2))="41","MS-PH",IF((MID(E417,5,2))="42","ARCH",IF((MID(E417,5,2))="43","THM",IF((MID(E417,5,2))="44","MS-SWE",IF((MID(E417,5,2))="45","ENTRE",IF((MID(E417,5,2))="46","M-PHARM",IF((MID(E417,5,2))="47","CIVIL-ENG",0)))))))))))))))))))))))))))))))))))))</f>
        <v/>
      </c>
      <c r="G417" s="90">
        <f>IF((LEFT(E417,3))="063","Fall-2006",IF((LEFT(E417,3))="071","Spring-2007",IF((LEFT(E417,3))="072","Summer-2007",IF((LEFT(E417,3))="073","Fall-2007",IF((LEFT(E417,3))="081","Spring-2008",IF((LEFT(E417,3))="082","Summer-2008",IF((LEFT(E417,3))="083","Fall-2008",IF((LEFT(E417,3))="091","Spring-2009",IF((LEFT(E417,3))="092","Summer-2009",IF((LEFT(E417,3))="093","Fall-2009",IF((LEFT(E417,3))="101","Spring-2010",IF((LEFT(E417,3))="102","Summer-2010",IF((LEFT(E417,3))="103","Fall-2010",IF((LEFT(E417,3))="111","Spring-2011",IF((LEFT(E417,3))="112","Summer-2011",IF((LEFT(E417,3))="113","Fall-2011",IF((LEFT(E417,3))="121","Spring-2012",IF((LEFT(E417,3))="122","Summer-2012",IF((LEFT(E417,3))="123","Fall-2012",IF((LEFT(E417,3))="131","Spring-2013",IF((LEFT(E417,3))="132","Summer-2013",IF((LEFT(E417,3))="133","Fall-2013",IF((LEFT(E417,3))="141","Spring-2014",IF((LEFT(E417,3))="142","Summer-2014",IF((LEFT(E417,3))="143","Fall-2014",0)))))))))))))))))))))))))</f>
        <v/>
      </c>
      <c r="H417" s="85" t="inlineStr">
        <is>
          <t>Summer-2015</t>
        </is>
      </c>
      <c r="I417" s="85" t="inlineStr">
        <is>
          <t>-</t>
        </is>
      </c>
      <c r="J417" s="85" t="inlineStr">
        <is>
          <t>-</t>
        </is>
      </c>
      <c r="K417" s="77" t="inlineStr">
        <is>
          <t>25/13, Begum Rokeya Hostel, Tallabag, Dhanmondi, Dhaka.</t>
        </is>
      </c>
      <c r="L417" s="85" t="inlineStr">
        <is>
          <t>Vill-Shamshira, Post-kalai, Dist-Joypurhat.</t>
        </is>
      </c>
      <c r="M417" s="32" t="inlineStr">
        <is>
          <t>01914177972</t>
        </is>
      </c>
      <c r="N417" s="27" t="inlineStr">
        <is>
          <t>pori22-381@diu.edu.bd</t>
        </is>
      </c>
    </row>
    <row customHeight="1" ht="12.75" r="418" s="161">
      <c r="A418" s="10" t="n"/>
      <c r="B418" s="85" t="n">
        <v>415</v>
      </c>
      <c r="C418" s="85" t="n"/>
      <c r="D418" s="96" t="inlineStr">
        <is>
          <t>Jannatul Ferdous</t>
        </is>
      </c>
      <c r="E418" s="29" t="inlineStr">
        <is>
          <t>102-15-1041</t>
        </is>
      </c>
      <c r="F418" s="49">
        <f>IF((MID(E418,5,2))="10","ENG",IF((MID(E418,5,2))="11","BBA",IF((MID(E418,5,2))="12","MBA(E)",IF((MID(E418,5,2))="14","MBA",IF((MID(E418,5,2))="15","CSE",IF((MID(E418,5,2))="16","CIS",IF((MID(E418,5,2))="17","MS-MIS",IF((MID(E418,5,2))="18","B.COM",IF((MID(E418,5,2))="19","ETE",IF((MID(E418,5,2))="20","CS",IF((MID(E418,5,2))="21","MA-ENG(P)",IF((MID(E418,5,2))="22","MA-ENG(F)",IF((MID(E418,5,2))="23","TE",IF((MID(E418,5,2))="24","JMC",IF((MID(E418,5,2))="25","MS-CSE",IF((MID(E418,5,2))="26","LLB(H)",IF((MID(E418,5,2))="27","BRE",IF((MID(E418,5,2))="28","MSS-JMC",IF((MID(E418,5,2))="29","PHARMACY",IF((MID(E418,5,2))="30","ESDM",IF((MID(E418,5,2))="31","MS-ETE",IF((MID(E418,5,2))="32","MS-TE",IF((MID(E418,5,2))="33","EEE",IF((MID(E418,5,2))="34","NFE",IF((MID(E418,5,2))="35","SWE",IF((MID(E418,5,2))="36","LLB(P)",IF((MID(E418,5,2))="37","LLM(Pre)",IF((MID(E418,5,2))="38","LLM(F)",IF((MID(E418,5,2))="39","ICT",IF((MID(E418,5,2))="40","MTCA",IF((MID(E418,5,2))="41","MS-PH",IF((MID(E418,5,2))="42","ARCH",IF((MID(E418,5,2))="43","THM",IF((MID(E418,5,2))="44","MS-SWE",IF((MID(E418,5,2))="45","ENTRE",IF((MID(E418,5,2))="46","M-PHARM",IF((MID(E418,5,2))="47","CIVIL-ENG",0)))))))))))))))))))))))))))))))))))))</f>
        <v/>
      </c>
      <c r="G418" s="90">
        <f>IF((LEFT(E418,3))="063","Fall-2006",IF((LEFT(E418,3))="071","Spring-2007",IF((LEFT(E418,3))="072","Summer-2007",IF((LEFT(E418,3))="073","Fall-2007",IF((LEFT(E418,3))="081","Spring-2008",IF((LEFT(E418,3))="082","Summer-2008",IF((LEFT(E418,3))="083","Fall-2008",IF((LEFT(E418,3))="091","Spring-2009",IF((LEFT(E418,3))="092","Summer-2009",IF((LEFT(E418,3))="093","Fall-2009",IF((LEFT(E418,3))="101","Spring-2010",IF((LEFT(E418,3))="102","Summer-2010",IF((LEFT(E418,3))="103","Fall-2010",IF((LEFT(E418,3))="111","Spring-2011",IF((LEFT(E418,3))="112","Summer-2011",IF((LEFT(E418,3))="113","Fall-2011",IF((LEFT(E418,3))="121","Spring-2012",IF((LEFT(E418,3))="122","Summer-2012",IF((LEFT(E418,3))="123","Fall-2012",IF((LEFT(E418,3))="131","Spring-2013",IF((LEFT(E418,3))="132","Summer-2013",IF((LEFT(E418,3))="133","Fall-2013",IF((LEFT(E418,3))="141","Spring-2014",IF((LEFT(E418,3))="142","Summer-2014",IF((LEFT(E418,3))="143","Fall-2014",0)))))))))))))))))))))))))</f>
        <v/>
      </c>
      <c r="H418" s="85" t="inlineStr">
        <is>
          <t>Summer-2014</t>
        </is>
      </c>
      <c r="I418" s="85" t="inlineStr">
        <is>
          <t>-</t>
        </is>
      </c>
      <c r="J418" s="85" t="inlineStr">
        <is>
          <t>-</t>
        </is>
      </c>
      <c r="K418" s="77" t="inlineStr">
        <is>
          <t>123, Hoybath Nagar, Kishoreganj.</t>
        </is>
      </c>
      <c r="L418" s="77" t="inlineStr">
        <is>
          <t>123, Hoybath Nagar, Kishoreganj.</t>
        </is>
      </c>
      <c r="M418" s="32" t="inlineStr">
        <is>
          <t>01957906552</t>
        </is>
      </c>
      <c r="N418" t="inlineStr">
        <is>
          <t>bintebaten1971@gmail.com</t>
        </is>
      </c>
    </row>
    <row customHeight="1" ht="12.75" r="419" s="161">
      <c r="A419" s="10" t="n"/>
      <c r="B419" s="85" t="n">
        <v>416</v>
      </c>
      <c r="C419" s="85" t="n"/>
      <c r="D419" s="96" t="inlineStr">
        <is>
          <t>Shamim Ahmed</t>
        </is>
      </c>
      <c r="E419" s="29" t="inlineStr">
        <is>
          <t>102-34-120</t>
        </is>
      </c>
      <c r="F419" s="49">
        <f>IF((MID(E419,5,2))="10","ENG",IF((MID(E419,5,2))="11","BBA",IF((MID(E419,5,2))="12","MBA(E)",IF((MID(E419,5,2))="14","MBA",IF((MID(E419,5,2))="15","CSE",IF((MID(E419,5,2))="16","CIS",IF((MID(E419,5,2))="17","MS-MIS",IF((MID(E419,5,2))="18","B.COM",IF((MID(E419,5,2))="19","ETE",IF((MID(E419,5,2))="20","CS",IF((MID(E419,5,2))="21","MA-ENG(P)",IF((MID(E419,5,2))="22","MA-ENG(F)",IF((MID(E419,5,2))="23","TE",IF((MID(E419,5,2))="24","JMC",IF((MID(E419,5,2))="25","MS-CSE",IF((MID(E419,5,2))="26","LLB(H)",IF((MID(E419,5,2))="27","BRE",IF((MID(E419,5,2))="28","MSS-JMC",IF((MID(E419,5,2))="29","PHARMACY",IF((MID(E419,5,2))="30","ESDM",IF((MID(E419,5,2))="31","MS-ETE",IF((MID(E419,5,2))="32","MS-TE",IF((MID(E419,5,2))="33","EEE",IF((MID(E419,5,2))="34","NFE",IF((MID(E419,5,2))="35","SWE",IF((MID(E419,5,2))="36","LLB(P)",IF((MID(E419,5,2))="37","LLM(Pre)",IF((MID(E419,5,2))="38","LLM(F)",IF((MID(E419,5,2))="39","ICT",IF((MID(E419,5,2))="40","MTCA",IF((MID(E419,5,2))="41","MS-PH",IF((MID(E419,5,2))="42","ARCH",IF((MID(E419,5,2))="43","THM",IF((MID(E419,5,2))="44","MS-SWE",IF((MID(E419,5,2))="45","ENTRE",IF((MID(E419,5,2))="46","M-PHARM",IF((MID(E419,5,2))="47","CIVIL-ENG",0)))))))))))))))))))))))))))))))))))))</f>
        <v/>
      </c>
      <c r="G419" s="90">
        <f>IF((LEFT(E419,3))="063","Fall-2006",IF((LEFT(E419,3))="071","Spring-2007",IF((LEFT(E419,3))="072","Summer-2007",IF((LEFT(E419,3))="073","Fall-2007",IF((LEFT(E419,3))="081","Spring-2008",IF((LEFT(E419,3))="082","Summer-2008",IF((LEFT(E419,3))="083","Fall-2008",IF((LEFT(E419,3))="091","Spring-2009",IF((LEFT(E419,3))="092","Summer-2009",IF((LEFT(E419,3))="093","Fall-2009",IF((LEFT(E419,3))="101","Spring-2010",IF((LEFT(E419,3))="102","Summer-2010",IF((LEFT(E419,3))="103","Fall-2010",IF((LEFT(E419,3))="111","Spring-2011",IF((LEFT(E419,3))="112","Summer-2011",IF((LEFT(E419,3))="113","Fall-2011",IF((LEFT(E419,3))="121","Spring-2012",IF((LEFT(E419,3))="122","Summer-2012",IF((LEFT(E419,3))="123","Fall-2012",IF((LEFT(E419,3))="131","Spring-2013",IF((LEFT(E419,3))="132","Summer-2013",IF((LEFT(E419,3))="133","Fall-2013",IF((LEFT(E419,3))="141","Spring-2014",IF((LEFT(E419,3))="142","Summer-2014",IF((LEFT(E419,3))="143","Fall-2014",0)))))))))))))))))))))))))</f>
        <v/>
      </c>
      <c r="H419" s="85" t="inlineStr">
        <is>
          <t>Fall 2014</t>
        </is>
      </c>
      <c r="I419" s="85" t="inlineStr">
        <is>
          <t>Chef</t>
        </is>
      </c>
      <c r="J419" s="85" t="inlineStr">
        <is>
          <t>LE Meridien, Dhaka.</t>
        </is>
      </c>
      <c r="K419" s="77" t="inlineStr">
        <is>
          <t>Mirpur, Dhaka.</t>
        </is>
      </c>
      <c r="L419" s="85" t="inlineStr">
        <is>
          <t>Vill-Khasgazipur, Thana-Sakhipur, Dist-Shatriatpur.</t>
        </is>
      </c>
      <c r="M419" s="32" t="inlineStr">
        <is>
          <t>01913473145</t>
        </is>
      </c>
      <c r="N419" t="inlineStr">
        <is>
          <t>shamimnfc@gmail.com</t>
        </is>
      </c>
    </row>
    <row customHeight="1" ht="12.75" r="420" s="161">
      <c r="A420" s="10" t="n"/>
      <c r="B420" s="85" t="n">
        <v>417</v>
      </c>
      <c r="C420" s="85" t="n"/>
      <c r="D420" s="96" t="inlineStr">
        <is>
          <t>Marjan Akter</t>
        </is>
      </c>
      <c r="E420" s="29" t="inlineStr">
        <is>
          <t>111-15-1182</t>
        </is>
      </c>
      <c r="F420" s="49">
        <f>IF((MID(E420,5,2))="10","ENG",IF((MID(E420,5,2))="11","BBA",IF((MID(E420,5,2))="12","MBA(E)",IF((MID(E420,5,2))="14","MBA",IF((MID(E420,5,2))="15","CSE",IF((MID(E420,5,2))="16","CIS",IF((MID(E420,5,2))="17","MS-MIS",IF((MID(E420,5,2))="18","B.COM",IF((MID(E420,5,2))="19","ETE",IF((MID(E420,5,2))="20","CS",IF((MID(E420,5,2))="21","MA-ENG(P)",IF((MID(E420,5,2))="22","MA-ENG(F)",IF((MID(E420,5,2))="23","TE",IF((MID(E420,5,2))="24","JMC",IF((MID(E420,5,2))="25","MS-CSE",IF((MID(E420,5,2))="26","LLB(H)",IF((MID(E420,5,2))="27","BRE",IF((MID(E420,5,2))="28","MSS-JMC",IF((MID(E420,5,2))="29","PHARMACY",IF((MID(E420,5,2))="30","ESDM",IF((MID(E420,5,2))="31","MS-ETE",IF((MID(E420,5,2))="32","MS-TE",IF((MID(E420,5,2))="33","EEE",IF((MID(E420,5,2))="34","NFE",IF((MID(E420,5,2))="35","SWE",IF((MID(E420,5,2))="36","LLB(P)",IF((MID(E420,5,2))="37","LLM(Pre)",IF((MID(E420,5,2))="38","LLM(F)",IF((MID(E420,5,2))="39","ICT",IF((MID(E420,5,2))="40","MTCA",IF((MID(E420,5,2))="41","MS-PH",IF((MID(E420,5,2))="42","ARCH",IF((MID(E420,5,2))="43","THM",IF((MID(E420,5,2))="44","MS-SWE",IF((MID(E420,5,2))="45","ENTRE",IF((MID(E420,5,2))="46","M-PHARM",IF((MID(E420,5,2))="47","CIVIL-ENG",0)))))))))))))))))))))))))))))))))))))</f>
        <v/>
      </c>
      <c r="G420" s="90">
        <f>IF((LEFT(E420,3))="063","Fall-2006",IF((LEFT(E420,3))="071","Spring-2007",IF((LEFT(E420,3))="072","Summer-2007",IF((LEFT(E420,3))="073","Fall-2007",IF((LEFT(E420,3))="081","Spring-2008",IF((LEFT(E420,3))="082","Summer-2008",IF((LEFT(E420,3))="083","Fall-2008",IF((LEFT(E420,3))="091","Spring-2009",IF((LEFT(E420,3))="092","Summer-2009",IF((LEFT(E420,3))="093","Fall-2009",IF((LEFT(E420,3))="101","Spring-2010",IF((LEFT(E420,3))="102","Summer-2010",IF((LEFT(E420,3))="103","Fall-2010",IF((LEFT(E420,3))="111","Spring-2011",IF((LEFT(E420,3))="112","Summer-2011",IF((LEFT(E420,3))="113","Fall-2011",IF((LEFT(E420,3))="121","Spring-2012",IF((LEFT(E420,3))="122","Summer-2012",IF((LEFT(E420,3))="123","Fall-2012",IF((LEFT(E420,3))="131","Spring-2013",IF((LEFT(E420,3))="132","Summer-2013",IF((LEFT(E420,3))="133","Fall-2013",IF((LEFT(E420,3))="141","Spring-2014",IF((LEFT(E420,3))="142","Summer-2014",IF((LEFT(E420,3))="143","Fall-2014",0)))))))))))))))))))))))))</f>
        <v/>
      </c>
      <c r="H420" s="85" t="inlineStr">
        <is>
          <t>Fall 2014</t>
        </is>
      </c>
      <c r="I420" s="85" t="inlineStr">
        <is>
          <t>-</t>
        </is>
      </c>
      <c r="J420" s="85" t="inlineStr">
        <is>
          <t>-</t>
        </is>
      </c>
      <c r="K420" s="77" t="inlineStr">
        <is>
          <t>JA-137/1/A, 3rd Floor, Middle Badda, Gulshan-1, Dhaka-1212.</t>
        </is>
      </c>
      <c r="L420" s="85" t="inlineStr">
        <is>
          <t>Arpara, Kaligonj, Jhenaidah.</t>
        </is>
      </c>
      <c r="M420" s="32" t="inlineStr">
        <is>
          <t>01758633577</t>
        </is>
      </c>
      <c r="N420" s="90" t="inlineStr">
        <is>
          <t>marjan15-1182@diu.edu.bd</t>
        </is>
      </c>
    </row>
    <row customHeight="1" ht="12.75" r="421" s="161">
      <c r="A421" s="10" t="n"/>
      <c r="B421" s="85" t="n">
        <v>418</v>
      </c>
      <c r="C421" s="85" t="n"/>
      <c r="D421" s="96" t="inlineStr">
        <is>
          <t>Gazi Sarwar</t>
        </is>
      </c>
      <c r="E421" s="29" t="inlineStr">
        <is>
          <t>111-15-1221</t>
        </is>
      </c>
      <c r="F421" s="49">
        <f>IF((MID(E421,5,2))="10","ENG",IF((MID(E421,5,2))="11","BBA",IF((MID(E421,5,2))="12","MBA(E)",IF((MID(E421,5,2))="14","MBA",IF((MID(E421,5,2))="15","CSE",IF((MID(E421,5,2))="16","CIS",IF((MID(E421,5,2))="17","MS-MIS",IF((MID(E421,5,2))="18","B.COM",IF((MID(E421,5,2))="19","ETE",IF((MID(E421,5,2))="20","CS",IF((MID(E421,5,2))="21","MA-ENG(P)",IF((MID(E421,5,2))="22","MA-ENG(F)",IF((MID(E421,5,2))="23","TE",IF((MID(E421,5,2))="24","JMC",IF((MID(E421,5,2))="25","MS-CSE",IF((MID(E421,5,2))="26","LLB(H)",IF((MID(E421,5,2))="27","BRE",IF((MID(E421,5,2))="28","MSS-JMC",IF((MID(E421,5,2))="29","PHARMACY",IF((MID(E421,5,2))="30","ESDM",IF((MID(E421,5,2))="31","MS-ETE",IF((MID(E421,5,2))="32","MS-TE",IF((MID(E421,5,2))="33","EEE",IF((MID(E421,5,2))="34","NFE",IF((MID(E421,5,2))="35","SWE",IF((MID(E421,5,2))="36","LLB(P)",IF((MID(E421,5,2))="37","LLM(Pre)",IF((MID(E421,5,2))="38","LLM(F)",IF((MID(E421,5,2))="39","ICT",IF((MID(E421,5,2))="40","MTCA",IF((MID(E421,5,2))="41","MS-PH",IF((MID(E421,5,2))="42","ARCH",IF((MID(E421,5,2))="43","THM",IF((MID(E421,5,2))="44","MS-SWE",IF((MID(E421,5,2))="45","ENTRE",IF((MID(E421,5,2))="46","M-PHARM",IF((MID(E421,5,2))="47","CIVIL-ENG",0)))))))))))))))))))))))))))))))))))))</f>
        <v/>
      </c>
      <c r="G421" s="90">
        <f>IF((LEFT(E421,3))="063","Fall-2006",IF((LEFT(E421,3))="071","Spring-2007",IF((LEFT(E421,3))="072","Summer-2007",IF((LEFT(E421,3))="073","Fall-2007",IF((LEFT(E421,3))="081","Spring-2008",IF((LEFT(E421,3))="082","Summer-2008",IF((LEFT(E421,3))="083","Fall-2008",IF((LEFT(E421,3))="091","Spring-2009",IF((LEFT(E421,3))="092","Summer-2009",IF((LEFT(E421,3))="093","Fall-2009",IF((LEFT(E421,3))="101","Spring-2010",IF((LEFT(E421,3))="102","Summer-2010",IF((LEFT(E421,3))="103","Fall-2010",IF((LEFT(E421,3))="111","Spring-2011",IF((LEFT(E421,3))="112","Summer-2011",IF((LEFT(E421,3))="113","Fall-2011",IF((LEFT(E421,3))="121","Spring-2012",IF((LEFT(E421,3))="122","Summer-2012",IF((LEFT(E421,3))="123","Fall-2012",IF((LEFT(E421,3))="131","Spring-2013",IF((LEFT(E421,3))="132","Summer-2013",IF((LEFT(E421,3))="133","Fall-2013",IF((LEFT(E421,3))="141","Spring-2014",IF((LEFT(E421,3))="142","Summer-2014",IF((LEFT(E421,3))="143","Fall-2014",0)))))))))))))))))))))))))</f>
        <v/>
      </c>
      <c r="H421" s="85" t="inlineStr">
        <is>
          <t>Spring-2014</t>
        </is>
      </c>
      <c r="I421" s="85" t="inlineStr">
        <is>
          <t>-</t>
        </is>
      </c>
      <c r="J421" s="85" t="inlineStr">
        <is>
          <t>-</t>
        </is>
      </c>
      <c r="K421" s="77" t="inlineStr">
        <is>
          <t>JA-137/1/A, 3rd Floor, Middle Badda, Gulshan-1, Dhaka-1212.</t>
        </is>
      </c>
      <c r="L421" s="85" t="inlineStr">
        <is>
          <t>Cand B Para, Chuadanga.</t>
        </is>
      </c>
      <c r="M421" s="32" t="inlineStr">
        <is>
          <t>01918268476</t>
        </is>
      </c>
      <c r="N421" s="27" t="inlineStr">
        <is>
          <t>gazisarwar1221@gmail.com</t>
        </is>
      </c>
    </row>
    <row customHeight="1" ht="12.75" r="422" s="161">
      <c r="A422" s="10" t="n"/>
      <c r="B422" s="85" t="n">
        <v>419</v>
      </c>
      <c r="C422" s="85" t="n"/>
      <c r="D422" s="96" t="inlineStr">
        <is>
          <t>Kazi Rafat sadia</t>
        </is>
      </c>
      <c r="E422" s="29" t="inlineStr">
        <is>
          <t>113-11-2202</t>
        </is>
      </c>
      <c r="F422" s="49">
        <f>IF((MID(E422,5,2))="10","ENG",IF((MID(E422,5,2))="11","BBA",IF((MID(E422,5,2))="12","MBA(E)",IF((MID(E422,5,2))="14","MBA",IF((MID(E422,5,2))="15","CSE",IF((MID(E422,5,2))="16","CIS",IF((MID(E422,5,2))="17","MS-MIS",IF((MID(E422,5,2))="18","B.COM",IF((MID(E422,5,2))="19","ETE",IF((MID(E422,5,2))="20","CS",IF((MID(E422,5,2))="21","MA-ENG(P)",IF((MID(E422,5,2))="22","MA-ENG(F)",IF((MID(E422,5,2))="23","TE",IF((MID(E422,5,2))="24","JMC",IF((MID(E422,5,2))="25","MS-CSE",IF((MID(E422,5,2))="26","LLB(H)",IF((MID(E422,5,2))="27","BRE",IF((MID(E422,5,2))="28","MSS-JMC",IF((MID(E422,5,2))="29","PHARMACY",IF((MID(E422,5,2))="30","ESDM",IF((MID(E422,5,2))="31","MS-ETE",IF((MID(E422,5,2))="32","MS-TE",IF((MID(E422,5,2))="33","EEE",IF((MID(E422,5,2))="34","NFE",IF((MID(E422,5,2))="35","SWE",IF((MID(E422,5,2))="36","LLB(P)",IF((MID(E422,5,2))="37","LLM(Pre)",IF((MID(E422,5,2))="38","LLM(F)",IF((MID(E422,5,2))="39","ICT",IF((MID(E422,5,2))="40","MTCA",IF((MID(E422,5,2))="41","MS-PH",IF((MID(E422,5,2))="42","ARCH",IF((MID(E422,5,2))="43","THM",IF((MID(E422,5,2))="44","MS-SWE",IF((MID(E422,5,2))="45","ENTRE",IF((MID(E422,5,2))="46","M-PHARM",IF((MID(E422,5,2))="47","CIVIL-ENG",0)))))))))))))))))))))))))))))))))))))</f>
        <v/>
      </c>
      <c r="G422" s="90">
        <f>IF((LEFT(E422,3))="063","Fall-2006",IF((LEFT(E422,3))="071","Spring-2007",IF((LEFT(E422,3))="072","Summer-2007",IF((LEFT(E422,3))="073","Fall-2007",IF((LEFT(E422,3))="081","Spring-2008",IF((LEFT(E422,3))="082","Summer-2008",IF((LEFT(E422,3))="083","Fall-2008",IF((LEFT(E422,3))="091","Spring-2009",IF((LEFT(E422,3))="092","Summer-2009",IF((LEFT(E422,3))="093","Fall-2009",IF((LEFT(E422,3))="101","Spring-2010",IF((LEFT(E422,3))="102","Summer-2010",IF((LEFT(E422,3))="103","Fall-2010",IF((LEFT(E422,3))="111","Spring-2011",IF((LEFT(E422,3))="112","Summer-2011",IF((LEFT(E422,3))="113","Fall-2011",IF((LEFT(E422,3))="121","Spring-2012",IF((LEFT(E422,3))="122","Summer-2012",IF((LEFT(E422,3))="123","Fall-2012",IF((LEFT(E422,3))="131","Spring-2013",IF((LEFT(E422,3))="132","Summer-2013",IF((LEFT(E422,3))="133","Fall-2013",IF((LEFT(E422,3))="141","Spring-2014",IF((LEFT(E422,3))="142","Summer-2014",IF((LEFT(E422,3))="143","Fall-2014",0)))))))))))))))))))))))))</f>
        <v/>
      </c>
      <c r="H422" s="85" t="inlineStr">
        <is>
          <t>Fall 2014</t>
        </is>
      </c>
      <c r="I422" s="85" t="inlineStr">
        <is>
          <t>-</t>
        </is>
      </c>
      <c r="J422" s="85" t="inlineStr">
        <is>
          <t>-</t>
        </is>
      </c>
      <c r="K422" s="77" t="inlineStr">
        <is>
          <t>25/13, Tallabag, Shukrabad, Dhanmondi, Dhaka.</t>
        </is>
      </c>
      <c r="L422" s="85" t="inlineStr">
        <is>
          <t>Purbabazar, Kaporpotti, Jaypurhat.</t>
        </is>
      </c>
      <c r="M422" s="32" t="inlineStr">
        <is>
          <t>01683813085</t>
        </is>
      </c>
      <c r="N422" t="inlineStr">
        <is>
          <t>rafatsadia40@gmail.com</t>
        </is>
      </c>
    </row>
    <row customHeight="1" ht="12.75" r="423" s="161">
      <c r="A423" s="10" t="n"/>
      <c r="B423" s="85" t="n">
        <v>420</v>
      </c>
      <c r="C423" s="85" t="n"/>
      <c r="D423" s="96" t="inlineStr">
        <is>
          <t>Jannatul Ferdous</t>
        </is>
      </c>
      <c r="E423" s="29" t="inlineStr">
        <is>
          <t>111-11-1987</t>
        </is>
      </c>
      <c r="F423" s="49">
        <f>IF((MID(E423,5,2))="10","ENG",IF((MID(E423,5,2))="11","BBA",IF((MID(E423,5,2))="12","MBA(E)",IF((MID(E423,5,2))="14","MBA",IF((MID(E423,5,2))="15","CSE",IF((MID(E423,5,2))="16","CIS",IF((MID(E423,5,2))="17","MS-MIS",IF((MID(E423,5,2))="18","B.COM",IF((MID(E423,5,2))="19","ETE",IF((MID(E423,5,2))="20","CS",IF((MID(E423,5,2))="21","MA-ENG(P)",IF((MID(E423,5,2))="22","MA-ENG(F)",IF((MID(E423,5,2))="23","TE",IF((MID(E423,5,2))="24","JMC",IF((MID(E423,5,2))="25","MS-CSE",IF((MID(E423,5,2))="26","LLB(H)",IF((MID(E423,5,2))="27","BRE",IF((MID(E423,5,2))="28","MSS-JMC",IF((MID(E423,5,2))="29","PHARMACY",IF((MID(E423,5,2))="30","ESDM",IF((MID(E423,5,2))="31","MS-ETE",IF((MID(E423,5,2))="32","MS-TE",IF((MID(E423,5,2))="33","EEE",IF((MID(E423,5,2))="34","NFE",IF((MID(E423,5,2))="35","SWE",IF((MID(E423,5,2))="36","LLB(P)",IF((MID(E423,5,2))="37","LLM(Pre)",IF((MID(E423,5,2))="38","LLM(F)",IF((MID(E423,5,2))="39","ICT",IF((MID(E423,5,2))="40","MTCA",IF((MID(E423,5,2))="41","MS-PH",IF((MID(E423,5,2))="42","ARCH",IF((MID(E423,5,2))="43","THM",IF((MID(E423,5,2))="44","MS-SWE",IF((MID(E423,5,2))="45","ENTRE",IF((MID(E423,5,2))="46","M-PHARM",IF((MID(E423,5,2))="47","CIVIL-ENG",0)))))))))))))))))))))))))))))))))))))</f>
        <v/>
      </c>
      <c r="G423" s="90">
        <f>IF((LEFT(E423,3))="063","Fall-2006",IF((LEFT(E423,3))="071","Spring-2007",IF((LEFT(E423,3))="072","Summer-2007",IF((LEFT(E423,3))="073","Fall-2007",IF((LEFT(E423,3))="081","Spring-2008",IF((LEFT(E423,3))="082","Summer-2008",IF((LEFT(E423,3))="083","Fall-2008",IF((LEFT(E423,3))="091","Spring-2009",IF((LEFT(E423,3))="092","Summer-2009",IF((LEFT(E423,3))="093","Fall-2009",IF((LEFT(E423,3))="101","Spring-2010",IF((LEFT(E423,3))="102","Summer-2010",IF((LEFT(E423,3))="103","Fall-2010",IF((LEFT(E423,3))="111","Spring-2011",IF((LEFT(E423,3))="112","Summer-2011",IF((LEFT(E423,3))="113","Fall-2011",IF((LEFT(E423,3))="121","Spring-2012",IF((LEFT(E423,3))="122","Summer-2012",IF((LEFT(E423,3))="123","Fall-2012",IF((LEFT(E423,3))="131","Spring-2013",IF((LEFT(E423,3))="132","Summer-2013",IF((LEFT(E423,3))="133","Fall-2013",IF((LEFT(E423,3))="141","Spring-2014",IF((LEFT(E423,3))="142","Summer-2014",IF((LEFT(E423,3))="143","Fall-2014",0)))))))))))))))))))))))))</f>
        <v/>
      </c>
      <c r="H423" s="85" t="inlineStr">
        <is>
          <t>Spring-2015</t>
        </is>
      </c>
      <c r="I423" s="85" t="inlineStr">
        <is>
          <t>-</t>
        </is>
      </c>
      <c r="J423" s="85" t="inlineStr">
        <is>
          <t>-</t>
        </is>
      </c>
      <c r="K423" s="77" t="inlineStr">
        <is>
          <t>1373/1, Matrachaya, South Dania, Kadamtali, Dhaka-1236.</t>
        </is>
      </c>
      <c r="L423" s="77" t="inlineStr">
        <is>
          <t>1373/1, Matrachaya, South Dania, Kadamtali, Dhaka-1236.</t>
        </is>
      </c>
      <c r="M423" s="32" t="inlineStr">
        <is>
          <t>01920623605</t>
        </is>
      </c>
      <c r="N423" t="inlineStr">
        <is>
          <t>ritu52@ymail.com</t>
        </is>
      </c>
    </row>
    <row customHeight="1" ht="12.75" r="424" s="161">
      <c r="A424" s="10" t="n"/>
      <c r="B424" s="85" t="n">
        <v>421</v>
      </c>
      <c r="C424" s="85" t="n"/>
      <c r="D424" s="86" t="inlineStr">
        <is>
          <t>Abu Sayem Masud</t>
        </is>
      </c>
      <c r="E424" s="86" t="inlineStr">
        <is>
          <t>123-14-359</t>
        </is>
      </c>
      <c r="F424" s="49">
        <f>IF((MID(E424,5,2))="10","ENG",IF((MID(E424,5,2))="11","BBA",IF((MID(E424,5,2))="12","MBA(E)",IF((MID(E424,5,2))="14","MBA",IF((MID(E424,5,2))="15","CSE",IF((MID(E424,5,2))="16","CIS",IF((MID(E424,5,2))="17","MS-MIS",IF((MID(E424,5,2))="18","B.COM",IF((MID(E424,5,2))="19","ETE",IF((MID(E424,5,2))="20","CS",IF((MID(E424,5,2))="21","MA-ENG(P)",IF((MID(E424,5,2))="22","MA-ENG(F)",IF((MID(E424,5,2))="23","TE",IF((MID(E424,5,2))="24","JMC",IF((MID(E424,5,2))="25","MS-CSE",IF((MID(E424,5,2))="26","LLB(H)",IF((MID(E424,5,2))="27","BRE",IF((MID(E424,5,2))="28","MSS-JMC",IF((MID(E424,5,2))="29","PHARMACY",IF((MID(E424,5,2))="30","ESDM",IF((MID(E424,5,2))="31","MS-ETE",IF((MID(E424,5,2))="32","MS-TE",IF((MID(E424,5,2))="33","EEE",IF((MID(E424,5,2))="34","NFE",IF((MID(E424,5,2))="35","SWE",IF((MID(E424,5,2))="36","LLB(P)",IF((MID(E424,5,2))="37","LLM(Pre)",IF((MID(E424,5,2))="38","LLM(F)",IF((MID(E424,5,2))="39","ICT",IF((MID(E424,5,2))="40","MTCA",IF((MID(E424,5,2))="41","MS-PH",IF((MID(E424,5,2))="42","ARCH",IF((MID(E424,5,2))="43","THM",IF((MID(E424,5,2))="44","MS-SWE",IF((MID(E424,5,2))="45","ENTRE",IF((MID(E424,5,2))="46","M-PHARM",IF((MID(E424,5,2))="47","CIVIL-ENG",0)))))))))))))))))))))))))))))))))))))</f>
        <v/>
      </c>
      <c r="G424" s="90">
        <f>IF((LEFT(E424,3))="063","Fall-2006",IF((LEFT(E424,3))="071","Spring-2007",IF((LEFT(E424,3))="072","Summer-2007",IF((LEFT(E424,3))="073","Fall-2007",IF((LEFT(E424,3))="081","Spring-2008",IF((LEFT(E424,3))="082","Summer-2008",IF((LEFT(E424,3))="083","Fall-2008",IF((LEFT(E424,3))="091","Spring-2009",IF((LEFT(E424,3))="092","Summer-2009",IF((LEFT(E424,3))="093","Fall-2009",IF((LEFT(E424,3))="101","Spring-2010",IF((LEFT(E424,3))="102","Summer-2010",IF((LEFT(E424,3))="103","Fall-2010",IF((LEFT(E424,3))="111","Spring-2011",IF((LEFT(E424,3))="112","Summer-2011",IF((LEFT(E424,3))="113","Fall-2011",IF((LEFT(E424,3))="121","Spring-2012",IF((LEFT(E424,3))="122","Summer-2012",IF((LEFT(E424,3))="123","Fall-2012",IF((LEFT(E424,3))="131","Spring-2013",IF((LEFT(E424,3))="132","Summer-2013",IF((LEFT(E424,3))="133","Fall-2013",IF((LEFT(E424,3))="141","Spring-2014",IF((LEFT(E424,3))="142","Summer-2014",IF((LEFT(E424,3))="143","Fall-2014",0)))))))))))))))))))))))))</f>
        <v/>
      </c>
      <c r="H424" s="85" t="inlineStr">
        <is>
          <t xml:space="preserve"> Summer 2014</t>
        </is>
      </c>
      <c r="I424" s="85" t="inlineStr">
        <is>
          <t>BAPEX</t>
        </is>
      </c>
      <c r="J424" s="85" t="inlineStr">
        <is>
          <t>AM</t>
        </is>
      </c>
      <c r="K424" s="85" t="inlineStr">
        <is>
          <t>H: 39, R: 07, Sector: 12, Uttara,Dhaka -1212.</t>
        </is>
      </c>
      <c r="L424" s="85" t="inlineStr">
        <is>
          <t>H: 39, R: 07, Sector: 12, Uttara,Dhaka -1212.</t>
        </is>
      </c>
      <c r="M424" s="17" t="n">
        <v>1746129421</v>
      </c>
      <c r="N424" s="23">
        <f>HYPERLINK("mailto:abusayem_2004@yahoo.com","abusayem_2004@yahoo.com")</f>
        <v/>
      </c>
    </row>
    <row customHeight="1" ht="12.75" r="425" s="161">
      <c r="A425" s="10" t="n"/>
      <c r="B425" s="85" t="n">
        <v>422</v>
      </c>
      <c r="C425" s="85" t="n"/>
      <c r="D425" s="96" t="inlineStr">
        <is>
          <t>Abubakar Siddak</t>
        </is>
      </c>
      <c r="E425" s="29" t="inlineStr">
        <is>
          <t>103-11-1674</t>
        </is>
      </c>
      <c r="F425" s="49">
        <f>IF((MID(E425,5,2))="10","ENG",IF((MID(E425,5,2))="11","BBA",IF((MID(E425,5,2))="12","MBA(E)",IF((MID(E425,5,2))="14","MBA",IF((MID(E425,5,2))="15","CSE",IF((MID(E425,5,2))="16","CIS",IF((MID(E425,5,2))="17","MS-MIS",IF((MID(E425,5,2))="18","B.COM",IF((MID(E425,5,2))="19","ETE",IF((MID(E425,5,2))="20","CS",IF((MID(E425,5,2))="21","MA-ENG(P)",IF((MID(E425,5,2))="22","MA-ENG(F)",IF((MID(E425,5,2))="23","TE",IF((MID(E425,5,2))="24","JMC",IF((MID(E425,5,2))="25","MS-CSE",IF((MID(E425,5,2))="26","LLB(H)",IF((MID(E425,5,2))="27","BRE",IF((MID(E425,5,2))="28","MSS-JMC",IF((MID(E425,5,2))="29","PHARMACY",IF((MID(E425,5,2))="30","ESDM",IF((MID(E425,5,2))="31","MS-ETE",IF((MID(E425,5,2))="32","MS-TE",IF((MID(E425,5,2))="33","EEE",IF((MID(E425,5,2))="34","NFE",IF((MID(E425,5,2))="35","SWE",IF((MID(E425,5,2))="36","LLB(P)",IF((MID(E425,5,2))="37","LLM(Pre)",IF((MID(E425,5,2))="38","LLM(F)",IF((MID(E425,5,2))="39","ICT",IF((MID(E425,5,2))="40","MTCA",IF((MID(E425,5,2))="41","MS-PH",IF((MID(E425,5,2))="42","ARCH",IF((MID(E425,5,2))="43","THM",IF((MID(E425,5,2))="44","MS-SWE",IF((MID(E425,5,2))="45","ENTRE",IF((MID(E425,5,2))="46","M-PHARM",IF((MID(E425,5,2))="47","CIVIL-ENG",0)))))))))))))))))))))))))))))))))))))</f>
        <v/>
      </c>
      <c r="G425" s="90">
        <f>IF((LEFT(E425,3))="063","Fall-2006",IF((LEFT(E425,3))="071","Spring-2007",IF((LEFT(E425,3))="072","Summer-2007",IF((LEFT(E425,3))="073","Fall-2007",IF((LEFT(E425,3))="081","Spring-2008",IF((LEFT(E425,3))="082","Summer-2008",IF((LEFT(E425,3))="083","Fall-2008",IF((LEFT(E425,3))="091","Spring-2009",IF((LEFT(E425,3))="092","Summer-2009",IF((LEFT(E425,3))="093","Fall-2009",IF((LEFT(E425,3))="101","Spring-2010",IF((LEFT(E425,3))="102","Summer-2010",IF((LEFT(E425,3))="103","Fall-2010",IF((LEFT(E425,3))="111","Spring-2011",IF((LEFT(E425,3))="112","Summer-2011",IF((LEFT(E425,3))="113","Fall-2011",IF((LEFT(E425,3))="121","Spring-2012",IF((LEFT(E425,3))="122","Summer-2012",IF((LEFT(E425,3))="123","Fall-2012",IF((LEFT(E425,3))="131","Spring-2013",IF((LEFT(E425,3))="132","Summer-2013",IF((LEFT(E425,3))="133","Fall-2013",IF((LEFT(E425,3))="141","Spring-2014",IF((LEFT(E425,3))="142","Summer-2014",IF((LEFT(E425,3))="143","Fall-2014",0)))))))))))))))))))))))))</f>
        <v/>
      </c>
      <c r="H425" s="85" t="inlineStr">
        <is>
          <t>Fall-2015</t>
        </is>
      </c>
      <c r="I425" s="85" t="inlineStr">
        <is>
          <t>-</t>
        </is>
      </c>
      <c r="J425" s="85" t="inlineStr">
        <is>
          <t>-</t>
        </is>
      </c>
      <c r="K425" s="85" t="inlineStr">
        <is>
          <t>Gazi Villa, Masder, Thana-Fatullah, Dist-Narayangonj.</t>
        </is>
      </c>
      <c r="L425" s="85" t="inlineStr">
        <is>
          <t>Gazi Villa, Masder, Thana-Fatullah, Dist-Narayangonj.</t>
        </is>
      </c>
      <c r="M425" s="32" t="inlineStr">
        <is>
          <t>01620129257</t>
        </is>
      </c>
      <c r="N425" s="27" t="inlineStr">
        <is>
          <t>siddak1502@diu.edu.bd</t>
        </is>
      </c>
    </row>
    <row customHeight="1" ht="12.75" r="426" s="161">
      <c r="A426" s="10" t="n"/>
      <c r="B426" s="85" t="n">
        <v>423</v>
      </c>
      <c r="C426" s="85" t="n"/>
      <c r="D426" s="86" t="inlineStr">
        <is>
          <t>MD. Sentu Mia</t>
        </is>
      </c>
      <c r="E426" s="86" t="inlineStr">
        <is>
          <t>121-33-901</t>
        </is>
      </c>
      <c r="F426" s="49">
        <f>IF((MID(E426,5,2))="10","ENG",IF((MID(E426,5,2))="11","BBA",IF((MID(E426,5,2))="12","MBA(E)",IF((MID(E426,5,2))="14","MBA",IF((MID(E426,5,2))="15","CSE",IF((MID(E426,5,2))="16","CIS",IF((MID(E426,5,2))="17","MS-MIS",IF((MID(E426,5,2))="18","B.COM",IF((MID(E426,5,2))="19","ETE",IF((MID(E426,5,2))="20","CS",IF((MID(E426,5,2))="21","MA-ENG(P)",IF((MID(E426,5,2))="22","MA-ENG(F)",IF((MID(E426,5,2))="23","TE",IF((MID(E426,5,2))="24","JMC",IF((MID(E426,5,2))="25","MS-CSE",IF((MID(E426,5,2))="26","LLB(H)",IF((MID(E426,5,2))="27","BRE",IF((MID(E426,5,2))="28","MSS-JMC",IF((MID(E426,5,2))="29","PHARMACY",IF((MID(E426,5,2))="30","ESDM",IF((MID(E426,5,2))="31","MS-ETE",IF((MID(E426,5,2))="32","MS-TE",IF((MID(E426,5,2))="33","EEE",IF((MID(E426,5,2))="34","NFE",IF((MID(E426,5,2))="35","SWE",IF((MID(E426,5,2))="36","LLB(P)",IF((MID(E426,5,2))="37","LLM(Pre)",IF((MID(E426,5,2))="38","LLM(F)",IF((MID(E426,5,2))="39","ICT",IF((MID(E426,5,2))="40","MTCA",IF((MID(E426,5,2))="41","MS-PH",IF((MID(E426,5,2))="42","ARCH",IF((MID(E426,5,2))="43","THM",IF((MID(E426,5,2))="44","MS-SWE",IF((MID(E426,5,2))="45","ENTRE",IF((MID(E426,5,2))="46","M-PHARM",IF((MID(E426,5,2))="47","CIVIL-ENG",0)))))))))))))))))))))))))))))))))))))</f>
        <v/>
      </c>
      <c r="G426" s="90">
        <f>IF((LEFT(E426,3))="063","Fall-2006",IF((LEFT(E426,3))="071","Spring-2007",IF((LEFT(E426,3))="072","Summer-2007",IF((LEFT(E426,3))="073","Fall-2007",IF((LEFT(E426,3))="081","Spring-2008",IF((LEFT(E426,3))="082","Summer-2008",IF((LEFT(E426,3))="083","Fall-2008",IF((LEFT(E426,3))="091","Spring-2009",IF((LEFT(E426,3))="092","Summer-2009",IF((LEFT(E426,3))="093","Fall-2009",IF((LEFT(E426,3))="101","Spring-2010",IF((LEFT(E426,3))="102","Summer-2010",IF((LEFT(E426,3))="103","Fall-2010",IF((LEFT(E426,3))="111","Spring-2011",IF((LEFT(E426,3))="112","Summer-2011",IF((LEFT(E426,3))="113","Fall-2011",IF((LEFT(E426,3))="121","Spring-2012",IF((LEFT(E426,3))="122","Summer-2012",IF((LEFT(E426,3))="123","Fall-2012",IF((LEFT(E426,3))="131","Spring-2013",IF((LEFT(E426,3))="132","Summer-2013",IF((LEFT(E426,3))="133","Fall-2013",IF((LEFT(E426,3))="141","Spring-2014",IF((LEFT(E426,3))="142","Summer-2014",IF((LEFT(E426,3))="143","Fall-2014",0)))))))))))))))))))))))))</f>
        <v/>
      </c>
      <c r="H426" s="85" t="inlineStr">
        <is>
          <t>Fall 2014</t>
        </is>
      </c>
      <c r="I426" s="85" t="inlineStr">
        <is>
          <t>Rahimaafrooz Global Ltd.</t>
        </is>
      </c>
      <c r="J426" s="85" t="inlineStr">
        <is>
          <t>Shift Engineer</t>
        </is>
      </c>
      <c r="K426" s="85" t="inlineStr">
        <is>
          <t>R: 12, Sector : 10, uttara,Dhaka.</t>
        </is>
      </c>
      <c r="L426" s="85" t="inlineStr">
        <is>
          <t>Kallanpur,Karamdi,Gangni,Meherpur.</t>
        </is>
      </c>
      <c r="M426" s="17" t="n">
        <v>1737079181</v>
      </c>
      <c r="N426" s="23">
        <f>HYPERLINK("mailto:santu121mia@yahoo.com","santu121mia@yahoo.com")</f>
        <v/>
      </c>
    </row>
    <row customHeight="1" ht="12.75" r="427" s="161">
      <c r="A427" s="10" t="n"/>
      <c r="B427" s="85" t="n">
        <v>424</v>
      </c>
      <c r="C427" s="85" t="n"/>
      <c r="D427" s="86" t="inlineStr">
        <is>
          <t>Mohammad Shakil 
Mahmud</t>
        </is>
      </c>
      <c r="E427" s="86" t="inlineStr">
        <is>
          <t>111-23-2286</t>
        </is>
      </c>
      <c r="F427" s="49">
        <f>IF((MID(E427,5,2))="10","ENG",IF((MID(E427,5,2))="11","BBA",IF((MID(E427,5,2))="12","MBA(E)",IF((MID(E427,5,2))="14","MBA",IF((MID(E427,5,2))="15","CSE",IF((MID(E427,5,2))="16","CIS",IF((MID(E427,5,2))="17","MS-MIS",IF((MID(E427,5,2))="18","B.COM",IF((MID(E427,5,2))="19","ETE",IF((MID(E427,5,2))="20","CS",IF((MID(E427,5,2))="21","MA-ENG(P)",IF((MID(E427,5,2))="22","MA-ENG(F)",IF((MID(E427,5,2))="23","TE",IF((MID(E427,5,2))="24","JMC",IF((MID(E427,5,2))="25","MS-CSE",IF((MID(E427,5,2))="26","LLB(H)",IF((MID(E427,5,2))="27","BRE",IF((MID(E427,5,2))="28","MSS-JMC",IF((MID(E427,5,2))="29","PHARMACY",IF((MID(E427,5,2))="30","ESDM",IF((MID(E427,5,2))="31","MS-ETE",IF((MID(E427,5,2))="32","MS-TE",IF((MID(E427,5,2))="33","EEE",IF((MID(E427,5,2))="34","NFE",IF((MID(E427,5,2))="35","SWE",IF((MID(E427,5,2))="36","LLB(P)",IF((MID(E427,5,2))="37","LLM(Pre)",IF((MID(E427,5,2))="38","LLM(F)",IF((MID(E427,5,2))="39","ICT",IF((MID(E427,5,2))="40","MTCA",IF((MID(E427,5,2))="41","MS-PH",IF((MID(E427,5,2))="42","ARCH",IF((MID(E427,5,2))="43","THM",IF((MID(E427,5,2))="44","MS-SWE",IF((MID(E427,5,2))="45","ENTRE",IF((MID(E427,5,2))="46","M-PHARM",IF((MID(E427,5,2))="47","CIVIL-ENG",0)))))))))))))))))))))))))))))))))))))</f>
        <v/>
      </c>
      <c r="G427" s="90">
        <f>IF((LEFT(E427,3))="063","Fall-2006",IF((LEFT(E427,3))="071","Spring-2007",IF((LEFT(E427,3))="072","Summer-2007",IF((LEFT(E427,3))="073","Fall-2007",IF((LEFT(E427,3))="081","Spring-2008",IF((LEFT(E427,3))="082","Summer-2008",IF((LEFT(E427,3))="083","Fall-2008",IF((LEFT(E427,3))="091","Spring-2009",IF((LEFT(E427,3))="092","Summer-2009",IF((LEFT(E427,3))="093","Fall-2009",IF((LEFT(E427,3))="101","Spring-2010",IF((LEFT(E427,3))="102","Summer-2010",IF((LEFT(E427,3))="103","Fall-2010",IF((LEFT(E427,3))="111","Spring-2011",IF((LEFT(E427,3))="112","Summer-2011",IF((LEFT(E427,3))="113","Fall-2011",IF((LEFT(E427,3))="121","Spring-2012",IF((LEFT(E427,3))="122","Summer-2012",IF((LEFT(E427,3))="123","Fall-2012",IF((LEFT(E427,3))="131","Spring-2013",IF((LEFT(E427,3))="132","Summer-2013",IF((LEFT(E427,3))="133","Fall-2013",IF((LEFT(E427,3))="141","Spring-2014",IF((LEFT(E427,3))="142","Summer-2014",IF((LEFT(E427,3))="143","Fall-2014",0)))))))))))))))))))))))))</f>
        <v/>
      </c>
      <c r="H427" s="85" t="inlineStr">
        <is>
          <t>Spring 2015</t>
        </is>
      </c>
      <c r="I427" s="85" t="inlineStr">
        <is>
          <t>Evince Textile Ltd.</t>
        </is>
      </c>
      <c r="J427" s="85" t="inlineStr">
        <is>
          <t>Jr. Executive</t>
        </is>
      </c>
      <c r="K427" s="85" t="inlineStr">
        <is>
          <t>Shirirchala,Bhabaripur,Joydevpur,Gazipur,</t>
        </is>
      </c>
      <c r="L427" s="85" t="inlineStr">
        <is>
          <t>Sharmapur,Bodolgachi,Naogoan.</t>
        </is>
      </c>
      <c r="M427" s="17" t="n">
        <v>1723336993</v>
      </c>
      <c r="N427" s="23">
        <f>HYPERLINK("mailto:diushakil@gmail.com","diushakil@gmail.com")</f>
        <v/>
      </c>
    </row>
    <row customHeight="1" ht="12.75" r="428" s="161">
      <c r="A428" s="10" t="n"/>
      <c r="B428" s="85" t="n">
        <v>425</v>
      </c>
      <c r="C428" s="85" t="n"/>
      <c r="D428" s="96" t="inlineStr">
        <is>
          <t>Syed Rasheduzzaman</t>
        </is>
      </c>
      <c r="E428" s="29" t="inlineStr">
        <is>
          <t>111-11-1791</t>
        </is>
      </c>
      <c r="F428" s="49">
        <f>IF((MID(E428,5,2))="10","ENG",IF((MID(E428,5,2))="11","BBA",IF((MID(E428,5,2))="12","MBA(E)",IF((MID(E428,5,2))="14","MBA",IF((MID(E428,5,2))="15","CSE",IF((MID(E428,5,2))="16","CIS",IF((MID(E428,5,2))="17","MS-MIS",IF((MID(E428,5,2))="18","B.COM",IF((MID(E428,5,2))="19","ETE",IF((MID(E428,5,2))="20","CS",IF((MID(E428,5,2))="21","MA-ENG(P)",IF((MID(E428,5,2))="22","MA-ENG(F)",IF((MID(E428,5,2))="23","TE",IF((MID(E428,5,2))="24","JMC",IF((MID(E428,5,2))="25","MS-CSE",IF((MID(E428,5,2))="26","LLB(H)",IF((MID(E428,5,2))="27","BRE",IF((MID(E428,5,2))="28","MSS-JMC",IF((MID(E428,5,2))="29","PHARMACY",IF((MID(E428,5,2))="30","ESDM",IF((MID(E428,5,2))="31","MS-ETE",IF((MID(E428,5,2))="32","MS-TE",IF((MID(E428,5,2))="33","EEE",IF((MID(E428,5,2))="34","NFE",IF((MID(E428,5,2))="35","SWE",IF((MID(E428,5,2))="36","LLB(P)",IF((MID(E428,5,2))="37","LLM(Pre)",IF((MID(E428,5,2))="38","LLM(F)",IF((MID(E428,5,2))="39","ICT",IF((MID(E428,5,2))="40","MTCA",IF((MID(E428,5,2))="41","MS-PH",IF((MID(E428,5,2))="42","ARCH",IF((MID(E428,5,2))="43","THM",IF((MID(E428,5,2))="44","MS-SWE",IF((MID(E428,5,2))="45","ENTRE",IF((MID(E428,5,2))="46","M-PHARM",IF((MID(E428,5,2))="47","CIVIL-ENG",0)))))))))))))))))))))))))))))))))))))</f>
        <v/>
      </c>
      <c r="G428" s="90">
        <f>IF((LEFT(E428,3))="063","Fall-2006",IF((LEFT(E428,3))="071","Spring-2007",IF((LEFT(E428,3))="072","Summer-2007",IF((LEFT(E428,3))="073","Fall-2007",IF((LEFT(E428,3))="081","Spring-2008",IF((LEFT(E428,3))="082","Summer-2008",IF((LEFT(E428,3))="083","Fall-2008",IF((LEFT(E428,3))="091","Spring-2009",IF((LEFT(E428,3))="092","Summer-2009",IF((LEFT(E428,3))="093","Fall-2009",IF((LEFT(E428,3))="101","Spring-2010",IF((LEFT(E428,3))="102","Summer-2010",IF((LEFT(E428,3))="103","Fall-2010",IF((LEFT(E428,3))="111","Spring-2011",IF((LEFT(E428,3))="112","Summer-2011",IF((LEFT(E428,3))="113","Fall-2011",IF((LEFT(E428,3))="121","Spring-2012",IF((LEFT(E428,3))="122","Summer-2012",IF((LEFT(E428,3))="123","Fall-2012",IF((LEFT(E428,3))="131","Spring-2013",IF((LEFT(E428,3))="132","Summer-2013",IF((LEFT(E428,3))="133","Fall-2013",IF((LEFT(E428,3))="141","Spring-2014",IF((LEFT(E428,3))="142","Summer-2014",IF((LEFT(E428,3))="143","Fall-2014",0)))))))))))))))))))))))))</f>
        <v/>
      </c>
      <c r="H428" s="85" t="inlineStr">
        <is>
          <t>Summer-2015</t>
        </is>
      </c>
      <c r="I428" s="85" t="inlineStr">
        <is>
          <t>-</t>
        </is>
      </c>
      <c r="J428" s="85" t="inlineStr">
        <is>
          <t>-</t>
        </is>
      </c>
      <c r="K428" s="85" t="inlineStr">
        <is>
          <t>S.S.M.C Wasa Stuff Quarter, Mitford, Dhaka.</t>
        </is>
      </c>
      <c r="L428" s="85" t="inlineStr">
        <is>
          <t>Vill-Lakshmipasha, Post-Lakshmipasha, Thana-Lohagara, Dist-Narial.</t>
        </is>
      </c>
      <c r="M428" s="32" t="inlineStr">
        <is>
          <t>01680526425</t>
        </is>
      </c>
      <c r="N428" s="27" t="inlineStr">
        <is>
          <t>syedrashed.bd01@gmail.com</t>
        </is>
      </c>
    </row>
    <row customHeight="1" ht="12.75" r="429" s="161">
      <c r="A429" s="10" t="n"/>
      <c r="B429" s="85" t="n">
        <v>426</v>
      </c>
      <c r="C429" s="85" t="n"/>
      <c r="D429" s="96" t="inlineStr">
        <is>
          <t>Moslema Jannatul Bithi</t>
        </is>
      </c>
      <c r="E429" s="29" t="inlineStr">
        <is>
          <t>093-15-876</t>
        </is>
      </c>
      <c r="F429" s="49">
        <f>IF((MID(E429,5,2))="10","ENG",IF((MID(E429,5,2))="11","BBA",IF((MID(E429,5,2))="12","MBA(E)",IF((MID(E429,5,2))="14","MBA",IF((MID(E429,5,2))="15","CSE",IF((MID(E429,5,2))="16","CIS",IF((MID(E429,5,2))="17","MS-MIS",IF((MID(E429,5,2))="18","B.COM",IF((MID(E429,5,2))="19","ETE",IF((MID(E429,5,2))="20","CS",IF((MID(E429,5,2))="21","MA-ENG(P)",IF((MID(E429,5,2))="22","MA-ENG(F)",IF((MID(E429,5,2))="23","TE",IF((MID(E429,5,2))="24","JMC",IF((MID(E429,5,2))="25","MS-CSE",IF((MID(E429,5,2))="26","LLB(H)",IF((MID(E429,5,2))="27","BRE",IF((MID(E429,5,2))="28","MSS-JMC",IF((MID(E429,5,2))="29","PHARMACY",IF((MID(E429,5,2))="30","ESDM",IF((MID(E429,5,2))="31","MS-ETE",IF((MID(E429,5,2))="32","MS-TE",IF((MID(E429,5,2))="33","EEE",IF((MID(E429,5,2))="34","NFE",IF((MID(E429,5,2))="35","SWE",IF((MID(E429,5,2))="36","LLB(P)",IF((MID(E429,5,2))="37","LLM(Pre)",IF((MID(E429,5,2))="38","LLM(F)",IF((MID(E429,5,2))="39","ICT",IF((MID(E429,5,2))="40","MTCA",IF((MID(E429,5,2))="41","MS-PH",IF((MID(E429,5,2))="42","ARCH",IF((MID(E429,5,2))="43","THM",IF((MID(E429,5,2))="44","MS-SWE",IF((MID(E429,5,2))="45","ENTRE",IF((MID(E429,5,2))="46","M-PHARM",IF((MID(E429,5,2))="47","CIVIL-ENG",0)))))))))))))))))))))))))))))))))))))</f>
        <v/>
      </c>
      <c r="G429" s="90">
        <f>IF((LEFT(E429,3))="063","Fall-2006",IF((LEFT(E429,3))="071","Spring-2007",IF((LEFT(E429,3))="072","Summer-2007",IF((LEFT(E429,3))="073","Fall-2007",IF((LEFT(E429,3))="081","Spring-2008",IF((LEFT(E429,3))="082","Summer-2008",IF((LEFT(E429,3))="083","Fall-2008",IF((LEFT(E429,3))="091","Spring-2009",IF((LEFT(E429,3))="092","Summer-2009",IF((LEFT(E429,3))="093","Fall-2009",IF((LEFT(E429,3))="101","Spring-2010",IF((LEFT(E429,3))="102","Summer-2010",IF((LEFT(E429,3))="103","Fall-2010",IF((LEFT(E429,3))="111","Spring-2011",IF((LEFT(E429,3))="112","Summer-2011",IF((LEFT(E429,3))="113","Fall-2011",IF((LEFT(E429,3))="121","Spring-2012",IF((LEFT(E429,3))="122","Summer-2012",IF((LEFT(E429,3))="123","Fall-2012",IF((LEFT(E429,3))="131","Spring-2013",IF((LEFT(E429,3))="132","Summer-2013",IF((LEFT(E429,3))="133","Fall-2013",IF((LEFT(E429,3))="141","Spring-2014",IF((LEFT(E429,3))="142","Summer-2014",IF((LEFT(E429,3))="143","Fall-2014",0)))))))))))))))))))))))))</f>
        <v/>
      </c>
      <c r="H429" s="85" t="inlineStr">
        <is>
          <t>Spring-2015</t>
        </is>
      </c>
      <c r="I429" s="85" t="inlineStr">
        <is>
          <t>-</t>
        </is>
      </c>
      <c r="J429" s="85" t="inlineStr">
        <is>
          <t>-</t>
        </is>
      </c>
      <c r="K429" s="85" t="inlineStr">
        <is>
          <t>129/Ka, Kuril Bisshawroad, Dhaka.</t>
        </is>
      </c>
      <c r="L429" s="85" t="inlineStr">
        <is>
          <t>105, Vatikashor,Mymensingh.</t>
        </is>
      </c>
      <c r="M429" s="32" t="inlineStr">
        <is>
          <t>01535420620</t>
        </is>
      </c>
      <c r="N429" s="27" t="inlineStr">
        <is>
          <t>bithijannat63@yahoo.com</t>
        </is>
      </c>
    </row>
    <row customHeight="1" ht="12.75" r="430" s="161">
      <c r="A430" s="10" t="n"/>
      <c r="B430" s="85" t="n">
        <v>427</v>
      </c>
      <c r="C430" s="85" t="n"/>
      <c r="D430" s="86" t="inlineStr">
        <is>
          <t>Subbir Hossain</t>
        </is>
      </c>
      <c r="E430" s="86" t="inlineStr">
        <is>
          <t>113-23-2690</t>
        </is>
      </c>
      <c r="F430" s="49">
        <f>IF((MID(E430,5,2))="10","ENG",IF((MID(E430,5,2))="11","BBA",IF((MID(E430,5,2))="12","MBA(E)",IF((MID(E430,5,2))="14","MBA",IF((MID(E430,5,2))="15","CSE",IF((MID(E430,5,2))="16","CIS",IF((MID(E430,5,2))="17","MS-MIS",IF((MID(E430,5,2))="18","B.COM",IF((MID(E430,5,2))="19","ETE",IF((MID(E430,5,2))="20","CS",IF((MID(E430,5,2))="21","MA-ENG(P)",IF((MID(E430,5,2))="22","MA-ENG(F)",IF((MID(E430,5,2))="23","TE",IF((MID(E430,5,2))="24","JMC",IF((MID(E430,5,2))="25","MS-CSE",IF((MID(E430,5,2))="26","LLB(H)",IF((MID(E430,5,2))="27","BRE",IF((MID(E430,5,2))="28","MSS-JMC",IF((MID(E430,5,2))="29","PHARMACY",IF((MID(E430,5,2))="30","ESDM",IF((MID(E430,5,2))="31","MS-ETE",IF((MID(E430,5,2))="32","MS-TE",IF((MID(E430,5,2))="33","EEE",IF((MID(E430,5,2))="34","NFE",IF((MID(E430,5,2))="35","SWE",IF((MID(E430,5,2))="36","LLB(P)",IF((MID(E430,5,2))="37","LLM(Pre)",IF((MID(E430,5,2))="38","LLM(F)",IF((MID(E430,5,2))="39","ICT",IF((MID(E430,5,2))="40","MTCA",IF((MID(E430,5,2))="41","MS-PH",IF((MID(E430,5,2))="42","ARCH",IF((MID(E430,5,2))="43","THM",IF((MID(E430,5,2))="44","MS-SWE",IF((MID(E430,5,2))="45","ENTRE",IF((MID(E430,5,2))="46","M-PHARM",IF((MID(E430,5,2))="47","CIVIL-ENG",0)))))))))))))))))))))))))))))))))))))</f>
        <v/>
      </c>
      <c r="G430" s="90">
        <f>IF((LEFT(E430,3))="063","Fall-2006",IF((LEFT(E430,3))="071","Spring-2007",IF((LEFT(E430,3))="072","Summer-2007",IF((LEFT(E430,3))="073","Fall-2007",IF((LEFT(E430,3))="081","Spring-2008",IF((LEFT(E430,3))="082","Summer-2008",IF((LEFT(E430,3))="083","Fall-2008",IF((LEFT(E430,3))="091","Spring-2009",IF((LEFT(E430,3))="092","Summer-2009",IF((LEFT(E430,3))="093","Fall-2009",IF((LEFT(E430,3))="101","Spring-2010",IF((LEFT(E430,3))="102","Summer-2010",IF((LEFT(E430,3))="103","Fall-2010",IF((LEFT(E430,3))="111","Spring-2011",IF((LEFT(E430,3))="112","Summer-2011",IF((LEFT(E430,3))="113","Fall-2011",IF((LEFT(E430,3))="121","Spring-2012",IF((LEFT(E430,3))="122","Summer-2012",IF((LEFT(E430,3))="123","Fall-2012",IF((LEFT(E430,3))="131","Spring-2013",IF((LEFT(E430,3))="132","Summer-2013",IF((LEFT(E430,3))="133","Fall-2013",IF((LEFT(E430,3))="141","Spring-2014",IF((LEFT(E430,3))="142","Summer-2014",IF((LEFT(E430,3))="143","Fall-2014",0)))))))))))))))))))))))))</f>
        <v/>
      </c>
      <c r="H430" s="85" t="inlineStr">
        <is>
          <t>Spring 2015</t>
        </is>
      </c>
      <c r="I430" s="85" t="inlineStr">
        <is>
          <t>Sulshan Spinning Mills Ltd.</t>
        </is>
      </c>
      <c r="J430" s="85" t="inlineStr">
        <is>
          <t>Production Officer</t>
        </is>
      </c>
      <c r="K430" s="77" t="inlineStr">
        <is>
          <t>348/02, Shimultoli.</t>
        </is>
      </c>
      <c r="L430" s="77" t="inlineStr">
        <is>
          <t>-</t>
        </is>
      </c>
      <c r="M430" s="17" t="n">
        <v>1720900812</v>
      </c>
      <c r="N430" s="23">
        <f>HYPERLINK("mailto:spolash2@gmail.com","spolash2@gmail.com")</f>
        <v/>
      </c>
    </row>
    <row customHeight="1" ht="12.75" r="431" s="161">
      <c r="A431" s="10" t="n"/>
      <c r="B431" s="85" t="n">
        <v>428</v>
      </c>
      <c r="C431" s="85" t="n"/>
      <c r="D431" s="96" t="inlineStr">
        <is>
          <t>Most Sakila Islam</t>
        </is>
      </c>
      <c r="E431" s="29" t="inlineStr">
        <is>
          <t>102-23-2011</t>
        </is>
      </c>
      <c r="F431" s="49">
        <f>IF((MID(E431,5,2))="10","ENG",IF((MID(E431,5,2))="11","BBA",IF((MID(E431,5,2))="12","MBA(E)",IF((MID(E431,5,2))="14","MBA",IF((MID(E431,5,2))="15","CSE",IF((MID(E431,5,2))="16","CIS",IF((MID(E431,5,2))="17","MS-MIS",IF((MID(E431,5,2))="18","B.COM",IF((MID(E431,5,2))="19","ETE",IF((MID(E431,5,2))="20","CS",IF((MID(E431,5,2))="21","MA-ENG(P)",IF((MID(E431,5,2))="22","MA-ENG(F)",IF((MID(E431,5,2))="23","TE",IF((MID(E431,5,2))="24","JMC",IF((MID(E431,5,2))="25","MS-CSE",IF((MID(E431,5,2))="26","LLB(H)",IF((MID(E431,5,2))="27","BRE",IF((MID(E431,5,2))="28","MSS-JMC",IF((MID(E431,5,2))="29","PHARMACY",IF((MID(E431,5,2))="30","ESDM",IF((MID(E431,5,2))="31","MS-ETE",IF((MID(E431,5,2))="32","MS-TE",IF((MID(E431,5,2))="33","EEE",IF((MID(E431,5,2))="34","NFE",IF((MID(E431,5,2))="35","SWE",IF((MID(E431,5,2))="36","LLB(P)",IF((MID(E431,5,2))="37","LLM(Pre)",IF((MID(E431,5,2))="38","LLM(F)",IF((MID(E431,5,2))="39","ICT",IF((MID(E431,5,2))="40","MTCA",IF((MID(E431,5,2))="41","MS-PH",IF((MID(E431,5,2))="42","ARCH",IF((MID(E431,5,2))="43","THM",IF((MID(E431,5,2))="44","MS-SWE",IF((MID(E431,5,2))="45","ENTRE",IF((MID(E431,5,2))="46","M-PHARM",IF((MID(E431,5,2))="47","CIVIL-ENG",0)))))))))))))))))))))))))))))))))))))</f>
        <v/>
      </c>
      <c r="G431" s="90">
        <f>IF((LEFT(E431,3))="063","Fall-2006",IF((LEFT(E431,3))="071","Spring-2007",IF((LEFT(E431,3))="072","Summer-2007",IF((LEFT(E431,3))="073","Fall-2007",IF((LEFT(E431,3))="081","Spring-2008",IF((LEFT(E431,3))="082","Summer-2008",IF((LEFT(E431,3))="083","Fall-2008",IF((LEFT(E431,3))="091","Spring-2009",IF((LEFT(E431,3))="092","Summer-2009",IF((LEFT(E431,3))="093","Fall-2009",IF((LEFT(E431,3))="101","Spring-2010",IF((LEFT(E431,3))="102","Summer-2010",IF((LEFT(E431,3))="103","Fall-2010",IF((LEFT(E431,3))="111","Spring-2011",IF((LEFT(E431,3))="112","Summer-2011",IF((LEFT(E431,3))="113","Fall-2011",IF((LEFT(E431,3))="121","Spring-2012",IF((LEFT(E431,3))="122","Summer-2012",IF((LEFT(E431,3))="123","Fall-2012",IF((LEFT(E431,3))="131","Spring-2013",IF((LEFT(E431,3))="132","Summer-2013",IF((LEFT(E431,3))="133","Fall-2013",IF((LEFT(E431,3))="141","Spring-2014",IF((LEFT(E431,3))="142","Summer-2014",IF((LEFT(E431,3))="143","Fall-2014",0)))))))))))))))))))))))))</f>
        <v/>
      </c>
      <c r="H431" s="85" t="inlineStr">
        <is>
          <t>Spring-2015</t>
        </is>
      </c>
      <c r="I431" s="85" t="inlineStr">
        <is>
          <t>-</t>
        </is>
      </c>
      <c r="J431" s="85" t="inlineStr">
        <is>
          <t>-</t>
        </is>
      </c>
      <c r="K431" s="77" t="inlineStr">
        <is>
          <t>Vill-Bagdaha, Post-Bagdaha, Thana-Debigonj, Dist-Panchagarh.</t>
        </is>
      </c>
      <c r="L431" s="77" t="inlineStr">
        <is>
          <t>Vill-Bagdaha, Post-Bagdaha, Thana-Debigonj, Dist-Panchagarh.</t>
        </is>
      </c>
      <c r="M431" s="32" t="inlineStr">
        <is>
          <t>01738037479</t>
        </is>
      </c>
      <c r="N431" t="inlineStr">
        <is>
          <t>sakila_2011@diu.edu.bd</t>
        </is>
      </c>
    </row>
    <row customHeight="1" ht="12.75" r="432" s="161">
      <c r="A432" s="10" t="n"/>
      <c r="B432" s="85" t="n">
        <v>429</v>
      </c>
      <c r="C432" s="85" t="n"/>
      <c r="D432" s="96" t="inlineStr">
        <is>
          <t>Md. Abu Talha</t>
        </is>
      </c>
      <c r="E432" s="29" t="inlineStr">
        <is>
          <t>113-23-2735</t>
        </is>
      </c>
      <c r="F432" s="49">
        <f>IF((MID(E432,5,2))="10","ENG",IF((MID(E432,5,2))="11","BBA",IF((MID(E432,5,2))="12","MBA(E)",IF((MID(E432,5,2))="14","MBA",IF((MID(E432,5,2))="15","CSE",IF((MID(E432,5,2))="16","CIS",IF((MID(E432,5,2))="17","MS-MIS",IF((MID(E432,5,2))="18","B.COM",IF((MID(E432,5,2))="19","ETE",IF((MID(E432,5,2))="20","CS",IF((MID(E432,5,2))="21","MA-ENG(P)",IF((MID(E432,5,2))="22","MA-ENG(F)",IF((MID(E432,5,2))="23","TE",IF((MID(E432,5,2))="24","JMC",IF((MID(E432,5,2))="25","MS-CSE",IF((MID(E432,5,2))="26","LLB(H)",IF((MID(E432,5,2))="27","BRE",IF((MID(E432,5,2))="28","MSS-JMC",IF((MID(E432,5,2))="29","PHARMACY",IF((MID(E432,5,2))="30","ESDM",IF((MID(E432,5,2))="31","MS-ETE",IF((MID(E432,5,2))="32","MS-TE",IF((MID(E432,5,2))="33","EEE",IF((MID(E432,5,2))="34","NFE",IF((MID(E432,5,2))="35","SWE",IF((MID(E432,5,2))="36","LLB(P)",IF((MID(E432,5,2))="37","LLM(Pre)",IF((MID(E432,5,2))="38","LLM(F)",IF((MID(E432,5,2))="39","ICT",IF((MID(E432,5,2))="40","MTCA",IF((MID(E432,5,2))="41","MS-PH",IF((MID(E432,5,2))="42","ARCH",IF((MID(E432,5,2))="43","THM",IF((MID(E432,5,2))="44","MS-SWE",IF((MID(E432,5,2))="45","ENTRE",IF((MID(E432,5,2))="46","M-PHARM",IF((MID(E432,5,2))="47","CIVIL-ENG",0)))))))))))))))))))))))))))))))))))))</f>
        <v/>
      </c>
      <c r="G432" s="90">
        <f>IF((LEFT(E432,3))="063","Fall-2006",IF((LEFT(E432,3))="071","Spring-2007",IF((LEFT(E432,3))="072","Summer-2007",IF((LEFT(E432,3))="073","Fall-2007",IF((LEFT(E432,3))="081","Spring-2008",IF((LEFT(E432,3))="082","Summer-2008",IF((LEFT(E432,3))="083","Fall-2008",IF((LEFT(E432,3))="091","Spring-2009",IF((LEFT(E432,3))="092","Summer-2009",IF((LEFT(E432,3))="093","Fall-2009",IF((LEFT(E432,3))="101","Spring-2010",IF((LEFT(E432,3))="102","Summer-2010",IF((LEFT(E432,3))="103","Fall-2010",IF((LEFT(E432,3))="111","Spring-2011",IF((LEFT(E432,3))="112","Summer-2011",IF((LEFT(E432,3))="113","Fall-2011",IF((LEFT(E432,3))="121","Spring-2012",IF((LEFT(E432,3))="122","Summer-2012",IF((LEFT(E432,3))="123","Fall-2012",IF((LEFT(E432,3))="131","Spring-2013",IF((LEFT(E432,3))="132","Summer-2013",IF((LEFT(E432,3))="133","Fall-2013",IF((LEFT(E432,3))="141","Spring-2014",IF((LEFT(E432,3))="142","Summer-2014",IF((LEFT(E432,3))="143","Fall-2014",0)))))))))))))))))))))))))</f>
        <v/>
      </c>
      <c r="H432" s="85" t="inlineStr">
        <is>
          <t>Summer-2015</t>
        </is>
      </c>
      <c r="I432" s="85" t="inlineStr">
        <is>
          <t>-</t>
        </is>
      </c>
      <c r="J432" s="85" t="inlineStr">
        <is>
          <t>-</t>
        </is>
      </c>
      <c r="K432" s="77" t="inlineStr">
        <is>
          <t>4/1, Sobhanbag, Dhanmondi, Dhaka.</t>
        </is>
      </c>
      <c r="L432" s="77" t="inlineStr">
        <is>
          <t>Vill-Sambari, Thana-Dhunat, Dist-Bogra.</t>
        </is>
      </c>
      <c r="M432" s="32" t="inlineStr">
        <is>
          <t>01734309802</t>
        </is>
      </c>
      <c r="N432" t="inlineStr">
        <is>
          <t>talha23-2735@diu.edu.bd</t>
        </is>
      </c>
    </row>
    <row customHeight="1" ht="12.75" r="433" s="161">
      <c r="A433" s="10" t="n"/>
      <c r="B433" s="85" t="n">
        <v>430</v>
      </c>
      <c r="C433" s="85" t="n"/>
      <c r="D433" s="98" t="inlineStr">
        <is>
          <t>Md. Injamamul Idris Akib</t>
        </is>
      </c>
      <c r="E433" s="98" t="inlineStr">
        <is>
          <t>113-23-2653</t>
        </is>
      </c>
      <c r="F433" s="49">
        <f>IF((MID(E433,5,2))="10","ENG",IF((MID(E433,5,2))="11","BBA",IF((MID(E433,5,2))="12","MBA(E)",IF((MID(E433,5,2))="14","MBA",IF((MID(E433,5,2))="15","CSE",IF((MID(E433,5,2))="16","CIS",IF((MID(E433,5,2))="17","MS-MIS",IF((MID(E433,5,2))="18","B.COM",IF((MID(E433,5,2))="19","ETE",IF((MID(E433,5,2))="20","CS",IF((MID(E433,5,2))="21","MA-ENG(P)",IF((MID(E433,5,2))="22","MA-ENG(F)",IF((MID(E433,5,2))="23","TE",IF((MID(E433,5,2))="24","JMC",IF((MID(E433,5,2))="25","MS-CSE",IF((MID(E433,5,2))="26","LLB(H)",IF((MID(E433,5,2))="27","BRE",IF((MID(E433,5,2))="28","MSS-JMC",IF((MID(E433,5,2))="29","PHARMACY",IF((MID(E433,5,2))="30","ESDM",IF((MID(E433,5,2))="31","MS-ETE",IF((MID(E433,5,2))="32","MS-TE",IF((MID(E433,5,2))="33","EEE",IF((MID(E433,5,2))="34","NFE",IF((MID(E433,5,2))="35","SWE",IF((MID(E433,5,2))="36","LLB(P)",IF((MID(E433,5,2))="37","LLM(Pre)",IF((MID(E433,5,2))="38","LLM(F)",IF((MID(E433,5,2))="39","ICT",IF((MID(E433,5,2))="40","MTCA",IF((MID(E433,5,2))="41","MS-PH",IF((MID(E433,5,2))="42","ARCH",IF((MID(E433,5,2))="43","THM",IF((MID(E433,5,2))="44","MS-SWE",IF((MID(E433,5,2))="45","ENTRE",IF((MID(E433,5,2))="46","M-PHARM",IF((MID(E433,5,2))="47","CIVIL-ENG",0)))))))))))))))))))))))))))))))))))))</f>
        <v/>
      </c>
      <c r="G433" s="90">
        <f>IF((LEFT(E433,3))="063","Fall-2006",IF((LEFT(E433,3))="071","Spring-2007",IF((LEFT(E433,3))="072","Summer-2007",IF((LEFT(E433,3))="073","Fall-2007",IF((LEFT(E433,3))="081","Spring-2008",IF((LEFT(E433,3))="082","Summer-2008",IF((LEFT(E433,3))="083","Fall-2008",IF((LEFT(E433,3))="091","Spring-2009",IF((LEFT(E433,3))="092","Summer-2009",IF((LEFT(E433,3))="093","Fall-2009",IF((LEFT(E433,3))="101","Spring-2010",IF((LEFT(E433,3))="102","Summer-2010",IF((LEFT(E433,3))="103","Fall-2010",IF((LEFT(E433,3))="111","Spring-2011",IF((LEFT(E433,3))="112","Summer-2011",IF((LEFT(E433,3))="113","Fall-2011",IF((LEFT(E433,3))="121","Spring-2012",IF((LEFT(E433,3))="122","Summer-2012",IF((LEFT(E433,3))="123","Fall-2012",IF((LEFT(E433,3))="131","Spring-2013",IF((LEFT(E433,3))="132","Summer-2013",IF((LEFT(E433,3))="133","Fall-2013",IF((LEFT(E433,3))="141","Spring-2014",IF((LEFT(E433,3))="142","Summer-2014",IF((LEFT(E433,3))="143","Fall-2014",0)))))))))))))))))))))))))</f>
        <v/>
      </c>
      <c r="H433" s="85" t="inlineStr">
        <is>
          <t>Summer-2015</t>
        </is>
      </c>
      <c r="I433" s="85" t="inlineStr">
        <is>
          <t>-</t>
        </is>
      </c>
      <c r="J433" s="85" t="inlineStr">
        <is>
          <t>-</t>
        </is>
      </c>
      <c r="K433" s="77" t="inlineStr">
        <is>
          <t>House No-153, D.N.D Main Raod, Shiddirganj, Narayangonj.</t>
        </is>
      </c>
      <c r="L433" s="77" t="inlineStr">
        <is>
          <t>House No-153, D.N.D Main Raod, Shiddirganj, Narayangonj.</t>
        </is>
      </c>
      <c r="M433" s="101" t="n">
        <v>1742411217</v>
      </c>
      <c r="N433" s="90" t="inlineStr">
        <is>
          <t>makib32@gmail.com</t>
        </is>
      </c>
    </row>
    <row customHeight="1" ht="12.75" r="434" s="161">
      <c r="A434" s="10" t="n"/>
      <c r="B434" s="85" t="n">
        <v>431</v>
      </c>
      <c r="C434" s="85" t="n"/>
      <c r="D434" s="96" t="inlineStr">
        <is>
          <t>Mariam Jahan Nipun</t>
        </is>
      </c>
      <c r="E434" s="29" t="inlineStr">
        <is>
          <t>111-11-1945</t>
        </is>
      </c>
      <c r="F434" s="49">
        <f>IF((MID(E434,5,2))="10","ENG",IF((MID(E434,5,2))="11","BBA",IF((MID(E434,5,2))="12","MBA(E)",IF((MID(E434,5,2))="14","MBA",IF((MID(E434,5,2))="15","CSE",IF((MID(E434,5,2))="16","CIS",IF((MID(E434,5,2))="17","MS-MIS",IF((MID(E434,5,2))="18","B.COM",IF((MID(E434,5,2))="19","ETE",IF((MID(E434,5,2))="20","CS",IF((MID(E434,5,2))="21","MA-ENG(P)",IF((MID(E434,5,2))="22","MA-ENG(F)",IF((MID(E434,5,2))="23","TE",IF((MID(E434,5,2))="24","JMC",IF((MID(E434,5,2))="25","MS-CSE",IF((MID(E434,5,2))="26","LLB(H)",IF((MID(E434,5,2))="27","BRE",IF((MID(E434,5,2))="28","MSS-JMC",IF((MID(E434,5,2))="29","PHARMACY",IF((MID(E434,5,2))="30","ESDM",IF((MID(E434,5,2))="31","MS-ETE",IF((MID(E434,5,2))="32","MS-TE",IF((MID(E434,5,2))="33","EEE",IF((MID(E434,5,2))="34","NFE",IF((MID(E434,5,2))="35","SWE",IF((MID(E434,5,2))="36","LLB(P)",IF((MID(E434,5,2))="37","LLM(Pre)",IF((MID(E434,5,2))="38","LLM(F)",IF((MID(E434,5,2))="39","ICT",IF((MID(E434,5,2))="40","MTCA",IF((MID(E434,5,2))="41","MS-PH",IF((MID(E434,5,2))="42","ARCH",IF((MID(E434,5,2))="43","THM",IF((MID(E434,5,2))="44","MS-SWE",IF((MID(E434,5,2))="45","ENTRE",IF((MID(E434,5,2))="46","M-PHARM",IF((MID(E434,5,2))="47","CIVIL-ENG",0)))))))))))))))))))))))))))))))))))))</f>
        <v/>
      </c>
      <c r="G434" s="90">
        <f>IF((LEFT(E434,3))="063","Fall-2006",IF((LEFT(E434,3))="071","Spring-2007",IF((LEFT(E434,3))="072","Summer-2007",IF((LEFT(E434,3))="073","Fall-2007",IF((LEFT(E434,3))="081","Spring-2008",IF((LEFT(E434,3))="082","Summer-2008",IF((LEFT(E434,3))="083","Fall-2008",IF((LEFT(E434,3))="091","Spring-2009",IF((LEFT(E434,3))="092","Summer-2009",IF((LEFT(E434,3))="093","Fall-2009",IF((LEFT(E434,3))="101","Spring-2010",IF((LEFT(E434,3))="102","Summer-2010",IF((LEFT(E434,3))="103","Fall-2010",IF((LEFT(E434,3))="111","Spring-2011",IF((LEFT(E434,3))="112","Summer-2011",IF((LEFT(E434,3))="113","Fall-2011",IF((LEFT(E434,3))="121","Spring-2012",IF((LEFT(E434,3))="122","Summer-2012",IF((LEFT(E434,3))="123","Fall-2012",IF((LEFT(E434,3))="131","Spring-2013",IF((LEFT(E434,3))="132","Summer-2013",IF((LEFT(E434,3))="133","Fall-2013",IF((LEFT(E434,3))="141","Spring-2014",IF((LEFT(E434,3))="142","Summer-2014",IF((LEFT(E434,3))="143","Fall-2014",0)))))))))))))))))))))))))</f>
        <v/>
      </c>
      <c r="H434" s="85" t="inlineStr">
        <is>
          <t>Fall 2014</t>
        </is>
      </c>
      <c r="I434" s="85" t="inlineStr">
        <is>
          <t>Intrade Group</t>
        </is>
      </c>
      <c r="J434" s="85" t="inlineStr">
        <is>
          <t>Accounts Exeutive</t>
        </is>
      </c>
      <c r="K434" s="85" t="inlineStr">
        <is>
          <t xml:space="preserve">Sha-111, Hasenuddin Road, Uttara, Dhaka.                                                                                                                                                 </t>
        </is>
      </c>
      <c r="L434" s="85" t="inlineStr">
        <is>
          <t>Paearey Villa, West  Kzir Gaon,Hazigonj, Chandpur.</t>
        </is>
      </c>
      <c r="M434" s="32" t="inlineStr">
        <is>
          <t>01680134000</t>
        </is>
      </c>
      <c r="N434" t="inlineStr">
        <is>
          <t>jahannipun@gmail.com</t>
        </is>
      </c>
    </row>
    <row customHeight="1" ht="12.75" r="435" s="161">
      <c r="A435" s="10" t="n"/>
      <c r="B435" s="85" t="n">
        <v>432</v>
      </c>
      <c r="C435" s="85" t="n"/>
      <c r="D435" s="96" t="inlineStr">
        <is>
          <t>Ranjit Chandra Kundu</t>
        </is>
      </c>
      <c r="E435" s="29" t="inlineStr">
        <is>
          <t>103-11-1695</t>
        </is>
      </c>
      <c r="F435" s="49">
        <f>IF((MID(E435,5,2))="10","ENG",IF((MID(E435,5,2))="11","BBA",IF((MID(E435,5,2))="12","MBA(E)",IF((MID(E435,5,2))="14","MBA",IF((MID(E435,5,2))="15","CSE",IF((MID(E435,5,2))="16","CIS",IF((MID(E435,5,2))="17","MS-MIS",IF((MID(E435,5,2))="18","B.COM",IF((MID(E435,5,2))="19","ETE",IF((MID(E435,5,2))="20","CS",IF((MID(E435,5,2))="21","MA-ENG(P)",IF((MID(E435,5,2))="22","MA-ENG(F)",IF((MID(E435,5,2))="23","TE",IF((MID(E435,5,2))="24","JMC",IF((MID(E435,5,2))="25","MS-CSE",IF((MID(E435,5,2))="26","LLB(H)",IF((MID(E435,5,2))="27","BRE",IF((MID(E435,5,2))="28","MSS-JMC",IF((MID(E435,5,2))="29","PHARMACY",IF((MID(E435,5,2))="30","ESDM",IF((MID(E435,5,2))="31","MS-ETE",IF((MID(E435,5,2))="32","MS-TE",IF((MID(E435,5,2))="33","EEE",IF((MID(E435,5,2))="34","NFE",IF((MID(E435,5,2))="35","SWE",IF((MID(E435,5,2))="36","LLB(P)",IF((MID(E435,5,2))="37","LLM(Pre)",IF((MID(E435,5,2))="38","LLM(F)",IF((MID(E435,5,2))="39","ICT",IF((MID(E435,5,2))="40","MTCA",IF((MID(E435,5,2))="41","MS-PH",IF((MID(E435,5,2))="42","ARCH",IF((MID(E435,5,2))="43","THM",IF((MID(E435,5,2))="44","MS-SWE",IF((MID(E435,5,2))="45","ENTRE",IF((MID(E435,5,2))="46","M-PHARM",IF((MID(E435,5,2))="47","CIVIL-ENG",0)))))))))))))))))))))))))))))))))))))</f>
        <v/>
      </c>
      <c r="G435" s="90">
        <f>IF((LEFT(E435,3))="063","Fall-2006",IF((LEFT(E435,3))="071","Spring-2007",IF((LEFT(E435,3))="072","Summer-2007",IF((LEFT(E435,3))="073","Fall-2007",IF((LEFT(E435,3))="081","Spring-2008",IF((LEFT(E435,3))="082","Summer-2008",IF((LEFT(E435,3))="083","Fall-2008",IF((LEFT(E435,3))="091","Spring-2009",IF((LEFT(E435,3))="092","Summer-2009",IF((LEFT(E435,3))="093","Fall-2009",IF((LEFT(E435,3))="101","Spring-2010",IF((LEFT(E435,3))="102","Summer-2010",IF((LEFT(E435,3))="103","Fall-2010",IF((LEFT(E435,3))="111","Spring-2011",IF((LEFT(E435,3))="112","Summer-2011",IF((LEFT(E435,3))="113","Fall-2011",IF((LEFT(E435,3))="121","Spring-2012",IF((LEFT(E435,3))="122","Summer-2012",IF((LEFT(E435,3))="123","Fall-2012",IF((LEFT(E435,3))="131","Spring-2013",IF((LEFT(E435,3))="132","Summer-2013",IF((LEFT(E435,3))="133","Fall-2013",IF((LEFT(E435,3))="141","Spring-2014",IF((LEFT(E435,3))="142","Summer-2014",IF((LEFT(E435,3))="143","Fall-2014",0)))))))))))))))))))))))))</f>
        <v/>
      </c>
      <c r="H435" s="85" t="inlineStr">
        <is>
          <t>Sumemr-2015</t>
        </is>
      </c>
      <c r="I435" s="85" t="inlineStr">
        <is>
          <t>-</t>
        </is>
      </c>
      <c r="J435" s="85" t="inlineStr">
        <is>
          <t>-</t>
        </is>
      </c>
      <c r="K435" s="85" t="inlineStr">
        <is>
          <t>House no-77, Shaik Nazimuddin Zane, Zigatola, Dhanmondi, Dhaka-1209.</t>
        </is>
      </c>
      <c r="L435" s="85" t="inlineStr">
        <is>
          <t>Proschim Rajoi KunduPara, Post-Rajoir, Dist-Madaripur.</t>
        </is>
      </c>
      <c r="M435" s="32" t="inlineStr">
        <is>
          <t>01752411351</t>
        </is>
      </c>
      <c r="N435" t="inlineStr">
        <is>
          <t>ranjitkundu85@gmail.com</t>
        </is>
      </c>
    </row>
    <row customHeight="1" ht="12.75" r="436" s="161">
      <c r="A436" s="10" t="n"/>
      <c r="B436" s="85" t="n">
        <v>433</v>
      </c>
      <c r="C436" s="85" t="n"/>
      <c r="D436" s="96" t="inlineStr">
        <is>
          <t>Abdiladif Dahir Mohamud</t>
        </is>
      </c>
      <c r="E436" s="29" t="inlineStr">
        <is>
          <t>142-25-412</t>
        </is>
      </c>
      <c r="F436" s="49">
        <f>IF((MID(E436,5,2))="10","ENG",IF((MID(E436,5,2))="11","BBA",IF((MID(E436,5,2))="12","MBA(E)",IF((MID(E436,5,2))="14","MBA",IF((MID(E436,5,2))="15","CSE",IF((MID(E436,5,2))="16","CIS",IF((MID(E436,5,2))="17","MS-MIS",IF((MID(E436,5,2))="18","B.COM",IF((MID(E436,5,2))="19","ETE",IF((MID(E436,5,2))="20","CS",IF((MID(E436,5,2))="21","MA-ENG(P)",IF((MID(E436,5,2))="22","MA-ENG(F)",IF((MID(E436,5,2))="23","TE",IF((MID(E436,5,2))="24","JMC",IF((MID(E436,5,2))="25","MS-CSE",IF((MID(E436,5,2))="26","LLB(H)",IF((MID(E436,5,2))="27","BRE",IF((MID(E436,5,2))="28","MSS-JMC",IF((MID(E436,5,2))="29","PHARMACY",IF((MID(E436,5,2))="30","ESDM",IF((MID(E436,5,2))="31","MS-ETE",IF((MID(E436,5,2))="32","MS-TE",IF((MID(E436,5,2))="33","EEE",IF((MID(E436,5,2))="34","NFE",IF((MID(E436,5,2))="35","SWE",IF((MID(E436,5,2))="36","LLB(P)",IF((MID(E436,5,2))="37","LLM(Pre)",IF((MID(E436,5,2))="38","LLM(F)",IF((MID(E436,5,2))="39","ICT",IF((MID(E436,5,2))="40","MTCA",IF((MID(E436,5,2))="41","MS-PH",IF((MID(E436,5,2))="42","ARCH",IF((MID(E436,5,2))="43","THM",IF((MID(E436,5,2))="44","MS-SWE",IF((MID(E436,5,2))="45","ENTRE",IF((MID(E436,5,2))="46","M-PHARM",IF((MID(E436,5,2))="47","CIVIL-ENG",0)))))))))))))))))))))))))))))))))))))</f>
        <v/>
      </c>
      <c r="G436" s="90">
        <f>IF((LEFT(E436,3))="063","Fall-2006",IF((LEFT(E436,3))="071","Spring-2007",IF((LEFT(E436,3))="072","Summer-2007",IF((LEFT(E436,3))="073","Fall-2007",IF((LEFT(E436,3))="081","Spring-2008",IF((LEFT(E436,3))="082","Summer-2008",IF((LEFT(E436,3))="083","Fall-2008",IF((LEFT(E436,3))="091","Spring-2009",IF((LEFT(E436,3))="092","Summer-2009",IF((LEFT(E436,3))="093","Fall-2009",IF((LEFT(E436,3))="101","Spring-2010",IF((LEFT(E436,3))="102","Summer-2010",IF((LEFT(E436,3))="103","Fall-2010",IF((LEFT(E436,3))="111","Spring-2011",IF((LEFT(E436,3))="112","Summer-2011",IF((LEFT(E436,3))="113","Fall-2011",IF((LEFT(E436,3))="121","Spring-2012",IF((LEFT(E436,3))="122","Summer-2012",IF((LEFT(E436,3))="123","Fall-2012",IF((LEFT(E436,3))="131","Spring-2013",IF((LEFT(E436,3))="132","Summer-2013",IF((LEFT(E436,3))="133","Fall-2013",IF((LEFT(E436,3))="141","Spring-2014",IF((LEFT(E436,3))="142","Summer-2014",IF((LEFT(E436,3))="143","Fall-2014",0)))))))))))))))))))))))))</f>
        <v/>
      </c>
      <c r="H436" s="85" t="inlineStr">
        <is>
          <t>Spring-2015</t>
        </is>
      </c>
      <c r="I436" s="85" t="inlineStr">
        <is>
          <t>-</t>
        </is>
      </c>
      <c r="J436" s="85" t="inlineStr">
        <is>
          <t>-</t>
        </is>
      </c>
      <c r="K436" s="85" t="inlineStr">
        <is>
          <t>70/8, Zigatola, Dhaka.</t>
        </is>
      </c>
      <c r="L436" s="85" t="inlineStr">
        <is>
          <t>Mogadishu, Somalia.</t>
        </is>
      </c>
      <c r="M436" s="32" t="inlineStr">
        <is>
          <t>01797576583</t>
        </is>
      </c>
      <c r="N436" s="90" t="inlineStr">
        <is>
          <t>abdiladif25-412@diu.edu.bd</t>
        </is>
      </c>
    </row>
    <row customHeight="1" ht="12.75" r="437" s="161">
      <c r="A437" s="10" t="n"/>
      <c r="B437" s="85" t="n">
        <v>434</v>
      </c>
      <c r="C437" s="85" t="n"/>
      <c r="D437" s="96" t="inlineStr">
        <is>
          <t>Most. Taznur Begum</t>
        </is>
      </c>
      <c r="E437" s="29" t="inlineStr">
        <is>
          <t>122-33-999</t>
        </is>
      </c>
      <c r="F437" s="49">
        <f>IF((MID(E437,5,2))="10","ENG",IF((MID(E437,5,2))="11","BBA",IF((MID(E437,5,2))="12","MBA(E)",IF((MID(E437,5,2))="14","MBA",IF((MID(E437,5,2))="15","CSE",IF((MID(E437,5,2))="16","CIS",IF((MID(E437,5,2))="17","MS-MIS",IF((MID(E437,5,2))="18","B.COM",IF((MID(E437,5,2))="19","ETE",IF((MID(E437,5,2))="20","CS",IF((MID(E437,5,2))="21","MA-ENG(P)",IF((MID(E437,5,2))="22","MA-ENG(F)",IF((MID(E437,5,2))="23","TE",IF((MID(E437,5,2))="24","JMC",IF((MID(E437,5,2))="25","MS-CSE",IF((MID(E437,5,2))="26","LLB(H)",IF((MID(E437,5,2))="27","BRE",IF((MID(E437,5,2))="28","MSS-JMC",IF((MID(E437,5,2))="29","PHARMACY",IF((MID(E437,5,2))="30","ESDM",IF((MID(E437,5,2))="31","MS-ETE",IF((MID(E437,5,2))="32","MS-TE",IF((MID(E437,5,2))="33","EEE",IF((MID(E437,5,2))="34","NFE",IF((MID(E437,5,2))="35","SWE",IF((MID(E437,5,2))="36","LLB(P)",IF((MID(E437,5,2))="37","LLM(Pre)",IF((MID(E437,5,2))="38","LLM(F)",IF((MID(E437,5,2))="39","ICT",IF((MID(E437,5,2))="40","MTCA",IF((MID(E437,5,2))="41","MS-PH",IF((MID(E437,5,2))="42","ARCH",IF((MID(E437,5,2))="43","THM",IF((MID(E437,5,2))="44","MS-SWE",IF((MID(E437,5,2))="45","ENTRE",IF((MID(E437,5,2))="46","M-PHARM",IF((MID(E437,5,2))="47","CIVIL-ENG",0)))))))))))))))))))))))))))))))))))))</f>
        <v/>
      </c>
      <c r="G437" s="90">
        <f>IF((LEFT(E437,3))="063","Fall-2006",IF((LEFT(E437,3))="071","Spring-2007",IF((LEFT(E437,3))="072","Summer-2007",IF((LEFT(E437,3))="073","Fall-2007",IF((LEFT(E437,3))="081","Spring-2008",IF((LEFT(E437,3))="082","Summer-2008",IF((LEFT(E437,3))="083","Fall-2008",IF((LEFT(E437,3))="091","Spring-2009",IF((LEFT(E437,3))="092","Summer-2009",IF((LEFT(E437,3))="093","Fall-2009",IF((LEFT(E437,3))="101","Spring-2010",IF((LEFT(E437,3))="102","Summer-2010",IF((LEFT(E437,3))="103","Fall-2010",IF((LEFT(E437,3))="111","Spring-2011",IF((LEFT(E437,3))="112","Summer-2011",IF((LEFT(E437,3))="113","Fall-2011",IF((LEFT(E437,3))="121","Spring-2012",IF((LEFT(E437,3))="122","Summer-2012",IF((LEFT(E437,3))="123","Fall-2012",IF((LEFT(E437,3))="131","Spring-2013",IF((LEFT(E437,3))="132","Summer-2013",IF((LEFT(E437,3))="133","Fall-2013",IF((LEFT(E437,3))="141","Spring-2014",IF((LEFT(E437,3))="142","Summer-2014",IF((LEFT(E437,3))="143","Fall-2014",0)))))))))))))))))))))))))</f>
        <v/>
      </c>
      <c r="H437" s="85" t="inlineStr">
        <is>
          <t>Fall-2015</t>
        </is>
      </c>
      <c r="I437" s="85" t="inlineStr">
        <is>
          <t>-</t>
        </is>
      </c>
      <c r="J437" s="85" t="inlineStr">
        <is>
          <t>-</t>
        </is>
      </c>
      <c r="K437" s="85" t="inlineStr">
        <is>
          <t>Mulatol Pakar Matha, House No-204, Road No-01, Rangpur.</t>
        </is>
      </c>
      <c r="L437" s="85" t="inlineStr">
        <is>
          <t>Mulatol Pakar Matha, House No-204, Road No-01, Rangpur.</t>
        </is>
      </c>
      <c r="M437" s="32" t="inlineStr">
        <is>
          <t>01835635369</t>
        </is>
      </c>
      <c r="N437" s="90" t="inlineStr">
        <is>
          <t>nishe.ssn@gmail.com</t>
        </is>
      </c>
    </row>
    <row customHeight="1" ht="12.75" r="438" s="161">
      <c r="A438" s="10" t="n"/>
      <c r="B438" s="85" t="n">
        <v>435</v>
      </c>
      <c r="C438" s="85" t="n"/>
      <c r="D438" s="86" t="inlineStr">
        <is>
          <t>Nasrin Akter</t>
        </is>
      </c>
      <c r="E438" s="86" t="inlineStr">
        <is>
          <t>133-25-335</t>
        </is>
      </c>
      <c r="F438" s="49">
        <f>IF((MID(E438,5,2))="10","ENG",IF((MID(E438,5,2))="11","BBA",IF((MID(E438,5,2))="12","MBA(E)",IF((MID(E438,5,2))="14","MBA",IF((MID(E438,5,2))="15","CSE",IF((MID(E438,5,2))="16","CIS",IF((MID(E438,5,2))="17","MS-MIS",IF((MID(E438,5,2))="18","B.COM",IF((MID(E438,5,2))="19","ETE",IF((MID(E438,5,2))="20","CS",IF((MID(E438,5,2))="21","MA-ENG(P)",IF((MID(E438,5,2))="22","MA-ENG(F)",IF((MID(E438,5,2))="23","TE",IF((MID(E438,5,2))="24","JMC",IF((MID(E438,5,2))="25","MS-CSE",IF((MID(E438,5,2))="26","LLB(H)",IF((MID(E438,5,2))="27","BRE",IF((MID(E438,5,2))="28","MSS-JMC",IF((MID(E438,5,2))="29","PHARMACY",IF((MID(E438,5,2))="30","ESDM",IF((MID(E438,5,2))="31","MS-ETE",IF((MID(E438,5,2))="32","MS-TE",IF((MID(E438,5,2))="33","EEE",IF((MID(E438,5,2))="34","NFE",IF((MID(E438,5,2))="35","SWE",IF((MID(E438,5,2))="36","LLB(P)",IF((MID(E438,5,2))="37","LLM(Pre)",IF((MID(E438,5,2))="38","LLM(F)",IF((MID(E438,5,2))="39","ICT",IF((MID(E438,5,2))="40","MTCA",IF((MID(E438,5,2))="41","MS-PH",IF((MID(E438,5,2))="42","ARCH",IF((MID(E438,5,2))="43","THM",IF((MID(E438,5,2))="44","MS-SWE",IF((MID(E438,5,2))="45","ENTRE",IF((MID(E438,5,2))="46","M-PHARM",IF((MID(E438,5,2))="47","CIVIL-ENG",0)))))))))))))))))))))))))))))))))))))</f>
        <v/>
      </c>
      <c r="G438" s="90">
        <f>IF((LEFT(E438,3))="063","Fall-2006",IF((LEFT(E438,3))="071","Spring-2007",IF((LEFT(E438,3))="072","Summer-2007",IF((LEFT(E438,3))="073","Fall-2007",IF((LEFT(E438,3))="081","Spring-2008",IF((LEFT(E438,3))="082","Summer-2008",IF((LEFT(E438,3))="083","Fall-2008",IF((LEFT(E438,3))="091","Spring-2009",IF((LEFT(E438,3))="092","Summer-2009",IF((LEFT(E438,3))="093","Fall-2009",IF((LEFT(E438,3))="101","Spring-2010",IF((LEFT(E438,3))="102","Summer-2010",IF((LEFT(E438,3))="103","Fall-2010",IF((LEFT(E438,3))="111","Spring-2011",IF((LEFT(E438,3))="112","Summer-2011",IF((LEFT(E438,3))="113","Fall-2011",IF((LEFT(E438,3))="121","Spring-2012",IF((LEFT(E438,3))="122","Summer-2012",IF((LEFT(E438,3))="123","Fall-2012",IF((LEFT(E438,3))="131","Spring-2013",IF((LEFT(E438,3))="132","Summer-2013",IF((LEFT(E438,3))="133","Fall-2013",IF((LEFT(E438,3))="141","Spring-2014",IF((LEFT(E438,3))="142","Summer-2014",IF((LEFT(E438,3))="143","Fall-2014",0)))))))))))))))))))))))))</f>
        <v/>
      </c>
      <c r="H438" s="85" t="inlineStr">
        <is>
          <t>Fall 2013</t>
        </is>
      </c>
      <c r="I438" s="85" t="inlineStr">
        <is>
          <t>Daffodil International university</t>
        </is>
      </c>
      <c r="J438" s="85" t="inlineStr">
        <is>
          <t>Lecturer (CSE)</t>
        </is>
      </c>
      <c r="K438" s="85" t="inlineStr">
        <is>
          <t>12 no , Shukrabad, Mirpur Road, Dhanmondi,Dhaka-1207.</t>
        </is>
      </c>
      <c r="L438" s="85" t="inlineStr">
        <is>
          <t>12 no , Shukrabad, Mirpur Road, Dhanmondi,Dhaka-1207.</t>
        </is>
      </c>
      <c r="M438" s="17" t="n">
        <v>1683693966</v>
      </c>
      <c r="N438" s="23">
        <f>HYPERLINK("mailto:nasrin.cse@diu.edu.bd","nasrin.cse@diu.edu.bd")</f>
        <v/>
      </c>
    </row>
    <row customHeight="1" ht="12.75" r="439" s="161">
      <c r="A439" s="10" t="n"/>
      <c r="B439" s="85" t="n">
        <v>436</v>
      </c>
      <c r="C439" s="85" t="n"/>
      <c r="D439" s="86" t="inlineStr">
        <is>
          <t>Md. Rassedul Islam</t>
        </is>
      </c>
      <c r="E439" s="86" t="inlineStr">
        <is>
          <t>103-23-2161</t>
        </is>
      </c>
      <c r="F439" s="49">
        <f>IF((MID(E439,5,2))="10","ENG",IF((MID(E439,5,2))="11","BBA",IF((MID(E439,5,2))="12","MBA(E)",IF((MID(E439,5,2))="14","MBA",IF((MID(E439,5,2))="15","CSE",IF((MID(E439,5,2))="16","CIS",IF((MID(E439,5,2))="17","MS-MIS",IF((MID(E439,5,2))="18","B.COM",IF((MID(E439,5,2))="19","ETE",IF((MID(E439,5,2))="20","CS",IF((MID(E439,5,2))="21","MA-ENG(P)",IF((MID(E439,5,2))="22","MA-ENG(F)",IF((MID(E439,5,2))="23","TE",IF((MID(E439,5,2))="24","JMC",IF((MID(E439,5,2))="25","MS-CSE",IF((MID(E439,5,2))="26","LLB(H)",IF((MID(E439,5,2))="27","BRE",IF((MID(E439,5,2))="28","MSS-JMC",IF((MID(E439,5,2))="29","PHARMACY",IF((MID(E439,5,2))="30","ESDM",IF((MID(E439,5,2))="31","MS-ETE",IF((MID(E439,5,2))="32","MS-TE",IF((MID(E439,5,2))="33","EEE",IF((MID(E439,5,2))="34","NFE",IF((MID(E439,5,2))="35","SWE",IF((MID(E439,5,2))="36","LLB(P)",IF((MID(E439,5,2))="37","LLM(Pre)",IF((MID(E439,5,2))="38","LLM(F)",IF((MID(E439,5,2))="39","ICT",IF((MID(E439,5,2))="40","MTCA",IF((MID(E439,5,2))="41","MS-PH",IF((MID(E439,5,2))="42","ARCH",IF((MID(E439,5,2))="43","THM",IF((MID(E439,5,2))="44","MS-SWE",IF((MID(E439,5,2))="45","ENTRE",IF((MID(E439,5,2))="46","M-PHARM",IF((MID(E439,5,2))="47","CIVIL-ENG",0)))))))))))))))))))))))))))))))))))))</f>
        <v/>
      </c>
      <c r="G439" s="90">
        <f>IF((LEFT(E439,3))="063","Fall-2006",IF((LEFT(E439,3))="071","Spring-2007",IF((LEFT(E439,3))="072","Summer-2007",IF((LEFT(E439,3))="073","Fall-2007",IF((LEFT(E439,3))="081","Spring-2008",IF((LEFT(E439,3))="082","Summer-2008",IF((LEFT(E439,3))="083","Fall-2008",IF((LEFT(E439,3))="091","Spring-2009",IF((LEFT(E439,3))="092","Summer-2009",IF((LEFT(E439,3))="093","Fall-2009",IF((LEFT(E439,3))="101","Spring-2010",IF((LEFT(E439,3))="102","Summer-2010",IF((LEFT(E439,3))="103","Fall-2010",IF((LEFT(E439,3))="111","Spring-2011",IF((LEFT(E439,3))="112","Summer-2011",IF((LEFT(E439,3))="113","Fall-2011",IF((LEFT(E439,3))="121","Spring-2012",IF((LEFT(E439,3))="122","Summer-2012",IF((LEFT(E439,3))="123","Fall-2012",IF((LEFT(E439,3))="131","Spring-2013",IF((LEFT(E439,3))="132","Summer-2013",IF((LEFT(E439,3))="133","Fall-2013",IF((LEFT(E439,3))="141","Spring-2014",IF((LEFT(E439,3))="142","Summer-2014",IF((LEFT(E439,3))="143","Fall-2014",0)))))))))))))))))))))))))</f>
        <v/>
      </c>
      <c r="H439" s="85" t="inlineStr">
        <is>
          <t>Fall 2014</t>
        </is>
      </c>
      <c r="I439" s="85" t="inlineStr">
        <is>
          <t>South City Ideal School &amp; College.</t>
        </is>
      </c>
      <c r="J439" s="85" t="inlineStr">
        <is>
          <t>Admin</t>
        </is>
      </c>
      <c r="K439" s="85" t="inlineStr">
        <is>
          <t>Scale 47/08, Tusher Dhara,R/A, Khdomtoli,Dhaka -1362.</t>
        </is>
      </c>
      <c r="L439" s="85" t="inlineStr">
        <is>
          <t>Scale 47/08, Tusher Dhara,R/A, Khdomtoli,Dhaka -1362.</t>
        </is>
      </c>
      <c r="M439" s="17" t="n">
        <v>1677220746</v>
      </c>
      <c r="N439" s="23">
        <f>HYPERLINK("mailto:rassedul2161@yahoo.com","rassedul2161@yahoo.com")</f>
        <v/>
      </c>
    </row>
    <row customHeight="1" ht="12.75" r="440" s="161">
      <c r="A440" s="10" t="n"/>
      <c r="B440" s="85" t="n">
        <v>438</v>
      </c>
      <c r="C440" s="85" t="n"/>
      <c r="D440" s="96" t="inlineStr">
        <is>
          <t>Md. Yousuf Islam</t>
        </is>
      </c>
      <c r="E440" s="29" t="inlineStr">
        <is>
          <t>102-11-1526</t>
        </is>
      </c>
      <c r="F440" s="49">
        <f>IF((MID(E440,5,2))="10","ENG",IF((MID(E440,5,2))="11","BBA",IF((MID(E440,5,2))="12","MBA(E)",IF((MID(E440,5,2))="14","MBA",IF((MID(E440,5,2))="15","CSE",IF((MID(E440,5,2))="16","CIS",IF((MID(E440,5,2))="17","MS-MIS",IF((MID(E440,5,2))="18","B.COM",IF((MID(E440,5,2))="19","ETE",IF((MID(E440,5,2))="20","CS",IF((MID(E440,5,2))="21","MA-ENG(P)",IF((MID(E440,5,2))="22","MA-ENG(F)",IF((MID(E440,5,2))="23","TE",IF((MID(E440,5,2))="24","JMC",IF((MID(E440,5,2))="25","MS-CSE",IF((MID(E440,5,2))="26","LLB(H)",IF((MID(E440,5,2))="27","BRE",IF((MID(E440,5,2))="28","MSS-JMC",IF((MID(E440,5,2))="29","PHARMACY",IF((MID(E440,5,2))="30","ESDM",IF((MID(E440,5,2))="31","MS-ETE",IF((MID(E440,5,2))="32","MS-TE",IF((MID(E440,5,2))="33","EEE",IF((MID(E440,5,2))="34","NFE",IF((MID(E440,5,2))="35","SWE",IF((MID(E440,5,2))="36","LLB(P)",IF((MID(E440,5,2))="37","LLM(Pre)",IF((MID(E440,5,2))="38","LLM(F)",IF((MID(E440,5,2))="39","ICT",IF((MID(E440,5,2))="40","MTCA",IF((MID(E440,5,2))="41","MS-PH",IF((MID(E440,5,2))="42","ARCH",IF((MID(E440,5,2))="43","THM",IF((MID(E440,5,2))="44","MS-SWE",IF((MID(E440,5,2))="45","ENTRE",IF((MID(E440,5,2))="46","M-PHARM",IF((MID(E440,5,2))="47","CIVIL-ENG",0)))))))))))))))))))))))))))))))))))))</f>
        <v/>
      </c>
      <c r="G440" s="90">
        <f>IF((LEFT(E440,3))="063","Fall-2006",IF((LEFT(E440,3))="071","Spring-2007",IF((LEFT(E440,3))="072","Summer-2007",IF((LEFT(E440,3))="073","Fall-2007",IF((LEFT(E440,3))="081","Spring-2008",IF((LEFT(E440,3))="082","Summer-2008",IF((LEFT(E440,3))="083","Fall-2008",IF((LEFT(E440,3))="091","Spring-2009",IF((LEFT(E440,3))="092","Summer-2009",IF((LEFT(E440,3))="093","Fall-2009",IF((LEFT(E440,3))="101","Spring-2010",IF((LEFT(E440,3))="102","Summer-2010",IF((LEFT(E440,3))="103","Fall-2010",IF((LEFT(E440,3))="111","Spring-2011",IF((LEFT(E440,3))="112","Summer-2011",IF((LEFT(E440,3))="113","Fall-2011",IF((LEFT(E440,3))="121","Spring-2012",IF((LEFT(E440,3))="122","Summer-2012",IF((LEFT(E440,3))="123","Fall-2012",IF((LEFT(E440,3))="131","Spring-2013",IF((LEFT(E440,3))="132","Summer-2013",IF((LEFT(E440,3))="133","Fall-2013",IF((LEFT(E440,3))="141","Spring-2014",IF((LEFT(E440,3))="142","Summer-2014",IF((LEFT(E440,3))="143","Fall-2014",0)))))))))))))))))))))))))</f>
        <v/>
      </c>
      <c r="H440" s="85" t="inlineStr">
        <is>
          <t>Fall-2014</t>
        </is>
      </c>
      <c r="I440" s="85" t="inlineStr">
        <is>
          <t>-</t>
        </is>
      </c>
      <c r="J440" s="85" t="inlineStr">
        <is>
          <t>-</t>
        </is>
      </c>
      <c r="K440" s="85" t="inlineStr">
        <is>
          <t>8 No Avoy Lane, Tikatoli, Dhaka-1203.</t>
        </is>
      </c>
      <c r="L440" s="85" t="inlineStr">
        <is>
          <t>8 No Avoy Lane, Tikatoli, Dhaka-1203.</t>
        </is>
      </c>
      <c r="M440" s="32" t="inlineStr">
        <is>
          <t>01622679900</t>
        </is>
      </c>
      <c r="N440" s="27" t="inlineStr">
        <is>
          <t>yousufislam693@gmail.com</t>
        </is>
      </c>
    </row>
    <row customHeight="1" ht="12.75" r="441" s="161">
      <c r="A441" s="10" t="n"/>
      <c r="B441" s="85" t="n">
        <v>439</v>
      </c>
      <c r="C441" s="85" t="n"/>
      <c r="D441" s="96" t="inlineStr">
        <is>
          <t>Md. Abdul Mannan</t>
        </is>
      </c>
      <c r="E441" s="29" t="inlineStr">
        <is>
          <t>123-15-2129</t>
        </is>
      </c>
      <c r="F441" s="49">
        <f>IF((MID(E441,5,2))="10","ENG",IF((MID(E441,5,2))="11","BBA",IF((MID(E441,5,2))="12","MBA(E)",IF((MID(E441,5,2))="14","MBA",IF((MID(E441,5,2))="15","CSE",IF((MID(E441,5,2))="16","CIS",IF((MID(E441,5,2))="17","MS-MIS",IF((MID(E441,5,2))="18","B.COM",IF((MID(E441,5,2))="19","ETE",IF((MID(E441,5,2))="20","CS",IF((MID(E441,5,2))="21","MA-ENG(P)",IF((MID(E441,5,2))="22","MA-ENG(F)",IF((MID(E441,5,2))="23","TE",IF((MID(E441,5,2))="24","JMC",IF((MID(E441,5,2))="25","MS-CSE",IF((MID(E441,5,2))="26","LLB(H)",IF((MID(E441,5,2))="27","BRE",IF((MID(E441,5,2))="28","MSS-JMC",IF((MID(E441,5,2))="29","PHARMACY",IF((MID(E441,5,2))="30","ESDM",IF((MID(E441,5,2))="31","MS-ETE",IF((MID(E441,5,2))="32","MS-TE",IF((MID(E441,5,2))="33","EEE",IF((MID(E441,5,2))="34","NFE",IF((MID(E441,5,2))="35","SWE",IF((MID(E441,5,2))="36","LLB(P)",IF((MID(E441,5,2))="37","LLM(Pre)",IF((MID(E441,5,2))="38","LLM(F)",IF((MID(E441,5,2))="39","ICT",IF((MID(E441,5,2))="40","MTCA",IF((MID(E441,5,2))="41","MS-PH",IF((MID(E441,5,2))="42","ARCH",IF((MID(E441,5,2))="43","THM",IF((MID(E441,5,2))="44","MS-SWE",IF((MID(E441,5,2))="45","ENTRE",IF((MID(E441,5,2))="46","M-PHARM",IF((MID(E441,5,2))="47","CIVIL-ENG",0)))))))))))))))))))))))))))))))))))))</f>
        <v/>
      </c>
      <c r="G441" s="90">
        <f>IF((LEFT(E441,3))="063","Fall-2006",IF((LEFT(E441,3))="071","Spring-2007",IF((LEFT(E441,3))="072","Summer-2007",IF((LEFT(E441,3))="073","Fall-2007",IF((LEFT(E441,3))="081","Spring-2008",IF((LEFT(E441,3))="082","Summer-2008",IF((LEFT(E441,3))="083","Fall-2008",IF((LEFT(E441,3))="091","Spring-2009",IF((LEFT(E441,3))="092","Summer-2009",IF((LEFT(E441,3))="093","Fall-2009",IF((LEFT(E441,3))="101","Spring-2010",IF((LEFT(E441,3))="102","Summer-2010",IF((LEFT(E441,3))="103","Fall-2010",IF((LEFT(E441,3))="111","Spring-2011",IF((LEFT(E441,3))="112","Summer-2011",IF((LEFT(E441,3))="113","Fall-2011",IF((LEFT(E441,3))="121","Spring-2012",IF((LEFT(E441,3))="122","Summer-2012",IF((LEFT(E441,3))="123","Fall-2012",IF((LEFT(E441,3))="131","Spring-2013",IF((LEFT(E441,3))="132","Summer-2013",IF((LEFT(E441,3))="133","Fall-2013",IF((LEFT(E441,3))="141","Spring-2014",IF((LEFT(E441,3))="142","Summer-2014",IF((LEFT(E441,3))="143","Fall-2014",0)))))))))))))))))))))))))</f>
        <v/>
      </c>
      <c r="H441" s="85" t="inlineStr">
        <is>
          <t>Summer-2015</t>
        </is>
      </c>
      <c r="I441" s="85" t="inlineStr">
        <is>
          <t>-</t>
        </is>
      </c>
      <c r="J441" s="85" t="inlineStr">
        <is>
          <t>-</t>
        </is>
      </c>
      <c r="K441" s="85" t="inlineStr">
        <is>
          <t>24/A, Sher Shahsuri Road, Mohammadpur, Dhaka-1207.</t>
        </is>
      </c>
      <c r="L441" s="85" t="inlineStr">
        <is>
          <t>Vill-Bheramara, Post-Bheramara, Thana-Bhangura, Dist-Pabna.</t>
        </is>
      </c>
      <c r="M441" s="32" t="inlineStr">
        <is>
          <t>01726758322</t>
        </is>
      </c>
      <c r="N441" s="40" t="inlineStr">
        <is>
          <t>mannan2129@diu.edu.bd</t>
        </is>
      </c>
    </row>
    <row customHeight="1" ht="12.75" r="442" s="161">
      <c r="A442" s="10" t="n"/>
      <c r="B442" s="85" t="n">
        <v>440</v>
      </c>
      <c r="C442" s="85" t="n"/>
      <c r="D442" s="96" t="inlineStr">
        <is>
          <t>Siratul Momtahina Sweety</t>
        </is>
      </c>
      <c r="E442" s="29" t="inlineStr">
        <is>
          <t>101-29-150</t>
        </is>
      </c>
      <c r="F442" s="49">
        <f>IF((MID(E442,5,2))="10","ENG",IF((MID(E442,5,2))="11","BBA",IF((MID(E442,5,2))="12","MBA(E)",IF((MID(E442,5,2))="14","MBA",IF((MID(E442,5,2))="15","CSE",IF((MID(E442,5,2))="16","CIS",IF((MID(E442,5,2))="17","MS-MIS",IF((MID(E442,5,2))="18","B.COM",IF((MID(E442,5,2))="19","ETE",IF((MID(E442,5,2))="20","CS",IF((MID(E442,5,2))="21","MA-ENG(P)",IF((MID(E442,5,2))="22","MA-ENG(F)",IF((MID(E442,5,2))="23","TE",IF((MID(E442,5,2))="24","JMC",IF((MID(E442,5,2))="25","MS-CSE",IF((MID(E442,5,2))="26","LLB(H)",IF((MID(E442,5,2))="27","BRE",IF((MID(E442,5,2))="28","MSS-JMC",IF((MID(E442,5,2))="29","PHARMACY",IF((MID(E442,5,2))="30","ESDM",IF((MID(E442,5,2))="31","MS-ETE",IF((MID(E442,5,2))="32","MS-TE",IF((MID(E442,5,2))="33","EEE",IF((MID(E442,5,2))="34","NFE",IF((MID(E442,5,2))="35","SWE",IF((MID(E442,5,2))="36","LLB(P)",IF((MID(E442,5,2))="37","LLM(Pre)",IF((MID(E442,5,2))="38","LLM(F)",IF((MID(E442,5,2))="39","ICT",IF((MID(E442,5,2))="40","MTCA",IF((MID(E442,5,2))="41","MS-PH",IF((MID(E442,5,2))="42","ARCH",IF((MID(E442,5,2))="43","THM",IF((MID(E442,5,2))="44","MS-SWE",IF((MID(E442,5,2))="45","ENTRE",IF((MID(E442,5,2))="46","M-PHARM",IF((MID(E442,5,2))="47","CIVIL-ENG",0)))))))))))))))))))))))))))))))))))))</f>
        <v/>
      </c>
      <c r="G442" s="90">
        <f>IF((LEFT(E442,3))="063","Fall-2006",IF((LEFT(E442,3))="071","Spring-2007",IF((LEFT(E442,3))="072","Summer-2007",IF((LEFT(E442,3))="073","Fall-2007",IF((LEFT(E442,3))="081","Spring-2008",IF((LEFT(E442,3))="082","Summer-2008",IF((LEFT(E442,3))="083","Fall-2008",IF((LEFT(E442,3))="091","Spring-2009",IF((LEFT(E442,3))="092","Summer-2009",IF((LEFT(E442,3))="093","Fall-2009",IF((LEFT(E442,3))="101","Spring-2010",IF((LEFT(E442,3))="102","Summer-2010",IF((LEFT(E442,3))="103","Fall-2010",IF((LEFT(E442,3))="111","Spring-2011",IF((LEFT(E442,3))="112","Summer-2011",IF((LEFT(E442,3))="113","Fall-2011",IF((LEFT(E442,3))="121","Spring-2012",IF((LEFT(E442,3))="122","Summer-2012",IF((LEFT(E442,3))="123","Fall-2012",IF((LEFT(E442,3))="131","Spring-2013",IF((LEFT(E442,3))="132","Summer-2013",IF((LEFT(E442,3))="133","Fall-2013",IF((LEFT(E442,3))="141","Spring-2014",IF((LEFT(E442,3))="142","Summer-2014",IF((LEFT(E442,3))="143","Fall-2014",0)))))))))))))))))))))))))</f>
        <v/>
      </c>
      <c r="H442" s="85" t="inlineStr">
        <is>
          <t>Fall-2014</t>
        </is>
      </c>
      <c r="I442" s="85" t="inlineStr">
        <is>
          <t>-</t>
        </is>
      </c>
      <c r="J442" s="85" t="inlineStr">
        <is>
          <t>-</t>
        </is>
      </c>
      <c r="K442" s="85" t="inlineStr">
        <is>
          <t>-</t>
        </is>
      </c>
      <c r="L442" s="85" t="inlineStr">
        <is>
          <t>Trirotno vila, West naypara, Jamalpur.</t>
        </is>
      </c>
      <c r="M442" s="32" t="inlineStr">
        <is>
          <t>01626763066</t>
        </is>
      </c>
      <c r="N442" t="inlineStr">
        <is>
          <t>sssweet036@gmail.com</t>
        </is>
      </c>
    </row>
    <row customHeight="1" ht="12.75" r="443" s="161">
      <c r="A443" s="10" t="n"/>
      <c r="B443" s="85" t="n">
        <v>441</v>
      </c>
      <c r="C443" s="85" t="n"/>
      <c r="D443" s="86" t="inlineStr">
        <is>
          <t>MD. Emtiaz Hyder 
Khan</t>
        </is>
      </c>
      <c r="E443" s="86" t="inlineStr">
        <is>
          <t>121-33-934</t>
        </is>
      </c>
      <c r="F443" s="49">
        <f>IF((MID(E443,5,2))="10","ENG",IF((MID(E443,5,2))="11","BBA",IF((MID(E443,5,2))="12","MBA(E)",IF((MID(E443,5,2))="14","MBA",IF((MID(E443,5,2))="15","CSE",IF((MID(E443,5,2))="16","CIS",IF((MID(E443,5,2))="17","MS-MIS",IF((MID(E443,5,2))="18","B.COM",IF((MID(E443,5,2))="19","ETE",IF((MID(E443,5,2))="20","CS",IF((MID(E443,5,2))="21","MA-ENG(P)",IF((MID(E443,5,2))="22","MA-ENG(F)",IF((MID(E443,5,2))="23","TE",IF((MID(E443,5,2))="24","JMC",IF((MID(E443,5,2))="25","MS-CSE",IF((MID(E443,5,2))="26","LLB(H)",IF((MID(E443,5,2))="27","BRE",IF((MID(E443,5,2))="28","MSS-JMC",IF((MID(E443,5,2))="29","PHARMACY",IF((MID(E443,5,2))="30","ESDM",IF((MID(E443,5,2))="31","MS-ETE",IF((MID(E443,5,2))="32","MS-TE",IF((MID(E443,5,2))="33","EEE",IF((MID(E443,5,2))="34","NFE",IF((MID(E443,5,2))="35","SWE",IF((MID(E443,5,2))="36","LLB(P)",IF((MID(E443,5,2))="37","LLM(Pre)",IF((MID(E443,5,2))="38","LLM(F)",IF((MID(E443,5,2))="39","ICT",IF((MID(E443,5,2))="40","MTCA",IF((MID(E443,5,2))="41","MS-PH",IF((MID(E443,5,2))="42","ARCH",IF((MID(E443,5,2))="43","THM",IF((MID(E443,5,2))="44","MS-SWE",IF((MID(E443,5,2))="45","ENTRE",IF((MID(E443,5,2))="46","M-PHARM",IF((MID(E443,5,2))="47","CIVIL-ENG",0)))))))))))))))))))))))))))))))))))))</f>
        <v/>
      </c>
      <c r="G443" s="90">
        <f>IF((LEFT(E443,3))="063","Fall-2006",IF((LEFT(E443,3))="071","Spring-2007",IF((LEFT(E443,3))="072","Summer-2007",IF((LEFT(E443,3))="073","Fall-2007",IF((LEFT(E443,3))="081","Spring-2008",IF((LEFT(E443,3))="082","Summer-2008",IF((LEFT(E443,3))="083","Fall-2008",IF((LEFT(E443,3))="091","Spring-2009",IF((LEFT(E443,3))="092","Summer-2009",IF((LEFT(E443,3))="093","Fall-2009",IF((LEFT(E443,3))="101","Spring-2010",IF((LEFT(E443,3))="102","Summer-2010",IF((LEFT(E443,3))="103","Fall-2010",IF((LEFT(E443,3))="111","Spring-2011",IF((LEFT(E443,3))="112","Summer-2011",IF((LEFT(E443,3))="113","Fall-2011",IF((LEFT(E443,3))="121","Spring-2012",IF((LEFT(E443,3))="122","Summer-2012",IF((LEFT(E443,3))="123","Fall-2012",IF((LEFT(E443,3))="131","Spring-2013",IF((LEFT(E443,3))="132","Summer-2013",IF((LEFT(E443,3))="133","Fall-2013",IF((LEFT(E443,3))="141","Spring-2014",IF((LEFT(E443,3))="142","Summer-2014",IF((LEFT(E443,3))="143","Fall-2014",0)))))))))))))))))))))))))</f>
        <v/>
      </c>
      <c r="H443" s="77" t="inlineStr">
        <is>
          <t>-</t>
        </is>
      </c>
      <c r="I443" s="85" t="inlineStr">
        <is>
          <t>Brand Geenie</t>
        </is>
      </c>
      <c r="J443" s="85" t="inlineStr">
        <is>
          <t>Admin officer</t>
        </is>
      </c>
      <c r="K443" s="85" t="inlineStr">
        <is>
          <t>H: 56/F-01, 2nd Floor, Kadamtola,East Basaboo, Dhaka 1214.</t>
        </is>
      </c>
      <c r="L443" s="85" t="inlineStr">
        <is>
          <t>Chandamari,Rajarhat-5610,Kurigram,Rangpur.</t>
        </is>
      </c>
      <c r="M443" s="17" t="n">
        <v>1913399538</v>
      </c>
      <c r="N443" s="23">
        <f>HYPERLINK("mailto:emtiaz33-934@diu.edu.bd","emtiaz33-934@diu.edu.bd")</f>
        <v/>
      </c>
    </row>
    <row customHeight="1" ht="12.75" r="444" s="161">
      <c r="A444" s="10" t="n"/>
      <c r="B444" s="85" t="n">
        <v>442</v>
      </c>
      <c r="C444" s="85" t="n"/>
      <c r="D444" s="86" t="inlineStr">
        <is>
          <t>MD. Arif Hossain</t>
        </is>
      </c>
      <c r="E444" s="86" t="inlineStr">
        <is>
          <t>123-15-2122</t>
        </is>
      </c>
      <c r="F444" s="49">
        <f>IF((MID(E444,5,2))="10","ENG",IF((MID(E444,5,2))="11","BBA",IF((MID(E444,5,2))="12","MBA(E)",IF((MID(E444,5,2))="14","MBA",IF((MID(E444,5,2))="15","CSE",IF((MID(E444,5,2))="16","CIS",IF((MID(E444,5,2))="17","MS-MIS",IF((MID(E444,5,2))="18","B.COM",IF((MID(E444,5,2))="19","ETE",IF((MID(E444,5,2))="20","CS",IF((MID(E444,5,2))="21","MA-ENG(P)",IF((MID(E444,5,2))="22","MA-ENG(F)",IF((MID(E444,5,2))="23","TE",IF((MID(E444,5,2))="24","JMC",IF((MID(E444,5,2))="25","MS-CSE",IF((MID(E444,5,2))="26","LLB(H)",IF((MID(E444,5,2))="27","BRE",IF((MID(E444,5,2))="28","MSS-JMC",IF((MID(E444,5,2))="29","PHARMACY",IF((MID(E444,5,2))="30","ESDM",IF((MID(E444,5,2))="31","MS-ETE",IF((MID(E444,5,2))="32","MS-TE",IF((MID(E444,5,2))="33","EEE",IF((MID(E444,5,2))="34","NFE",IF((MID(E444,5,2))="35","SWE",IF((MID(E444,5,2))="36","LLB(P)",IF((MID(E444,5,2))="37","LLM(Pre)",IF((MID(E444,5,2))="38","LLM(F)",IF((MID(E444,5,2))="39","ICT",IF((MID(E444,5,2))="40","MTCA",IF((MID(E444,5,2))="41","MS-PH",IF((MID(E444,5,2))="42","ARCH",IF((MID(E444,5,2))="43","THM",IF((MID(E444,5,2))="44","MS-SWE",IF((MID(E444,5,2))="45","ENTRE",IF((MID(E444,5,2))="46","M-PHARM",IF((MID(E444,5,2))="47","CIVIL-ENG",0)))))))))))))))))))))))))))))))))))))</f>
        <v/>
      </c>
      <c r="G444" s="90">
        <f>IF((LEFT(E444,3))="063","Fall-2006",IF((LEFT(E444,3))="071","Spring-2007",IF((LEFT(E444,3))="072","Summer-2007",IF((LEFT(E444,3))="073","Fall-2007",IF((LEFT(E444,3))="081","Spring-2008",IF((LEFT(E444,3))="082","Summer-2008",IF((LEFT(E444,3))="083","Fall-2008",IF((LEFT(E444,3))="091","Spring-2009",IF((LEFT(E444,3))="092","Summer-2009",IF((LEFT(E444,3))="093","Fall-2009",IF((LEFT(E444,3))="101","Spring-2010",IF((LEFT(E444,3))="102","Summer-2010",IF((LEFT(E444,3))="103","Fall-2010",IF((LEFT(E444,3))="111","Spring-2011",IF((LEFT(E444,3))="112","Summer-2011",IF((LEFT(E444,3))="113","Fall-2011",IF((LEFT(E444,3))="121","Spring-2012",IF((LEFT(E444,3))="122","Summer-2012",IF((LEFT(E444,3))="123","Fall-2012",IF((LEFT(E444,3))="131","Spring-2013",IF((LEFT(E444,3))="132","Summer-2013",IF((LEFT(E444,3))="133","Fall-2013",IF((LEFT(E444,3))="141","Spring-2014",IF((LEFT(E444,3))="142","Summer-2014",IF((LEFT(E444,3))="143","Fall-2014",0)))))))))))))))))))))))))</f>
        <v/>
      </c>
      <c r="H444" s="85" t="inlineStr">
        <is>
          <t>Summer 2015</t>
        </is>
      </c>
      <c r="I444" s="77" t="inlineStr">
        <is>
          <t>-</t>
        </is>
      </c>
      <c r="J444" s="85" t="inlineStr">
        <is>
          <t>Asst. System Engineer</t>
        </is>
      </c>
      <c r="K444" s="85" t="inlineStr">
        <is>
          <t>630, Peyarabag,  Baramogh bazar,Dhaka -1217.</t>
        </is>
      </c>
      <c r="L444" s="85" t="inlineStr">
        <is>
          <t>Hasnabad Kandargaon,Baherchare,Daudkandi,Conilla.</t>
        </is>
      </c>
      <c r="M444" s="17" t="n">
        <v>1989721290</v>
      </c>
      <c r="N444" s="23">
        <f>HYPERLINK("mailto:arif.foraji@gmail.com","arif.foraji@gmail.com")</f>
        <v/>
      </c>
    </row>
    <row customHeight="1" ht="12.75" r="445" s="161">
      <c r="A445" s="10" t="n"/>
      <c r="B445" s="85" t="n">
        <v>443</v>
      </c>
      <c r="C445" s="85" t="n"/>
      <c r="D445" s="86" t="inlineStr">
        <is>
          <t>Bidyut Kumar Kundu</t>
        </is>
      </c>
      <c r="E445" s="86" t="inlineStr">
        <is>
          <t>103-15-1095</t>
        </is>
      </c>
      <c r="F445" s="49">
        <f>IF((MID(E445,5,2))="10","ENG",IF((MID(E445,5,2))="11","BBA",IF((MID(E445,5,2))="12","MBA(E)",IF((MID(E445,5,2))="14","MBA",IF((MID(E445,5,2))="15","CSE",IF((MID(E445,5,2))="16","CIS",IF((MID(E445,5,2))="17","MS-MIS",IF((MID(E445,5,2))="18","B.COM",IF((MID(E445,5,2))="19","ETE",IF((MID(E445,5,2))="20","CS",IF((MID(E445,5,2))="21","MA-ENG(P)",IF((MID(E445,5,2))="22","MA-ENG(F)",IF((MID(E445,5,2))="23","TE",IF((MID(E445,5,2))="24","JMC",IF((MID(E445,5,2))="25","MS-CSE",IF((MID(E445,5,2))="26","LLB(H)",IF((MID(E445,5,2))="27","BRE",IF((MID(E445,5,2))="28","MSS-JMC",IF((MID(E445,5,2))="29","PHARMACY",IF((MID(E445,5,2))="30","ESDM",IF((MID(E445,5,2))="31","MS-ETE",IF((MID(E445,5,2))="32","MS-TE",IF((MID(E445,5,2))="33","EEE",IF((MID(E445,5,2))="34","NFE",IF((MID(E445,5,2))="35","SWE",IF((MID(E445,5,2))="36","LLB(P)",IF((MID(E445,5,2))="37","LLM(Pre)",IF((MID(E445,5,2))="38","LLM(F)",IF((MID(E445,5,2))="39","ICT",IF((MID(E445,5,2))="40","MTCA",IF((MID(E445,5,2))="41","MS-PH",IF((MID(E445,5,2))="42","ARCH",IF((MID(E445,5,2))="43","THM",IF((MID(E445,5,2))="44","MS-SWE",IF((MID(E445,5,2))="45","ENTRE",IF((MID(E445,5,2))="46","M-PHARM",IF((MID(E445,5,2))="47","CIVIL-ENG",0)))))))))))))))))))))))))))))))))))))</f>
        <v/>
      </c>
      <c r="G445" s="90">
        <f>IF((LEFT(E445,3))="063","Fall-2006",IF((LEFT(E445,3))="071","Spring-2007",IF((LEFT(E445,3))="072","Summer-2007",IF((LEFT(E445,3))="073","Fall-2007",IF((LEFT(E445,3))="081","Spring-2008",IF((LEFT(E445,3))="082","Summer-2008",IF((LEFT(E445,3))="083","Fall-2008",IF((LEFT(E445,3))="091","Spring-2009",IF((LEFT(E445,3))="092","Summer-2009",IF((LEFT(E445,3))="093","Fall-2009",IF((LEFT(E445,3))="101","Spring-2010",IF((LEFT(E445,3))="102","Summer-2010",IF((LEFT(E445,3))="103","Fall-2010",IF((LEFT(E445,3))="111","Spring-2011",IF((LEFT(E445,3))="112","Summer-2011",IF((LEFT(E445,3))="113","Fall-2011",IF((LEFT(E445,3))="121","Spring-2012",IF((LEFT(E445,3))="122","Summer-2012",IF((LEFT(E445,3))="123","Fall-2012",IF((LEFT(E445,3))="131","Spring-2013",IF((LEFT(E445,3))="132","Summer-2013",IF((LEFT(E445,3))="133","Fall-2013",IF((LEFT(E445,3))="141","Spring-2014",IF((LEFT(E445,3))="142","Summer-2014",IF((LEFT(E445,3))="143","Fall-2014",0)))))))))))))))))))))))))</f>
        <v/>
      </c>
      <c r="H445" s="85" t="inlineStr">
        <is>
          <t>Summer 2014</t>
        </is>
      </c>
      <c r="I445" s="85" t="inlineStr">
        <is>
          <t>Startrek Associates</t>
        </is>
      </c>
      <c r="J445" s="85" t="inlineStr">
        <is>
          <t>Web Developer</t>
        </is>
      </c>
      <c r="K445" s="85" t="inlineStr">
        <is>
          <t>769/01, West Kazipara,Mirpur,Dhaka.</t>
        </is>
      </c>
      <c r="L445" s="85" t="inlineStr">
        <is>
          <t>Taherpur,Bagmara,Rajshahi.</t>
        </is>
      </c>
      <c r="M445" s="76" t="n">
        <v>1740901350</v>
      </c>
      <c r="N445" s="23">
        <f>HYPERLINK("mailto:dipu.1095@gmail.com","dipu.1095@gmail.com")</f>
        <v/>
      </c>
    </row>
    <row customHeight="1" ht="12.75" r="446" s="161">
      <c r="A446" s="10" t="n"/>
      <c r="B446" s="85" t="n">
        <v>444</v>
      </c>
      <c r="C446" s="85" t="n"/>
      <c r="D446" s="86" t="inlineStr">
        <is>
          <t>Mahmudur Rahman</t>
        </is>
      </c>
      <c r="E446" s="86" t="inlineStr">
        <is>
          <t>141-28-172</t>
        </is>
      </c>
      <c r="F446" s="49">
        <f>IF((MID(E446,5,2))="10","ENG",IF((MID(E446,5,2))="11","BBA",IF((MID(E446,5,2))="12","MBA(E)",IF((MID(E446,5,2))="14","MBA",IF((MID(E446,5,2))="15","CSE",IF((MID(E446,5,2))="16","CIS",IF((MID(E446,5,2))="17","MS-MIS",IF((MID(E446,5,2))="18","B.COM",IF((MID(E446,5,2))="19","ETE",IF((MID(E446,5,2))="20","CS",IF((MID(E446,5,2))="21","MA-ENG(P)",IF((MID(E446,5,2))="22","MA-ENG(F)",IF((MID(E446,5,2))="23","TE",IF((MID(E446,5,2))="24","JMC",IF((MID(E446,5,2))="25","MS-CSE",IF((MID(E446,5,2))="26","LLB(H)",IF((MID(E446,5,2))="27","BRE",IF((MID(E446,5,2))="28","MSS-JMC",IF((MID(E446,5,2))="29","PHARMACY",IF((MID(E446,5,2))="30","ESDM",IF((MID(E446,5,2))="31","MS-ETE",IF((MID(E446,5,2))="32","MS-TE",IF((MID(E446,5,2))="33","EEE",IF((MID(E446,5,2))="34","NFE",IF((MID(E446,5,2))="35","SWE",IF((MID(E446,5,2))="36","LLB(P)",IF((MID(E446,5,2))="37","LLM(Pre)",IF((MID(E446,5,2))="38","LLM(F)",IF((MID(E446,5,2))="39","ICT",IF((MID(E446,5,2))="40","MTCA",IF((MID(E446,5,2))="41","MS-PH",IF((MID(E446,5,2))="42","ARCH",IF((MID(E446,5,2))="43","THM",IF((MID(E446,5,2))="44","MS-SWE",IF((MID(E446,5,2))="45","ENTRE",IF((MID(E446,5,2))="46","M-PHARM",IF((MID(E446,5,2))="47","CIVIL-ENG",0)))))))))))))))))))))))))))))))))))))</f>
        <v/>
      </c>
      <c r="G446" s="90">
        <f>IF((LEFT(E446,3))="063","Fall-2006",IF((LEFT(E446,3))="071","Spring-2007",IF((LEFT(E446,3))="072","Summer-2007",IF((LEFT(E446,3))="073","Fall-2007",IF((LEFT(E446,3))="081","Spring-2008",IF((LEFT(E446,3))="082","Summer-2008",IF((LEFT(E446,3))="083","Fall-2008",IF((LEFT(E446,3))="091","Spring-2009",IF((LEFT(E446,3))="092","Summer-2009",IF((LEFT(E446,3))="093","Fall-2009",IF((LEFT(E446,3))="101","Spring-2010",IF((LEFT(E446,3))="102","Summer-2010",IF((LEFT(E446,3))="103","Fall-2010",IF((LEFT(E446,3))="111","Spring-2011",IF((LEFT(E446,3))="112","Summer-2011",IF((LEFT(E446,3))="113","Fall-2011",IF((LEFT(E446,3))="121","Spring-2012",IF((LEFT(E446,3))="122","Summer-2012",IF((LEFT(E446,3))="123","Fall-2012",IF((LEFT(E446,3))="131","Spring-2013",IF((LEFT(E446,3))="132","Summer-2013",IF((LEFT(E446,3))="133","Fall-2013",IF((LEFT(E446,3))="141","Spring-2014",IF((LEFT(E446,3))="142","Summer-2014",IF((LEFT(E446,3))="143","Fall-2014",0)))))))))))))))))))))))))</f>
        <v/>
      </c>
      <c r="H446" s="85" t="inlineStr">
        <is>
          <t>Spring 2015</t>
        </is>
      </c>
      <c r="I446" s="85" t="inlineStr">
        <is>
          <t>Jagonews24.com</t>
        </is>
      </c>
      <c r="J446" s="85" t="inlineStr">
        <is>
          <t>Sub-Editor</t>
        </is>
      </c>
      <c r="K446" s="85" t="inlineStr">
        <is>
          <t>H: 17, R: 12, DIT Project, Merul Badda.Dhaka.</t>
        </is>
      </c>
      <c r="L446" s="85" t="inlineStr">
        <is>
          <t>Magarpur,Tangail.</t>
        </is>
      </c>
      <c r="M446" s="17" t="n">
        <v>1712224167</v>
      </c>
      <c r="N446" s="23">
        <f>HYPERLINK("mailto:shimulrahman2009@yahoo.com","shimulrahman2009@yahoo.com")</f>
        <v/>
      </c>
    </row>
    <row customHeight="1" ht="12.75" r="447" s="161">
      <c r="A447" s="10" t="n"/>
      <c r="B447" s="85" t="n">
        <v>445</v>
      </c>
      <c r="C447" s="85" t="n"/>
      <c r="D447" s="86" t="inlineStr">
        <is>
          <t>MD. Abu 
Owaheduzzaman</t>
        </is>
      </c>
      <c r="E447" s="86" t="inlineStr">
        <is>
          <t>093-23-1785</t>
        </is>
      </c>
      <c r="F447" s="49">
        <f>IF((MID(E447,5,2))="10","ENG",IF((MID(E447,5,2))="11","BBA",IF((MID(E447,5,2))="12","MBA(E)",IF((MID(E447,5,2))="14","MBA",IF((MID(E447,5,2))="15","CSE",IF((MID(E447,5,2))="16","CIS",IF((MID(E447,5,2))="17","MS-MIS",IF((MID(E447,5,2))="18","B.COM",IF((MID(E447,5,2))="19","ETE",IF((MID(E447,5,2))="20","CS",IF((MID(E447,5,2))="21","MA-ENG(P)",IF((MID(E447,5,2))="22","MA-ENG(F)",IF((MID(E447,5,2))="23","TE",IF((MID(E447,5,2))="24","JMC",IF((MID(E447,5,2))="25","MS-CSE",IF((MID(E447,5,2))="26","LLB(H)",IF((MID(E447,5,2))="27","BRE",IF((MID(E447,5,2))="28","MSS-JMC",IF((MID(E447,5,2))="29","PHARMACY",IF((MID(E447,5,2))="30","ESDM",IF((MID(E447,5,2))="31","MS-ETE",IF((MID(E447,5,2))="32","MS-TE",IF((MID(E447,5,2))="33","EEE",IF((MID(E447,5,2))="34","NFE",IF((MID(E447,5,2))="35","SWE",IF((MID(E447,5,2))="36","LLB(P)",IF((MID(E447,5,2))="37","LLM(Pre)",IF((MID(E447,5,2))="38","LLM(F)",IF((MID(E447,5,2))="39","ICT",IF((MID(E447,5,2))="40","MTCA",IF((MID(E447,5,2))="41","MS-PH",IF((MID(E447,5,2))="42","ARCH",IF((MID(E447,5,2))="43","THM",IF((MID(E447,5,2))="44","MS-SWE",IF((MID(E447,5,2))="45","ENTRE",IF((MID(E447,5,2))="46","M-PHARM",IF((MID(E447,5,2))="47","CIVIL-ENG",0)))))))))))))))))))))))))))))))))))))</f>
        <v/>
      </c>
      <c r="G447" s="90">
        <f>IF((LEFT(E447,3))="063","Fall-2006",IF((LEFT(E447,3))="071","Spring-2007",IF((LEFT(E447,3))="072","Summer-2007",IF((LEFT(E447,3))="073","Fall-2007",IF((LEFT(E447,3))="081","Spring-2008",IF((LEFT(E447,3))="082","Summer-2008",IF((LEFT(E447,3))="083","Fall-2008",IF((LEFT(E447,3))="091","Spring-2009",IF((LEFT(E447,3))="092","Summer-2009",IF((LEFT(E447,3))="093","Fall-2009",IF((LEFT(E447,3))="101","Spring-2010",IF((LEFT(E447,3))="102","Summer-2010",IF((LEFT(E447,3))="103","Fall-2010",IF((LEFT(E447,3))="111","Spring-2011",IF((LEFT(E447,3))="112","Summer-2011",IF((LEFT(E447,3))="113","Fall-2011",IF((LEFT(E447,3))="121","Spring-2012",IF((LEFT(E447,3))="122","Summer-2012",IF((LEFT(E447,3))="123","Fall-2012",IF((LEFT(E447,3))="131","Spring-2013",IF((LEFT(E447,3))="132","Summer-2013",IF((LEFT(E447,3))="133","Fall-2013",IF((LEFT(E447,3))="141","Spring-2014",IF((LEFT(E447,3))="142","Summer-2014",IF((LEFT(E447,3))="143","Fall-2014",0)))))))))))))))))))))))))</f>
        <v/>
      </c>
      <c r="H447" s="85" t="inlineStr">
        <is>
          <t>Summer 2014</t>
        </is>
      </c>
      <c r="I447" s="85" t="inlineStr">
        <is>
          <t>Partex Denim Ltd.</t>
        </is>
      </c>
      <c r="J447" s="85" t="inlineStr">
        <is>
          <t>Shift Engineer</t>
        </is>
      </c>
      <c r="K447" s="85" t="inlineStr">
        <is>
          <t>Madishohor,Sujail Hat, Mohadevpur,Naogaon.</t>
        </is>
      </c>
      <c r="L447" s="85" t="inlineStr">
        <is>
          <t>Madishohor,Sujail Hat, Mohadevpur,Naogaon.</t>
        </is>
      </c>
      <c r="M447" s="17" t="n">
        <v>1723100938</v>
      </c>
      <c r="N447" s="23">
        <f>HYPERLINK("mailto:engr90wahed@gmail.com","engr90wahed@gmail.com")</f>
        <v/>
      </c>
    </row>
    <row customHeight="1" ht="12.75" r="448" s="161">
      <c r="A448" s="10" t="n"/>
      <c r="B448" s="85" t="n">
        <v>446</v>
      </c>
      <c r="C448" s="85" t="n"/>
      <c r="D448" s="86" t="inlineStr">
        <is>
          <t>MD. Ariful Islam</t>
        </is>
      </c>
      <c r="E448" s="86" t="inlineStr">
        <is>
          <t>141-28-165</t>
        </is>
      </c>
      <c r="F448" s="49">
        <f>IF((MID(E448,5,2))="10","ENG",IF((MID(E448,5,2))="11","BBA",IF((MID(E448,5,2))="12","MBA(E)",IF((MID(E448,5,2))="14","MBA",IF((MID(E448,5,2))="15","CSE",IF((MID(E448,5,2))="16","CIS",IF((MID(E448,5,2))="17","MS-MIS",IF((MID(E448,5,2))="18","B.COM",IF((MID(E448,5,2))="19","ETE",IF((MID(E448,5,2))="20","CS",IF((MID(E448,5,2))="21","MA-ENG(P)",IF((MID(E448,5,2))="22","MA-ENG(F)",IF((MID(E448,5,2))="23","TE",IF((MID(E448,5,2))="24","JMC",IF((MID(E448,5,2))="25","MS-CSE",IF((MID(E448,5,2))="26","LLB(H)",IF((MID(E448,5,2))="27","BRE",IF((MID(E448,5,2))="28","MSS-JMC",IF((MID(E448,5,2))="29","PHARMACY",IF((MID(E448,5,2))="30","ESDM",IF((MID(E448,5,2))="31","MS-ETE",IF((MID(E448,5,2))="32","MS-TE",IF((MID(E448,5,2))="33","EEE",IF((MID(E448,5,2))="34","NFE",IF((MID(E448,5,2))="35","SWE",IF((MID(E448,5,2))="36","LLB(P)",IF((MID(E448,5,2))="37","LLM(Pre)",IF((MID(E448,5,2))="38","LLM(F)",IF((MID(E448,5,2))="39","ICT",IF((MID(E448,5,2))="40","MTCA",IF((MID(E448,5,2))="41","MS-PH",IF((MID(E448,5,2))="42","ARCH",IF((MID(E448,5,2))="43","THM",IF((MID(E448,5,2))="44","MS-SWE",IF((MID(E448,5,2))="45","ENTRE",IF((MID(E448,5,2))="46","M-PHARM",IF((MID(E448,5,2))="47","CIVIL-ENG",0)))))))))))))))))))))))))))))))))))))</f>
        <v/>
      </c>
      <c r="G448" s="90">
        <f>IF((LEFT(E448,3))="063","Fall-2006",IF((LEFT(E448,3))="071","Spring-2007",IF((LEFT(E448,3))="072","Summer-2007",IF((LEFT(E448,3))="073","Fall-2007",IF((LEFT(E448,3))="081","Spring-2008",IF((LEFT(E448,3))="082","Summer-2008",IF((LEFT(E448,3))="083","Fall-2008",IF((LEFT(E448,3))="091","Spring-2009",IF((LEFT(E448,3))="092","Summer-2009",IF((LEFT(E448,3))="093","Fall-2009",IF((LEFT(E448,3))="101","Spring-2010",IF((LEFT(E448,3))="102","Summer-2010",IF((LEFT(E448,3))="103","Fall-2010",IF((LEFT(E448,3))="111","Spring-2011",IF((LEFT(E448,3))="112","Summer-2011",IF((LEFT(E448,3))="113","Fall-2011",IF((LEFT(E448,3))="121","Spring-2012",IF((LEFT(E448,3))="122","Summer-2012",IF((LEFT(E448,3))="123","Fall-2012",IF((LEFT(E448,3))="131","Spring-2013",IF((LEFT(E448,3))="132","Summer-2013",IF((LEFT(E448,3))="133","Fall-2013",IF((LEFT(E448,3))="141","Spring-2014",IF((LEFT(E448,3))="142","Summer-2014",IF((LEFT(E448,3))="143","Fall-2014",0)))))))))))))))))))))))))</f>
        <v/>
      </c>
      <c r="H448" s="85" t="inlineStr">
        <is>
          <t>Spring 2015</t>
        </is>
      </c>
      <c r="I448" s="85" t="inlineStr">
        <is>
          <t>Jagonews24.com</t>
        </is>
      </c>
      <c r="J448" s="85" t="inlineStr">
        <is>
          <t>Asst. News Editor</t>
        </is>
      </c>
      <c r="K448" s="85" t="inlineStr">
        <is>
          <t>17/20, Azam Road, Mohammadpur,Dhaka.</t>
        </is>
      </c>
      <c r="L448" s="85" t="inlineStr">
        <is>
          <t>Nayapara, 5 Rasta, Jamalpur.</t>
        </is>
      </c>
      <c r="M448" s="17" t="n">
        <v>1717083404</v>
      </c>
      <c r="N448" s="23">
        <f>HYPERLINK("mailto:arif.arman@gmail.com","arif.arman@gmail.com")</f>
        <v/>
      </c>
    </row>
    <row customHeight="1" ht="12.75" r="449" s="161">
      <c r="A449" s="10" t="n"/>
      <c r="B449" s="85" t="n">
        <v>447</v>
      </c>
      <c r="C449" s="85" t="n"/>
      <c r="D449" s="86" t="inlineStr">
        <is>
          <t>Tapan Chandra Pal</t>
        </is>
      </c>
      <c r="E449" s="86" t="inlineStr">
        <is>
          <t>131-14-946</t>
        </is>
      </c>
      <c r="F449" s="49">
        <f>IF((MID(E449,5,2))="10","ENG",IF((MID(E449,5,2))="11","BBA",IF((MID(E449,5,2))="12","MBA(E)",IF((MID(E449,5,2))="14","MBA",IF((MID(E449,5,2))="15","CSE",IF((MID(E449,5,2))="16","CIS",IF((MID(E449,5,2))="17","MS-MIS",IF((MID(E449,5,2))="18","B.COM",IF((MID(E449,5,2))="19","ETE",IF((MID(E449,5,2))="20","CS",IF((MID(E449,5,2))="21","MA-ENG(P)",IF((MID(E449,5,2))="22","MA-ENG(F)",IF((MID(E449,5,2))="23","TE",IF((MID(E449,5,2))="24","JMC",IF((MID(E449,5,2))="25","MS-CSE",IF((MID(E449,5,2))="26","LLB(H)",IF((MID(E449,5,2))="27","BRE",IF((MID(E449,5,2))="28","MSS-JMC",IF((MID(E449,5,2))="29","PHARMACY",IF((MID(E449,5,2))="30","ESDM",IF((MID(E449,5,2))="31","MS-ETE",IF((MID(E449,5,2))="32","MS-TE",IF((MID(E449,5,2))="33","EEE",IF((MID(E449,5,2))="34","NFE",IF((MID(E449,5,2))="35","SWE",IF((MID(E449,5,2))="36","LLB(P)",IF((MID(E449,5,2))="37","LLM(Pre)",IF((MID(E449,5,2))="38","LLM(F)",IF((MID(E449,5,2))="39","ICT",IF((MID(E449,5,2))="40","MTCA",IF((MID(E449,5,2))="41","MS-PH",IF((MID(E449,5,2))="42","ARCH",IF((MID(E449,5,2))="43","THM",IF((MID(E449,5,2))="44","MS-SWE",IF((MID(E449,5,2))="45","ENTRE",IF((MID(E449,5,2))="46","M-PHARM",IF((MID(E449,5,2))="47","CIVIL-ENG",0)))))))))))))))))))))))))))))))))))))</f>
        <v/>
      </c>
      <c r="G449" s="90">
        <f>IF((LEFT(E449,3))="063","Fall-2006",IF((LEFT(E449,3))="071","Spring-2007",IF((LEFT(E449,3))="072","Summer-2007",IF((LEFT(E449,3))="073","Fall-2007",IF((LEFT(E449,3))="081","Spring-2008",IF((LEFT(E449,3))="082","Summer-2008",IF((LEFT(E449,3))="083","Fall-2008",IF((LEFT(E449,3))="091","Spring-2009",IF((LEFT(E449,3))="092","Summer-2009",IF((LEFT(E449,3))="093","Fall-2009",IF((LEFT(E449,3))="101","Spring-2010",IF((LEFT(E449,3))="102","Summer-2010",IF((LEFT(E449,3))="103","Fall-2010",IF((LEFT(E449,3))="111","Spring-2011",IF((LEFT(E449,3))="112","Summer-2011",IF((LEFT(E449,3))="113","Fall-2011",IF((LEFT(E449,3))="121","Spring-2012",IF((LEFT(E449,3))="122","Summer-2012",IF((LEFT(E449,3))="123","Fall-2012",IF((LEFT(E449,3))="131","Spring-2013",IF((LEFT(E449,3))="132","Summer-2013",IF((LEFT(E449,3))="133","Fall-2013",IF((LEFT(E449,3))="141","Spring-2014",IF((LEFT(E449,3))="142","Summer-2014",IF((LEFT(E449,3))="143","Fall-2014",0)))))))))))))))))))))))))</f>
        <v/>
      </c>
      <c r="H449" s="85" t="inlineStr">
        <is>
          <t>Summer 2015</t>
        </is>
      </c>
      <c r="I449" s="85" t="inlineStr">
        <is>
          <t>URS Bangladesh Ltd.</t>
        </is>
      </c>
      <c r="J449" s="85" t="inlineStr">
        <is>
          <t>Customer Relation Executive</t>
        </is>
      </c>
      <c r="K449" s="85" t="inlineStr">
        <is>
          <t>95/02, Shukrabad,Dhanmondi,Dhaka.</t>
        </is>
      </c>
      <c r="L449" s="85" t="inlineStr">
        <is>
          <t>Pipulkora,Jagatpur,Kochuya,Chandpur.</t>
        </is>
      </c>
      <c r="M449" s="17" t="n">
        <v>1672708292</v>
      </c>
      <c r="N449" s="23">
        <f>HYPERLINK("mailto:paltapon1@gmail.com","paltapon1@gmail.com")</f>
        <v/>
      </c>
    </row>
    <row customHeight="1" ht="12.75" r="450" s="161">
      <c r="A450" s="10" t="n"/>
      <c r="B450" s="85" t="n">
        <v>448</v>
      </c>
      <c r="C450" s="85" t="n"/>
      <c r="D450" s="96" t="inlineStr">
        <is>
          <t>Md. Emdadul Hoque</t>
        </is>
      </c>
      <c r="E450" s="29" t="inlineStr">
        <is>
          <t>142-14-1490</t>
        </is>
      </c>
      <c r="F450" s="49">
        <f>IF((MID(E450,5,2))="10","ENG",IF((MID(E450,5,2))="11","BBA",IF((MID(E450,5,2))="12","MBA(E)",IF((MID(E450,5,2))="14","MBA",IF((MID(E450,5,2))="15","CSE",IF((MID(E450,5,2))="16","CIS",IF((MID(E450,5,2))="17","MS-MIS",IF((MID(E450,5,2))="18","B.COM",IF((MID(E450,5,2))="19","ETE",IF((MID(E450,5,2))="20","CS",IF((MID(E450,5,2))="21","MA-ENG(P)",IF((MID(E450,5,2))="22","MA-ENG(F)",IF((MID(E450,5,2))="23","TE",IF((MID(E450,5,2))="24","JMC",IF((MID(E450,5,2))="25","MS-CSE",IF((MID(E450,5,2))="26","LLB(H)",IF((MID(E450,5,2))="27","BRE",IF((MID(E450,5,2))="28","MSS-JMC",IF((MID(E450,5,2))="29","PHARMACY",IF((MID(E450,5,2))="30","ESDM",IF((MID(E450,5,2))="31","MS-ETE",IF((MID(E450,5,2))="32","MS-TE",IF((MID(E450,5,2))="33","EEE",IF((MID(E450,5,2))="34","NFE",IF((MID(E450,5,2))="35","SWE",IF((MID(E450,5,2))="36","LLB(P)",IF((MID(E450,5,2))="37","LLM(Pre)",IF((MID(E450,5,2))="38","LLM(F)",IF((MID(E450,5,2))="39","ICT",IF((MID(E450,5,2))="40","MTCA",IF((MID(E450,5,2))="41","MS-PH",IF((MID(E450,5,2))="42","ARCH",IF((MID(E450,5,2))="43","THM",IF((MID(E450,5,2))="44","MS-SWE",IF((MID(E450,5,2))="45","ENTRE",IF((MID(E450,5,2))="46","M-PHARM",IF((MID(E450,5,2))="47","CIVIL-ENG",0)))))))))))))))))))))))))))))))))))))</f>
        <v/>
      </c>
      <c r="G450" s="90">
        <f>IF((LEFT(E450,3))="063","Fall-2006",IF((LEFT(E450,3))="071","Spring-2007",IF((LEFT(E450,3))="072","Summer-2007",IF((LEFT(E450,3))="073","Fall-2007",IF((LEFT(E450,3))="081","Spring-2008",IF((LEFT(E450,3))="082","Summer-2008",IF((LEFT(E450,3))="083","Fall-2008",IF((LEFT(E450,3))="091","Spring-2009",IF((LEFT(E450,3))="092","Summer-2009",IF((LEFT(E450,3))="093","Fall-2009",IF((LEFT(E450,3))="101","Spring-2010",IF((LEFT(E450,3))="102","Summer-2010",IF((LEFT(E450,3))="103","Fall-2010",IF((LEFT(E450,3))="111","Spring-2011",IF((LEFT(E450,3))="112","Summer-2011",IF((LEFT(E450,3))="113","Fall-2011",IF((LEFT(E450,3))="121","Spring-2012",IF((LEFT(E450,3))="122","Summer-2012",IF((LEFT(E450,3))="123","Fall-2012",IF((LEFT(E450,3))="131","Spring-2013",IF((LEFT(E450,3))="132","Summer-2013",IF((LEFT(E450,3))="133","Fall-2013",IF((LEFT(E450,3))="141","Spring-2014",IF((LEFT(E450,3))="142","Summer-2014",IF((LEFT(E450,3))="143","Fall-2014",0)))))))))))))))))))))))))</f>
        <v/>
      </c>
      <c r="H450" s="85" t="inlineStr">
        <is>
          <t>Fall-2015</t>
        </is>
      </c>
      <c r="I450" s="85" t="inlineStr">
        <is>
          <t>-</t>
        </is>
      </c>
      <c r="J450" s="85" t="inlineStr">
        <is>
          <t>-</t>
        </is>
      </c>
      <c r="K450" s="85" t="inlineStr">
        <is>
          <t>-</t>
        </is>
      </c>
      <c r="L450" s="85" t="inlineStr">
        <is>
          <t>Vill-Kamta, Post-Shimulia, Thana-Debhata, Dist-Satkhira.</t>
        </is>
      </c>
      <c r="M450" s="32" t="inlineStr">
        <is>
          <t>01724434919</t>
        </is>
      </c>
      <c r="N450" s="21" t="inlineStr">
        <is>
          <t>emdadul1490@diu.edu.bd</t>
        </is>
      </c>
    </row>
    <row customHeight="1" ht="12.75" r="451" s="161">
      <c r="A451" s="10" t="n"/>
      <c r="B451" s="85" t="n">
        <v>449</v>
      </c>
      <c r="C451" s="85" t="n"/>
      <c r="D451" s="86" t="inlineStr">
        <is>
          <t>MD. Forhad Hossain</t>
        </is>
      </c>
      <c r="E451" s="86" t="inlineStr">
        <is>
          <t>121-33-876</t>
        </is>
      </c>
      <c r="F451" s="49">
        <f>IF((MID(E451,5,2))="10","ENG",IF((MID(E451,5,2))="11","BBA",IF((MID(E451,5,2))="12","MBA(E)",IF((MID(E451,5,2))="14","MBA",IF((MID(E451,5,2))="15","CSE",IF((MID(E451,5,2))="16","CIS",IF((MID(E451,5,2))="17","MS-MIS",IF((MID(E451,5,2))="18","B.COM",IF((MID(E451,5,2))="19","ETE",IF((MID(E451,5,2))="20","CS",IF((MID(E451,5,2))="21","MA-ENG(P)",IF((MID(E451,5,2))="22","MA-ENG(F)",IF((MID(E451,5,2))="23","TE",IF((MID(E451,5,2))="24","JMC",IF((MID(E451,5,2))="25","MS-CSE",IF((MID(E451,5,2))="26","LLB(H)",IF((MID(E451,5,2))="27","BRE",IF((MID(E451,5,2))="28","MSS-JMC",IF((MID(E451,5,2))="29","PHARMACY",IF((MID(E451,5,2))="30","ESDM",IF((MID(E451,5,2))="31","MS-ETE",IF((MID(E451,5,2))="32","MS-TE",IF((MID(E451,5,2))="33","EEE",IF((MID(E451,5,2))="34","NFE",IF((MID(E451,5,2))="35","SWE",IF((MID(E451,5,2))="36","LLB(P)",IF((MID(E451,5,2))="37","LLM(Pre)",IF((MID(E451,5,2))="38","LLM(F)",IF((MID(E451,5,2))="39","ICT",IF((MID(E451,5,2))="40","MTCA",IF((MID(E451,5,2))="41","MS-PH",IF((MID(E451,5,2))="42","ARCH",IF((MID(E451,5,2))="43","THM",IF((MID(E451,5,2))="44","MS-SWE",IF((MID(E451,5,2))="45","ENTRE",IF((MID(E451,5,2))="46","M-PHARM",IF((MID(E451,5,2))="47","CIVIL-ENG",0)))))))))))))))))))))))))))))))))))))</f>
        <v/>
      </c>
      <c r="G451" s="90">
        <f>IF((LEFT(E451,3))="063","Fall-2006",IF((LEFT(E451,3))="071","Spring-2007",IF((LEFT(E451,3))="072","Summer-2007",IF((LEFT(E451,3))="073","Fall-2007",IF((LEFT(E451,3))="081","Spring-2008",IF((LEFT(E451,3))="082","Summer-2008",IF((LEFT(E451,3))="083","Fall-2008",IF((LEFT(E451,3))="091","Spring-2009",IF((LEFT(E451,3))="092","Summer-2009",IF((LEFT(E451,3))="093","Fall-2009",IF((LEFT(E451,3))="101","Spring-2010",IF((LEFT(E451,3))="102","Summer-2010",IF((LEFT(E451,3))="103","Fall-2010",IF((LEFT(E451,3))="111","Spring-2011",IF((LEFT(E451,3))="112","Summer-2011",IF((LEFT(E451,3))="113","Fall-2011",IF((LEFT(E451,3))="121","Spring-2012",IF((LEFT(E451,3))="122","Summer-2012",IF((LEFT(E451,3))="123","Fall-2012",IF((LEFT(E451,3))="131","Spring-2013",IF((LEFT(E451,3))="132","Summer-2013",IF((LEFT(E451,3))="133","Fall-2013",IF((LEFT(E451,3))="141","Spring-2014",IF((LEFT(E451,3))="142","Summer-2014",IF((LEFT(E451,3))="143","Fall-2014",0)))))))))))))))))))))))))</f>
        <v/>
      </c>
      <c r="H451" s="85" t="inlineStr">
        <is>
          <t>Spring 2015</t>
        </is>
      </c>
      <c r="I451" s="85" t="inlineStr">
        <is>
          <t>Cocacola International Baverage Ltd.</t>
        </is>
      </c>
      <c r="J451" s="85" t="inlineStr">
        <is>
          <t>Maintenance Engineer.</t>
        </is>
      </c>
      <c r="K451" s="85" t="inlineStr">
        <is>
          <t>6th Floor, 75/01, Shukrabad, Dhanmondi, Dhaka-1207.</t>
        </is>
      </c>
      <c r="L451" s="85" t="inlineStr">
        <is>
          <t>Tarakandi,Chachua Bazar, Muktagacha,Mymensingh.</t>
        </is>
      </c>
      <c r="M451" s="17" t="n">
        <v>1813040999</v>
      </c>
      <c r="N451" s="23">
        <f>HYPERLINK("mailto:forhaddiu@yahoo.com","forhaddiu@yahoo.com")</f>
        <v/>
      </c>
    </row>
    <row customHeight="1" ht="12.75" r="452" s="161">
      <c r="A452" s="10" t="n"/>
      <c r="B452" s="85" t="n">
        <v>450</v>
      </c>
      <c r="C452" s="85" t="n"/>
      <c r="D452" s="86" t="inlineStr">
        <is>
          <t>MD. Nazibullah 
Baher</t>
        </is>
      </c>
      <c r="E452" s="86" t="inlineStr">
        <is>
          <t>121-33-875</t>
        </is>
      </c>
      <c r="F452" s="49">
        <f>IF((MID(E452,5,2))="10","ENG",IF((MID(E452,5,2))="11","BBA",IF((MID(E452,5,2))="12","MBA(E)",IF((MID(E452,5,2))="14","MBA",IF((MID(E452,5,2))="15","CSE",IF((MID(E452,5,2))="16","CIS",IF((MID(E452,5,2))="17","MS-MIS",IF((MID(E452,5,2))="18","B.COM",IF((MID(E452,5,2))="19","ETE",IF((MID(E452,5,2))="20","CS",IF((MID(E452,5,2))="21","MA-ENG(P)",IF((MID(E452,5,2))="22","MA-ENG(F)",IF((MID(E452,5,2))="23","TE",IF((MID(E452,5,2))="24","JMC",IF((MID(E452,5,2))="25","MS-CSE",IF((MID(E452,5,2))="26","LLB(H)",IF((MID(E452,5,2))="27","BRE",IF((MID(E452,5,2))="28","MSS-JMC",IF((MID(E452,5,2))="29","PHARMACY",IF((MID(E452,5,2))="30","ESDM",IF((MID(E452,5,2))="31","MS-ETE",IF((MID(E452,5,2))="32","MS-TE",IF((MID(E452,5,2))="33","EEE",IF((MID(E452,5,2))="34","NFE",IF((MID(E452,5,2))="35","SWE",IF((MID(E452,5,2))="36","LLB(P)",IF((MID(E452,5,2))="37","LLM(Pre)",IF((MID(E452,5,2))="38","LLM(F)",IF((MID(E452,5,2))="39","ICT",IF((MID(E452,5,2))="40","MTCA",IF((MID(E452,5,2))="41","MS-PH",IF((MID(E452,5,2))="42","ARCH",IF((MID(E452,5,2))="43","THM",IF((MID(E452,5,2))="44","MS-SWE",IF((MID(E452,5,2))="45","ENTRE",IF((MID(E452,5,2))="46","M-PHARM",IF((MID(E452,5,2))="47","CIVIL-ENG",0)))))))))))))))))))))))))))))))))))))</f>
        <v/>
      </c>
      <c r="G452" s="90">
        <f>IF((LEFT(E452,3))="063","Fall-2006",IF((LEFT(E452,3))="071","Spring-2007",IF((LEFT(E452,3))="072","Summer-2007",IF((LEFT(E452,3))="073","Fall-2007",IF((LEFT(E452,3))="081","Spring-2008",IF((LEFT(E452,3))="082","Summer-2008",IF((LEFT(E452,3))="083","Fall-2008",IF((LEFT(E452,3))="091","Spring-2009",IF((LEFT(E452,3))="092","Summer-2009",IF((LEFT(E452,3))="093","Fall-2009",IF((LEFT(E452,3))="101","Spring-2010",IF((LEFT(E452,3))="102","Summer-2010",IF((LEFT(E452,3))="103","Fall-2010",IF((LEFT(E452,3))="111","Spring-2011",IF((LEFT(E452,3))="112","Summer-2011",IF((LEFT(E452,3))="113","Fall-2011",IF((LEFT(E452,3))="121","Spring-2012",IF((LEFT(E452,3))="122","Summer-2012",IF((LEFT(E452,3))="123","Fall-2012",IF((LEFT(E452,3))="131","Spring-2013",IF((LEFT(E452,3))="132","Summer-2013",IF((LEFT(E452,3))="133","Fall-2013",IF((LEFT(E452,3))="141","Spring-2014",IF((LEFT(E452,3))="142","Summer-2014",IF((LEFT(E452,3))="143","Fall-2014",0)))))))))))))))))))))))))</f>
        <v/>
      </c>
      <c r="H452" s="85" t="inlineStr">
        <is>
          <t>Spring 2015</t>
        </is>
      </c>
      <c r="I452" s="85" t="inlineStr">
        <is>
          <t>Edison Group</t>
        </is>
      </c>
      <c r="J452" s="85" t="inlineStr">
        <is>
          <t>Executive Engineer</t>
        </is>
      </c>
      <c r="K452" s="85" t="inlineStr">
        <is>
          <t>75/01, Shukrabad,Dhanmondi,Dhaka-1207.</t>
        </is>
      </c>
      <c r="L452" s="85" t="inlineStr">
        <is>
          <t>Chalklongulia, Muktagacha.Mymensingh.</t>
        </is>
      </c>
      <c r="M452" s="17" t="n">
        <v>1913136271</v>
      </c>
      <c r="N452" s="23">
        <f>HYPERLINK("mailto:sobuj25mnb@gmail.com","sobuj25mnb@gmail.com")</f>
        <v/>
      </c>
    </row>
    <row customHeight="1" ht="12.75" r="453" s="161">
      <c r="A453" s="10" t="n"/>
      <c r="B453" s="85" t="n">
        <v>451</v>
      </c>
      <c r="C453" s="85" t="n"/>
      <c r="D453" s="96" t="inlineStr">
        <is>
          <t>Md. Humayun Kabir</t>
        </is>
      </c>
      <c r="E453" s="29" t="inlineStr">
        <is>
          <t>101-33-131</t>
        </is>
      </c>
      <c r="F453" s="49">
        <f>IF((MID(E453,5,2))="10","ENG",IF((MID(E453,5,2))="11","BBA",IF((MID(E453,5,2))="12","MBA(E)",IF((MID(E453,5,2))="14","MBA",IF((MID(E453,5,2))="15","CSE",IF((MID(E453,5,2))="16","CIS",IF((MID(E453,5,2))="17","MS-MIS",IF((MID(E453,5,2))="18","B.COM",IF((MID(E453,5,2))="19","ETE",IF((MID(E453,5,2))="20","CS",IF((MID(E453,5,2))="21","MA-ENG(P)",IF((MID(E453,5,2))="22","MA-ENG(F)",IF((MID(E453,5,2))="23","TE",IF((MID(E453,5,2))="24","JMC",IF((MID(E453,5,2))="25","MS-CSE",IF((MID(E453,5,2))="26","LLB(H)",IF((MID(E453,5,2))="27","BRE",IF((MID(E453,5,2))="28","MSS-JMC",IF((MID(E453,5,2))="29","PHARMACY",IF((MID(E453,5,2))="30","ESDM",IF((MID(E453,5,2))="31","MS-ETE",IF((MID(E453,5,2))="32","MS-TE",IF((MID(E453,5,2))="33","EEE",IF((MID(E453,5,2))="34","NFE",IF((MID(E453,5,2))="35","SWE",IF((MID(E453,5,2))="36","LLB(P)",IF((MID(E453,5,2))="37","LLM(Pre)",IF((MID(E453,5,2))="38","LLM(F)",IF((MID(E453,5,2))="39","ICT",IF((MID(E453,5,2))="40","MTCA",IF((MID(E453,5,2))="41","MS-PH",IF((MID(E453,5,2))="42","ARCH",IF((MID(E453,5,2))="43","THM",IF((MID(E453,5,2))="44","MS-SWE",IF((MID(E453,5,2))="45","ENTRE",IF((MID(E453,5,2))="46","M-PHARM",IF((MID(E453,5,2))="47","CIVIL-ENG",0)))))))))))))))))))))))))))))))))))))</f>
        <v/>
      </c>
      <c r="G453" s="90">
        <f>IF((LEFT(E453,3))="063","Fall-2006",IF((LEFT(E453,3))="071","Spring-2007",IF((LEFT(E453,3))="072","Summer-2007",IF((LEFT(E453,3))="073","Fall-2007",IF((LEFT(E453,3))="081","Spring-2008",IF((LEFT(E453,3))="082","Summer-2008",IF((LEFT(E453,3))="083","Fall-2008",IF((LEFT(E453,3))="091","Spring-2009",IF((LEFT(E453,3))="092","Summer-2009",IF((LEFT(E453,3))="093","Fall-2009",IF((LEFT(E453,3))="101","Spring-2010",IF((LEFT(E453,3))="102","Summer-2010",IF((LEFT(E453,3))="103","Fall-2010",IF((LEFT(E453,3))="111","Spring-2011",IF((LEFT(E453,3))="112","Summer-2011",IF((LEFT(E453,3))="113","Fall-2011",IF((LEFT(E453,3))="121","Spring-2012",IF((LEFT(E453,3))="122","Summer-2012",IF((LEFT(E453,3))="123","Fall-2012",IF((LEFT(E453,3))="131","Spring-2013",IF((LEFT(E453,3))="132","Summer-2013",IF((LEFT(E453,3))="133","Fall-2013",IF((LEFT(E453,3))="141","Spring-2014",IF((LEFT(E453,3))="142","Summer-2014",IF((LEFT(E453,3))="143","Fall-2014",0)))))))))))))))))))))))))</f>
        <v/>
      </c>
      <c r="H453" s="85" t="inlineStr">
        <is>
          <t>Spring-2014</t>
        </is>
      </c>
      <c r="I453" s="85" t="inlineStr">
        <is>
          <t>-</t>
        </is>
      </c>
      <c r="J453" s="85" t="inlineStr">
        <is>
          <t>-</t>
        </is>
      </c>
      <c r="K453" s="85" t="inlineStr">
        <is>
          <t>House No-383/1, Zail Road,  Kellabond, Rangpur.</t>
        </is>
      </c>
      <c r="L453" s="85" t="inlineStr">
        <is>
          <t>House No-383/1, Zail Road,  Kellabond, Rangpur.</t>
        </is>
      </c>
      <c r="M453" s="32" t="inlineStr">
        <is>
          <t>01743725892</t>
        </is>
      </c>
      <c r="N453" s="27" t="inlineStr">
        <is>
          <t>kabir.powergen@gmail.com</t>
        </is>
      </c>
    </row>
    <row customHeight="1" ht="12.75" r="454" s="161">
      <c r="A454" s="10" t="n"/>
      <c r="B454" s="85" t="n">
        <v>452</v>
      </c>
      <c r="C454" s="85" t="n"/>
      <c r="D454" s="86" t="inlineStr">
        <is>
          <t>Wahidur Rahman</t>
        </is>
      </c>
      <c r="E454" s="86" t="inlineStr">
        <is>
          <t>101-19-1200</t>
        </is>
      </c>
      <c r="F454" s="49">
        <f>IF((MID(E454,5,2))="10","ENG",IF((MID(E454,5,2))="11","BBA",IF((MID(E454,5,2))="12","MBA(E)",IF((MID(E454,5,2))="14","MBA",IF((MID(E454,5,2))="15","CSE",IF((MID(E454,5,2))="16","CIS",IF((MID(E454,5,2))="17","MS-MIS",IF((MID(E454,5,2))="18","B.COM",IF((MID(E454,5,2))="19","ETE",IF((MID(E454,5,2))="20","CS",IF((MID(E454,5,2))="21","MA-ENG(P)",IF((MID(E454,5,2))="22","MA-ENG(F)",IF((MID(E454,5,2))="23","TE",IF((MID(E454,5,2))="24","JMC",IF((MID(E454,5,2))="25","MS-CSE",IF((MID(E454,5,2))="26","LLB(H)",IF((MID(E454,5,2))="27","BRE",IF((MID(E454,5,2))="28","MSS-JMC",IF((MID(E454,5,2))="29","PHARMACY",IF((MID(E454,5,2))="30","ESDM",IF((MID(E454,5,2))="31","MS-ETE",IF((MID(E454,5,2))="32","MS-TE",IF((MID(E454,5,2))="33","EEE",IF((MID(E454,5,2))="34","NFE",IF((MID(E454,5,2))="35","SWE",IF((MID(E454,5,2))="36","LLB(P)",IF((MID(E454,5,2))="37","LLM(Pre)",IF((MID(E454,5,2))="38","LLM(F)",IF((MID(E454,5,2))="39","ICT",IF((MID(E454,5,2))="40","MTCA",IF((MID(E454,5,2))="41","MS-PH",IF((MID(E454,5,2))="42","ARCH",IF((MID(E454,5,2))="43","THM",IF((MID(E454,5,2))="44","MS-SWE",IF((MID(E454,5,2))="45","ENTRE",IF((MID(E454,5,2))="46","M-PHARM",IF((MID(E454,5,2))="47","CIVIL-ENG",0)))))))))))))))))))))))))))))))))))))</f>
        <v/>
      </c>
      <c r="G454" s="90">
        <f>IF((LEFT(E454,3))="063","Fall-2006",IF((LEFT(E454,3))="071","Spring-2007",IF((LEFT(E454,3))="072","Summer-2007",IF((LEFT(E454,3))="073","Fall-2007",IF((LEFT(E454,3))="081","Spring-2008",IF((LEFT(E454,3))="082","Summer-2008",IF((LEFT(E454,3))="083","Fall-2008",IF((LEFT(E454,3))="091","Spring-2009",IF((LEFT(E454,3))="092","Summer-2009",IF((LEFT(E454,3))="093","Fall-2009",IF((LEFT(E454,3))="101","Spring-2010",IF((LEFT(E454,3))="102","Summer-2010",IF((LEFT(E454,3))="103","Fall-2010",IF((LEFT(E454,3))="111","Spring-2011",IF((LEFT(E454,3))="112","Summer-2011",IF((LEFT(E454,3))="113","Fall-2011",IF((LEFT(E454,3))="121","Spring-2012",IF((LEFT(E454,3))="122","Summer-2012",IF((LEFT(E454,3))="123","Fall-2012",IF((LEFT(E454,3))="131","Spring-2013",IF((LEFT(E454,3))="132","Summer-2013",IF((LEFT(E454,3))="133","Fall-2013",IF((LEFT(E454,3))="141","Spring-2014",IF((LEFT(E454,3))="142","Summer-2014",IF((LEFT(E454,3))="143","Fall-2014",0)))))))))))))))))))))))))</f>
        <v/>
      </c>
      <c r="H454" s="85" t="inlineStr">
        <is>
          <t>Summer 2014</t>
        </is>
      </c>
      <c r="I454" s="85" t="inlineStr">
        <is>
          <t>Triangle Services Ltd.</t>
        </is>
      </c>
      <c r="J454" s="85" t="inlineStr">
        <is>
          <t>Exe. Coustomer Support.</t>
        </is>
      </c>
      <c r="K454" s="85" t="inlineStr">
        <is>
          <t>H: 189, R: 02, Shaymoli,Dhaka 1207.</t>
        </is>
      </c>
      <c r="L454" s="85" t="inlineStr">
        <is>
          <t>Minnatullah patwary bari, Rakhalia bazar,Raipur,Lakshamipur.</t>
        </is>
      </c>
      <c r="M454" s="17" t="n">
        <v>1813784512</v>
      </c>
      <c r="N454" s="23">
        <f>HYPERLINK("mailto:wahidurrahman93@gmail.com","wahidurrahman93@gmail.com")</f>
        <v/>
      </c>
    </row>
    <row customHeight="1" ht="12.75" r="455" s="161">
      <c r="A455" s="10" t="n"/>
      <c r="B455" s="85" t="n">
        <v>453</v>
      </c>
      <c r="C455" s="85" t="n"/>
      <c r="D455" s="86" t="inlineStr">
        <is>
          <t>Al Kibria</t>
        </is>
      </c>
      <c r="E455" s="86" t="inlineStr">
        <is>
          <t>101-23-1832</t>
        </is>
      </c>
      <c r="F455" s="49">
        <f>IF((MID(E455,5,2))="10","ENG",IF((MID(E455,5,2))="11","BBA",IF((MID(E455,5,2))="12","MBA(E)",IF((MID(E455,5,2))="14","MBA",IF((MID(E455,5,2))="15","CSE",IF((MID(E455,5,2))="16","CIS",IF((MID(E455,5,2))="17","MS-MIS",IF((MID(E455,5,2))="18","B.COM",IF((MID(E455,5,2))="19","ETE",IF((MID(E455,5,2))="20","CS",IF((MID(E455,5,2))="21","MA-ENG(P)",IF((MID(E455,5,2))="22","MA-ENG(F)",IF((MID(E455,5,2))="23","TE",IF((MID(E455,5,2))="24","JMC",IF((MID(E455,5,2))="25","MS-CSE",IF((MID(E455,5,2))="26","LLB(H)",IF((MID(E455,5,2))="27","BRE",IF((MID(E455,5,2))="28","MSS-JMC",IF((MID(E455,5,2))="29","PHARMACY",IF((MID(E455,5,2))="30","ESDM",IF((MID(E455,5,2))="31","MS-ETE",IF((MID(E455,5,2))="32","MS-TE",IF((MID(E455,5,2))="33","EEE",IF((MID(E455,5,2))="34","NFE",IF((MID(E455,5,2))="35","SWE",IF((MID(E455,5,2))="36","LLB(P)",IF((MID(E455,5,2))="37","LLM(Pre)",IF((MID(E455,5,2))="38","LLM(F)",IF((MID(E455,5,2))="39","ICT",IF((MID(E455,5,2))="40","MTCA",IF((MID(E455,5,2))="41","MS-PH",IF((MID(E455,5,2))="42","ARCH",IF((MID(E455,5,2))="43","THM",IF((MID(E455,5,2))="44","MS-SWE",IF((MID(E455,5,2))="45","ENTRE",IF((MID(E455,5,2))="46","M-PHARM",IF((MID(E455,5,2))="47","CIVIL-ENG",0)))))))))))))))))))))))))))))))))))))</f>
        <v/>
      </c>
      <c r="G455" s="90">
        <f>IF((LEFT(E455,3))="063","Fall-2006",IF((LEFT(E455,3))="071","Spring-2007",IF((LEFT(E455,3))="072","Summer-2007",IF((LEFT(E455,3))="073","Fall-2007",IF((LEFT(E455,3))="081","Spring-2008",IF((LEFT(E455,3))="082","Summer-2008",IF((LEFT(E455,3))="083","Fall-2008",IF((LEFT(E455,3))="091","Spring-2009",IF((LEFT(E455,3))="092","Summer-2009",IF((LEFT(E455,3))="093","Fall-2009",IF((LEFT(E455,3))="101","Spring-2010",IF((LEFT(E455,3))="102","Summer-2010",IF((LEFT(E455,3))="103","Fall-2010",IF((LEFT(E455,3))="111","Spring-2011",IF((LEFT(E455,3))="112","Summer-2011",IF((LEFT(E455,3))="113","Fall-2011",IF((LEFT(E455,3))="121","Spring-2012",IF((LEFT(E455,3))="122","Summer-2012",IF((LEFT(E455,3))="123","Fall-2012",IF((LEFT(E455,3))="131","Spring-2013",IF((LEFT(E455,3))="132","Summer-2013",IF((LEFT(E455,3))="133","Fall-2013",IF((LEFT(E455,3))="141","Spring-2014",IF((LEFT(E455,3))="142","Summer-2014",IF((LEFT(E455,3))="143","Fall-2014",0)))))))))))))))))))))))))</f>
        <v/>
      </c>
      <c r="H455" s="85" t="n">
        <v>2012</v>
      </c>
      <c r="I455" s="85" t="inlineStr">
        <is>
          <t>South East Textile (pvt) Ltd.</t>
        </is>
      </c>
      <c r="J455" s="85" t="inlineStr">
        <is>
          <t>Lab &amp; QA</t>
        </is>
      </c>
      <c r="K455" s="85" t="inlineStr">
        <is>
          <t>Gorai,Mirzapur, Tangail.</t>
        </is>
      </c>
      <c r="L455" s="85" t="inlineStr">
        <is>
          <t>Kartickpur,Wushum Hati,Dohar,Dhaka-1321.</t>
        </is>
      </c>
      <c r="M455" s="17" t="n">
        <v>1729861659</v>
      </c>
      <c r="N455" s="23">
        <f>HYPERLINK("mailto:kibria_1832@diu.edu.bd","kibria_1832@diu.edu.bd")</f>
        <v/>
      </c>
    </row>
    <row customHeight="1" ht="12.75" r="456" s="161">
      <c r="A456" s="10" t="n"/>
      <c r="B456" s="85" t="n">
        <v>454</v>
      </c>
      <c r="C456" s="85" t="n"/>
      <c r="D456" s="96" t="inlineStr">
        <is>
          <t>Sathi Chowdhury</t>
        </is>
      </c>
      <c r="E456" s="29" t="inlineStr">
        <is>
          <t>102-33-201</t>
        </is>
      </c>
      <c r="F456" s="49">
        <f>IF((MID(E456,5,2))="10","ENG",IF((MID(E456,5,2))="11","BBA",IF((MID(E456,5,2))="12","MBA(E)",IF((MID(E456,5,2))="14","MBA",IF((MID(E456,5,2))="15","CSE",IF((MID(E456,5,2))="16","CIS",IF((MID(E456,5,2))="17","MS-MIS",IF((MID(E456,5,2))="18","B.COM",IF((MID(E456,5,2))="19","ETE",IF((MID(E456,5,2))="20","CS",IF((MID(E456,5,2))="21","MA-ENG(P)",IF((MID(E456,5,2))="22","MA-ENG(F)",IF((MID(E456,5,2))="23","TE",IF((MID(E456,5,2))="24","JMC",IF((MID(E456,5,2))="25","MS-CSE",IF((MID(E456,5,2))="26","LLB(H)",IF((MID(E456,5,2))="27","BRE",IF((MID(E456,5,2))="28","MSS-JMC",IF((MID(E456,5,2))="29","PHARMACY",IF((MID(E456,5,2))="30","ESDM",IF((MID(E456,5,2))="31","MS-ETE",IF((MID(E456,5,2))="32","MS-TE",IF((MID(E456,5,2))="33","EEE",IF((MID(E456,5,2))="34","NFE",IF((MID(E456,5,2))="35","SWE",IF((MID(E456,5,2))="36","LLB(P)",IF((MID(E456,5,2))="37","LLM(Pre)",IF((MID(E456,5,2))="38","LLM(F)",IF((MID(E456,5,2))="39","ICT",IF((MID(E456,5,2))="40","MTCA",IF((MID(E456,5,2))="41","MS-PH",IF((MID(E456,5,2))="42","ARCH",IF((MID(E456,5,2))="43","THM",IF((MID(E456,5,2))="44","MS-SWE",IF((MID(E456,5,2))="45","ENTRE",IF((MID(E456,5,2))="46","M-PHARM",IF((MID(E456,5,2))="47","CIVIL-ENG",0)))))))))))))))))))))))))))))))))))))</f>
        <v/>
      </c>
      <c r="G456" s="90">
        <f>IF((LEFT(E456,3))="063","Fall-2006",IF((LEFT(E456,3))="071","Spring-2007",IF((LEFT(E456,3))="072","Summer-2007",IF((LEFT(E456,3))="073","Fall-2007",IF((LEFT(E456,3))="081","Spring-2008",IF((LEFT(E456,3))="082","Summer-2008",IF((LEFT(E456,3))="083","Fall-2008",IF((LEFT(E456,3))="091","Spring-2009",IF((LEFT(E456,3))="092","Summer-2009",IF((LEFT(E456,3))="093","Fall-2009",IF((LEFT(E456,3))="101","Spring-2010",IF((LEFT(E456,3))="102","Summer-2010",IF((LEFT(E456,3))="103","Fall-2010",IF((LEFT(E456,3))="111","Spring-2011",IF((LEFT(E456,3))="112","Summer-2011",IF((LEFT(E456,3))="113","Fall-2011",IF((LEFT(E456,3))="121","Spring-2012",IF((LEFT(E456,3))="122","Summer-2012",IF((LEFT(E456,3))="123","Fall-2012",IF((LEFT(E456,3))="131","Spring-2013",IF((LEFT(E456,3))="132","Summer-2013",IF((LEFT(E456,3))="133","Fall-2013",IF((LEFT(E456,3))="141","Spring-2014",IF((LEFT(E456,3))="142","Summer-2014",IF((LEFT(E456,3))="143","Fall-2014",0)))))))))))))))))))))))))</f>
        <v/>
      </c>
      <c r="H456" s="85" t="inlineStr">
        <is>
          <t>Summer-2014</t>
        </is>
      </c>
      <c r="I456" s="85" t="inlineStr">
        <is>
          <t>-</t>
        </is>
      </c>
      <c r="J456" s="85" t="inlineStr">
        <is>
          <t>-</t>
        </is>
      </c>
      <c r="K456" s="85" t="inlineStr">
        <is>
          <t>Shah Mokshum Evenue, Flat-B4, House No-73, Sector-12, Uttara, Dhaka.</t>
        </is>
      </c>
      <c r="L456" s="85" t="inlineStr">
        <is>
          <t>Shah Mokshum Evenue, Flat-B4, House No-73, Sector-12, Uttara, Dhaka.</t>
        </is>
      </c>
      <c r="M456" s="32" t="inlineStr">
        <is>
          <t>01611403019</t>
        </is>
      </c>
      <c r="N456" t="inlineStr">
        <is>
          <t>sathidiu201@gmail.com</t>
        </is>
      </c>
    </row>
    <row customHeight="1" ht="12.75" r="457" s="161">
      <c r="A457" s="10" t="n"/>
      <c r="B457" s="85" t="n">
        <v>455</v>
      </c>
      <c r="C457" s="85" t="n"/>
      <c r="D457" s="86" t="inlineStr">
        <is>
          <t>Pronoy Biswas</t>
        </is>
      </c>
      <c r="E457" s="86" t="inlineStr">
        <is>
          <t>122-33-1053</t>
        </is>
      </c>
      <c r="F457" s="49">
        <f>IF((MID(E457,5,2))="10","ENG",IF((MID(E457,5,2))="11","BBA",IF((MID(E457,5,2))="12","MBA(E)",IF((MID(E457,5,2))="14","MBA",IF((MID(E457,5,2))="15","CSE",IF((MID(E457,5,2))="16","CIS",IF((MID(E457,5,2))="17","MS-MIS",IF((MID(E457,5,2))="18","B.COM",IF((MID(E457,5,2))="19","ETE",IF((MID(E457,5,2))="20","CS",IF((MID(E457,5,2))="21","MA-ENG(P)",IF((MID(E457,5,2))="22","MA-ENG(F)",IF((MID(E457,5,2))="23","TE",IF((MID(E457,5,2))="24","JMC",IF((MID(E457,5,2))="25","MS-CSE",IF((MID(E457,5,2))="26","LLB(H)",IF((MID(E457,5,2))="27","BRE",IF((MID(E457,5,2))="28","MSS-JMC",IF((MID(E457,5,2))="29","PHARMACY",IF((MID(E457,5,2))="30","ESDM",IF((MID(E457,5,2))="31","MS-ETE",IF((MID(E457,5,2))="32","MS-TE",IF((MID(E457,5,2))="33","EEE",IF((MID(E457,5,2))="34","NFE",IF((MID(E457,5,2))="35","SWE",IF((MID(E457,5,2))="36","LLB(P)",IF((MID(E457,5,2))="37","LLM(Pre)",IF((MID(E457,5,2))="38","LLM(F)",IF((MID(E457,5,2))="39","ICT",IF((MID(E457,5,2))="40","MTCA",IF((MID(E457,5,2))="41","MS-PH",IF((MID(E457,5,2))="42","ARCH",IF((MID(E457,5,2))="43","THM",IF((MID(E457,5,2))="44","MS-SWE",IF((MID(E457,5,2))="45","ENTRE",IF((MID(E457,5,2))="46","M-PHARM",IF((MID(E457,5,2))="47","CIVIL-ENG",0)))))))))))))))))))))))))))))))))))))</f>
        <v/>
      </c>
      <c r="G457" s="90">
        <f>IF((LEFT(E457,3))="063","Fall-2006",IF((LEFT(E457,3))="071","Spring-2007",IF((LEFT(E457,3))="072","Summer-2007",IF((LEFT(E457,3))="073","Fall-2007",IF((LEFT(E457,3))="081","Spring-2008",IF((LEFT(E457,3))="082","Summer-2008",IF((LEFT(E457,3))="083","Fall-2008",IF((LEFT(E457,3))="091","Spring-2009",IF((LEFT(E457,3))="092","Summer-2009",IF((LEFT(E457,3))="093","Fall-2009",IF((LEFT(E457,3))="101","Spring-2010",IF((LEFT(E457,3))="102","Summer-2010",IF((LEFT(E457,3))="103","Fall-2010",IF((LEFT(E457,3))="111","Spring-2011",IF((LEFT(E457,3))="112","Summer-2011",IF((LEFT(E457,3))="113","Fall-2011",IF((LEFT(E457,3))="121","Spring-2012",IF((LEFT(E457,3))="122","Summer-2012",IF((LEFT(E457,3))="123","Fall-2012",IF((LEFT(E457,3))="131","Spring-2013",IF((LEFT(E457,3))="132","Summer-2013",IF((LEFT(E457,3))="133","Fall-2013",IF((LEFT(E457,3))="141","Spring-2014",IF((LEFT(E457,3))="142","Summer-2014",IF((LEFT(E457,3))="143","Fall-2014",0)))))))))))))))))))))))))</f>
        <v/>
      </c>
      <c r="H457" s="85" t="inlineStr">
        <is>
          <t>Summer 2015</t>
        </is>
      </c>
      <c r="I457" s="85" t="inlineStr">
        <is>
          <t>Cocacola International Baverage Ltd.</t>
        </is>
      </c>
      <c r="J457" s="85" t="inlineStr">
        <is>
          <t>Maintenance Engineer.</t>
        </is>
      </c>
      <c r="K457" s="85" t="inlineStr">
        <is>
          <t>75/01, Shukrabad,Dhanmondi,Dhaka-1207.</t>
        </is>
      </c>
      <c r="L457" s="85" t="inlineStr">
        <is>
          <t>Dhubaura,Mymensingh.</t>
        </is>
      </c>
      <c r="M457" s="17" t="n">
        <v>1916332003</v>
      </c>
      <c r="N457" s="90" t="inlineStr">
        <is>
          <t>pronoy33-1053@diu.edu.bd</t>
        </is>
      </c>
    </row>
    <row customHeight="1" ht="12.75" r="458" s="161">
      <c r="A458" s="10" t="n"/>
      <c r="B458" s="85" t="n">
        <v>456</v>
      </c>
      <c r="C458" s="85" t="n"/>
      <c r="D458" s="86" t="inlineStr">
        <is>
          <t>MD. Minhajul Islam</t>
        </is>
      </c>
      <c r="E458" s="86" t="inlineStr">
        <is>
          <t>111-15-1213</t>
        </is>
      </c>
      <c r="F458" s="49">
        <f>IF((MID(E458,5,2))="10","ENG",IF((MID(E458,5,2))="11","BBA",IF((MID(E458,5,2))="12","MBA(E)",IF((MID(E458,5,2))="14","MBA",IF((MID(E458,5,2))="15","CSE",IF((MID(E458,5,2))="16","CIS",IF((MID(E458,5,2))="17","MS-MIS",IF((MID(E458,5,2))="18","B.COM",IF((MID(E458,5,2))="19","ETE",IF((MID(E458,5,2))="20","CS",IF((MID(E458,5,2))="21","MA-ENG(P)",IF((MID(E458,5,2))="22","MA-ENG(F)",IF((MID(E458,5,2))="23","TE",IF((MID(E458,5,2))="24","JMC",IF((MID(E458,5,2))="25","MS-CSE",IF((MID(E458,5,2))="26","LLB(H)",IF((MID(E458,5,2))="27","BRE",IF((MID(E458,5,2))="28","MSS-JMC",IF((MID(E458,5,2))="29","PHARMACY",IF((MID(E458,5,2))="30","ESDM",IF((MID(E458,5,2))="31","MS-ETE",IF((MID(E458,5,2))="32","MS-TE",IF((MID(E458,5,2))="33","EEE",IF((MID(E458,5,2))="34","NFE",IF((MID(E458,5,2))="35","SWE",IF((MID(E458,5,2))="36","LLB(P)",IF((MID(E458,5,2))="37","LLM(Pre)",IF((MID(E458,5,2))="38","LLM(F)",IF((MID(E458,5,2))="39","ICT",IF((MID(E458,5,2))="40","MTCA",IF((MID(E458,5,2))="41","MS-PH",IF((MID(E458,5,2))="42","ARCH",IF((MID(E458,5,2))="43","THM",IF((MID(E458,5,2))="44","MS-SWE",IF((MID(E458,5,2))="45","ENTRE",IF((MID(E458,5,2))="46","M-PHARM",IF((MID(E458,5,2))="47","CIVIL-ENG",0)))))))))))))))))))))))))))))))))))))</f>
        <v/>
      </c>
      <c r="G458" s="90">
        <f>IF((LEFT(E458,3))="063","Fall-2006",IF((LEFT(E458,3))="071","Spring-2007",IF((LEFT(E458,3))="072","Summer-2007",IF((LEFT(E458,3))="073","Fall-2007",IF((LEFT(E458,3))="081","Spring-2008",IF((LEFT(E458,3))="082","Summer-2008",IF((LEFT(E458,3))="083","Fall-2008",IF((LEFT(E458,3))="091","Spring-2009",IF((LEFT(E458,3))="092","Summer-2009",IF((LEFT(E458,3))="093","Fall-2009",IF((LEFT(E458,3))="101","Spring-2010",IF((LEFT(E458,3))="102","Summer-2010",IF((LEFT(E458,3))="103","Fall-2010",IF((LEFT(E458,3))="111","Spring-2011",IF((LEFT(E458,3))="112","Summer-2011",IF((LEFT(E458,3))="113","Fall-2011",IF((LEFT(E458,3))="121","Spring-2012",IF((LEFT(E458,3))="122","Summer-2012",IF((LEFT(E458,3))="123","Fall-2012",IF((LEFT(E458,3))="131","Spring-2013",IF((LEFT(E458,3))="132","Summer-2013",IF((LEFT(E458,3))="133","Fall-2013",IF((LEFT(E458,3))="141","Spring-2014",IF((LEFT(E458,3))="142","Summer-2014",IF((LEFT(E458,3))="143","Fall-2014",0)))))))))))))))))))))))))</f>
        <v/>
      </c>
      <c r="H458" s="85" t="inlineStr">
        <is>
          <t>Summer 2014</t>
        </is>
      </c>
      <c r="I458" s="85" t="inlineStr">
        <is>
          <t>Mayalogy Private Ltd.</t>
        </is>
      </c>
      <c r="J458" s="85" t="inlineStr">
        <is>
          <t>Software Engineer</t>
        </is>
      </c>
      <c r="K458" s="85" t="inlineStr">
        <is>
          <t>92/03, Emell Villa,Shukrabad,Dhanmondi,Dhaka-1207.</t>
        </is>
      </c>
      <c r="L458" s="85" t="inlineStr">
        <is>
          <t>Khanpur,Aurgunpara,Bagmara,Rajshahi.</t>
        </is>
      </c>
      <c r="M458" s="17" t="n">
        <v>1722503052</v>
      </c>
      <c r="N458" s="23">
        <f>HYPERLINK("mailto:kmsohelinfo@gmail.com","kmsohelinfo@gmail.com")</f>
        <v/>
      </c>
    </row>
    <row customHeight="1" ht="12.75" r="459" s="161">
      <c r="A459" s="10" t="n"/>
      <c r="B459" s="85" t="n">
        <v>457</v>
      </c>
      <c r="C459" s="85" t="n"/>
      <c r="D459" s="96" t="inlineStr">
        <is>
          <t>Md. Imam Azam</t>
        </is>
      </c>
      <c r="E459" s="29" t="inlineStr">
        <is>
          <t>122-15-1911</t>
        </is>
      </c>
      <c r="F459" s="49">
        <f>IF((MID(E459,5,2))="10","ENG",IF((MID(E459,5,2))="11","BBA",IF((MID(E459,5,2))="12","MBA(E)",IF((MID(E459,5,2))="14","MBA",IF((MID(E459,5,2))="15","CSE",IF((MID(E459,5,2))="16","CIS",IF((MID(E459,5,2))="17","MS-MIS",IF((MID(E459,5,2))="18","B.COM",IF((MID(E459,5,2))="19","ETE",IF((MID(E459,5,2))="20","CS",IF((MID(E459,5,2))="21","MA-ENG(P)",IF((MID(E459,5,2))="22","MA-ENG(F)",IF((MID(E459,5,2))="23","TE",IF((MID(E459,5,2))="24","JMC",IF((MID(E459,5,2))="25","MS-CSE",IF((MID(E459,5,2))="26","LLB(H)",IF((MID(E459,5,2))="27","BRE",IF((MID(E459,5,2))="28","MSS-JMC",IF((MID(E459,5,2))="29","PHARMACY",IF((MID(E459,5,2))="30","ESDM",IF((MID(E459,5,2))="31","MS-ETE",IF((MID(E459,5,2))="32","MS-TE",IF((MID(E459,5,2))="33","EEE",IF((MID(E459,5,2))="34","NFE",IF((MID(E459,5,2))="35","SWE",IF((MID(E459,5,2))="36","LLB(P)",IF((MID(E459,5,2))="37","LLM(Pre)",IF((MID(E459,5,2))="38","LLM(F)",IF((MID(E459,5,2))="39","ICT",IF((MID(E459,5,2))="40","MTCA",IF((MID(E459,5,2))="41","MS-PH",IF((MID(E459,5,2))="42","ARCH",IF((MID(E459,5,2))="43","THM",IF((MID(E459,5,2))="44","MS-SWE",IF((MID(E459,5,2))="45","ENTRE",IF((MID(E459,5,2))="46","M-PHARM",IF((MID(E459,5,2))="47","CIVIL-ENG",0)))))))))))))))))))))))))))))))))))))</f>
        <v/>
      </c>
      <c r="G459" s="90">
        <f>IF((LEFT(E459,3))="063","Fall-2006",IF((LEFT(E459,3))="071","Spring-2007",IF((LEFT(E459,3))="072","Summer-2007",IF((LEFT(E459,3))="073","Fall-2007",IF((LEFT(E459,3))="081","Spring-2008",IF((LEFT(E459,3))="082","Summer-2008",IF((LEFT(E459,3))="083","Fall-2008",IF((LEFT(E459,3))="091","Spring-2009",IF((LEFT(E459,3))="092","Summer-2009",IF((LEFT(E459,3))="093","Fall-2009",IF((LEFT(E459,3))="101","Spring-2010",IF((LEFT(E459,3))="102","Summer-2010",IF((LEFT(E459,3))="103","Fall-2010",IF((LEFT(E459,3))="111","Spring-2011",IF((LEFT(E459,3))="112","Summer-2011",IF((LEFT(E459,3))="113","Fall-2011",IF((LEFT(E459,3))="121","Spring-2012",IF((LEFT(E459,3))="122","Summer-2012",IF((LEFT(E459,3))="123","Fall-2012",IF((LEFT(E459,3))="131","Spring-2013",IF((LEFT(E459,3))="132","Summer-2013",IF((LEFT(E459,3))="133","Fall-2013",IF((LEFT(E459,3))="141","Spring-2014",IF((LEFT(E459,3))="142","Summer-2014",IF((LEFT(E459,3))="143","Fall-2014",0)))))))))))))))))))))))))</f>
        <v/>
      </c>
      <c r="H459" s="85" t="inlineStr">
        <is>
          <t>Fall-2015</t>
        </is>
      </c>
      <c r="I459" s="85" t="inlineStr">
        <is>
          <t>-</t>
        </is>
      </c>
      <c r="J459" s="85" t="inlineStr">
        <is>
          <t>-</t>
        </is>
      </c>
      <c r="K459" s="85" t="inlineStr">
        <is>
          <t>56, 4th Floor, West Razabazar, Tejgaon, Dhaka-1208</t>
        </is>
      </c>
      <c r="L459" s="85" t="inlineStr">
        <is>
          <t>Vill-Banail, Post-Shibgonj, Thana-Sibgonj, Dist-Bogra.</t>
        </is>
      </c>
      <c r="M459" s="32" t="inlineStr">
        <is>
          <t>01719790036</t>
        </is>
      </c>
      <c r="N459" s="27" t="inlineStr">
        <is>
          <t>rajuahmed0201@gmail.com</t>
        </is>
      </c>
    </row>
    <row customHeight="1" ht="12.75" r="460" s="161">
      <c r="A460" s="10" t="n"/>
      <c r="B460" s="85" t="n">
        <v>458</v>
      </c>
      <c r="C460" s="85" t="n"/>
      <c r="D460" s="86" t="inlineStr">
        <is>
          <t>Lora Annanya Biswas</t>
        </is>
      </c>
      <c r="E460" s="86" t="inlineStr">
        <is>
          <t>111-15-1177</t>
        </is>
      </c>
      <c r="F460" s="49">
        <f>IF((MID(E460,5,2))="10","ENG",IF((MID(E460,5,2))="11","BBA",IF((MID(E460,5,2))="12","MBA(E)",IF((MID(E460,5,2))="14","MBA",IF((MID(E460,5,2))="15","CSE",IF((MID(E460,5,2))="16","CIS",IF((MID(E460,5,2))="17","MS-MIS",IF((MID(E460,5,2))="18","B.COM",IF((MID(E460,5,2))="19","ETE",IF((MID(E460,5,2))="20","CS",IF((MID(E460,5,2))="21","MA-ENG(P)",IF((MID(E460,5,2))="22","MA-ENG(F)",IF((MID(E460,5,2))="23","TE",IF((MID(E460,5,2))="24","JMC",IF((MID(E460,5,2))="25","MS-CSE",IF((MID(E460,5,2))="26","LLB(H)",IF((MID(E460,5,2))="27","BRE",IF((MID(E460,5,2))="28","MSS-JMC",IF((MID(E460,5,2))="29","PHARMACY",IF((MID(E460,5,2))="30","ESDM",IF((MID(E460,5,2))="31","MS-ETE",IF((MID(E460,5,2))="32","MS-TE",IF((MID(E460,5,2))="33","EEE",IF((MID(E460,5,2))="34","NFE",IF((MID(E460,5,2))="35","SWE",IF((MID(E460,5,2))="36","LLB(P)",IF((MID(E460,5,2))="37","LLM(Pre)",IF((MID(E460,5,2))="38","LLM(F)",IF((MID(E460,5,2))="39","ICT",IF((MID(E460,5,2))="40","MTCA",IF((MID(E460,5,2))="41","MS-PH",IF((MID(E460,5,2))="42","ARCH",IF((MID(E460,5,2))="43","THM",IF((MID(E460,5,2))="44","MS-SWE",IF((MID(E460,5,2))="45","ENTRE",IF((MID(E460,5,2))="46","M-PHARM",IF((MID(E460,5,2))="47","CIVIL-ENG",0)))))))))))))))))))))))))))))))))))))</f>
        <v/>
      </c>
      <c r="G460" s="90">
        <f>IF((LEFT(E460,3))="063","Fall-2006",IF((LEFT(E460,3))="071","Spring-2007",IF((LEFT(E460,3))="072","Summer-2007",IF((LEFT(E460,3))="073","Fall-2007",IF((LEFT(E460,3))="081","Spring-2008",IF((LEFT(E460,3))="082","Summer-2008",IF((LEFT(E460,3))="083","Fall-2008",IF((LEFT(E460,3))="091","Spring-2009",IF((LEFT(E460,3))="092","Summer-2009",IF((LEFT(E460,3))="093","Fall-2009",IF((LEFT(E460,3))="101","Spring-2010",IF((LEFT(E460,3))="102","Summer-2010",IF((LEFT(E460,3))="103","Fall-2010",IF((LEFT(E460,3))="111","Spring-2011",IF((LEFT(E460,3))="112","Summer-2011",IF((LEFT(E460,3))="113","Fall-2011",IF((LEFT(E460,3))="121","Spring-2012",IF((LEFT(E460,3))="122","Summer-2012",IF((LEFT(E460,3))="123","Fall-2012",IF((LEFT(E460,3))="131","Spring-2013",IF((LEFT(E460,3))="132","Summer-2013",IF((LEFT(E460,3))="133","Fall-2013",IF((LEFT(E460,3))="141","Spring-2014",IF((LEFT(E460,3))="142","Summer-2014",IF((LEFT(E460,3))="143","Fall-2014",0)))))))))))))))))))))))))</f>
        <v/>
      </c>
      <c r="H460" s="85" t="inlineStr">
        <is>
          <t>Spring 2015</t>
        </is>
      </c>
      <c r="I460" s="85" t="inlineStr">
        <is>
          <t>Spectrum Engineerintg Consrortium Ltd.</t>
        </is>
      </c>
      <c r="J460" s="85" t="inlineStr">
        <is>
          <t>Jr. Sortware Engineer</t>
        </is>
      </c>
      <c r="K460" s="85" t="inlineStr">
        <is>
          <t>H: 21,Lake Circus Road, Kalabagan,Dhanmondi,Dhaka.</t>
        </is>
      </c>
      <c r="L460" s="85" t="inlineStr">
        <is>
          <t>2 no Kutibari,Mission House Faridpur.</t>
        </is>
      </c>
      <c r="M460" s="17" t="n">
        <v>1671727465</v>
      </c>
      <c r="N460" s="23">
        <f>HYPERLINK("mailto:lora.annanya@gmail.com","lora.annanya@gmail.com")</f>
        <v/>
      </c>
    </row>
    <row customHeight="1" ht="12.75" r="461" s="161">
      <c r="A461" s="10" t="n"/>
      <c r="B461" s="85" t="n">
        <v>459</v>
      </c>
      <c r="C461" s="85" t="n"/>
      <c r="D461" s="86" t="inlineStr">
        <is>
          <t>MD. Iqbal Hossain</t>
        </is>
      </c>
      <c r="E461" s="86" t="inlineStr">
        <is>
          <t>111-15-1327</t>
        </is>
      </c>
      <c r="F461" s="49">
        <f>IF((MID(E461,5,2))="10","ENG",IF((MID(E461,5,2))="11","BBA",IF((MID(E461,5,2))="12","MBA(E)",IF((MID(E461,5,2))="14","MBA",IF((MID(E461,5,2))="15","CSE",IF((MID(E461,5,2))="16","CIS",IF((MID(E461,5,2))="17","MS-MIS",IF((MID(E461,5,2))="18","B.COM",IF((MID(E461,5,2))="19","ETE",IF((MID(E461,5,2))="20","CS",IF((MID(E461,5,2))="21","MA-ENG(P)",IF((MID(E461,5,2))="22","MA-ENG(F)",IF((MID(E461,5,2))="23","TE",IF((MID(E461,5,2))="24","JMC",IF((MID(E461,5,2))="25","MS-CSE",IF((MID(E461,5,2))="26","LLB(H)",IF((MID(E461,5,2))="27","BRE",IF((MID(E461,5,2))="28","MSS-JMC",IF((MID(E461,5,2))="29","PHARMACY",IF((MID(E461,5,2))="30","ESDM",IF((MID(E461,5,2))="31","MS-ETE",IF((MID(E461,5,2))="32","MS-TE",IF((MID(E461,5,2))="33","EEE",IF((MID(E461,5,2))="34","NFE",IF((MID(E461,5,2))="35","SWE",IF((MID(E461,5,2))="36","LLB(P)",IF((MID(E461,5,2))="37","LLM(Pre)",IF((MID(E461,5,2))="38","LLM(F)",IF((MID(E461,5,2))="39","ICT",IF((MID(E461,5,2))="40","MTCA",IF((MID(E461,5,2))="41","MS-PH",IF((MID(E461,5,2))="42","ARCH",IF((MID(E461,5,2))="43","THM",IF((MID(E461,5,2))="44","MS-SWE",IF((MID(E461,5,2))="45","ENTRE",IF((MID(E461,5,2))="46","M-PHARM",IF((MID(E461,5,2))="47","CIVIL-ENG",0)))))))))))))))))))))))))))))))))))))</f>
        <v/>
      </c>
      <c r="G461" s="90">
        <f>IF((LEFT(E461,3))="063","Fall-2006",IF((LEFT(E461,3))="071","Spring-2007",IF((LEFT(E461,3))="072","Summer-2007",IF((LEFT(E461,3))="073","Fall-2007",IF((LEFT(E461,3))="081","Spring-2008",IF((LEFT(E461,3))="082","Summer-2008",IF((LEFT(E461,3))="083","Fall-2008",IF((LEFT(E461,3))="091","Spring-2009",IF((LEFT(E461,3))="092","Summer-2009",IF((LEFT(E461,3))="093","Fall-2009",IF((LEFT(E461,3))="101","Spring-2010",IF((LEFT(E461,3))="102","Summer-2010",IF((LEFT(E461,3))="103","Fall-2010",IF((LEFT(E461,3))="111","Spring-2011",IF((LEFT(E461,3))="112","Summer-2011",IF((LEFT(E461,3))="113","Fall-2011",IF((LEFT(E461,3))="121","Spring-2012",IF((LEFT(E461,3))="122","Summer-2012",IF((LEFT(E461,3))="123","Fall-2012",IF((LEFT(E461,3))="131","Spring-2013",IF((LEFT(E461,3))="132","Summer-2013",IF((LEFT(E461,3))="133","Fall-2013",IF((LEFT(E461,3))="141","Spring-2014",IF((LEFT(E461,3))="142","Summer-2014",IF((LEFT(E461,3))="143","Fall-2014",0)))))))))))))))))))))))))</f>
        <v/>
      </c>
      <c r="H461" s="85" t="inlineStr">
        <is>
          <t>Spring 2015</t>
        </is>
      </c>
      <c r="I461" s="85" t="inlineStr">
        <is>
          <t>Spectrum Engineerintg Consrortium Ltd.</t>
        </is>
      </c>
      <c r="J461" s="85" t="inlineStr">
        <is>
          <t>Jr. Sortware Engineer</t>
        </is>
      </c>
      <c r="K461" s="85" t="inlineStr">
        <is>
          <t>186/6, 1st Floor, Tejkunipara,Tejgaon,Dhaka-1215.</t>
        </is>
      </c>
      <c r="L461" s="85" t="inlineStr">
        <is>
          <t>Gazipur,Muradnagar,Comilla.</t>
        </is>
      </c>
      <c r="M461" s="17" t="n">
        <v>1671998671</v>
      </c>
      <c r="N461" s="23">
        <f>HYPERLINK("mailto:iqbal.hossain2021@gmail.com","iqbal.hossain2021@gmail.com")</f>
        <v/>
      </c>
    </row>
    <row customHeight="1" ht="12.75" r="462" s="161">
      <c r="A462" s="10" t="n"/>
      <c r="B462" s="85" t="n">
        <v>460</v>
      </c>
      <c r="C462" s="85" t="n"/>
      <c r="D462" s="86" t="inlineStr">
        <is>
          <t>MD. Mizanour 
Rahman</t>
        </is>
      </c>
      <c r="E462" s="86" t="inlineStr">
        <is>
          <t>113-23-2678</t>
        </is>
      </c>
      <c r="F462" s="49">
        <f>IF((MID(E462,5,2))="10","ENG",IF((MID(E462,5,2))="11","BBA",IF((MID(E462,5,2))="12","MBA(E)",IF((MID(E462,5,2))="14","MBA",IF((MID(E462,5,2))="15","CSE",IF((MID(E462,5,2))="16","CIS",IF((MID(E462,5,2))="17","MS-MIS",IF((MID(E462,5,2))="18","B.COM",IF((MID(E462,5,2))="19","ETE",IF((MID(E462,5,2))="20","CS",IF((MID(E462,5,2))="21","MA-ENG(P)",IF((MID(E462,5,2))="22","MA-ENG(F)",IF((MID(E462,5,2))="23","TE",IF((MID(E462,5,2))="24","JMC",IF((MID(E462,5,2))="25","MS-CSE",IF((MID(E462,5,2))="26","LLB(H)",IF((MID(E462,5,2))="27","BRE",IF((MID(E462,5,2))="28","MSS-JMC",IF((MID(E462,5,2))="29","PHARMACY",IF((MID(E462,5,2))="30","ESDM",IF((MID(E462,5,2))="31","MS-ETE",IF((MID(E462,5,2))="32","MS-TE",IF((MID(E462,5,2))="33","EEE",IF((MID(E462,5,2))="34","NFE",IF((MID(E462,5,2))="35","SWE",IF((MID(E462,5,2))="36","LLB(P)",IF((MID(E462,5,2))="37","LLM(Pre)",IF((MID(E462,5,2))="38","LLM(F)",IF((MID(E462,5,2))="39","ICT",IF((MID(E462,5,2))="40","MTCA",IF((MID(E462,5,2))="41","MS-PH",IF((MID(E462,5,2))="42","ARCH",IF((MID(E462,5,2))="43","THM",IF((MID(E462,5,2))="44","MS-SWE",IF((MID(E462,5,2))="45","ENTRE",IF((MID(E462,5,2))="46","M-PHARM",IF((MID(E462,5,2))="47","CIVIL-ENG",0)))))))))))))))))))))))))))))))))))))</f>
        <v/>
      </c>
      <c r="G462" s="90">
        <f>IF((LEFT(E462,3))="063","Fall-2006",IF((LEFT(E462,3))="071","Spring-2007",IF((LEFT(E462,3))="072","Summer-2007",IF((LEFT(E462,3))="073","Fall-2007",IF((LEFT(E462,3))="081","Spring-2008",IF((LEFT(E462,3))="082","Summer-2008",IF((LEFT(E462,3))="083","Fall-2008",IF((LEFT(E462,3))="091","Spring-2009",IF((LEFT(E462,3))="092","Summer-2009",IF((LEFT(E462,3))="093","Fall-2009",IF((LEFT(E462,3))="101","Spring-2010",IF((LEFT(E462,3))="102","Summer-2010",IF((LEFT(E462,3))="103","Fall-2010",IF((LEFT(E462,3))="111","Spring-2011",IF((LEFT(E462,3))="112","Summer-2011",IF((LEFT(E462,3))="113","Fall-2011",IF((LEFT(E462,3))="121","Spring-2012",IF((LEFT(E462,3))="122","Summer-2012",IF((LEFT(E462,3))="123","Fall-2012",IF((LEFT(E462,3))="131","Spring-2013",IF((LEFT(E462,3))="132","Summer-2013",IF((LEFT(E462,3))="133","Fall-2013",IF((LEFT(E462,3))="141","Spring-2014",IF((LEFT(E462,3))="142","Summer-2014",IF((LEFT(E462,3))="143","Fall-2014",0)))))))))))))))))))))))))</f>
        <v/>
      </c>
      <c r="H462" s="85" t="inlineStr">
        <is>
          <t>Summer 2015</t>
        </is>
      </c>
      <c r="I462" s="85" t="inlineStr">
        <is>
          <t>Crossline Knit Fabrics Ltd.</t>
        </is>
      </c>
      <c r="J462" s="85" t="inlineStr">
        <is>
          <t>Asst. Merchandiser</t>
        </is>
      </c>
      <c r="K462" s="85" t="inlineStr">
        <is>
          <t>Vadam,Tongi, Gazipur.</t>
        </is>
      </c>
      <c r="L462" s="85" t="inlineStr">
        <is>
          <t>Char Khan Khanapur,Rajbari Sadar,Rajbari.</t>
        </is>
      </c>
      <c r="M462" s="17" t="n">
        <v>1720516783</v>
      </c>
      <c r="N462" s="23">
        <f>HYPERLINK("mailto:nayemrahaman1991@gmail.com","nayemrahaman1991@gmail.com")</f>
        <v/>
      </c>
    </row>
    <row customHeight="1" ht="12.75" r="463" s="161">
      <c r="A463" s="10" t="n"/>
      <c r="B463" s="85" t="n">
        <v>461</v>
      </c>
      <c r="C463" s="85" t="n"/>
      <c r="D463" s="96" t="inlineStr">
        <is>
          <t>Al-Amin</t>
        </is>
      </c>
      <c r="E463" s="29" t="inlineStr">
        <is>
          <t>111-26-188</t>
        </is>
      </c>
      <c r="F463" s="49">
        <f>IF((MID(E463,5,2))="10","ENG",IF((MID(E463,5,2))="11","BBA",IF((MID(E463,5,2))="12","MBA(E)",IF((MID(E463,5,2))="14","MBA",IF((MID(E463,5,2))="15","CSE",IF((MID(E463,5,2))="16","CIS",IF((MID(E463,5,2))="17","MS-MIS",IF((MID(E463,5,2))="18","B.COM",IF((MID(E463,5,2))="19","ETE",IF((MID(E463,5,2))="20","CS",IF((MID(E463,5,2))="21","MA-ENG(P)",IF((MID(E463,5,2))="22","MA-ENG(F)",IF((MID(E463,5,2))="23","TE",IF((MID(E463,5,2))="24","JMC",IF((MID(E463,5,2))="25","MS-CSE",IF((MID(E463,5,2))="26","LLB(H)",IF((MID(E463,5,2))="27","BRE",IF((MID(E463,5,2))="28","MSS-JMC",IF((MID(E463,5,2))="29","PHARMACY",IF((MID(E463,5,2))="30","ESDM",IF((MID(E463,5,2))="31","MS-ETE",IF((MID(E463,5,2))="32","MS-TE",IF((MID(E463,5,2))="33","EEE",IF((MID(E463,5,2))="34","NFE",IF((MID(E463,5,2))="35","SWE",IF((MID(E463,5,2))="36","LLB(P)",IF((MID(E463,5,2))="37","LLM(Pre)",IF((MID(E463,5,2))="38","LLM(F)",IF((MID(E463,5,2))="39","ICT",IF((MID(E463,5,2))="40","MTCA",IF((MID(E463,5,2))="41","MS-PH",IF((MID(E463,5,2))="42","ARCH",IF((MID(E463,5,2))="43","THM",IF((MID(E463,5,2))="44","MS-SWE",IF((MID(E463,5,2))="45","ENTRE",IF((MID(E463,5,2))="46","M-PHARM",IF((MID(E463,5,2))="47","CIVIL-ENG",0)))))))))))))))))))))))))))))))))))))</f>
        <v/>
      </c>
      <c r="G463" s="90">
        <f>IF((LEFT(E463,3))="063","Fall-2006",IF((LEFT(E463,3))="071","Spring-2007",IF((LEFT(E463,3))="072","Summer-2007",IF((LEFT(E463,3))="073","Fall-2007",IF((LEFT(E463,3))="081","Spring-2008",IF((LEFT(E463,3))="082","Summer-2008",IF((LEFT(E463,3))="083","Fall-2008",IF((LEFT(E463,3))="091","Spring-2009",IF((LEFT(E463,3))="092","Summer-2009",IF((LEFT(E463,3))="093","Fall-2009",IF((LEFT(E463,3))="101","Spring-2010",IF((LEFT(E463,3))="102","Summer-2010",IF((LEFT(E463,3))="103","Fall-2010",IF((LEFT(E463,3))="111","Spring-2011",IF((LEFT(E463,3))="112","Summer-2011",IF((LEFT(E463,3))="113","Fall-2011",IF((LEFT(E463,3))="121","Spring-2012",IF((LEFT(E463,3))="122","Summer-2012",IF((LEFT(E463,3))="123","Fall-2012",IF((LEFT(E463,3))="131","Spring-2013",IF((LEFT(E463,3))="132","Summer-2013",IF((LEFT(E463,3))="133","Fall-2013",IF((LEFT(E463,3))="141","Spring-2014",IF((LEFT(E463,3))="142","Summer-2014",IF((LEFT(E463,3))="143","Fall-2014",0)))))))))))))))))))))))))</f>
        <v/>
      </c>
      <c r="H463" s="85" t="inlineStr">
        <is>
          <t>Fall-2014</t>
        </is>
      </c>
      <c r="I463" s="85" t="inlineStr">
        <is>
          <t>-</t>
        </is>
      </c>
      <c r="J463" s="85" t="inlineStr">
        <is>
          <t>-</t>
        </is>
      </c>
      <c r="K463" s="85" t="inlineStr">
        <is>
          <t>Flat-151, Uttar Chayabithy, joydebpur, Gazipur.</t>
        </is>
      </c>
      <c r="L463" s="85" t="inlineStr">
        <is>
          <t>Flat-151, Uttar Chayabithy, joydebpur, Gazipur.</t>
        </is>
      </c>
      <c r="M463" s="32" t="inlineStr">
        <is>
          <t>01717234735</t>
        </is>
      </c>
      <c r="N463" s="27" t="inlineStr">
        <is>
          <t>adb.alaminbd@gmail.com</t>
        </is>
      </c>
    </row>
    <row customHeight="1" ht="12.75" r="464" s="161">
      <c r="A464" s="10" t="n"/>
      <c r="B464" s="85" t="n">
        <v>462</v>
      </c>
      <c r="C464" s="85" t="n"/>
      <c r="D464" s="86" t="inlineStr">
        <is>
          <t>MD. Ariful Islam</t>
        </is>
      </c>
      <c r="E464" s="86" t="inlineStr">
        <is>
          <t>103-33-268</t>
        </is>
      </c>
      <c r="F464" s="49">
        <f>IF((MID(E464,5,2))="10","ENG",IF((MID(E464,5,2))="11","BBA",IF((MID(E464,5,2))="12","MBA(E)",IF((MID(E464,5,2))="14","MBA",IF((MID(E464,5,2))="15","CSE",IF((MID(E464,5,2))="16","CIS",IF((MID(E464,5,2))="17","MS-MIS",IF((MID(E464,5,2))="18","B.COM",IF((MID(E464,5,2))="19","ETE",IF((MID(E464,5,2))="20","CS",IF((MID(E464,5,2))="21","MA-ENG(P)",IF((MID(E464,5,2))="22","MA-ENG(F)",IF((MID(E464,5,2))="23","TE",IF((MID(E464,5,2))="24","JMC",IF((MID(E464,5,2))="25","MS-CSE",IF((MID(E464,5,2))="26","LLB(H)",IF((MID(E464,5,2))="27","BRE",IF((MID(E464,5,2))="28","MSS-JMC",IF((MID(E464,5,2))="29","PHARMACY",IF((MID(E464,5,2))="30","ESDM",IF((MID(E464,5,2))="31","MS-ETE",IF((MID(E464,5,2))="32","MS-TE",IF((MID(E464,5,2))="33","EEE",IF((MID(E464,5,2))="34","NFE",IF((MID(E464,5,2))="35","SWE",IF((MID(E464,5,2))="36","LLB(P)",IF((MID(E464,5,2))="37","LLM(Pre)",IF((MID(E464,5,2))="38","LLM(F)",IF((MID(E464,5,2))="39","ICT",IF((MID(E464,5,2))="40","MTCA",IF((MID(E464,5,2))="41","MS-PH",IF((MID(E464,5,2))="42","ARCH",IF((MID(E464,5,2))="43","THM",IF((MID(E464,5,2))="44","MS-SWE",IF((MID(E464,5,2))="45","ENTRE",IF((MID(E464,5,2))="46","M-PHARM",IF((MID(E464,5,2))="47","CIVIL-ENG",0)))))))))))))))))))))))))))))))))))))</f>
        <v/>
      </c>
      <c r="G464" s="90">
        <f>IF((LEFT(E464,3))="063","Fall-2006",IF((LEFT(E464,3))="071","Spring-2007",IF((LEFT(E464,3))="072","Summer-2007",IF((LEFT(E464,3))="073","Fall-2007",IF((LEFT(E464,3))="081","Spring-2008",IF((LEFT(E464,3))="082","Summer-2008",IF((LEFT(E464,3))="083","Fall-2008",IF((LEFT(E464,3))="091","Spring-2009",IF((LEFT(E464,3))="092","Summer-2009",IF((LEFT(E464,3))="093","Fall-2009",IF((LEFT(E464,3))="101","Spring-2010",IF((LEFT(E464,3))="102","Summer-2010",IF((LEFT(E464,3))="103","Fall-2010",IF((LEFT(E464,3))="111","Spring-2011",IF((LEFT(E464,3))="112","Summer-2011",IF((LEFT(E464,3))="113","Fall-2011",IF((LEFT(E464,3))="121","Spring-2012",IF((LEFT(E464,3))="122","Summer-2012",IF((LEFT(E464,3))="123","Fall-2012",IF((LEFT(E464,3))="131","Spring-2013",IF((LEFT(E464,3))="132","Summer-2013",IF((LEFT(E464,3))="133","Fall-2013",IF((LEFT(E464,3))="141","Spring-2014",IF((LEFT(E464,3))="142","Summer-2014",IF((LEFT(E464,3))="143","Fall-2014",0)))))))))))))))))))))))))</f>
        <v/>
      </c>
      <c r="H464" s="85" t="inlineStr">
        <is>
          <t>Fall 2014</t>
        </is>
      </c>
      <c r="I464" s="85" t="inlineStr">
        <is>
          <t xml:space="preserve">CRM Brak Bank </t>
        </is>
      </c>
      <c r="J464" s="85" t="inlineStr">
        <is>
          <t>Executive</t>
        </is>
      </c>
      <c r="K464" s="85" t="inlineStr">
        <is>
          <t>91/4, Indira Road, Farmgate,Dhaka.</t>
        </is>
      </c>
      <c r="L464" s="85" t="inlineStr">
        <is>
          <t>Aramnagar,Bishwas Para,Joypurhat.</t>
        </is>
      </c>
      <c r="M464" s="17" t="n">
        <v>1720495937</v>
      </c>
      <c r="N464" s="23">
        <f>HYPERLINK("mailto:ariful-268@diu.edu.bd","ariful-268@diu.edu.bd")</f>
        <v/>
      </c>
    </row>
    <row customHeight="1" ht="12.75" r="465" s="161">
      <c r="A465" s="10" t="n"/>
      <c r="B465" s="85" t="n">
        <v>463</v>
      </c>
      <c r="C465" s="85" t="n"/>
      <c r="D465" s="96" t="inlineStr">
        <is>
          <t>Tangina Rahman</t>
        </is>
      </c>
      <c r="E465" s="29" t="inlineStr">
        <is>
          <t>112-26-266</t>
        </is>
      </c>
      <c r="F465" s="49">
        <f>IF((MID(E465,5,2))="10","ENG",IF((MID(E465,5,2))="11","BBA",IF((MID(E465,5,2))="12","MBA(E)",IF((MID(E465,5,2))="14","MBA",IF((MID(E465,5,2))="15","CSE",IF((MID(E465,5,2))="16","CIS",IF((MID(E465,5,2))="17","MS-MIS",IF((MID(E465,5,2))="18","B.COM",IF((MID(E465,5,2))="19","ETE",IF((MID(E465,5,2))="20","CS",IF((MID(E465,5,2))="21","MA-ENG(P)",IF((MID(E465,5,2))="22","MA-ENG(F)",IF((MID(E465,5,2))="23","TE",IF((MID(E465,5,2))="24","JMC",IF((MID(E465,5,2))="25","MS-CSE",IF((MID(E465,5,2))="26","LLB(H)",IF((MID(E465,5,2))="27","BRE",IF((MID(E465,5,2))="28","MSS-JMC",IF((MID(E465,5,2))="29","PHARMACY",IF((MID(E465,5,2))="30","ESDM",IF((MID(E465,5,2))="31","MS-ETE",IF((MID(E465,5,2))="32","MS-TE",IF((MID(E465,5,2))="33","EEE",IF((MID(E465,5,2))="34","NFE",IF((MID(E465,5,2))="35","SWE",IF((MID(E465,5,2))="36","LLB(P)",IF((MID(E465,5,2))="37","LLM(Pre)",IF((MID(E465,5,2))="38","LLM(F)",IF((MID(E465,5,2))="39","ICT",IF((MID(E465,5,2))="40","MTCA",IF((MID(E465,5,2))="41","MS-PH",IF((MID(E465,5,2))="42","ARCH",IF((MID(E465,5,2))="43","THM",IF((MID(E465,5,2))="44","MS-SWE",IF((MID(E465,5,2))="45","ENTRE",IF((MID(E465,5,2))="46","M-PHARM",IF((MID(E465,5,2))="47","CIVIL-ENG",0)))))))))))))))))))))))))))))))))))))</f>
        <v/>
      </c>
      <c r="G465" s="90">
        <f>IF((LEFT(E465,3))="063","Fall-2006",IF((LEFT(E465,3))="071","Spring-2007",IF((LEFT(E465,3))="072","Summer-2007",IF((LEFT(E465,3))="073","Fall-2007",IF((LEFT(E465,3))="081","Spring-2008",IF((LEFT(E465,3))="082","Summer-2008",IF((LEFT(E465,3))="083","Fall-2008",IF((LEFT(E465,3))="091","Spring-2009",IF((LEFT(E465,3))="092","Summer-2009",IF((LEFT(E465,3))="093","Fall-2009",IF((LEFT(E465,3))="101","Spring-2010",IF((LEFT(E465,3))="102","Summer-2010",IF((LEFT(E465,3))="103","Fall-2010",IF((LEFT(E465,3))="111","Spring-2011",IF((LEFT(E465,3))="112","Summer-2011",IF((LEFT(E465,3))="113","Fall-2011",IF((LEFT(E465,3))="121","Spring-2012",IF((LEFT(E465,3))="122","Summer-2012",IF((LEFT(E465,3))="123","Fall-2012",IF((LEFT(E465,3))="131","Spring-2013",IF((LEFT(E465,3))="132","Summer-2013",IF((LEFT(E465,3))="133","Fall-2013",IF((LEFT(E465,3))="141","Spring-2014",IF((LEFT(E465,3))="142","Summer-2014",IF((LEFT(E465,3))="143","Fall-2014",0)))))))))))))))))))))))))</f>
        <v/>
      </c>
      <c r="H465" s="85" t="inlineStr">
        <is>
          <t>Summer-2015</t>
        </is>
      </c>
      <c r="I465" s="85" t="inlineStr">
        <is>
          <t>-</t>
        </is>
      </c>
      <c r="J465" s="85" t="inlineStr">
        <is>
          <t>-</t>
        </is>
      </c>
      <c r="K465" s="85" t="inlineStr">
        <is>
          <t>House No-97, Block-D, South Nilkhat Area, Dhaka.</t>
        </is>
      </c>
      <c r="L465" s="85" t="inlineStr">
        <is>
          <t>House No-97, Block-D, South Nilkhat Area, Dhaka.</t>
        </is>
      </c>
      <c r="M465" s="32" t="inlineStr">
        <is>
          <t>01982907896</t>
        </is>
      </c>
      <c r="N465" t="inlineStr">
        <is>
          <t>tangina.rahman01@gmail.com</t>
        </is>
      </c>
    </row>
    <row customHeight="1" ht="12.75" r="466" s="161">
      <c r="A466" s="10" t="n"/>
      <c r="B466" s="85" t="n">
        <v>464</v>
      </c>
      <c r="C466" s="85" t="n"/>
      <c r="D466" s="98" t="inlineStr">
        <is>
          <t>Tanmay Rahman</t>
        </is>
      </c>
      <c r="E466" s="98" t="inlineStr">
        <is>
          <t>112-26-265</t>
        </is>
      </c>
      <c r="F466" s="49">
        <f>IF((MID(E466,5,2))="10","ENG",IF((MID(E466,5,2))="11","BBA",IF((MID(E466,5,2))="12","MBA(E)",IF((MID(E466,5,2))="14","MBA",IF((MID(E466,5,2))="15","CSE",IF((MID(E466,5,2))="16","CIS",IF((MID(E466,5,2))="17","MS-MIS",IF((MID(E466,5,2))="18","B.COM",IF((MID(E466,5,2))="19","ETE",IF((MID(E466,5,2))="20","CS",IF((MID(E466,5,2))="21","MA-ENG(P)",IF((MID(E466,5,2))="22","MA-ENG(F)",IF((MID(E466,5,2))="23","TE",IF((MID(E466,5,2))="24","JMC",IF((MID(E466,5,2))="25","MS-CSE",IF((MID(E466,5,2))="26","LLB(H)",IF((MID(E466,5,2))="27","BRE",IF((MID(E466,5,2))="28","MSS-JMC",IF((MID(E466,5,2))="29","PHARMACY",IF((MID(E466,5,2))="30","ESDM",IF((MID(E466,5,2))="31","MS-ETE",IF((MID(E466,5,2))="32","MS-TE",IF((MID(E466,5,2))="33","EEE",IF((MID(E466,5,2))="34","NFE",IF((MID(E466,5,2))="35","SWE",IF((MID(E466,5,2))="36","LLB(P)",IF((MID(E466,5,2))="37","LLM(Pre)",IF((MID(E466,5,2))="38","LLM(F)",IF((MID(E466,5,2))="39","ICT",IF((MID(E466,5,2))="40","MTCA",IF((MID(E466,5,2))="41","MS-PH",IF((MID(E466,5,2))="42","ARCH",IF((MID(E466,5,2))="43","THM",IF((MID(E466,5,2))="44","MS-SWE",IF((MID(E466,5,2))="45","ENTRE",IF((MID(E466,5,2))="46","M-PHARM",IF((MID(E466,5,2))="47","CIVIL-ENG",0)))))))))))))))))))))))))))))))))))))</f>
        <v/>
      </c>
      <c r="G466" s="90">
        <f>IF((LEFT(E466,3))="063","Fall-2006",IF((LEFT(E466,3))="071","Spring-2007",IF((LEFT(E466,3))="072","Summer-2007",IF((LEFT(E466,3))="073","Fall-2007",IF((LEFT(E466,3))="081","Spring-2008",IF((LEFT(E466,3))="082","Summer-2008",IF((LEFT(E466,3))="083","Fall-2008",IF((LEFT(E466,3))="091","Spring-2009",IF((LEFT(E466,3))="092","Summer-2009",IF((LEFT(E466,3))="093","Fall-2009",IF((LEFT(E466,3))="101","Spring-2010",IF((LEFT(E466,3))="102","Summer-2010",IF((LEFT(E466,3))="103","Fall-2010",IF((LEFT(E466,3))="111","Spring-2011",IF((LEFT(E466,3))="112","Summer-2011",IF((LEFT(E466,3))="113","Fall-2011",IF((LEFT(E466,3))="121","Spring-2012",IF((LEFT(E466,3))="122","Summer-2012",IF((LEFT(E466,3))="123","Fall-2012",IF((LEFT(E466,3))="131","Spring-2013",IF((LEFT(E466,3))="132","Summer-2013",IF((LEFT(E466,3))="133","Fall-2013",IF((LEFT(E466,3))="141","Spring-2014",IF((LEFT(E466,3))="142","Summer-2014",IF((LEFT(E466,3))="143","Fall-2014",0)))))))))))))))))))))))))</f>
        <v/>
      </c>
      <c r="H466" s="85" t="inlineStr">
        <is>
          <t>Summer-2015</t>
        </is>
      </c>
      <c r="I466" s="85" t="inlineStr">
        <is>
          <t>-</t>
        </is>
      </c>
      <c r="J466" s="85" t="inlineStr">
        <is>
          <t>-</t>
        </is>
      </c>
      <c r="K466" s="85" t="inlineStr">
        <is>
          <t>House No-97, Block-D, South Nilkhat Area, Dhaka.</t>
        </is>
      </c>
      <c r="L466" s="85" t="inlineStr">
        <is>
          <t>House No-97, Block-D, South Nilkhat Area, Dhaka.</t>
        </is>
      </c>
      <c r="M466" s="32" t="inlineStr">
        <is>
          <t>01515198738</t>
        </is>
      </c>
      <c r="N466" s="27" t="inlineStr">
        <is>
          <t>tonmoy.rahman25@gmail.com</t>
        </is>
      </c>
    </row>
    <row customHeight="1" ht="12.75" r="467" s="161">
      <c r="A467" s="10" t="n"/>
      <c r="B467" s="85" t="n">
        <v>465</v>
      </c>
      <c r="C467" s="85" t="n"/>
      <c r="D467" s="96" t="inlineStr">
        <is>
          <t>Nurulhasnat</t>
        </is>
      </c>
      <c r="E467" s="29" t="inlineStr">
        <is>
          <t>112-26-229</t>
        </is>
      </c>
      <c r="F467" s="49">
        <f>IF((MID(E467,5,2))="10","ENG",IF((MID(E467,5,2))="11","BBA",IF((MID(E467,5,2))="12","MBA(E)",IF((MID(E467,5,2))="14","MBA",IF((MID(E467,5,2))="15","CSE",IF((MID(E467,5,2))="16","CIS",IF((MID(E467,5,2))="17","MS-MIS",IF((MID(E467,5,2))="18","B.COM",IF((MID(E467,5,2))="19","ETE",IF((MID(E467,5,2))="20","CS",IF((MID(E467,5,2))="21","MA-ENG(P)",IF((MID(E467,5,2))="22","MA-ENG(F)",IF((MID(E467,5,2))="23","TE",IF((MID(E467,5,2))="24","JMC",IF((MID(E467,5,2))="25","MS-CSE",IF((MID(E467,5,2))="26","LLB(H)",IF((MID(E467,5,2))="27","BRE",IF((MID(E467,5,2))="28","MSS-JMC",IF((MID(E467,5,2))="29","PHARMACY",IF((MID(E467,5,2))="30","ESDM",IF((MID(E467,5,2))="31","MS-ETE",IF((MID(E467,5,2))="32","MS-TE",IF((MID(E467,5,2))="33","EEE",IF((MID(E467,5,2))="34","NFE",IF((MID(E467,5,2))="35","SWE",IF((MID(E467,5,2))="36","LLB(P)",IF((MID(E467,5,2))="37","LLM(Pre)",IF((MID(E467,5,2))="38","LLM(F)",IF((MID(E467,5,2))="39","ICT",IF((MID(E467,5,2))="40","MTCA",IF((MID(E467,5,2))="41","MS-PH",IF((MID(E467,5,2))="42","ARCH",IF((MID(E467,5,2))="43","THM",IF((MID(E467,5,2))="44","MS-SWE",IF((MID(E467,5,2))="45","ENTRE",IF((MID(E467,5,2))="46","M-PHARM",IF((MID(E467,5,2))="47","CIVIL-ENG",0)))))))))))))))))))))))))))))))))))))</f>
        <v/>
      </c>
      <c r="G467" s="90">
        <f>IF((LEFT(E467,3))="063","Fall-2006",IF((LEFT(E467,3))="071","Spring-2007",IF((LEFT(E467,3))="072","Summer-2007",IF((LEFT(E467,3))="073","Fall-2007",IF((LEFT(E467,3))="081","Spring-2008",IF((LEFT(E467,3))="082","Summer-2008",IF((LEFT(E467,3))="083","Fall-2008",IF((LEFT(E467,3))="091","Spring-2009",IF((LEFT(E467,3))="092","Summer-2009",IF((LEFT(E467,3))="093","Fall-2009",IF((LEFT(E467,3))="101","Spring-2010",IF((LEFT(E467,3))="102","Summer-2010",IF((LEFT(E467,3))="103","Fall-2010",IF((LEFT(E467,3))="111","Spring-2011",IF((LEFT(E467,3))="112","Summer-2011",IF((LEFT(E467,3))="113","Fall-2011",IF((LEFT(E467,3))="121","Spring-2012",IF((LEFT(E467,3))="122","Summer-2012",IF((LEFT(E467,3))="123","Fall-2012",IF((LEFT(E467,3))="131","Spring-2013",IF((LEFT(E467,3))="132","Summer-2013",IF((LEFT(E467,3))="133","Fall-2013",IF((LEFT(E467,3))="141","Spring-2014",IF((LEFT(E467,3))="142","Summer-2014",IF((LEFT(E467,3))="143","Fall-2014",0)))))))))))))))))))))))))</f>
        <v/>
      </c>
      <c r="H467" s="85" t="inlineStr">
        <is>
          <t>Summer-2015</t>
        </is>
      </c>
      <c r="I467" s="85" t="inlineStr">
        <is>
          <t>-</t>
        </is>
      </c>
      <c r="J467" s="85" t="inlineStr">
        <is>
          <t>-</t>
        </is>
      </c>
      <c r="K467" s="85" t="inlineStr">
        <is>
          <t>71, 2nd Lane, Kalabagan, Dhaka.</t>
        </is>
      </c>
      <c r="L467" s="85" t="inlineStr">
        <is>
          <t>Vill-Nawhata, Post-Tatalpur, Thana-Sherpur, Dist-Sherpur.</t>
        </is>
      </c>
      <c r="M467" s="32" t="inlineStr">
        <is>
          <t>01824747435</t>
        </is>
      </c>
      <c r="N467" t="inlineStr">
        <is>
          <t>hasnat26-229@diu.edu.bd</t>
        </is>
      </c>
    </row>
    <row customHeight="1" ht="12.75" r="468" s="161">
      <c r="A468" s="10" t="n"/>
      <c r="B468" s="85" t="n">
        <v>466</v>
      </c>
      <c r="C468" s="85" t="n"/>
      <c r="D468" s="96" t="inlineStr">
        <is>
          <t>Md. Monir Khan</t>
        </is>
      </c>
      <c r="E468" s="29" t="inlineStr">
        <is>
          <t>122-15-1941</t>
        </is>
      </c>
      <c r="F468" s="49">
        <f>IF((MID(E468,5,2))="10","ENG",IF((MID(E468,5,2))="11","BBA",IF((MID(E468,5,2))="12","MBA(E)",IF((MID(E468,5,2))="14","MBA",IF((MID(E468,5,2))="15","CSE",IF((MID(E468,5,2))="16","CIS",IF((MID(E468,5,2))="17","MS-MIS",IF((MID(E468,5,2))="18","B.COM",IF((MID(E468,5,2))="19","ETE",IF((MID(E468,5,2))="20","CS",IF((MID(E468,5,2))="21","MA-ENG(P)",IF((MID(E468,5,2))="22","MA-ENG(F)",IF((MID(E468,5,2))="23","TE",IF((MID(E468,5,2))="24","JMC",IF((MID(E468,5,2))="25","MS-CSE",IF((MID(E468,5,2))="26","LLB(H)",IF((MID(E468,5,2))="27","BRE",IF((MID(E468,5,2))="28","MSS-JMC",IF((MID(E468,5,2))="29","PHARMACY",IF((MID(E468,5,2))="30","ESDM",IF((MID(E468,5,2))="31","MS-ETE",IF((MID(E468,5,2))="32","MS-TE",IF((MID(E468,5,2))="33","EEE",IF((MID(E468,5,2))="34","NFE",IF((MID(E468,5,2))="35","SWE",IF((MID(E468,5,2))="36","LLB(P)",IF((MID(E468,5,2))="37","LLM(Pre)",IF((MID(E468,5,2))="38","LLM(F)",IF((MID(E468,5,2))="39","ICT",IF((MID(E468,5,2))="40","MTCA",IF((MID(E468,5,2))="41","MS-PH",IF((MID(E468,5,2))="42","ARCH",IF((MID(E468,5,2))="43","THM",IF((MID(E468,5,2))="44","MS-SWE",IF((MID(E468,5,2))="45","ENTRE",IF((MID(E468,5,2))="46","M-PHARM",IF((MID(E468,5,2))="47","CIVIL-ENG",0)))))))))))))))))))))))))))))))))))))</f>
        <v/>
      </c>
      <c r="G468" s="90">
        <f>IF((LEFT(E468,3))="063","Fall-2006",IF((LEFT(E468,3))="071","Spring-2007",IF((LEFT(E468,3))="072","Summer-2007",IF((LEFT(E468,3))="073","Fall-2007",IF((LEFT(E468,3))="081","Spring-2008",IF((LEFT(E468,3))="082","Summer-2008",IF((LEFT(E468,3))="083","Fall-2008",IF((LEFT(E468,3))="091","Spring-2009",IF((LEFT(E468,3))="092","Summer-2009",IF((LEFT(E468,3))="093","Fall-2009",IF((LEFT(E468,3))="101","Spring-2010",IF((LEFT(E468,3))="102","Summer-2010",IF((LEFT(E468,3))="103","Fall-2010",IF((LEFT(E468,3))="111","Spring-2011",IF((LEFT(E468,3))="112","Summer-2011",IF((LEFT(E468,3))="113","Fall-2011",IF((LEFT(E468,3))="121","Spring-2012",IF((LEFT(E468,3))="122","Summer-2012",IF((LEFT(E468,3))="123","Fall-2012",IF((LEFT(E468,3))="131","Spring-2013",IF((LEFT(E468,3))="132","Summer-2013",IF((LEFT(E468,3))="133","Fall-2013",IF((LEFT(E468,3))="141","Spring-2014",IF((LEFT(E468,3))="142","Summer-2014",IF((LEFT(E468,3))="143","Fall-2014",0)))))))))))))))))))))))))</f>
        <v/>
      </c>
      <c r="H468" s="85" t="inlineStr">
        <is>
          <t>Fall-2015</t>
        </is>
      </c>
      <c r="I468" s="85" t="inlineStr">
        <is>
          <t>-</t>
        </is>
      </c>
      <c r="J468" s="85" t="inlineStr">
        <is>
          <t>-</t>
        </is>
      </c>
      <c r="K468" s="85" t="inlineStr">
        <is>
          <t>60/1-C, Sukrabad, Dhanmondi, Dhaka.</t>
        </is>
      </c>
      <c r="L468" s="85" t="inlineStr">
        <is>
          <t>Vill-Chiripur Mizhati, Post-Chorhatha Pakia, Thana-Muktagacha, Dist-Mymensingh.</t>
        </is>
      </c>
      <c r="M468" s="32" t="inlineStr">
        <is>
          <t>01713818085</t>
        </is>
      </c>
      <c r="N468" s="90" t="inlineStr">
        <is>
          <t>monir.khan@ibnsinapharma.com</t>
        </is>
      </c>
    </row>
    <row customHeight="1" ht="12.75" r="469" s="161">
      <c r="A469" s="10" t="n"/>
      <c r="B469" s="85" t="n">
        <v>467</v>
      </c>
      <c r="C469" s="85" t="n"/>
      <c r="D469" s="98" t="inlineStr">
        <is>
          <t>Nityananda Karmokar</t>
        </is>
      </c>
      <c r="E469" s="98" t="inlineStr">
        <is>
          <t>111-11-1807</t>
        </is>
      </c>
      <c r="F469" s="49">
        <f>IF((MID(E469,5,2))="10","ENG",IF((MID(E469,5,2))="11","BBA",IF((MID(E469,5,2))="12","MBA(E)",IF((MID(E469,5,2))="14","MBA",IF((MID(E469,5,2))="15","CSE",IF((MID(E469,5,2))="16","CIS",IF((MID(E469,5,2))="17","MS-MIS",IF((MID(E469,5,2))="18","B.COM",IF((MID(E469,5,2))="19","ETE",IF((MID(E469,5,2))="20","CS",IF((MID(E469,5,2))="21","MA-ENG(P)",IF((MID(E469,5,2))="22","MA-ENG(F)",IF((MID(E469,5,2))="23","TE",IF((MID(E469,5,2))="24","JMC",IF((MID(E469,5,2))="25","MS-CSE",IF((MID(E469,5,2))="26","LLB(H)",IF((MID(E469,5,2))="27","BRE",IF((MID(E469,5,2))="28","MSS-JMC",IF((MID(E469,5,2))="29","PHARMACY",IF((MID(E469,5,2))="30","ESDM",IF((MID(E469,5,2))="31","MS-ETE",IF((MID(E469,5,2))="32","MS-TE",IF((MID(E469,5,2))="33","EEE",IF((MID(E469,5,2))="34","NFE",IF((MID(E469,5,2))="35","SWE",IF((MID(E469,5,2))="36","LLB(P)",IF((MID(E469,5,2))="37","LLM(Pre)",IF((MID(E469,5,2))="38","LLM(F)",IF((MID(E469,5,2))="39","ICT",IF((MID(E469,5,2))="40","MTCA",IF((MID(E469,5,2))="41","MS-PH",IF((MID(E469,5,2))="42","ARCH",IF((MID(E469,5,2))="43","THM",IF((MID(E469,5,2))="44","MS-SWE",IF((MID(E469,5,2))="45","ENTRE",IF((MID(E469,5,2))="46","M-PHARM",IF((MID(E469,5,2))="47","CIVIL-ENG",0)))))))))))))))))))))))))))))))))))))</f>
        <v/>
      </c>
      <c r="G469" s="90">
        <f>IF((LEFT(E469,3))="063","Fall-2006",IF((LEFT(E469,3))="071","Spring-2007",IF((LEFT(E469,3))="072","Summer-2007",IF((LEFT(E469,3))="073","Fall-2007",IF((LEFT(E469,3))="081","Spring-2008",IF((LEFT(E469,3))="082","Summer-2008",IF((LEFT(E469,3))="083","Fall-2008",IF((LEFT(E469,3))="091","Spring-2009",IF((LEFT(E469,3))="092","Summer-2009",IF((LEFT(E469,3))="093","Fall-2009",IF((LEFT(E469,3))="101","Spring-2010",IF((LEFT(E469,3))="102","Summer-2010",IF((LEFT(E469,3))="103","Fall-2010",IF((LEFT(E469,3))="111","Spring-2011",IF((LEFT(E469,3))="112","Summer-2011",IF((LEFT(E469,3))="113","Fall-2011",IF((LEFT(E469,3))="121","Spring-2012",IF((LEFT(E469,3))="122","Summer-2012",IF((LEFT(E469,3))="123","Fall-2012",IF((LEFT(E469,3))="131","Spring-2013",IF((LEFT(E469,3))="132","Summer-2013",IF((LEFT(E469,3))="133","Fall-2013",IF((LEFT(E469,3))="141","Spring-2014",IF((LEFT(E469,3))="142","Summer-2014",IF((LEFT(E469,3))="143","Fall-2014",0)))))))))))))))))))))))))</f>
        <v/>
      </c>
      <c r="H469" s="85" t="inlineStr">
        <is>
          <t>Fall-2014</t>
        </is>
      </c>
      <c r="I469" s="85" t="inlineStr">
        <is>
          <t>-</t>
        </is>
      </c>
      <c r="J469" s="85" t="inlineStr">
        <is>
          <t>-</t>
        </is>
      </c>
      <c r="K469" s="85" t="inlineStr">
        <is>
          <t>25/4, Sukrabad, Dhanmondi, Dhaka.</t>
        </is>
      </c>
      <c r="L469" s="85" t="inlineStr">
        <is>
          <t>Vill-Nehelpur, Post-Nehelpur, Thana-Monirampur, Dist-Jessore.</t>
        </is>
      </c>
      <c r="M469" s="32" t="inlineStr">
        <is>
          <t>01731974363</t>
        </is>
      </c>
      <c r="N469" s="90" t="inlineStr">
        <is>
          <t>nityabd@gmail.com</t>
        </is>
      </c>
    </row>
    <row customHeight="1" ht="12.75" r="470" s="161">
      <c r="A470" s="10" t="n"/>
      <c r="B470" s="85" t="n">
        <v>468</v>
      </c>
      <c r="C470" s="85" t="n"/>
      <c r="D470" s="96" t="inlineStr">
        <is>
          <t>Md. Jahid Hasan Hiro</t>
        </is>
      </c>
      <c r="E470" s="29" t="inlineStr">
        <is>
          <t>111-11-1826</t>
        </is>
      </c>
      <c r="F470" s="49">
        <f>IF((MID(E470,5,2))="10","ENG",IF((MID(E470,5,2))="11","BBA",IF((MID(E470,5,2))="12","MBA(E)",IF((MID(E470,5,2))="14","MBA",IF((MID(E470,5,2))="15","CSE",IF((MID(E470,5,2))="16","CIS",IF((MID(E470,5,2))="17","MS-MIS",IF((MID(E470,5,2))="18","B.COM",IF((MID(E470,5,2))="19","ETE",IF((MID(E470,5,2))="20","CS",IF((MID(E470,5,2))="21","MA-ENG(P)",IF((MID(E470,5,2))="22","MA-ENG(F)",IF((MID(E470,5,2))="23","TE",IF((MID(E470,5,2))="24","JMC",IF((MID(E470,5,2))="25","MS-CSE",IF((MID(E470,5,2))="26","LLB(H)",IF((MID(E470,5,2))="27","BRE",IF((MID(E470,5,2))="28","MSS-JMC",IF((MID(E470,5,2))="29","PHARMACY",IF((MID(E470,5,2))="30","ESDM",IF((MID(E470,5,2))="31","MS-ETE",IF((MID(E470,5,2))="32","MS-TE",IF((MID(E470,5,2))="33","EEE",IF((MID(E470,5,2))="34","NFE",IF((MID(E470,5,2))="35","SWE",IF((MID(E470,5,2))="36","LLB(P)",IF((MID(E470,5,2))="37","LLM(Pre)",IF((MID(E470,5,2))="38","LLM(F)",IF((MID(E470,5,2))="39","ICT",IF((MID(E470,5,2))="40","MTCA",IF((MID(E470,5,2))="41","MS-PH",IF((MID(E470,5,2))="42","ARCH",IF((MID(E470,5,2))="43","THM",IF((MID(E470,5,2))="44","MS-SWE",IF((MID(E470,5,2))="45","ENTRE",IF((MID(E470,5,2))="46","M-PHARM",IF((MID(E470,5,2))="47","CIVIL-ENG",0)))))))))))))))))))))))))))))))))))))</f>
        <v/>
      </c>
      <c r="G470" s="90">
        <f>IF((LEFT(E470,3))="063","Fall-2006",IF((LEFT(E470,3))="071","Spring-2007",IF((LEFT(E470,3))="072","Summer-2007",IF((LEFT(E470,3))="073","Fall-2007",IF((LEFT(E470,3))="081","Spring-2008",IF((LEFT(E470,3))="082","Summer-2008",IF((LEFT(E470,3))="083","Fall-2008",IF((LEFT(E470,3))="091","Spring-2009",IF((LEFT(E470,3))="092","Summer-2009",IF((LEFT(E470,3))="093","Fall-2009",IF((LEFT(E470,3))="101","Spring-2010",IF((LEFT(E470,3))="102","Summer-2010",IF((LEFT(E470,3))="103","Fall-2010",IF((LEFT(E470,3))="111","Spring-2011",IF((LEFT(E470,3))="112","Summer-2011",IF((LEFT(E470,3))="113","Fall-2011",IF((LEFT(E470,3))="121","Spring-2012",IF((LEFT(E470,3))="122","Summer-2012",IF((LEFT(E470,3))="123","Fall-2012",IF((LEFT(E470,3))="131","Spring-2013",IF((LEFT(E470,3))="132","Summer-2013",IF((LEFT(E470,3))="133","Fall-2013",IF((LEFT(E470,3))="141","Spring-2014",IF((LEFT(E470,3))="142","Summer-2014",IF((LEFT(E470,3))="143","Fall-2014",0)))))))))))))))))))))))))</f>
        <v/>
      </c>
      <c r="H470" s="85" t="inlineStr">
        <is>
          <t>Fall-2014</t>
        </is>
      </c>
      <c r="I470" s="85" t="inlineStr">
        <is>
          <t>-</t>
        </is>
      </c>
      <c r="J470" s="85" t="inlineStr">
        <is>
          <t>-</t>
        </is>
      </c>
      <c r="K470" s="85" t="inlineStr">
        <is>
          <t>House No-25, Road No-5, Priyanka housing, Mirpur-1, Dhaka-1216.</t>
        </is>
      </c>
      <c r="L470" s="85" t="inlineStr">
        <is>
          <t>Vill-Vonga, Post-Kadirabad, Thana-Mahendiganj, Dist-Barisal.</t>
        </is>
      </c>
      <c r="M470" s="32" t="inlineStr">
        <is>
          <t>01729736423</t>
        </is>
      </c>
      <c r="N470" s="27" t="inlineStr">
        <is>
          <t>jhhiro@yahoo.com</t>
        </is>
      </c>
    </row>
    <row customHeight="1" ht="12.75" r="471" s="161">
      <c r="A471" s="10" t="n"/>
      <c r="B471" s="85" t="n">
        <v>469</v>
      </c>
      <c r="C471" s="85" t="n"/>
      <c r="D471" s="96" t="inlineStr">
        <is>
          <t>Urmi Adhikari</t>
        </is>
      </c>
      <c r="E471" s="29" t="inlineStr">
        <is>
          <t>103-29-197</t>
        </is>
      </c>
      <c r="F471" s="49">
        <f>IF((MID(E471,5,2))="10","ENG",IF((MID(E471,5,2))="11","BBA",IF((MID(E471,5,2))="12","MBA(E)",IF((MID(E471,5,2))="14","MBA",IF((MID(E471,5,2))="15","CSE",IF((MID(E471,5,2))="16","CIS",IF((MID(E471,5,2))="17","MS-MIS",IF((MID(E471,5,2))="18","B.COM",IF((MID(E471,5,2))="19","ETE",IF((MID(E471,5,2))="20","CS",IF((MID(E471,5,2))="21","MA-ENG(P)",IF((MID(E471,5,2))="22","MA-ENG(F)",IF((MID(E471,5,2))="23","TE",IF((MID(E471,5,2))="24","JMC",IF((MID(E471,5,2))="25","MS-CSE",IF((MID(E471,5,2))="26","LLB(H)",IF((MID(E471,5,2))="27","BRE",IF((MID(E471,5,2))="28","MSS-JMC",IF((MID(E471,5,2))="29","PHARMACY",IF((MID(E471,5,2))="30","ESDM",IF((MID(E471,5,2))="31","MS-ETE",IF((MID(E471,5,2))="32","MS-TE",IF((MID(E471,5,2))="33","EEE",IF((MID(E471,5,2))="34","NFE",IF((MID(E471,5,2))="35","SWE",IF((MID(E471,5,2))="36","LLB(P)",IF((MID(E471,5,2))="37","LLM(Pre)",IF((MID(E471,5,2))="38","LLM(F)",IF((MID(E471,5,2))="39","ICT",IF((MID(E471,5,2))="40","MTCA",IF((MID(E471,5,2))="41","MS-PH",IF((MID(E471,5,2))="42","ARCH",IF((MID(E471,5,2))="43","THM",IF((MID(E471,5,2))="44","MS-SWE",IF((MID(E471,5,2))="45","ENTRE",IF((MID(E471,5,2))="46","M-PHARM",IF((MID(E471,5,2))="47","CIVIL-ENG",0)))))))))))))))))))))))))))))))))))))</f>
        <v/>
      </c>
      <c r="G471" s="90">
        <f>IF((LEFT(E471,3))="063","Fall-2006",IF((LEFT(E471,3))="071","Spring-2007",IF((LEFT(E471,3))="072","Summer-2007",IF((LEFT(E471,3))="073","Fall-2007",IF((LEFT(E471,3))="081","Spring-2008",IF((LEFT(E471,3))="082","Summer-2008",IF((LEFT(E471,3))="083","Fall-2008",IF((LEFT(E471,3))="091","Spring-2009",IF((LEFT(E471,3))="092","Summer-2009",IF((LEFT(E471,3))="093","Fall-2009",IF((LEFT(E471,3))="101","Spring-2010",IF((LEFT(E471,3))="102","Summer-2010",IF((LEFT(E471,3))="103","Fall-2010",IF((LEFT(E471,3))="111","Spring-2011",IF((LEFT(E471,3))="112","Summer-2011",IF((LEFT(E471,3))="113","Fall-2011",IF((LEFT(E471,3))="121","Spring-2012",IF((LEFT(E471,3))="122","Summer-2012",IF((LEFT(E471,3))="123","Fall-2012",IF((LEFT(E471,3))="131","Spring-2013",IF((LEFT(E471,3))="132","Summer-2013",IF((LEFT(E471,3))="133","Fall-2013",IF((LEFT(E471,3))="141","Spring-2014",IF((LEFT(E471,3))="142","Summer-2014",IF((LEFT(E471,3))="143","Fall-2014",0)))))))))))))))))))))))))</f>
        <v/>
      </c>
      <c r="H471" s="85" t="inlineStr">
        <is>
          <t>Spring 2015</t>
        </is>
      </c>
      <c r="I471" s="85" t="inlineStr">
        <is>
          <t>-</t>
        </is>
      </c>
      <c r="J471" s="85" t="inlineStr">
        <is>
          <t>-</t>
        </is>
      </c>
      <c r="K471" s="85" t="inlineStr">
        <is>
          <t>-</t>
        </is>
      </c>
      <c r="L471" s="85" t="inlineStr">
        <is>
          <t>Shaptanir Officers Quarter, Block-B, Lalmatia, Dhaka-1207.</t>
        </is>
      </c>
      <c r="M471" s="32" t="inlineStr">
        <is>
          <t>01676737240</t>
        </is>
      </c>
      <c r="N471" s="90" t="inlineStr">
        <is>
          <t>urmi_197@diu.edu.bd</t>
        </is>
      </c>
    </row>
    <row customHeight="1" ht="12.75" r="472" s="161">
      <c r="A472" s="10" t="n"/>
      <c r="B472" s="85" t="n">
        <v>470</v>
      </c>
      <c r="C472" s="85" t="n"/>
      <c r="D472" s="96" t="inlineStr">
        <is>
          <t>Affifa Sultana</t>
        </is>
      </c>
      <c r="E472" s="29" t="inlineStr">
        <is>
          <t>111-26-231</t>
        </is>
      </c>
      <c r="F472" s="49">
        <f>IF((MID(E472,5,2))="10","ENG",IF((MID(E472,5,2))="11","BBA",IF((MID(E472,5,2))="12","MBA(E)",IF((MID(E472,5,2))="14","MBA",IF((MID(E472,5,2))="15","CSE",IF((MID(E472,5,2))="16","CIS",IF((MID(E472,5,2))="17","MS-MIS",IF((MID(E472,5,2))="18","B.COM",IF((MID(E472,5,2))="19","ETE",IF((MID(E472,5,2))="20","CS",IF((MID(E472,5,2))="21","MA-ENG(P)",IF((MID(E472,5,2))="22","MA-ENG(F)",IF((MID(E472,5,2))="23","TE",IF((MID(E472,5,2))="24","JMC",IF((MID(E472,5,2))="25","MS-CSE",IF((MID(E472,5,2))="26","LLB(H)",IF((MID(E472,5,2))="27","BRE",IF((MID(E472,5,2))="28","MSS-JMC",IF((MID(E472,5,2))="29","PHARMACY",IF((MID(E472,5,2))="30","ESDM",IF((MID(E472,5,2))="31","MS-ETE",IF((MID(E472,5,2))="32","MS-TE",IF((MID(E472,5,2))="33","EEE",IF((MID(E472,5,2))="34","NFE",IF((MID(E472,5,2))="35","SWE",IF((MID(E472,5,2))="36","LLB(P)",IF((MID(E472,5,2))="37","LLM(Pre)",IF((MID(E472,5,2))="38","LLM(F)",IF((MID(E472,5,2))="39","ICT",IF((MID(E472,5,2))="40","MTCA",IF((MID(E472,5,2))="41","MS-PH",IF((MID(E472,5,2))="42","ARCH",IF((MID(E472,5,2))="43","THM",IF((MID(E472,5,2))="44","MS-SWE",IF((MID(E472,5,2))="45","ENTRE",IF((MID(E472,5,2))="46","M-PHARM",IF((MID(E472,5,2))="47","CIVIL-ENG",0)))))))))))))))))))))))))))))))))))))</f>
        <v/>
      </c>
      <c r="G472" s="90">
        <f>IF((LEFT(E472,3))="063","Fall-2006",IF((LEFT(E472,3))="071","Spring-2007",IF((LEFT(E472,3))="072","Summer-2007",IF((LEFT(E472,3))="073","Fall-2007",IF((LEFT(E472,3))="081","Spring-2008",IF((LEFT(E472,3))="082","Summer-2008",IF((LEFT(E472,3))="083","Fall-2008",IF((LEFT(E472,3))="091","Spring-2009",IF((LEFT(E472,3))="092","Summer-2009",IF((LEFT(E472,3))="093","Fall-2009",IF((LEFT(E472,3))="101","Spring-2010",IF((LEFT(E472,3))="102","Summer-2010",IF((LEFT(E472,3))="103","Fall-2010",IF((LEFT(E472,3))="111","Spring-2011",IF((LEFT(E472,3))="112","Summer-2011",IF((LEFT(E472,3))="113","Fall-2011",IF((LEFT(E472,3))="121","Spring-2012",IF((LEFT(E472,3))="122","Summer-2012",IF((LEFT(E472,3))="123","Fall-2012",IF((LEFT(E472,3))="131","Spring-2013",IF((LEFT(E472,3))="132","Summer-2013",IF((LEFT(E472,3))="133","Fall-2013",IF((LEFT(E472,3))="141","Spring-2014",IF((LEFT(E472,3))="142","Summer-2014",IF((LEFT(E472,3))="143","Fall-2014",0)))))))))))))))))))))))))</f>
        <v/>
      </c>
      <c r="H472" s="85" t="inlineStr">
        <is>
          <t>Fall-2014</t>
        </is>
      </c>
      <c r="I472" s="85" t="inlineStr">
        <is>
          <t>-</t>
        </is>
      </c>
      <c r="J472" s="85" t="inlineStr">
        <is>
          <t>-</t>
        </is>
      </c>
      <c r="K472" s="85" t="inlineStr">
        <is>
          <t>2/A, 2/23, Mirpur, Dhaka.</t>
        </is>
      </c>
      <c r="L472" s="85" t="inlineStr">
        <is>
          <t>2/A, 2/23, Mirpur, Dhaka.</t>
        </is>
      </c>
      <c r="M472" s="32" t="inlineStr">
        <is>
          <t>01748866129</t>
        </is>
      </c>
      <c r="N472" s="90" t="inlineStr">
        <is>
          <t>affifasultana@yahoo.com</t>
        </is>
      </c>
    </row>
    <row customHeight="1" ht="12.75" r="473" s="161">
      <c r="A473" s="10" t="n"/>
      <c r="B473" s="85" t="n">
        <v>471</v>
      </c>
      <c r="C473" s="85" t="n"/>
      <c r="D473" s="96" t="inlineStr">
        <is>
          <t>Md. Arif Hossain</t>
        </is>
      </c>
      <c r="E473" s="29" t="inlineStr">
        <is>
          <t>141-14-1427</t>
        </is>
      </c>
      <c r="F473" s="49">
        <f>IF((MID(E473,5,2))="10","ENG",IF((MID(E473,5,2))="11","BBA",IF((MID(E473,5,2))="12","MBA(E)",IF((MID(E473,5,2))="14","MBA",IF((MID(E473,5,2))="15","CSE",IF((MID(E473,5,2))="16","CIS",IF((MID(E473,5,2))="17","MS-MIS",IF((MID(E473,5,2))="18","B.COM",IF((MID(E473,5,2))="19","ETE",IF((MID(E473,5,2))="20","CS",IF((MID(E473,5,2))="21","MA-ENG(P)",IF((MID(E473,5,2))="22","MA-ENG(F)",IF((MID(E473,5,2))="23","TE",IF((MID(E473,5,2))="24","JMC",IF((MID(E473,5,2))="25","MS-CSE",IF((MID(E473,5,2))="26","LLB(H)",IF((MID(E473,5,2))="27","BRE",IF((MID(E473,5,2))="28","MSS-JMC",IF((MID(E473,5,2))="29","PHARMACY",IF((MID(E473,5,2))="30","ESDM",IF((MID(E473,5,2))="31","MS-ETE",IF((MID(E473,5,2))="32","MS-TE",IF((MID(E473,5,2))="33","EEE",IF((MID(E473,5,2))="34","NFE",IF((MID(E473,5,2))="35","SWE",IF((MID(E473,5,2))="36","LLB(P)",IF((MID(E473,5,2))="37","LLM(Pre)",IF((MID(E473,5,2))="38","LLM(F)",IF((MID(E473,5,2))="39","ICT",IF((MID(E473,5,2))="40","MTCA",IF((MID(E473,5,2))="41","MS-PH",IF((MID(E473,5,2))="42","ARCH",IF((MID(E473,5,2))="43","THM",IF((MID(E473,5,2))="44","MS-SWE",IF((MID(E473,5,2))="45","ENTRE",IF((MID(E473,5,2))="46","M-PHARM",IF((MID(E473,5,2))="47","CIVIL-ENG",0)))))))))))))))))))))))))))))))))))))</f>
        <v/>
      </c>
      <c r="G473" s="90">
        <f>IF((LEFT(E473,3))="063","Fall-2006",IF((LEFT(E473,3))="071","Spring-2007",IF((LEFT(E473,3))="072","Summer-2007",IF((LEFT(E473,3))="073","Fall-2007",IF((LEFT(E473,3))="081","Spring-2008",IF((LEFT(E473,3))="082","Summer-2008",IF((LEFT(E473,3))="083","Fall-2008",IF((LEFT(E473,3))="091","Spring-2009",IF((LEFT(E473,3))="092","Summer-2009",IF((LEFT(E473,3))="093","Fall-2009",IF((LEFT(E473,3))="101","Spring-2010",IF((LEFT(E473,3))="102","Summer-2010",IF((LEFT(E473,3))="103","Fall-2010",IF((LEFT(E473,3))="111","Spring-2011",IF((LEFT(E473,3))="112","Summer-2011",IF((LEFT(E473,3))="113","Fall-2011",IF((LEFT(E473,3))="121","Spring-2012",IF((LEFT(E473,3))="122","Summer-2012",IF((LEFT(E473,3))="123","Fall-2012",IF((LEFT(E473,3))="131","Spring-2013",IF((LEFT(E473,3))="132","Summer-2013",IF((LEFT(E473,3))="133","Fall-2013",IF((LEFT(E473,3))="141","Spring-2014",IF((LEFT(E473,3))="142","Summer-2014",IF((LEFT(E473,3))="143","Fall-2014",0)))))))))))))))))))))))))</f>
        <v/>
      </c>
      <c r="H473" s="85" t="inlineStr">
        <is>
          <t>Summer-2015</t>
        </is>
      </c>
      <c r="I473" s="85" t="inlineStr">
        <is>
          <t>-</t>
        </is>
      </c>
      <c r="J473" s="85" t="inlineStr">
        <is>
          <t>-</t>
        </is>
      </c>
      <c r="K473" s="85" t="inlineStr">
        <is>
          <t>-</t>
        </is>
      </c>
      <c r="L473" s="85" t="inlineStr">
        <is>
          <t>Vill-Panchbaria, Post-Newtown, Thana-Jessore Sadar, Dist-Jessore.</t>
        </is>
      </c>
      <c r="M473" s="32" t="inlineStr">
        <is>
          <t>01717144305</t>
        </is>
      </c>
      <c r="N473" s="90" t="inlineStr">
        <is>
          <t>arif1427@diu.edu.bd</t>
        </is>
      </c>
    </row>
    <row customHeight="1" ht="12.75" r="474" s="161">
      <c r="A474" s="10" t="n"/>
      <c r="B474" s="85" t="n">
        <v>472</v>
      </c>
      <c r="C474" s="85" t="n"/>
      <c r="D474" s="96" t="inlineStr">
        <is>
          <t>Md. Ariful Islam</t>
        </is>
      </c>
      <c r="E474" s="29" t="inlineStr">
        <is>
          <t>112-33-616</t>
        </is>
      </c>
      <c r="F474" s="49">
        <f>IF((MID(E474,5,2))="10","ENG",IF((MID(E474,5,2))="11","BBA",IF((MID(E474,5,2))="12","MBA(E)",IF((MID(E474,5,2))="14","MBA",IF((MID(E474,5,2))="15","CSE",IF((MID(E474,5,2))="16","CIS",IF((MID(E474,5,2))="17","MS-MIS",IF((MID(E474,5,2))="18","B.COM",IF((MID(E474,5,2))="19","ETE",IF((MID(E474,5,2))="20","CS",IF((MID(E474,5,2))="21","MA-ENG(P)",IF((MID(E474,5,2))="22","MA-ENG(F)",IF((MID(E474,5,2))="23","TE",IF((MID(E474,5,2))="24","JMC",IF((MID(E474,5,2))="25","MS-CSE",IF((MID(E474,5,2))="26","LLB(H)",IF((MID(E474,5,2))="27","BRE",IF((MID(E474,5,2))="28","MSS-JMC",IF((MID(E474,5,2))="29","PHARMACY",IF((MID(E474,5,2))="30","ESDM",IF((MID(E474,5,2))="31","MS-ETE",IF((MID(E474,5,2))="32","MS-TE",IF((MID(E474,5,2))="33","EEE",IF((MID(E474,5,2))="34","NFE",IF((MID(E474,5,2))="35","SWE",IF((MID(E474,5,2))="36","LLB(P)",IF((MID(E474,5,2))="37","LLM(Pre)",IF((MID(E474,5,2))="38","LLM(F)",IF((MID(E474,5,2))="39","ICT",IF((MID(E474,5,2))="40","MTCA",IF((MID(E474,5,2))="41","MS-PH",IF((MID(E474,5,2))="42","ARCH",IF((MID(E474,5,2))="43","THM",IF((MID(E474,5,2))="44","MS-SWE",IF((MID(E474,5,2))="45","ENTRE",IF((MID(E474,5,2))="46","M-PHARM",IF((MID(E474,5,2))="47","CIVIL-ENG",0)))))))))))))))))))))))))))))))))))))</f>
        <v/>
      </c>
      <c r="G474" s="90">
        <f>IF((LEFT(E474,3))="063","Fall-2006",IF((LEFT(E474,3))="071","Spring-2007",IF((LEFT(E474,3))="072","Summer-2007",IF((LEFT(E474,3))="073","Fall-2007",IF((LEFT(E474,3))="081","Spring-2008",IF((LEFT(E474,3))="082","Summer-2008",IF((LEFT(E474,3))="083","Fall-2008",IF((LEFT(E474,3))="091","Spring-2009",IF((LEFT(E474,3))="092","Summer-2009",IF((LEFT(E474,3))="093","Fall-2009",IF((LEFT(E474,3))="101","Spring-2010",IF((LEFT(E474,3))="102","Summer-2010",IF((LEFT(E474,3))="103","Fall-2010",IF((LEFT(E474,3))="111","Spring-2011",IF((LEFT(E474,3))="112","Summer-2011",IF((LEFT(E474,3))="113","Fall-2011",IF((LEFT(E474,3))="121","Spring-2012",IF((LEFT(E474,3))="122","Summer-2012",IF((LEFT(E474,3))="123","Fall-2012",IF((LEFT(E474,3))="131","Spring-2013",IF((LEFT(E474,3))="132","Summer-2013",IF((LEFT(E474,3))="133","Fall-2013",IF((LEFT(E474,3))="141","Spring-2014",IF((LEFT(E474,3))="142","Summer-2014",IF((LEFT(E474,3))="143","Fall-2014",0)))))))))))))))))))))))))</f>
        <v/>
      </c>
      <c r="H474" s="85" t="inlineStr">
        <is>
          <t>Spring 2015</t>
        </is>
      </c>
      <c r="I474" s="85" t="inlineStr">
        <is>
          <t>-</t>
        </is>
      </c>
      <c r="J474" s="85" t="inlineStr">
        <is>
          <t>-</t>
        </is>
      </c>
      <c r="K474" s="85" t="inlineStr">
        <is>
          <t>Vill-Bostobdia, Post-Shimulia, Thana-Dhamrai, Dist-Dhaka.</t>
        </is>
      </c>
      <c r="L474" s="85" t="inlineStr">
        <is>
          <t>Vill-Bostobdia, Post-Shimulia, Thana-Dhamrai, Dist-Dhaka.</t>
        </is>
      </c>
      <c r="M474" s="32" t="inlineStr">
        <is>
          <t>01681376748</t>
        </is>
      </c>
      <c r="N474" s="90" t="inlineStr">
        <is>
          <t>sayhanrtr02@gmail.com</t>
        </is>
      </c>
    </row>
    <row customHeight="1" ht="12.75" r="475" s="161">
      <c r="A475" s="10" t="n"/>
      <c r="B475" s="85" t="n">
        <v>473</v>
      </c>
      <c r="C475" s="85" t="n"/>
      <c r="D475" s="96" t="inlineStr">
        <is>
          <t>Pushpendu Sarker</t>
        </is>
      </c>
      <c r="E475" s="29" t="inlineStr">
        <is>
          <t>112-33-582</t>
        </is>
      </c>
      <c r="F475" s="49">
        <f>IF((MID(E475,5,2))="10","ENG",IF((MID(E475,5,2))="11","BBA",IF((MID(E475,5,2))="12","MBA(E)",IF((MID(E475,5,2))="14","MBA",IF((MID(E475,5,2))="15","CSE",IF((MID(E475,5,2))="16","CIS",IF((MID(E475,5,2))="17","MS-MIS",IF((MID(E475,5,2))="18","B.COM",IF((MID(E475,5,2))="19","ETE",IF((MID(E475,5,2))="20","CS",IF((MID(E475,5,2))="21","MA-ENG(P)",IF((MID(E475,5,2))="22","MA-ENG(F)",IF((MID(E475,5,2))="23","TE",IF((MID(E475,5,2))="24","JMC",IF((MID(E475,5,2))="25","MS-CSE",IF((MID(E475,5,2))="26","LLB(H)",IF((MID(E475,5,2))="27","BRE",IF((MID(E475,5,2))="28","MSS-JMC",IF((MID(E475,5,2))="29","PHARMACY",IF((MID(E475,5,2))="30","ESDM",IF((MID(E475,5,2))="31","MS-ETE",IF((MID(E475,5,2))="32","MS-TE",IF((MID(E475,5,2))="33","EEE",IF((MID(E475,5,2))="34","NFE",IF((MID(E475,5,2))="35","SWE",IF((MID(E475,5,2))="36","LLB(P)",IF((MID(E475,5,2))="37","LLM(Pre)",IF((MID(E475,5,2))="38","LLM(F)",IF((MID(E475,5,2))="39","ICT",IF((MID(E475,5,2))="40","MTCA",IF((MID(E475,5,2))="41","MS-PH",IF((MID(E475,5,2))="42","ARCH",IF((MID(E475,5,2))="43","THM",IF((MID(E475,5,2))="44","MS-SWE",IF((MID(E475,5,2))="45","ENTRE",IF((MID(E475,5,2))="46","M-PHARM",IF((MID(E475,5,2))="47","CIVIL-ENG",0)))))))))))))))))))))))))))))))))))))</f>
        <v/>
      </c>
      <c r="G475" s="90">
        <f>IF((LEFT(E475,3))="063","Fall-2006",IF((LEFT(E475,3))="071","Spring-2007",IF((LEFT(E475,3))="072","Summer-2007",IF((LEFT(E475,3))="073","Fall-2007",IF((LEFT(E475,3))="081","Spring-2008",IF((LEFT(E475,3))="082","Summer-2008",IF((LEFT(E475,3))="083","Fall-2008",IF((LEFT(E475,3))="091","Spring-2009",IF((LEFT(E475,3))="092","Summer-2009",IF((LEFT(E475,3))="093","Fall-2009",IF((LEFT(E475,3))="101","Spring-2010",IF((LEFT(E475,3))="102","Summer-2010",IF((LEFT(E475,3))="103","Fall-2010",IF((LEFT(E475,3))="111","Spring-2011",IF((LEFT(E475,3))="112","Summer-2011",IF((LEFT(E475,3))="113","Fall-2011",IF((LEFT(E475,3))="121","Spring-2012",IF((LEFT(E475,3))="122","Summer-2012",IF((LEFT(E475,3))="123","Fall-2012",IF((LEFT(E475,3))="131","Spring-2013",IF((LEFT(E475,3))="132","Summer-2013",IF((LEFT(E475,3))="133","Fall-2013",IF((LEFT(E475,3))="141","Spring-2014",IF((LEFT(E475,3))="142","Summer-2014",IF((LEFT(E475,3))="143","Fall-2014",0)))))))))))))))))))))))))</f>
        <v/>
      </c>
      <c r="H475" s="85" t="inlineStr">
        <is>
          <t>Spring 2015</t>
        </is>
      </c>
      <c r="I475" s="85" t="inlineStr">
        <is>
          <t>-</t>
        </is>
      </c>
      <c r="J475" s="85" t="inlineStr">
        <is>
          <t>-</t>
        </is>
      </c>
      <c r="K475" s="85" t="inlineStr">
        <is>
          <t>Vill-Gonabelai, Post-Vacotmary, Thana-Rampal, Dist-Bagerhat.</t>
        </is>
      </c>
      <c r="L475" s="85" t="inlineStr">
        <is>
          <t>Vill-Gonabelai, Post-Vacotmary, Thana-Rampal, Dist-Bagerhat.</t>
        </is>
      </c>
      <c r="M475" s="32" t="inlineStr">
        <is>
          <t>01673249097</t>
        </is>
      </c>
      <c r="N475" s="27" t="inlineStr">
        <is>
          <t>eeepushpendu@gmail.com</t>
        </is>
      </c>
    </row>
    <row customHeight="1" ht="12.75" r="476" s="161">
      <c r="A476" s="10" t="n"/>
      <c r="B476" s="85" t="n">
        <v>474</v>
      </c>
      <c r="C476" s="85" t="n"/>
      <c r="D476" s="96" t="inlineStr">
        <is>
          <t>Abdullahi Sheikh-Abdi Mohamed</t>
        </is>
      </c>
      <c r="E476" s="29" t="inlineStr">
        <is>
          <t>141-41-125</t>
        </is>
      </c>
      <c r="F476" s="49">
        <f>IF((MID(E476,5,2))="10","ENG",IF((MID(E476,5,2))="11","BBA",IF((MID(E476,5,2))="12","MBA(E)",IF((MID(E476,5,2))="14","MBA",IF((MID(E476,5,2))="15","CSE",IF((MID(E476,5,2))="16","CIS",IF((MID(E476,5,2))="17","MS-MIS",IF((MID(E476,5,2))="18","B.COM",IF((MID(E476,5,2))="19","ETE",IF((MID(E476,5,2))="20","CS",IF((MID(E476,5,2))="21","MA-ENG(P)",IF((MID(E476,5,2))="22","MA-ENG(F)",IF((MID(E476,5,2))="23","TE",IF((MID(E476,5,2))="24","JMC",IF((MID(E476,5,2))="25","MS-CSE",IF((MID(E476,5,2))="26","LLB(H)",IF((MID(E476,5,2))="27","BRE",IF((MID(E476,5,2))="28","MSS-JMC",IF((MID(E476,5,2))="29","PHARMACY",IF((MID(E476,5,2))="30","ESDM",IF((MID(E476,5,2))="31","MS-ETE",IF((MID(E476,5,2))="32","MS-TE",IF((MID(E476,5,2))="33","EEE",IF((MID(E476,5,2))="34","NFE",IF((MID(E476,5,2))="35","SWE",IF((MID(E476,5,2))="36","LLB(P)",IF((MID(E476,5,2))="37","LLM(Pre)",IF((MID(E476,5,2))="38","LLM(F)",IF((MID(E476,5,2))="39","ICT",IF((MID(E476,5,2))="40","MTCA",IF((MID(E476,5,2))="41","MS-PH",IF((MID(E476,5,2))="42","ARCH",IF((MID(E476,5,2))="43","THM",IF((MID(E476,5,2))="44","MS-SWE",IF((MID(E476,5,2))="45","ENTRE",IF((MID(E476,5,2))="46","M-PHARM",IF((MID(E476,5,2))="47","CIVIL-ENG",0)))))))))))))))))))))))))))))))))))))</f>
        <v/>
      </c>
      <c r="G476" s="90">
        <f>IF((LEFT(E476,3))="063","Fall-2006",IF((LEFT(E476,3))="071","Spring-2007",IF((LEFT(E476,3))="072","Summer-2007",IF((LEFT(E476,3))="073","Fall-2007",IF((LEFT(E476,3))="081","Spring-2008",IF((LEFT(E476,3))="082","Summer-2008",IF((LEFT(E476,3))="083","Fall-2008",IF((LEFT(E476,3))="091","Spring-2009",IF((LEFT(E476,3))="092","Summer-2009",IF((LEFT(E476,3))="093","Fall-2009",IF((LEFT(E476,3))="101","Spring-2010",IF((LEFT(E476,3))="102","Summer-2010",IF((LEFT(E476,3))="103","Fall-2010",IF((LEFT(E476,3))="111","Spring-2011",IF((LEFT(E476,3))="112","Summer-2011",IF((LEFT(E476,3))="113","Fall-2011",IF((LEFT(E476,3))="121","Spring-2012",IF((LEFT(E476,3))="122","Summer-2012",IF((LEFT(E476,3))="123","Fall-2012",IF((LEFT(E476,3))="131","Spring-2013",IF((LEFT(E476,3))="132","Summer-2013",IF((LEFT(E476,3))="133","Fall-2013",IF((LEFT(E476,3))="141","Spring-2014",IF((LEFT(E476,3))="142","Summer-2014",IF((LEFT(E476,3))="143","Fall-2014",0)))))))))))))))))))))))))</f>
        <v/>
      </c>
      <c r="H476" s="85" t="inlineStr">
        <is>
          <t>-</t>
        </is>
      </c>
      <c r="I476" s="85" t="inlineStr">
        <is>
          <t>-</t>
        </is>
      </c>
      <c r="J476" s="85" t="inlineStr">
        <is>
          <t>-</t>
        </is>
      </c>
      <c r="K476" s="85" t="inlineStr">
        <is>
          <t>-</t>
        </is>
      </c>
      <c r="L476" s="85" t="inlineStr">
        <is>
          <t>Dharkenkey,Mugadishu, Somalia.</t>
        </is>
      </c>
      <c r="M476" s="32" t="inlineStr">
        <is>
          <t>01946690447</t>
        </is>
      </c>
      <c r="N476" s="90" t="inlineStr">
        <is>
          <t>abdi125@diu.edu.bd</t>
        </is>
      </c>
    </row>
    <row customHeight="1" ht="12.75" r="477" s="161">
      <c r="A477" s="10" t="n"/>
      <c r="B477" s="85" t="n">
        <v>475</v>
      </c>
      <c r="C477" s="85" t="n"/>
      <c r="D477" s="86" t="inlineStr">
        <is>
          <t>Kaniz Rabeya</t>
        </is>
      </c>
      <c r="E477" s="86" t="inlineStr">
        <is>
          <t>111-10-669</t>
        </is>
      </c>
      <c r="F477" s="49">
        <f>IF((MID(E477,5,2))="10","ENG",IF((MID(E477,5,2))="11","BBA",IF((MID(E477,5,2))="12","MBA(E)",IF((MID(E477,5,2))="14","MBA",IF((MID(E477,5,2))="15","CSE",IF((MID(E477,5,2))="16","CIS",IF((MID(E477,5,2))="17","MS-MIS",IF((MID(E477,5,2))="18","B.COM",IF((MID(E477,5,2))="19","ETE",IF((MID(E477,5,2))="20","CS",IF((MID(E477,5,2))="21","MA-ENG(P)",IF((MID(E477,5,2))="22","MA-ENG(F)",IF((MID(E477,5,2))="23","TE",IF((MID(E477,5,2))="24","JMC",IF((MID(E477,5,2))="25","MS-CSE",IF((MID(E477,5,2))="26","LLB(H)",IF((MID(E477,5,2))="27","BRE",IF((MID(E477,5,2))="28","MSS-JMC",IF((MID(E477,5,2))="29","PHARMACY",IF((MID(E477,5,2))="30","ESDM",IF((MID(E477,5,2))="31","MS-ETE",IF((MID(E477,5,2))="32","MS-TE",IF((MID(E477,5,2))="33","EEE",IF((MID(E477,5,2))="34","NFE",IF((MID(E477,5,2))="35","SWE",IF((MID(E477,5,2))="36","LLB(P)",IF((MID(E477,5,2))="37","LLM(Pre)",IF((MID(E477,5,2))="38","LLM(F)",IF((MID(E477,5,2))="39","ICT",IF((MID(E477,5,2))="40","MTCA",IF((MID(E477,5,2))="41","MS-PH",IF((MID(E477,5,2))="42","ARCH",IF((MID(E477,5,2))="43","THM",IF((MID(E477,5,2))="44","MS-SWE",IF((MID(E477,5,2))="45","ENTRE",IF((MID(E477,5,2))="46","M-PHARM",IF((MID(E477,5,2))="47","CIVIL-ENG",0)))))))))))))))))))))))))))))))))))))</f>
        <v/>
      </c>
      <c r="G477" s="90">
        <f>IF((LEFT(E477,3))="063","Fall-2006",IF((LEFT(E477,3))="071","Spring-2007",IF((LEFT(E477,3))="072","Summer-2007",IF((LEFT(E477,3))="073","Fall-2007",IF((LEFT(E477,3))="081","Spring-2008",IF((LEFT(E477,3))="082","Summer-2008",IF((LEFT(E477,3))="083","Fall-2008",IF((LEFT(E477,3))="091","Spring-2009",IF((LEFT(E477,3))="092","Summer-2009",IF((LEFT(E477,3))="093","Fall-2009",IF((LEFT(E477,3))="101","Spring-2010",IF((LEFT(E477,3))="102","Summer-2010",IF((LEFT(E477,3))="103","Fall-2010",IF((LEFT(E477,3))="111","Spring-2011",IF((LEFT(E477,3))="112","Summer-2011",IF((LEFT(E477,3))="113","Fall-2011",IF((LEFT(E477,3))="121","Spring-2012",IF((LEFT(E477,3))="122","Summer-2012",IF((LEFT(E477,3))="123","Fall-2012",IF((LEFT(E477,3))="131","Spring-2013",IF((LEFT(E477,3))="132","Summer-2013",IF((LEFT(E477,3))="133","Fall-2013",IF((LEFT(E477,3))="141","Spring-2014",IF((LEFT(E477,3))="142","Summer-2014",IF((LEFT(E477,3))="143","Fall-2014",0)))))))))))))))))))))))))</f>
        <v/>
      </c>
      <c r="H477" s="85" t="inlineStr">
        <is>
          <t>Fall 2014</t>
        </is>
      </c>
      <c r="I477" s="85" t="inlineStr">
        <is>
          <t>Daffodil International university</t>
        </is>
      </c>
      <c r="J477" s="85" t="inlineStr">
        <is>
          <t>Main English</t>
        </is>
      </c>
      <c r="K477" s="85" t="inlineStr">
        <is>
          <t>509/02, West Shewarapara,Dhaka.</t>
        </is>
      </c>
      <c r="L477" s="85" t="inlineStr">
        <is>
          <t>Shilmondi,Bordia,Matlab,Chandpur.</t>
        </is>
      </c>
      <c r="M477" s="17" t="n">
        <v>1946690447</v>
      </c>
      <c r="N477" s="23">
        <f>HYPERLINK("mailto:rabeya22-361@diu.edu.bd","rabeya22-361@diu.edu.bd")</f>
        <v/>
      </c>
    </row>
    <row customHeight="1" ht="12.75" r="478" s="161">
      <c r="A478" s="10" t="n"/>
      <c r="B478" s="85" t="n">
        <v>476</v>
      </c>
      <c r="C478" s="85" t="n"/>
      <c r="D478" s="96" t="inlineStr">
        <is>
          <t>Beauty Akter</t>
        </is>
      </c>
      <c r="E478" s="29" t="inlineStr">
        <is>
          <t>111-10-676</t>
        </is>
      </c>
      <c r="F478" s="49">
        <f>IF((MID(E478,5,2))="10","ENG",IF((MID(E478,5,2))="11","BBA",IF((MID(E478,5,2))="12","MBA(E)",IF((MID(E478,5,2))="14","MBA",IF((MID(E478,5,2))="15","CSE",IF((MID(E478,5,2))="16","CIS",IF((MID(E478,5,2))="17","MS-MIS",IF((MID(E478,5,2))="18","B.COM",IF((MID(E478,5,2))="19","ETE",IF((MID(E478,5,2))="20","CS",IF((MID(E478,5,2))="21","MA-ENG(P)",IF((MID(E478,5,2))="22","MA-ENG(F)",IF((MID(E478,5,2))="23","TE",IF((MID(E478,5,2))="24","JMC",IF((MID(E478,5,2))="25","MS-CSE",IF((MID(E478,5,2))="26","LLB(H)",IF((MID(E478,5,2))="27","BRE",IF((MID(E478,5,2))="28","MSS-JMC",IF((MID(E478,5,2))="29","PHARMACY",IF((MID(E478,5,2))="30","ESDM",IF((MID(E478,5,2))="31","MS-ETE",IF((MID(E478,5,2))="32","MS-TE",IF((MID(E478,5,2))="33","EEE",IF((MID(E478,5,2))="34","NFE",IF((MID(E478,5,2))="35","SWE",IF((MID(E478,5,2))="36","LLB(P)",IF((MID(E478,5,2))="37","LLM(Pre)",IF((MID(E478,5,2))="38","LLM(F)",IF((MID(E478,5,2))="39","ICT",IF((MID(E478,5,2))="40","MTCA",IF((MID(E478,5,2))="41","MS-PH",IF((MID(E478,5,2))="42","ARCH",IF((MID(E478,5,2))="43","THM",IF((MID(E478,5,2))="44","MS-SWE",IF((MID(E478,5,2))="45","ENTRE",IF((MID(E478,5,2))="46","M-PHARM",IF((MID(E478,5,2))="47","CIVIL-ENG",0)))))))))))))))))))))))))))))))))))))</f>
        <v/>
      </c>
      <c r="G478" s="90">
        <f>IF((LEFT(E478,3))="063","Fall-2006",IF((LEFT(E478,3))="071","Spring-2007",IF((LEFT(E478,3))="072","Summer-2007",IF((LEFT(E478,3))="073","Fall-2007",IF((LEFT(E478,3))="081","Spring-2008",IF((LEFT(E478,3))="082","Summer-2008",IF((LEFT(E478,3))="083","Fall-2008",IF((LEFT(E478,3))="091","Spring-2009",IF((LEFT(E478,3))="092","Summer-2009",IF((LEFT(E478,3))="093","Fall-2009",IF((LEFT(E478,3))="101","Spring-2010",IF((LEFT(E478,3))="102","Summer-2010",IF((LEFT(E478,3))="103","Fall-2010",IF((LEFT(E478,3))="111","Spring-2011",IF((LEFT(E478,3))="112","Summer-2011",IF((LEFT(E478,3))="113","Fall-2011",IF((LEFT(E478,3))="121","Spring-2012",IF((LEFT(E478,3))="122","Summer-2012",IF((LEFT(E478,3))="123","Fall-2012",IF((LEFT(E478,3))="131","Spring-2013",IF((LEFT(E478,3))="132","Summer-2013",IF((LEFT(E478,3))="133","Fall-2013",IF((LEFT(E478,3))="141","Spring-2014",IF((LEFT(E478,3))="142","Summer-2014",IF((LEFT(E478,3))="143","Fall-2014",0)))))))))))))))))))))))))</f>
        <v/>
      </c>
      <c r="H478" s="85" t="inlineStr">
        <is>
          <t>Fall-2014</t>
        </is>
      </c>
      <c r="I478" s="85" t="inlineStr">
        <is>
          <t>-</t>
        </is>
      </c>
      <c r="J478" s="85" t="inlineStr">
        <is>
          <t>-</t>
        </is>
      </c>
      <c r="K478" s="85" t="inlineStr">
        <is>
          <t>31, Shukrabad, Dhanmondi, Dhaka.</t>
        </is>
      </c>
      <c r="L478" s="85" t="inlineStr">
        <is>
          <t>31, Shukrabad, Dhanmondi, Dhaka.</t>
        </is>
      </c>
      <c r="M478" s="32" t="inlineStr">
        <is>
          <t>01680681762</t>
        </is>
      </c>
      <c r="N478" s="27" t="inlineStr">
        <is>
          <t>beauty22-372@diu.edu.bd</t>
        </is>
      </c>
    </row>
    <row customHeight="1" ht="12.75" r="479" s="161">
      <c r="A479" s="10" t="n"/>
      <c r="B479" s="85" t="n">
        <v>477</v>
      </c>
      <c r="C479" s="85" t="n"/>
      <c r="D479" s="98" t="inlineStr">
        <is>
          <t>Marufa Yasmin</t>
        </is>
      </c>
      <c r="E479" s="98" t="inlineStr">
        <is>
          <t>112-24-233</t>
        </is>
      </c>
      <c r="F479" s="49">
        <f>IF((MID(E479,5,2))="10","ENG",IF((MID(E479,5,2))="11","BBA",IF((MID(E479,5,2))="12","MBA(E)",IF((MID(E479,5,2))="14","MBA",IF((MID(E479,5,2))="15","CSE",IF((MID(E479,5,2))="16","CIS",IF((MID(E479,5,2))="17","MS-MIS",IF((MID(E479,5,2))="18","B.COM",IF((MID(E479,5,2))="19","ETE",IF((MID(E479,5,2))="20","CS",IF((MID(E479,5,2))="21","MA-ENG(P)",IF((MID(E479,5,2))="22","MA-ENG(F)",IF((MID(E479,5,2))="23","TE",IF((MID(E479,5,2))="24","JMC",IF((MID(E479,5,2))="25","MS-CSE",IF((MID(E479,5,2))="26","LLB(H)",IF((MID(E479,5,2))="27","BRE",IF((MID(E479,5,2))="28","MSS-JMC",IF((MID(E479,5,2))="29","PHARMACY",IF((MID(E479,5,2))="30","ESDM",IF((MID(E479,5,2))="31","MS-ETE",IF((MID(E479,5,2))="32","MS-TE",IF((MID(E479,5,2))="33","EEE",IF((MID(E479,5,2))="34","NFE",IF((MID(E479,5,2))="35","SWE",IF((MID(E479,5,2))="36","LLB(P)",IF((MID(E479,5,2))="37","LLM(Pre)",IF((MID(E479,5,2))="38","LLM(F)",IF((MID(E479,5,2))="39","ICT",IF((MID(E479,5,2))="40","MTCA",IF((MID(E479,5,2))="41","MS-PH",IF((MID(E479,5,2))="42","ARCH",IF((MID(E479,5,2))="43","THM",IF((MID(E479,5,2))="44","MS-SWE",IF((MID(E479,5,2))="45","ENTRE",IF((MID(E479,5,2))="46","M-PHARM",IF((MID(E479,5,2))="47","CIVIL-ENG",0)))))))))))))))))))))))))))))))))))))</f>
        <v/>
      </c>
      <c r="G479" s="90">
        <f>IF((LEFT(E479,3))="063","Fall-2006",IF((LEFT(E479,3))="071","Spring-2007",IF((LEFT(E479,3))="072","Summer-2007",IF((LEFT(E479,3))="073","Fall-2007",IF((LEFT(E479,3))="081","Spring-2008",IF((LEFT(E479,3))="082","Summer-2008",IF((LEFT(E479,3))="083","Fall-2008",IF((LEFT(E479,3))="091","Spring-2009",IF((LEFT(E479,3))="092","Summer-2009",IF((LEFT(E479,3))="093","Fall-2009",IF((LEFT(E479,3))="101","Spring-2010",IF((LEFT(E479,3))="102","Summer-2010",IF((LEFT(E479,3))="103","Fall-2010",IF((LEFT(E479,3))="111","Spring-2011",IF((LEFT(E479,3))="112","Summer-2011",IF((LEFT(E479,3))="113","Fall-2011",IF((LEFT(E479,3))="121","Spring-2012",IF((LEFT(E479,3))="122","Summer-2012",IF((LEFT(E479,3))="123","Fall-2012",IF((LEFT(E479,3))="131","Spring-2013",IF((LEFT(E479,3))="132","Summer-2013",IF((LEFT(E479,3))="133","Fall-2013",IF((LEFT(E479,3))="141","Spring-2014",IF((LEFT(E479,3))="142","Summer-2014",IF((LEFT(E479,3))="143","Fall-2014",0)))))))))))))))))))))))))</f>
        <v/>
      </c>
      <c r="H479" s="85" t="inlineStr">
        <is>
          <t>Spring 2015</t>
        </is>
      </c>
      <c r="I479" s="85" t="inlineStr">
        <is>
          <t>-</t>
        </is>
      </c>
      <c r="J479" s="85" t="inlineStr">
        <is>
          <t>-</t>
        </is>
      </c>
      <c r="K479" s="85" t="inlineStr">
        <is>
          <t>25/13, Begum Rokeya Female Hostel, Tallabag, shukrabad, Dhanmondi, Dhaka.</t>
        </is>
      </c>
      <c r="L479" s="85" t="inlineStr">
        <is>
          <t>Vill-Ramnagar, Post-Anuhola, Thana-Tangail sadar, Dist-Tangail.</t>
        </is>
      </c>
      <c r="M479" s="101" t="n">
        <v>1760582595</v>
      </c>
      <c r="N479" s="33" t="inlineStr">
        <is>
          <t>Jhumur.Rumpa06@gmail.com</t>
        </is>
      </c>
    </row>
    <row customHeight="1" ht="12.75" r="480" s="161">
      <c r="A480" s="10" t="n"/>
      <c r="B480" s="85" t="n">
        <v>478</v>
      </c>
      <c r="C480" s="85" t="n"/>
      <c r="D480" s="98" t="inlineStr">
        <is>
          <t>Urmila Talukdar</t>
        </is>
      </c>
      <c r="E480" s="98" t="inlineStr">
        <is>
          <t>111-10-672</t>
        </is>
      </c>
      <c r="F480" s="49">
        <f>IF((MID(E480,5,2))="10","ENG",IF((MID(E480,5,2))="11","BBA",IF((MID(E480,5,2))="12","MBA(E)",IF((MID(E480,5,2))="14","MBA",IF((MID(E480,5,2))="15","CSE",IF((MID(E480,5,2))="16","CIS",IF((MID(E480,5,2))="17","MS-MIS",IF((MID(E480,5,2))="18","B.COM",IF((MID(E480,5,2))="19","ETE",IF((MID(E480,5,2))="20","CS",IF((MID(E480,5,2))="21","MA-ENG(P)",IF((MID(E480,5,2))="22","MA-ENG(F)",IF((MID(E480,5,2))="23","TE",IF((MID(E480,5,2))="24","JMC",IF((MID(E480,5,2))="25","MS-CSE",IF((MID(E480,5,2))="26","LLB(H)",IF((MID(E480,5,2))="27","BRE",IF((MID(E480,5,2))="28","MSS-JMC",IF((MID(E480,5,2))="29","PHARMACY",IF((MID(E480,5,2))="30","ESDM",IF((MID(E480,5,2))="31","MS-ETE",IF((MID(E480,5,2))="32","MS-TE",IF((MID(E480,5,2))="33","EEE",IF((MID(E480,5,2))="34","NFE",IF((MID(E480,5,2))="35","SWE",IF((MID(E480,5,2))="36","LLB(P)",IF((MID(E480,5,2))="37","LLM(Pre)",IF((MID(E480,5,2))="38","LLM(F)",IF((MID(E480,5,2))="39","ICT",IF((MID(E480,5,2))="40","MTCA",IF((MID(E480,5,2))="41","MS-PH",IF((MID(E480,5,2))="42","ARCH",IF((MID(E480,5,2))="43","THM",IF((MID(E480,5,2))="44","MS-SWE",IF((MID(E480,5,2))="45","ENTRE",IF((MID(E480,5,2))="46","M-PHARM",IF((MID(E480,5,2))="47","CIVIL-ENG",0)))))))))))))))))))))))))))))))))))))</f>
        <v/>
      </c>
      <c r="G480" s="90">
        <f>IF((LEFT(E480,3))="063","Fall-2006",IF((LEFT(E480,3))="071","Spring-2007",IF((LEFT(E480,3))="072","Summer-2007",IF((LEFT(E480,3))="073","Fall-2007",IF((LEFT(E480,3))="081","Spring-2008",IF((LEFT(E480,3))="082","Summer-2008",IF((LEFT(E480,3))="083","Fall-2008",IF((LEFT(E480,3))="091","Spring-2009",IF((LEFT(E480,3))="092","Summer-2009",IF((LEFT(E480,3))="093","Fall-2009",IF((LEFT(E480,3))="101","Spring-2010",IF((LEFT(E480,3))="102","Summer-2010",IF((LEFT(E480,3))="103","Fall-2010",IF((LEFT(E480,3))="111","Spring-2011",IF((LEFT(E480,3))="112","Summer-2011",IF((LEFT(E480,3))="113","Fall-2011",IF((LEFT(E480,3))="121","Spring-2012",IF((LEFT(E480,3))="122","Summer-2012",IF((LEFT(E480,3))="123","Fall-2012",IF((LEFT(E480,3))="131","Spring-2013",IF((LEFT(E480,3))="132","Summer-2013",IF((LEFT(E480,3))="133","Fall-2013",IF((LEFT(E480,3))="141","Spring-2014",IF((LEFT(E480,3))="142","Summer-2014",IF((LEFT(E480,3))="143","Fall-2014",0)))))))))))))))))))))))))</f>
        <v/>
      </c>
      <c r="H480" s="85" t="inlineStr">
        <is>
          <t>Fall-2014</t>
        </is>
      </c>
      <c r="I480" s="85" t="inlineStr">
        <is>
          <t>-</t>
        </is>
      </c>
      <c r="J480" s="85" t="inlineStr">
        <is>
          <t>-</t>
        </is>
      </c>
      <c r="K480" s="85" t="inlineStr">
        <is>
          <t>4/3A, Block-B, Lalmatia, Dhaka.</t>
        </is>
      </c>
      <c r="L480" s="85" t="inlineStr">
        <is>
          <t>Tribal Officers Colony, Tabalchari, Rangamati.</t>
        </is>
      </c>
      <c r="M480" s="101" t="n">
        <v>1837526650</v>
      </c>
      <c r="N480" s="33" t="inlineStr">
        <is>
          <t>Talukdar22-360@diu.edu.bd</t>
        </is>
      </c>
    </row>
    <row customHeight="1" ht="12.75" r="481" s="161">
      <c r="A481" s="10" t="n"/>
      <c r="B481" s="85" t="n">
        <v>479</v>
      </c>
      <c r="C481" s="85" t="n"/>
      <c r="D481" s="96" t="inlineStr">
        <is>
          <t>Tahmina Akter</t>
        </is>
      </c>
      <c r="E481" s="29" t="inlineStr">
        <is>
          <t>111-10-689</t>
        </is>
      </c>
      <c r="F481" s="49">
        <f>IF((MID(E481,5,2))="10","ENG",IF((MID(E481,5,2))="11","BBA",IF((MID(E481,5,2))="12","MBA(E)",IF((MID(E481,5,2))="14","MBA",IF((MID(E481,5,2))="15","CSE",IF((MID(E481,5,2))="16","CIS",IF((MID(E481,5,2))="17","MS-MIS",IF((MID(E481,5,2))="18","B.COM",IF((MID(E481,5,2))="19","ETE",IF((MID(E481,5,2))="20","CS",IF((MID(E481,5,2))="21","MA-ENG(P)",IF((MID(E481,5,2))="22","MA-ENG(F)",IF((MID(E481,5,2))="23","TE",IF((MID(E481,5,2))="24","JMC",IF((MID(E481,5,2))="25","MS-CSE",IF((MID(E481,5,2))="26","LLB(H)",IF((MID(E481,5,2))="27","BRE",IF((MID(E481,5,2))="28","MSS-JMC",IF((MID(E481,5,2))="29","PHARMACY",IF((MID(E481,5,2))="30","ESDM",IF((MID(E481,5,2))="31","MS-ETE",IF((MID(E481,5,2))="32","MS-TE",IF((MID(E481,5,2))="33","EEE",IF((MID(E481,5,2))="34","NFE",IF((MID(E481,5,2))="35","SWE",IF((MID(E481,5,2))="36","LLB(P)",IF((MID(E481,5,2))="37","LLM(Pre)",IF((MID(E481,5,2))="38","LLM(F)",IF((MID(E481,5,2))="39","ICT",IF((MID(E481,5,2))="40","MTCA",IF((MID(E481,5,2))="41","MS-PH",IF((MID(E481,5,2))="42","ARCH",IF((MID(E481,5,2))="43","THM",IF((MID(E481,5,2))="44","MS-SWE",IF((MID(E481,5,2))="45","ENTRE",IF((MID(E481,5,2))="46","M-PHARM",IF((MID(E481,5,2))="47","CIVIL-ENG",0)))))))))))))))))))))))))))))))))))))</f>
        <v/>
      </c>
      <c r="G481" s="90">
        <f>IF((LEFT(E481,3))="063","Fall-2006",IF((LEFT(E481,3))="071","Spring-2007",IF((LEFT(E481,3))="072","Summer-2007",IF((LEFT(E481,3))="073","Fall-2007",IF((LEFT(E481,3))="081","Spring-2008",IF((LEFT(E481,3))="082","Summer-2008",IF((LEFT(E481,3))="083","Fall-2008",IF((LEFT(E481,3))="091","Spring-2009",IF((LEFT(E481,3))="092","Summer-2009",IF((LEFT(E481,3))="093","Fall-2009",IF((LEFT(E481,3))="101","Spring-2010",IF((LEFT(E481,3))="102","Summer-2010",IF((LEFT(E481,3))="103","Fall-2010",IF((LEFT(E481,3))="111","Spring-2011",IF((LEFT(E481,3))="112","Summer-2011",IF((LEFT(E481,3))="113","Fall-2011",IF((LEFT(E481,3))="121","Spring-2012",IF((LEFT(E481,3))="122","Summer-2012",IF((LEFT(E481,3))="123","Fall-2012",IF((LEFT(E481,3))="131","Spring-2013",IF((LEFT(E481,3))="132","Summer-2013",IF((LEFT(E481,3))="133","Fall-2013",IF((LEFT(E481,3))="141","Spring-2014",IF((LEFT(E481,3))="142","Summer-2014",IF((LEFT(E481,3))="143","Fall-2014",0)))))))))))))))))))))))))</f>
        <v/>
      </c>
      <c r="H481" s="85" t="inlineStr">
        <is>
          <t>Fall-2014</t>
        </is>
      </c>
      <c r="I481" s="85" t="inlineStr">
        <is>
          <t>-</t>
        </is>
      </c>
      <c r="J481" s="85" t="inlineStr">
        <is>
          <t>-</t>
        </is>
      </c>
      <c r="K481" s="85" t="inlineStr">
        <is>
          <t>956/3, Alpha Castle, Rajarbag, Shantinagar, Dhaka.</t>
        </is>
      </c>
      <c r="L481" s="85" t="inlineStr">
        <is>
          <t>EPZ Road, Tomsombridge, Comilla.</t>
        </is>
      </c>
      <c r="M481" s="32" t="inlineStr">
        <is>
          <t>01931577255</t>
        </is>
      </c>
      <c r="N481" s="90" t="inlineStr">
        <is>
          <t>tahminarubaba@gmail.com</t>
        </is>
      </c>
    </row>
    <row customHeight="1" ht="12.75" r="482" s="161">
      <c r="A482" s="10" t="n"/>
      <c r="B482" s="85" t="n">
        <v>480</v>
      </c>
      <c r="C482" s="85" t="n"/>
      <c r="D482" s="96" t="inlineStr">
        <is>
          <t>Gazi Md. Nashir Uddin</t>
        </is>
      </c>
      <c r="E482" s="29" t="inlineStr">
        <is>
          <t>112-26-253</t>
        </is>
      </c>
      <c r="F482" s="49">
        <f>IF((MID(E482,5,2))="10","ENG",IF((MID(E482,5,2))="11","BBA",IF((MID(E482,5,2))="12","MBA(E)",IF((MID(E482,5,2))="14","MBA",IF((MID(E482,5,2))="15","CSE",IF((MID(E482,5,2))="16","CIS",IF((MID(E482,5,2))="17","MS-MIS",IF((MID(E482,5,2))="18","B.COM",IF((MID(E482,5,2))="19","ETE",IF((MID(E482,5,2))="20","CS",IF((MID(E482,5,2))="21","MA-ENG(P)",IF((MID(E482,5,2))="22","MA-ENG(F)",IF((MID(E482,5,2))="23","TE",IF((MID(E482,5,2))="24","JMC",IF((MID(E482,5,2))="25","MS-CSE",IF((MID(E482,5,2))="26","LLB(H)",IF((MID(E482,5,2))="27","BRE",IF((MID(E482,5,2))="28","MSS-JMC",IF((MID(E482,5,2))="29","PHARMACY",IF((MID(E482,5,2))="30","ESDM",IF((MID(E482,5,2))="31","MS-ETE",IF((MID(E482,5,2))="32","MS-TE",IF((MID(E482,5,2))="33","EEE",IF((MID(E482,5,2))="34","NFE",IF((MID(E482,5,2))="35","SWE",IF((MID(E482,5,2))="36","LLB(P)",IF((MID(E482,5,2))="37","LLM(Pre)",IF((MID(E482,5,2))="38","LLM(F)",IF((MID(E482,5,2))="39","ICT",IF((MID(E482,5,2))="40","MTCA",IF((MID(E482,5,2))="41","MS-PH",IF((MID(E482,5,2))="42","ARCH",IF((MID(E482,5,2))="43","THM",IF((MID(E482,5,2))="44","MS-SWE",IF((MID(E482,5,2))="45","ENTRE",IF((MID(E482,5,2))="46","M-PHARM",IF((MID(E482,5,2))="47","CIVIL-ENG",0)))))))))))))))))))))))))))))))))))))</f>
        <v/>
      </c>
      <c r="G482" s="90">
        <f>IF((LEFT(E482,3))="063","Fall-2006",IF((LEFT(E482,3))="071","Spring-2007",IF((LEFT(E482,3))="072","Summer-2007",IF((LEFT(E482,3))="073","Fall-2007",IF((LEFT(E482,3))="081","Spring-2008",IF((LEFT(E482,3))="082","Summer-2008",IF((LEFT(E482,3))="083","Fall-2008",IF((LEFT(E482,3))="091","Spring-2009",IF((LEFT(E482,3))="092","Summer-2009",IF((LEFT(E482,3))="093","Fall-2009",IF((LEFT(E482,3))="101","Spring-2010",IF((LEFT(E482,3))="102","Summer-2010",IF((LEFT(E482,3))="103","Fall-2010",IF((LEFT(E482,3))="111","Spring-2011",IF((LEFT(E482,3))="112","Summer-2011",IF((LEFT(E482,3))="113","Fall-2011",IF((LEFT(E482,3))="121","Spring-2012",IF((LEFT(E482,3))="122","Summer-2012",IF((LEFT(E482,3))="123","Fall-2012",IF((LEFT(E482,3))="131","Spring-2013",IF((LEFT(E482,3))="132","Summer-2013",IF((LEFT(E482,3))="133","Fall-2013",IF((LEFT(E482,3))="141","Spring-2014",IF((LEFT(E482,3))="142","Summer-2014",IF((LEFT(E482,3))="143","Fall-2014",0)))))))))))))))))))))))))</f>
        <v/>
      </c>
      <c r="H482" s="85" t="inlineStr">
        <is>
          <t>Summer-2015</t>
        </is>
      </c>
      <c r="I482" s="85" t="inlineStr">
        <is>
          <t>-</t>
        </is>
      </c>
      <c r="J482" s="85" t="inlineStr">
        <is>
          <t>-</t>
        </is>
      </c>
      <c r="K482" s="85" t="inlineStr">
        <is>
          <t>Vill-Aingiri, Post-Aingiri, Thana-Kachua, Dist-Chandpur.</t>
        </is>
      </c>
      <c r="L482" s="85" t="inlineStr">
        <is>
          <t>Vill-Aingiri, Post-Aingiri, Thana-Kachua, Dist-Chandpur.</t>
        </is>
      </c>
      <c r="M482" s="32" t="inlineStr">
        <is>
          <t>01830722679</t>
        </is>
      </c>
      <c r="N482" t="inlineStr">
        <is>
          <t>gazinashir@gmail.com</t>
        </is>
      </c>
    </row>
    <row customHeight="1" ht="12.75" r="483" s="161">
      <c r="A483" s="10" t="n"/>
      <c r="B483" s="85" t="n">
        <v>481</v>
      </c>
      <c r="C483" s="85" t="n"/>
      <c r="D483" s="96" t="inlineStr">
        <is>
          <t>Kamrunnahar</t>
        </is>
      </c>
      <c r="E483" s="29" t="inlineStr">
        <is>
          <t>111-10-670</t>
        </is>
      </c>
      <c r="F483" s="49">
        <f>IF((MID(E483,5,2))="10","ENG",IF((MID(E483,5,2))="11","BBA",IF((MID(E483,5,2))="12","MBA(E)",IF((MID(E483,5,2))="14","MBA",IF((MID(E483,5,2))="15","CSE",IF((MID(E483,5,2))="16","CIS",IF((MID(E483,5,2))="17","MS-MIS",IF((MID(E483,5,2))="18","B.COM",IF((MID(E483,5,2))="19","ETE",IF((MID(E483,5,2))="20","CS",IF((MID(E483,5,2))="21","MA-ENG(P)",IF((MID(E483,5,2))="22","MA-ENG(F)",IF((MID(E483,5,2))="23","TE",IF((MID(E483,5,2))="24","JMC",IF((MID(E483,5,2))="25","MS-CSE",IF((MID(E483,5,2))="26","LLB(H)",IF((MID(E483,5,2))="27","BRE",IF((MID(E483,5,2))="28","MSS-JMC",IF((MID(E483,5,2))="29","PHARMACY",IF((MID(E483,5,2))="30","ESDM",IF((MID(E483,5,2))="31","MS-ETE",IF((MID(E483,5,2))="32","MS-TE",IF((MID(E483,5,2))="33","EEE",IF((MID(E483,5,2))="34","NFE",IF((MID(E483,5,2))="35","SWE",IF((MID(E483,5,2))="36","LLB(P)",IF((MID(E483,5,2))="37","LLM(Pre)",IF((MID(E483,5,2))="38","LLM(F)",IF((MID(E483,5,2))="39","ICT",IF((MID(E483,5,2))="40","MTCA",IF((MID(E483,5,2))="41","MS-PH",IF((MID(E483,5,2))="42","ARCH",IF((MID(E483,5,2))="43","THM",IF((MID(E483,5,2))="44","MS-SWE",IF((MID(E483,5,2))="45","ENTRE",IF((MID(E483,5,2))="46","M-PHARM",IF((MID(E483,5,2))="47","CIVIL-ENG",0)))))))))))))))))))))))))))))))))))))</f>
        <v/>
      </c>
      <c r="G483" s="90">
        <f>IF((LEFT(E483,3))="063","Fall-2006",IF((LEFT(E483,3))="071","Spring-2007",IF((LEFT(E483,3))="072","Summer-2007",IF((LEFT(E483,3))="073","Fall-2007",IF((LEFT(E483,3))="081","Spring-2008",IF((LEFT(E483,3))="082","Summer-2008",IF((LEFT(E483,3))="083","Fall-2008",IF((LEFT(E483,3))="091","Spring-2009",IF((LEFT(E483,3))="092","Summer-2009",IF((LEFT(E483,3))="093","Fall-2009",IF((LEFT(E483,3))="101","Spring-2010",IF((LEFT(E483,3))="102","Summer-2010",IF((LEFT(E483,3))="103","Fall-2010",IF((LEFT(E483,3))="111","Spring-2011",IF((LEFT(E483,3))="112","Summer-2011",IF((LEFT(E483,3))="113","Fall-2011",IF((LEFT(E483,3))="121","Spring-2012",IF((LEFT(E483,3))="122","Summer-2012",IF((LEFT(E483,3))="123","Fall-2012",IF((LEFT(E483,3))="131","Spring-2013",IF((LEFT(E483,3))="132","Summer-2013",IF((LEFT(E483,3))="133","Fall-2013",IF((LEFT(E483,3))="141","Spring-2014",IF((LEFT(E483,3))="142","Summer-2014",IF((LEFT(E483,3))="143","Fall-2014",0)))))))))))))))))))))))))</f>
        <v/>
      </c>
      <c r="H483" s="85" t="inlineStr">
        <is>
          <t>Fall-2014</t>
        </is>
      </c>
      <c r="I483" s="85" t="inlineStr">
        <is>
          <t>-</t>
        </is>
      </c>
      <c r="J483" s="85" t="inlineStr">
        <is>
          <t>-</t>
        </is>
      </c>
      <c r="K483" s="85" t="inlineStr">
        <is>
          <t>406/2, West Shewrapara, Mirpur, Dhaka.</t>
        </is>
      </c>
      <c r="L483" s="85" t="inlineStr">
        <is>
          <t>Vill-Diarkrisnai, Post-Sarishabari, Dist-Jamalpur.</t>
        </is>
      </c>
      <c r="M483" s="32" t="inlineStr">
        <is>
          <t>01857573893</t>
        </is>
      </c>
      <c r="N483" t="inlineStr">
        <is>
          <t>naharjuthi@gmail.com</t>
        </is>
      </c>
    </row>
    <row customHeight="1" ht="12.75" r="484" s="161">
      <c r="A484" s="10" t="n"/>
      <c r="B484" s="85" t="n">
        <v>482</v>
      </c>
      <c r="C484" s="85" t="n"/>
      <c r="D484" s="96" t="inlineStr">
        <is>
          <t>Rezoana Ali</t>
        </is>
      </c>
      <c r="E484" s="29" t="inlineStr">
        <is>
          <t>111-10-650</t>
        </is>
      </c>
      <c r="F484" s="49">
        <f>IF((MID(E484,5,2))="10","ENG",IF((MID(E484,5,2))="11","BBA",IF((MID(E484,5,2))="12","MBA(E)",IF((MID(E484,5,2))="14","MBA",IF((MID(E484,5,2))="15","CSE",IF((MID(E484,5,2))="16","CIS",IF((MID(E484,5,2))="17","MS-MIS",IF((MID(E484,5,2))="18","B.COM",IF((MID(E484,5,2))="19","ETE",IF((MID(E484,5,2))="20","CS",IF((MID(E484,5,2))="21","MA-ENG(P)",IF((MID(E484,5,2))="22","MA-ENG(F)",IF((MID(E484,5,2))="23","TE",IF((MID(E484,5,2))="24","JMC",IF((MID(E484,5,2))="25","MS-CSE",IF((MID(E484,5,2))="26","LLB(H)",IF((MID(E484,5,2))="27","BRE",IF((MID(E484,5,2))="28","MSS-JMC",IF((MID(E484,5,2))="29","PHARMACY",IF((MID(E484,5,2))="30","ESDM",IF((MID(E484,5,2))="31","MS-ETE",IF((MID(E484,5,2))="32","MS-TE",IF((MID(E484,5,2))="33","EEE",IF((MID(E484,5,2))="34","NFE",IF((MID(E484,5,2))="35","SWE",IF((MID(E484,5,2))="36","LLB(P)",IF((MID(E484,5,2))="37","LLM(Pre)",IF((MID(E484,5,2))="38","LLM(F)",IF((MID(E484,5,2))="39","ICT",IF((MID(E484,5,2))="40","MTCA",IF((MID(E484,5,2))="41","MS-PH",IF((MID(E484,5,2))="42","ARCH",IF((MID(E484,5,2))="43","THM",IF((MID(E484,5,2))="44","MS-SWE",IF((MID(E484,5,2))="45","ENTRE",IF((MID(E484,5,2))="46","M-PHARM",IF((MID(E484,5,2))="47","CIVIL-ENG",0)))))))))))))))))))))))))))))))))))))</f>
        <v/>
      </c>
      <c r="G484" s="90">
        <f>IF((LEFT(E484,3))="063","Fall-2006",IF((LEFT(E484,3))="071","Spring-2007",IF((LEFT(E484,3))="072","Summer-2007",IF((LEFT(E484,3))="073","Fall-2007",IF((LEFT(E484,3))="081","Spring-2008",IF((LEFT(E484,3))="082","Summer-2008",IF((LEFT(E484,3))="083","Fall-2008",IF((LEFT(E484,3))="091","Spring-2009",IF((LEFT(E484,3))="092","Summer-2009",IF((LEFT(E484,3))="093","Fall-2009",IF((LEFT(E484,3))="101","Spring-2010",IF((LEFT(E484,3))="102","Summer-2010",IF((LEFT(E484,3))="103","Fall-2010",IF((LEFT(E484,3))="111","Spring-2011",IF((LEFT(E484,3))="112","Summer-2011",IF((LEFT(E484,3))="113","Fall-2011",IF((LEFT(E484,3))="121","Spring-2012",IF((LEFT(E484,3))="122","Summer-2012",IF((LEFT(E484,3))="123","Fall-2012",IF((LEFT(E484,3))="131","Spring-2013",IF((LEFT(E484,3))="132","Summer-2013",IF((LEFT(E484,3))="133","Fall-2013",IF((LEFT(E484,3))="141","Spring-2014",IF((LEFT(E484,3))="142","Summer-2014",IF((LEFT(E484,3))="143","Fall-2014",0)))))))))))))))))))))))))</f>
        <v/>
      </c>
      <c r="H484" s="85" t="inlineStr">
        <is>
          <t>Fall-2014</t>
        </is>
      </c>
      <c r="I484" s="85" t="inlineStr">
        <is>
          <t>-</t>
        </is>
      </c>
      <c r="J484" s="85" t="inlineStr">
        <is>
          <t>-</t>
        </is>
      </c>
      <c r="K484" s="85" t="inlineStr">
        <is>
          <t>House No-23, Road No-1, Sector-1, Block-D, Mirpur-1, Dhaka.</t>
        </is>
      </c>
      <c r="L484" s="85" t="inlineStr">
        <is>
          <t>House No-23, Road No-1, Sector-1, Block-D, Mirpur-1, Dhaka.</t>
        </is>
      </c>
      <c r="M484" s="32" t="inlineStr">
        <is>
          <t>01623639448</t>
        </is>
      </c>
      <c r="N484" t="inlineStr">
        <is>
          <t>anila16880@gmail.com</t>
        </is>
      </c>
    </row>
    <row customHeight="1" ht="12.75" r="485" s="161">
      <c r="A485" s="10" t="n"/>
      <c r="B485" s="85" t="n">
        <v>483</v>
      </c>
      <c r="C485" s="85" t="n"/>
      <c r="D485" s="96" t="inlineStr">
        <is>
          <t>Afsana Ali</t>
        </is>
      </c>
      <c r="E485" s="29" t="inlineStr">
        <is>
          <t>111-10-649</t>
        </is>
      </c>
      <c r="F485" s="49">
        <f>IF((MID(E485,5,2))="10","ENG",IF((MID(E485,5,2))="11","BBA",IF((MID(E485,5,2))="12","MBA(E)",IF((MID(E485,5,2))="14","MBA",IF((MID(E485,5,2))="15","CSE",IF((MID(E485,5,2))="16","CIS",IF((MID(E485,5,2))="17","MS-MIS",IF((MID(E485,5,2))="18","B.COM",IF((MID(E485,5,2))="19","ETE",IF((MID(E485,5,2))="20","CS",IF((MID(E485,5,2))="21","MA-ENG(P)",IF((MID(E485,5,2))="22","MA-ENG(F)",IF((MID(E485,5,2))="23","TE",IF((MID(E485,5,2))="24","JMC",IF((MID(E485,5,2))="25","MS-CSE",IF((MID(E485,5,2))="26","LLB(H)",IF((MID(E485,5,2))="27","BRE",IF((MID(E485,5,2))="28","MSS-JMC",IF((MID(E485,5,2))="29","PHARMACY",IF((MID(E485,5,2))="30","ESDM",IF((MID(E485,5,2))="31","MS-ETE",IF((MID(E485,5,2))="32","MS-TE",IF((MID(E485,5,2))="33","EEE",IF((MID(E485,5,2))="34","NFE",IF((MID(E485,5,2))="35","SWE",IF((MID(E485,5,2))="36","LLB(P)",IF((MID(E485,5,2))="37","LLM(Pre)",IF((MID(E485,5,2))="38","LLM(F)",IF((MID(E485,5,2))="39","ICT",IF((MID(E485,5,2))="40","MTCA",IF((MID(E485,5,2))="41","MS-PH",IF((MID(E485,5,2))="42","ARCH",IF((MID(E485,5,2))="43","THM",IF((MID(E485,5,2))="44","MS-SWE",IF((MID(E485,5,2))="45","ENTRE",IF((MID(E485,5,2))="46","M-PHARM",IF((MID(E485,5,2))="47","CIVIL-ENG",0)))))))))))))))))))))))))))))))))))))</f>
        <v/>
      </c>
      <c r="G485" s="90">
        <f>IF((LEFT(E485,3))="063","Fall-2006",IF((LEFT(E485,3))="071","Spring-2007",IF((LEFT(E485,3))="072","Summer-2007",IF((LEFT(E485,3))="073","Fall-2007",IF((LEFT(E485,3))="081","Spring-2008",IF((LEFT(E485,3))="082","Summer-2008",IF((LEFT(E485,3))="083","Fall-2008",IF((LEFT(E485,3))="091","Spring-2009",IF((LEFT(E485,3))="092","Summer-2009",IF((LEFT(E485,3))="093","Fall-2009",IF((LEFT(E485,3))="101","Spring-2010",IF((LEFT(E485,3))="102","Summer-2010",IF((LEFT(E485,3))="103","Fall-2010",IF((LEFT(E485,3))="111","Spring-2011",IF((LEFT(E485,3))="112","Summer-2011",IF((LEFT(E485,3))="113","Fall-2011",IF((LEFT(E485,3))="121","Spring-2012",IF((LEFT(E485,3))="122","Summer-2012",IF((LEFT(E485,3))="123","Fall-2012",IF((LEFT(E485,3))="131","Spring-2013",IF((LEFT(E485,3))="132","Summer-2013",IF((LEFT(E485,3))="133","Fall-2013",IF((LEFT(E485,3))="141","Spring-2014",IF((LEFT(E485,3))="142","Summer-2014",IF((LEFT(E485,3))="143","Fall-2014",0)))))))))))))))))))))))))</f>
        <v/>
      </c>
      <c r="H485" s="85" t="inlineStr">
        <is>
          <t>Fall-2014</t>
        </is>
      </c>
      <c r="I485" s="85" t="inlineStr">
        <is>
          <t>-</t>
        </is>
      </c>
      <c r="J485" s="85" t="inlineStr">
        <is>
          <t>-</t>
        </is>
      </c>
      <c r="K485" s="85" t="inlineStr">
        <is>
          <t>House No-23, Road No-1, Sector-1, Block-D, Mirpur-1, Dhaka.</t>
        </is>
      </c>
      <c r="L485" s="85" t="inlineStr">
        <is>
          <t>House No-23, Road No-1, Sector-1, Block-D, Mirpur-1, Dhaka.</t>
        </is>
      </c>
      <c r="M485" s="32" t="inlineStr">
        <is>
          <t>01673552268</t>
        </is>
      </c>
      <c r="N485" t="inlineStr">
        <is>
          <t>sunita16951@gmail.com</t>
        </is>
      </c>
    </row>
    <row customHeight="1" ht="12.75" r="486" s="161">
      <c r="A486" s="10" t="n"/>
      <c r="B486" s="85" t="n">
        <v>484</v>
      </c>
      <c r="C486" s="85" t="n"/>
      <c r="D486" s="98" t="inlineStr">
        <is>
          <t>Md. Monir Hossain</t>
        </is>
      </c>
      <c r="E486" s="98" t="inlineStr">
        <is>
          <t>102-34-122</t>
        </is>
      </c>
      <c r="F486" s="49">
        <f>IF((MID(E486,5,2))="10","ENG",IF((MID(E486,5,2))="11","BBA",IF((MID(E486,5,2))="12","MBA(E)",IF((MID(E486,5,2))="14","MBA",IF((MID(E486,5,2))="15","CSE",IF((MID(E486,5,2))="16","CIS",IF((MID(E486,5,2))="17","MS-MIS",IF((MID(E486,5,2))="18","B.COM",IF((MID(E486,5,2))="19","ETE",IF((MID(E486,5,2))="20","CS",IF((MID(E486,5,2))="21","MA-ENG(P)",IF((MID(E486,5,2))="22","MA-ENG(F)",IF((MID(E486,5,2))="23","TE",IF((MID(E486,5,2))="24","JMC",IF((MID(E486,5,2))="25","MS-CSE",IF((MID(E486,5,2))="26","LLB(H)",IF((MID(E486,5,2))="27","BRE",IF((MID(E486,5,2))="28","MSS-JMC",IF((MID(E486,5,2))="29","PHARMACY",IF((MID(E486,5,2))="30","ESDM",IF((MID(E486,5,2))="31","MS-ETE",IF((MID(E486,5,2))="32","MS-TE",IF((MID(E486,5,2))="33","EEE",IF((MID(E486,5,2))="34","NFE",IF((MID(E486,5,2))="35","SWE",IF((MID(E486,5,2))="36","LLB(P)",IF((MID(E486,5,2))="37","LLM(Pre)",IF((MID(E486,5,2))="38","LLM(F)",IF((MID(E486,5,2))="39","ICT",IF((MID(E486,5,2))="40","MTCA",IF((MID(E486,5,2))="41","MS-PH",IF((MID(E486,5,2))="42","ARCH",IF((MID(E486,5,2))="43","THM",IF((MID(E486,5,2))="44","MS-SWE",IF((MID(E486,5,2))="45","ENTRE",IF((MID(E486,5,2))="46","M-PHARM",IF((MID(E486,5,2))="47","CIVIL-ENG",0)))))))))))))))))))))))))))))))))))))</f>
        <v/>
      </c>
      <c r="G486" s="90">
        <f>IF((LEFT(E486,3))="063","Fall-2006",IF((LEFT(E486,3))="071","Spring-2007",IF((LEFT(E486,3))="072","Summer-2007",IF((LEFT(E486,3))="073","Fall-2007",IF((LEFT(E486,3))="081","Spring-2008",IF((LEFT(E486,3))="082","Summer-2008",IF((LEFT(E486,3))="083","Fall-2008",IF((LEFT(E486,3))="091","Spring-2009",IF((LEFT(E486,3))="092","Summer-2009",IF((LEFT(E486,3))="093","Fall-2009",IF((LEFT(E486,3))="101","Spring-2010",IF((LEFT(E486,3))="102","Summer-2010",IF((LEFT(E486,3))="103","Fall-2010",IF((LEFT(E486,3))="111","Spring-2011",IF((LEFT(E486,3))="112","Summer-2011",IF((LEFT(E486,3))="113","Fall-2011",IF((LEFT(E486,3))="121","Spring-2012",IF((LEFT(E486,3))="122","Summer-2012",IF((LEFT(E486,3))="123","Fall-2012",IF((LEFT(E486,3))="131","Spring-2013",IF((LEFT(E486,3))="132","Summer-2013",IF((LEFT(E486,3))="133","Fall-2013",IF((LEFT(E486,3))="141","Spring-2014",IF((LEFT(E486,3))="142","Summer-2014",IF((LEFT(E486,3))="143","Fall-2014",0)))))))))))))))))))))))))</f>
        <v/>
      </c>
      <c r="H486" s="85" t="inlineStr">
        <is>
          <t>Fall-2014</t>
        </is>
      </c>
      <c r="I486" s="85" t="inlineStr">
        <is>
          <t>-</t>
        </is>
      </c>
      <c r="J486" s="85" t="inlineStr">
        <is>
          <t>-</t>
        </is>
      </c>
      <c r="K486" s="85" t="inlineStr">
        <is>
          <t>349, Dilu Road, Boro Moghbazar, Dhaka-1212.</t>
        </is>
      </c>
      <c r="L486" s="85" t="inlineStr">
        <is>
          <t>Vill-Mazy khandy, Post-D.M Khali, Thana-Shakipur, Dist-Shariatpur.</t>
        </is>
      </c>
      <c r="M486" s="101" t="n">
        <v>1715872295</v>
      </c>
      <c r="N486" s="33" t="inlineStr">
        <is>
          <t>monirjcd11@gmail.com</t>
        </is>
      </c>
    </row>
    <row customHeight="1" ht="12.75" r="487" s="161">
      <c r="A487" s="10" t="n"/>
      <c r="B487" s="85" t="n">
        <v>485</v>
      </c>
      <c r="C487" s="85" t="n"/>
      <c r="D487" s="96" t="inlineStr">
        <is>
          <t>Rehan Akter</t>
        </is>
      </c>
      <c r="E487" s="29" t="inlineStr">
        <is>
          <t>102-11-1521</t>
        </is>
      </c>
      <c r="F487" s="49">
        <f>IF((MID(E487,5,2))="10","ENG",IF((MID(E487,5,2))="11","BBA",IF((MID(E487,5,2))="12","MBA(E)",IF((MID(E487,5,2))="14","MBA",IF((MID(E487,5,2))="15","CSE",IF((MID(E487,5,2))="16","CIS",IF((MID(E487,5,2))="17","MS-MIS",IF((MID(E487,5,2))="18","B.COM",IF((MID(E487,5,2))="19","ETE",IF((MID(E487,5,2))="20","CS",IF((MID(E487,5,2))="21","MA-ENG(P)",IF((MID(E487,5,2))="22","MA-ENG(F)",IF((MID(E487,5,2))="23","TE",IF((MID(E487,5,2))="24","JMC",IF((MID(E487,5,2))="25","MS-CSE",IF((MID(E487,5,2))="26","LLB(H)",IF((MID(E487,5,2))="27","BRE",IF((MID(E487,5,2))="28","MSS-JMC",IF((MID(E487,5,2))="29","PHARMACY",IF((MID(E487,5,2))="30","ESDM",IF((MID(E487,5,2))="31","MS-ETE",IF((MID(E487,5,2))="32","MS-TE",IF((MID(E487,5,2))="33","EEE",IF((MID(E487,5,2))="34","NFE",IF((MID(E487,5,2))="35","SWE",IF((MID(E487,5,2))="36","LLB(P)",IF((MID(E487,5,2))="37","LLM(Pre)",IF((MID(E487,5,2))="38","LLM(F)",IF((MID(E487,5,2))="39","ICT",IF((MID(E487,5,2))="40","MTCA",IF((MID(E487,5,2))="41","MS-PH",IF((MID(E487,5,2))="42","ARCH",IF((MID(E487,5,2))="43","THM",IF((MID(E487,5,2))="44","MS-SWE",IF((MID(E487,5,2))="45","ENTRE",IF((MID(E487,5,2))="46","M-PHARM",IF((MID(E487,5,2))="47","CIVIL-ENG",0)))))))))))))))))))))))))))))))))))))</f>
        <v/>
      </c>
      <c r="G487" s="90">
        <f>IF((LEFT(E487,3))="063","Fall-2006",IF((LEFT(E487,3))="071","Spring-2007",IF((LEFT(E487,3))="072","Summer-2007",IF((LEFT(E487,3))="073","Fall-2007",IF((LEFT(E487,3))="081","Spring-2008",IF((LEFT(E487,3))="082","Summer-2008",IF((LEFT(E487,3))="083","Fall-2008",IF((LEFT(E487,3))="091","Spring-2009",IF((LEFT(E487,3))="092","Summer-2009",IF((LEFT(E487,3))="093","Fall-2009",IF((LEFT(E487,3))="101","Spring-2010",IF((LEFT(E487,3))="102","Summer-2010",IF((LEFT(E487,3))="103","Fall-2010",IF((LEFT(E487,3))="111","Spring-2011",IF((LEFT(E487,3))="112","Summer-2011",IF((LEFT(E487,3))="113","Fall-2011",IF((LEFT(E487,3))="121","Spring-2012",IF((LEFT(E487,3))="122","Summer-2012",IF((LEFT(E487,3))="123","Fall-2012",IF((LEFT(E487,3))="131","Spring-2013",IF((LEFT(E487,3))="132","Summer-2013",IF((LEFT(E487,3))="133","Fall-2013",IF((LEFT(E487,3))="141","Spring-2014",IF((LEFT(E487,3))="142","Summer-2014",IF((LEFT(E487,3))="143","Fall-2014",0)))))))))))))))))))))))))</f>
        <v/>
      </c>
      <c r="H487" s="85" t="inlineStr">
        <is>
          <t>Fall-2014</t>
        </is>
      </c>
      <c r="I487" s="85" t="inlineStr">
        <is>
          <t>-</t>
        </is>
      </c>
      <c r="J487" s="85" t="inlineStr">
        <is>
          <t>-</t>
        </is>
      </c>
      <c r="K487" s="85" t="inlineStr">
        <is>
          <t>25/13, Tallahbug, Dhanmondi, Dhaka.</t>
        </is>
      </c>
      <c r="L487" s="85" t="inlineStr">
        <is>
          <t>1461/63, Badshamiar Bazar, Race course Comilla.</t>
        </is>
      </c>
      <c r="M487" s="32" t="inlineStr">
        <is>
          <t>01956875181</t>
        </is>
      </c>
      <c r="N487" t="inlineStr">
        <is>
          <t>rihantonni@yahoo.com</t>
        </is>
      </c>
    </row>
    <row customHeight="1" ht="12.75" r="488" s="161">
      <c r="A488" s="10" t="n"/>
      <c r="B488" s="85" t="n">
        <v>486</v>
      </c>
      <c r="C488" s="85" t="n"/>
      <c r="D488" s="96" t="inlineStr">
        <is>
          <t>Sirajum Monira</t>
        </is>
      </c>
      <c r="E488" s="29" t="inlineStr">
        <is>
          <t>111-23-2301</t>
        </is>
      </c>
      <c r="F488" s="49">
        <f>IF((MID(E488,5,2))="10","ENG",IF((MID(E488,5,2))="11","BBA",IF((MID(E488,5,2))="12","MBA(E)",IF((MID(E488,5,2))="14","MBA",IF((MID(E488,5,2))="15","CSE",IF((MID(E488,5,2))="16","CIS",IF((MID(E488,5,2))="17","MS-MIS",IF((MID(E488,5,2))="18","B.COM",IF((MID(E488,5,2))="19","ETE",IF((MID(E488,5,2))="20","CS",IF((MID(E488,5,2))="21","MA-ENG(P)",IF((MID(E488,5,2))="22","MA-ENG(F)",IF((MID(E488,5,2))="23","TE",IF((MID(E488,5,2))="24","JMC",IF((MID(E488,5,2))="25","MS-CSE",IF((MID(E488,5,2))="26","LLB(H)",IF((MID(E488,5,2))="27","BRE",IF((MID(E488,5,2))="28","MSS-JMC",IF((MID(E488,5,2))="29","PHARMACY",IF((MID(E488,5,2))="30","ESDM",IF((MID(E488,5,2))="31","MS-ETE",IF((MID(E488,5,2))="32","MS-TE",IF((MID(E488,5,2))="33","EEE",IF((MID(E488,5,2))="34","NFE",IF((MID(E488,5,2))="35","SWE",IF((MID(E488,5,2))="36","LLB(P)",IF((MID(E488,5,2))="37","LLM(Pre)",IF((MID(E488,5,2))="38","LLM(F)",IF((MID(E488,5,2))="39","ICT",IF((MID(E488,5,2))="40","MTCA",IF((MID(E488,5,2))="41","MS-PH",IF((MID(E488,5,2))="42","ARCH",IF((MID(E488,5,2))="43","THM",IF((MID(E488,5,2))="44","MS-SWE",IF((MID(E488,5,2))="45","ENTRE",IF((MID(E488,5,2))="46","M-PHARM",IF((MID(E488,5,2))="47","CIVIL-ENG",0)))))))))))))))))))))))))))))))))))))</f>
        <v/>
      </c>
      <c r="G488" s="90">
        <f>IF((LEFT(E488,3))="063","Fall-2006",IF((LEFT(E488,3))="071","Spring-2007",IF((LEFT(E488,3))="072","Summer-2007",IF((LEFT(E488,3))="073","Fall-2007",IF((LEFT(E488,3))="081","Spring-2008",IF((LEFT(E488,3))="082","Summer-2008",IF((LEFT(E488,3))="083","Fall-2008",IF((LEFT(E488,3))="091","Spring-2009",IF((LEFT(E488,3))="092","Summer-2009",IF((LEFT(E488,3))="093","Fall-2009",IF((LEFT(E488,3))="101","Spring-2010",IF((LEFT(E488,3))="102","Summer-2010",IF((LEFT(E488,3))="103","Fall-2010",IF((LEFT(E488,3))="111","Spring-2011",IF((LEFT(E488,3))="112","Summer-2011",IF((LEFT(E488,3))="113","Fall-2011",IF((LEFT(E488,3))="121","Spring-2012",IF((LEFT(E488,3))="122","Summer-2012",IF((LEFT(E488,3))="123","Fall-2012",IF((LEFT(E488,3))="131","Spring-2013",IF((LEFT(E488,3))="132","Summer-2013",IF((LEFT(E488,3))="133","Fall-2013",IF((LEFT(E488,3))="141","Spring-2014",IF((LEFT(E488,3))="142","Summer-2014",IF((LEFT(E488,3))="143","Fall-2014",0)))))))))))))))))))))))))</f>
        <v/>
      </c>
      <c r="H488" s="85" t="inlineStr">
        <is>
          <t>Spring 2015</t>
        </is>
      </c>
      <c r="I488" s="85" t="inlineStr">
        <is>
          <t>-</t>
        </is>
      </c>
      <c r="J488" s="85" t="inlineStr">
        <is>
          <t>-</t>
        </is>
      </c>
      <c r="K488" s="85" t="inlineStr">
        <is>
          <t>25/13, Tallahbug, Dhanmondi, Dhaka.</t>
        </is>
      </c>
      <c r="L488" s="85" t="inlineStr">
        <is>
          <t>Dhamorihat, Naogaon.</t>
        </is>
      </c>
      <c r="M488" s="32" t="inlineStr">
        <is>
          <t>01935849582</t>
        </is>
      </c>
      <c r="N488" s="27" t="inlineStr">
        <is>
          <t>Sirajummunira620@yahoo.com</t>
        </is>
      </c>
    </row>
    <row customHeight="1" ht="12.75" r="489" s="161">
      <c r="A489" s="10" t="n"/>
      <c r="B489" s="85" t="n">
        <v>487</v>
      </c>
      <c r="C489" s="85" t="n"/>
      <c r="D489" s="96" t="inlineStr">
        <is>
          <t>Md. Shahriyer Kader</t>
        </is>
      </c>
      <c r="E489" s="29" t="inlineStr">
        <is>
          <t>122-33-1024</t>
        </is>
      </c>
      <c r="F489" s="49">
        <f>IF((MID(E489,5,2))="10","ENG",IF((MID(E489,5,2))="11","BBA",IF((MID(E489,5,2))="12","MBA(E)",IF((MID(E489,5,2))="14","MBA",IF((MID(E489,5,2))="15","CSE",IF((MID(E489,5,2))="16","CIS",IF((MID(E489,5,2))="17","MS-MIS",IF((MID(E489,5,2))="18","B.COM",IF((MID(E489,5,2))="19","ETE",IF((MID(E489,5,2))="20","CS",IF((MID(E489,5,2))="21","MA-ENG(P)",IF((MID(E489,5,2))="22","MA-ENG(F)",IF((MID(E489,5,2))="23","TE",IF((MID(E489,5,2))="24","JMC",IF((MID(E489,5,2))="25","MS-CSE",IF((MID(E489,5,2))="26","LLB(H)",IF((MID(E489,5,2))="27","BRE",IF((MID(E489,5,2))="28","MSS-JMC",IF((MID(E489,5,2))="29","PHARMACY",IF((MID(E489,5,2))="30","ESDM",IF((MID(E489,5,2))="31","MS-ETE",IF((MID(E489,5,2))="32","MS-TE",IF((MID(E489,5,2))="33","EEE",IF((MID(E489,5,2))="34","NFE",IF((MID(E489,5,2))="35","SWE",IF((MID(E489,5,2))="36","LLB(P)",IF((MID(E489,5,2))="37","LLM(Pre)",IF((MID(E489,5,2))="38","LLM(F)",IF((MID(E489,5,2))="39","ICT",IF((MID(E489,5,2))="40","MTCA",IF((MID(E489,5,2))="41","MS-PH",IF((MID(E489,5,2))="42","ARCH",IF((MID(E489,5,2))="43","THM",IF((MID(E489,5,2))="44","MS-SWE",IF((MID(E489,5,2))="45","ENTRE",IF((MID(E489,5,2))="46","M-PHARM",IF((MID(E489,5,2))="47","CIVIL-ENG",0)))))))))))))))))))))))))))))))))))))</f>
        <v/>
      </c>
      <c r="G489" s="90">
        <f>IF((LEFT(E489,3))="063","Fall-2006",IF((LEFT(E489,3))="071","Spring-2007",IF((LEFT(E489,3))="072","Summer-2007",IF((LEFT(E489,3))="073","Fall-2007",IF((LEFT(E489,3))="081","Spring-2008",IF((LEFT(E489,3))="082","Summer-2008",IF((LEFT(E489,3))="083","Fall-2008",IF((LEFT(E489,3))="091","Spring-2009",IF((LEFT(E489,3))="092","Summer-2009",IF((LEFT(E489,3))="093","Fall-2009",IF((LEFT(E489,3))="101","Spring-2010",IF((LEFT(E489,3))="102","Summer-2010",IF((LEFT(E489,3))="103","Fall-2010",IF((LEFT(E489,3))="111","Spring-2011",IF((LEFT(E489,3))="112","Summer-2011",IF((LEFT(E489,3))="113","Fall-2011",IF((LEFT(E489,3))="121","Spring-2012",IF((LEFT(E489,3))="122","Summer-2012",IF((LEFT(E489,3))="123","Fall-2012",IF((LEFT(E489,3))="131","Spring-2013",IF((LEFT(E489,3))="132","Summer-2013",IF((LEFT(E489,3))="133","Fall-2013",IF((LEFT(E489,3))="141","Spring-2014",IF((LEFT(E489,3))="142","Summer-2014",IF((LEFT(E489,3))="143","Fall-2014",0)))))))))))))))))))))))))</f>
        <v/>
      </c>
      <c r="H489" s="85" t="inlineStr">
        <is>
          <t>Spring 2015</t>
        </is>
      </c>
      <c r="I489" s="85" t="inlineStr">
        <is>
          <t>-</t>
        </is>
      </c>
      <c r="J489" s="85" t="inlineStr">
        <is>
          <t>-</t>
        </is>
      </c>
      <c r="K489" s="85" t="inlineStr">
        <is>
          <t>Ramna Thana Police Complex, Tetulia, House No-7/3, Ramna Thana, Dhaka.</t>
        </is>
      </c>
      <c r="L489" s="85" t="inlineStr">
        <is>
          <t>House No-M-5/6, Block No-4, Newtown, Dinajpur.</t>
        </is>
      </c>
      <c r="M489" s="32" t="inlineStr">
        <is>
          <t>01782657510</t>
        </is>
      </c>
      <c r="N489" s="90" t="inlineStr">
        <is>
          <t>shahriar2015riffat@gmail.com</t>
        </is>
      </c>
    </row>
    <row customHeight="1" ht="12.75" r="490" s="161">
      <c r="A490" s="10" t="n"/>
      <c r="B490" s="85" t="n">
        <v>488</v>
      </c>
      <c r="C490" s="85" t="n"/>
      <c r="D490" s="96" t="inlineStr">
        <is>
          <t>Merina Binta Amin</t>
        </is>
      </c>
      <c r="E490" s="29" t="inlineStr">
        <is>
          <t>103-23-120</t>
        </is>
      </c>
      <c r="F490" s="49">
        <f>IF((MID(E490,5,2))="10","ENG",IF((MID(E490,5,2))="11","BBA",IF((MID(E490,5,2))="12","MBA(E)",IF((MID(E490,5,2))="14","MBA",IF((MID(E490,5,2))="15","CSE",IF((MID(E490,5,2))="16","CIS",IF((MID(E490,5,2))="17","MS-MIS",IF((MID(E490,5,2))="18","B.COM",IF((MID(E490,5,2))="19","ETE",IF((MID(E490,5,2))="20","CS",IF((MID(E490,5,2))="21","MA-ENG(P)",IF((MID(E490,5,2))="22","MA-ENG(F)",IF((MID(E490,5,2))="23","TE",IF((MID(E490,5,2))="24","JMC",IF((MID(E490,5,2))="25","MS-CSE",IF((MID(E490,5,2))="26","LLB(H)",IF((MID(E490,5,2))="27","BRE",IF((MID(E490,5,2))="28","MSS-JMC",IF((MID(E490,5,2))="29","PHARMACY",IF((MID(E490,5,2))="30","ESDM",IF((MID(E490,5,2))="31","MS-ETE",IF((MID(E490,5,2))="32","MS-TE",IF((MID(E490,5,2))="33","EEE",IF((MID(E490,5,2))="34","NFE",IF((MID(E490,5,2))="35","SWE",IF((MID(E490,5,2))="36","LLB(P)",IF((MID(E490,5,2))="37","LLM(Pre)",IF((MID(E490,5,2))="38","LLM(F)",IF((MID(E490,5,2))="39","ICT",IF((MID(E490,5,2))="40","MTCA",IF((MID(E490,5,2))="41","MS-PH",IF((MID(E490,5,2))="42","ARCH",IF((MID(E490,5,2))="43","THM",IF((MID(E490,5,2))="44","MS-SWE",IF((MID(E490,5,2))="45","ENTRE",IF((MID(E490,5,2))="46","M-PHARM",IF((MID(E490,5,2))="47","CIVIL-ENG",0)))))))))))))))))))))))))))))))))))))</f>
        <v/>
      </c>
      <c r="G490" s="90">
        <f>IF((LEFT(E490,3))="063","Fall-2006",IF((LEFT(E490,3))="071","Spring-2007",IF((LEFT(E490,3))="072","Summer-2007",IF((LEFT(E490,3))="073","Fall-2007",IF((LEFT(E490,3))="081","Spring-2008",IF((LEFT(E490,3))="082","Summer-2008",IF((LEFT(E490,3))="083","Fall-2008",IF((LEFT(E490,3))="091","Spring-2009",IF((LEFT(E490,3))="092","Summer-2009",IF((LEFT(E490,3))="093","Fall-2009",IF((LEFT(E490,3))="101","Spring-2010",IF((LEFT(E490,3))="102","Summer-2010",IF((LEFT(E490,3))="103","Fall-2010",IF((LEFT(E490,3))="111","Spring-2011",IF((LEFT(E490,3))="112","Summer-2011",IF((LEFT(E490,3))="113","Fall-2011",IF((LEFT(E490,3))="121","Spring-2012",IF((LEFT(E490,3))="122","Summer-2012",IF((LEFT(E490,3))="123","Fall-2012",IF((LEFT(E490,3))="131","Spring-2013",IF((LEFT(E490,3))="132","Summer-2013",IF((LEFT(E490,3))="133","Fall-2013",IF((LEFT(E490,3))="141","Spring-2014",IF((LEFT(E490,3))="142","Summer-2014",IF((LEFT(E490,3))="143","Fall-2014",0)))))))))))))))))))))))))</f>
        <v/>
      </c>
      <c r="H490" s="85" t="inlineStr">
        <is>
          <t>Fall-2014</t>
        </is>
      </c>
      <c r="I490" s="85" t="inlineStr">
        <is>
          <t>-</t>
        </is>
      </c>
      <c r="J490" s="85" t="inlineStr">
        <is>
          <t>-</t>
        </is>
      </c>
      <c r="K490" s="85" t="inlineStr">
        <is>
          <t>KA-111/3/1, Southpara, Mohakhali, Dhaka-1212.</t>
        </is>
      </c>
      <c r="L490" s="85" t="inlineStr">
        <is>
          <t>Post-Jogoti, Thana-Jogoti, Dist-Kushtia.</t>
        </is>
      </c>
      <c r="M490" s="32" t="inlineStr">
        <is>
          <t>01774522408</t>
        </is>
      </c>
      <c r="N490" s="90" t="inlineStr">
        <is>
          <t>merina21bd@gmail.com</t>
        </is>
      </c>
    </row>
    <row customHeight="1" ht="12.75" r="491" s="161">
      <c r="A491" s="10" t="n"/>
      <c r="B491" s="85" t="n">
        <v>489</v>
      </c>
      <c r="C491" s="85" t="n"/>
      <c r="D491" s="86" t="inlineStr">
        <is>
          <t>Kamanashis Ghosh</t>
        </is>
      </c>
      <c r="E491" s="86" t="inlineStr">
        <is>
          <t>103-33-300</t>
        </is>
      </c>
      <c r="F491" s="49">
        <f>IF((MID(E491,5,2))="10","ENG",IF((MID(E491,5,2))="11","BBA",IF((MID(E491,5,2))="12","MBA(E)",IF((MID(E491,5,2))="14","MBA",IF((MID(E491,5,2))="15","CSE",IF((MID(E491,5,2))="16","CIS",IF((MID(E491,5,2))="17","MS-MIS",IF((MID(E491,5,2))="18","B.COM",IF((MID(E491,5,2))="19","ETE",IF((MID(E491,5,2))="20","CS",IF((MID(E491,5,2))="21","MA-ENG(P)",IF((MID(E491,5,2))="22","MA-ENG(F)",IF((MID(E491,5,2))="23","TE",IF((MID(E491,5,2))="24","JMC",IF((MID(E491,5,2))="25","MS-CSE",IF((MID(E491,5,2))="26","LLB(H)",IF((MID(E491,5,2))="27","BRE",IF((MID(E491,5,2))="28","MSS-JMC",IF((MID(E491,5,2))="29","PHARMACY",IF((MID(E491,5,2))="30","ESDM",IF((MID(E491,5,2))="31","MS-ETE",IF((MID(E491,5,2))="32","MS-TE",IF((MID(E491,5,2))="33","EEE",IF((MID(E491,5,2))="34","NFE",IF((MID(E491,5,2))="35","SWE",IF((MID(E491,5,2))="36","LLB(P)",IF((MID(E491,5,2))="37","LLM(Pre)",IF((MID(E491,5,2))="38","LLM(F)",IF((MID(E491,5,2))="39","ICT",IF((MID(E491,5,2))="40","MTCA",IF((MID(E491,5,2))="41","MS-PH",IF((MID(E491,5,2))="42","ARCH",IF((MID(E491,5,2))="43","THM",IF((MID(E491,5,2))="44","MS-SWE",IF((MID(E491,5,2))="45","ENTRE",IF((MID(E491,5,2))="46","M-PHARM",IF((MID(E491,5,2))="47","CIVIL-ENG",0)))))))))))))))))))))))))))))))))))))</f>
        <v/>
      </c>
      <c r="G491" s="90">
        <f>IF((LEFT(E491,3))="063","Fall-2006",IF((LEFT(E491,3))="071","Spring-2007",IF((LEFT(E491,3))="072","Summer-2007",IF((LEFT(E491,3))="073","Fall-2007",IF((LEFT(E491,3))="081","Spring-2008",IF((LEFT(E491,3))="082","Summer-2008",IF((LEFT(E491,3))="083","Fall-2008",IF((LEFT(E491,3))="091","Spring-2009",IF((LEFT(E491,3))="092","Summer-2009",IF((LEFT(E491,3))="093","Fall-2009",IF((LEFT(E491,3))="101","Spring-2010",IF((LEFT(E491,3))="102","Summer-2010",IF((LEFT(E491,3))="103","Fall-2010",IF((LEFT(E491,3))="111","Spring-2011",IF((LEFT(E491,3))="112","Summer-2011",IF((LEFT(E491,3))="113","Fall-2011",IF((LEFT(E491,3))="121","Spring-2012",IF((LEFT(E491,3))="122","Summer-2012",IF((LEFT(E491,3))="123","Fall-2012",IF((LEFT(E491,3))="131","Spring-2013",IF((LEFT(E491,3))="132","Summer-2013",IF((LEFT(E491,3))="133","Fall-2013",IF((LEFT(E491,3))="141","Spring-2014",IF((LEFT(E491,3))="142","Summer-2014",IF((LEFT(E491,3))="143","Fall-2014",0)))))))))))))))))))))))))</f>
        <v/>
      </c>
      <c r="H491" s="85" t="inlineStr">
        <is>
          <t>Fall 2014</t>
        </is>
      </c>
      <c r="I491" s="85" t="inlineStr">
        <is>
          <t>Star Link Engineeing Ltd.</t>
        </is>
      </c>
      <c r="J491" s="85" t="inlineStr">
        <is>
          <t>RF Engineer.</t>
        </is>
      </c>
      <c r="K491" s="85" t="inlineStr">
        <is>
          <t>140, Lallbag Road,Azimpur.Dhaka.</t>
        </is>
      </c>
      <c r="L491" s="85" t="inlineStr">
        <is>
          <t>Sayedpur,Patkelghata,Satkhira.</t>
        </is>
      </c>
      <c r="M491" s="17" t="n">
        <v>1739134198</v>
      </c>
      <c r="N491" s="23">
        <f>HYPERLINK("mailto:kamanashisghosh@gmail.com","kamanashisghosh@gmail.com")</f>
        <v/>
      </c>
    </row>
    <row customHeight="1" ht="12.75" r="492" s="161">
      <c r="A492" s="10" t="n"/>
      <c r="B492" s="85" t="n">
        <v>490</v>
      </c>
      <c r="C492" s="85" t="n"/>
      <c r="D492" s="96" t="inlineStr">
        <is>
          <t>NIsat Sultana Zilin</t>
        </is>
      </c>
      <c r="E492" s="29" t="inlineStr">
        <is>
          <t>111-11-1796</t>
        </is>
      </c>
      <c r="F492" s="49">
        <f>IF((MID(E492,5,2))="10","ENG",IF((MID(E492,5,2))="11","BBA",IF((MID(E492,5,2))="12","MBA(E)",IF((MID(E492,5,2))="14","MBA",IF((MID(E492,5,2))="15","CSE",IF((MID(E492,5,2))="16","CIS",IF((MID(E492,5,2))="17","MS-MIS",IF((MID(E492,5,2))="18","B.COM",IF((MID(E492,5,2))="19","ETE",IF((MID(E492,5,2))="20","CS",IF((MID(E492,5,2))="21","MA-ENG(P)",IF((MID(E492,5,2))="22","MA-ENG(F)",IF((MID(E492,5,2))="23","TE",IF((MID(E492,5,2))="24","JMC",IF((MID(E492,5,2))="25","MS-CSE",IF((MID(E492,5,2))="26","LLB(H)",IF((MID(E492,5,2))="27","BRE",IF((MID(E492,5,2))="28","MSS-JMC",IF((MID(E492,5,2))="29","PHARMACY",IF((MID(E492,5,2))="30","ESDM",IF((MID(E492,5,2))="31","MS-ETE",IF((MID(E492,5,2))="32","MS-TE",IF((MID(E492,5,2))="33","EEE",IF((MID(E492,5,2))="34","NFE",IF((MID(E492,5,2))="35","SWE",IF((MID(E492,5,2))="36","LLB(P)",IF((MID(E492,5,2))="37","LLM(Pre)",IF((MID(E492,5,2))="38","LLM(F)",IF((MID(E492,5,2))="39","ICT",IF((MID(E492,5,2))="40","MTCA",IF((MID(E492,5,2))="41","MS-PH",IF((MID(E492,5,2))="42","ARCH",IF((MID(E492,5,2))="43","THM",IF((MID(E492,5,2))="44","MS-SWE",IF((MID(E492,5,2))="45","ENTRE",IF((MID(E492,5,2))="46","M-PHARM",IF((MID(E492,5,2))="47","CIVIL-ENG",0)))))))))))))))))))))))))))))))))))))</f>
        <v/>
      </c>
      <c r="G492" s="90">
        <f>IF((LEFT(E492,3))="063","Fall-2006",IF((LEFT(E492,3))="071","Spring-2007",IF((LEFT(E492,3))="072","Summer-2007",IF((LEFT(E492,3))="073","Fall-2007",IF((LEFT(E492,3))="081","Spring-2008",IF((LEFT(E492,3))="082","Summer-2008",IF((LEFT(E492,3))="083","Fall-2008",IF((LEFT(E492,3))="091","Spring-2009",IF((LEFT(E492,3))="092","Summer-2009",IF((LEFT(E492,3))="093","Fall-2009",IF((LEFT(E492,3))="101","Spring-2010",IF((LEFT(E492,3))="102","Summer-2010",IF((LEFT(E492,3))="103","Fall-2010",IF((LEFT(E492,3))="111","Spring-2011",IF((LEFT(E492,3))="112","Summer-2011",IF((LEFT(E492,3))="113","Fall-2011",IF((LEFT(E492,3))="121","Spring-2012",IF((LEFT(E492,3))="122","Summer-2012",IF((LEFT(E492,3))="123","Fall-2012",IF((LEFT(E492,3))="131","Spring-2013",IF((LEFT(E492,3))="132","Summer-2013",IF((LEFT(E492,3))="133","Fall-2013",IF((LEFT(E492,3))="141","Spring-2014",IF((LEFT(E492,3))="142","Summer-2014",IF((LEFT(E492,3))="143","Fall-2014",0)))))))))))))))))))))))))</f>
        <v/>
      </c>
      <c r="H492" s="85" t="inlineStr">
        <is>
          <t>Fall-2014</t>
        </is>
      </c>
      <c r="I492" s="85" t="inlineStr">
        <is>
          <t>-</t>
        </is>
      </c>
      <c r="J492" s="85" t="inlineStr">
        <is>
          <t>-</t>
        </is>
      </c>
      <c r="K492" s="85" t="inlineStr">
        <is>
          <t>173/4, West Agargaon, Road No-02, Shamoli-1207.</t>
        </is>
      </c>
      <c r="L492" s="85" t="inlineStr">
        <is>
          <t>Vill-Shapua, Post-Faridgonj, Thana-Faridgonj, Dist-Chandpur.</t>
        </is>
      </c>
      <c r="M492" s="32" t="inlineStr">
        <is>
          <t>01677042529</t>
        </is>
      </c>
      <c r="N492" s="27" t="inlineStr">
        <is>
          <t>nisat.zilin@yahoo.com</t>
        </is>
      </c>
    </row>
    <row customHeight="1" ht="12.75" r="493" s="161">
      <c r="A493" s="10" t="n"/>
      <c r="B493" s="85" t="n">
        <v>491</v>
      </c>
      <c r="C493" s="85" t="n"/>
      <c r="D493" s="86" t="inlineStr">
        <is>
          <t>MD. Nurun Nabi 
Emon</t>
        </is>
      </c>
      <c r="E493" s="86" t="inlineStr">
        <is>
          <t>112-33-599</t>
        </is>
      </c>
      <c r="F493" s="49">
        <f>IF((MID(E493,5,2))="10","ENG",IF((MID(E493,5,2))="11","BBA",IF((MID(E493,5,2))="12","MBA(E)",IF((MID(E493,5,2))="14","MBA",IF((MID(E493,5,2))="15","CSE",IF((MID(E493,5,2))="16","CIS",IF((MID(E493,5,2))="17","MS-MIS",IF((MID(E493,5,2))="18","B.COM",IF((MID(E493,5,2))="19","ETE",IF((MID(E493,5,2))="20","CS",IF((MID(E493,5,2))="21","MA-ENG(P)",IF((MID(E493,5,2))="22","MA-ENG(F)",IF((MID(E493,5,2))="23","TE",IF((MID(E493,5,2))="24","JMC",IF((MID(E493,5,2))="25","MS-CSE",IF((MID(E493,5,2))="26","LLB(H)",IF((MID(E493,5,2))="27","BRE",IF((MID(E493,5,2))="28","MSS-JMC",IF((MID(E493,5,2))="29","PHARMACY",IF((MID(E493,5,2))="30","ESDM",IF((MID(E493,5,2))="31","MS-ETE",IF((MID(E493,5,2))="32","MS-TE",IF((MID(E493,5,2))="33","EEE",IF((MID(E493,5,2))="34","NFE",IF((MID(E493,5,2))="35","SWE",IF((MID(E493,5,2))="36","LLB(P)",IF((MID(E493,5,2))="37","LLM(Pre)",IF((MID(E493,5,2))="38","LLM(F)",IF((MID(E493,5,2))="39","ICT",IF((MID(E493,5,2))="40","MTCA",IF((MID(E493,5,2))="41","MS-PH",IF((MID(E493,5,2))="42","ARCH",IF((MID(E493,5,2))="43","THM",IF((MID(E493,5,2))="44","MS-SWE",IF((MID(E493,5,2))="45","ENTRE",IF((MID(E493,5,2))="46","M-PHARM",IF((MID(E493,5,2))="47","CIVIL-ENG",0)))))))))))))))))))))))))))))))))))))</f>
        <v/>
      </c>
      <c r="G493" s="90">
        <f>IF((LEFT(E493,3))="063","Fall-2006",IF((LEFT(E493,3))="071","Spring-2007",IF((LEFT(E493,3))="072","Summer-2007",IF((LEFT(E493,3))="073","Fall-2007",IF((LEFT(E493,3))="081","Spring-2008",IF((LEFT(E493,3))="082","Summer-2008",IF((LEFT(E493,3))="083","Fall-2008",IF((LEFT(E493,3))="091","Spring-2009",IF((LEFT(E493,3))="092","Summer-2009",IF((LEFT(E493,3))="093","Fall-2009",IF((LEFT(E493,3))="101","Spring-2010",IF((LEFT(E493,3))="102","Summer-2010",IF((LEFT(E493,3))="103","Fall-2010",IF((LEFT(E493,3))="111","Spring-2011",IF((LEFT(E493,3))="112","Summer-2011",IF((LEFT(E493,3))="113","Fall-2011",IF((LEFT(E493,3))="121","Spring-2012",IF((LEFT(E493,3))="122","Summer-2012",IF((LEFT(E493,3))="123","Fall-2012",IF((LEFT(E493,3))="131","Spring-2013",IF((LEFT(E493,3))="132","Summer-2013",IF((LEFT(E493,3))="133","Fall-2013",IF((LEFT(E493,3))="141","Spring-2014",IF((LEFT(E493,3))="142","Summer-2014",IF((LEFT(E493,3))="143","Fall-2014",0)))))))))))))))))))))))))</f>
        <v/>
      </c>
      <c r="H493" s="85" t="inlineStr">
        <is>
          <t>Spring 2015</t>
        </is>
      </c>
      <c r="I493" s="85" t="inlineStr">
        <is>
          <t>Daffodil International university</t>
        </is>
      </c>
      <c r="J493" s="85" t="inlineStr">
        <is>
          <t>Research Associate</t>
        </is>
      </c>
      <c r="K493" s="85" t="inlineStr">
        <is>
          <t>H: 520, Shewrapara Shamim Sarani, Mirpur, Dhaka -1216.</t>
        </is>
      </c>
      <c r="L493" s="85" t="inlineStr">
        <is>
          <t>Nayagaon, Ashrafabad,Kamrangirchar,Dhaka.</t>
        </is>
      </c>
      <c r="M493" s="17" t="n">
        <v>1671035945</v>
      </c>
      <c r="N493" s="23">
        <f>HYPERLINK("mailto:emon33-599@diu.edu.bd","emon33-599@diu.edu.bd")</f>
        <v/>
      </c>
    </row>
    <row customHeight="1" ht="12.75" r="494" s="161">
      <c r="A494" s="10" t="n"/>
      <c r="B494" s="85" t="n">
        <v>492</v>
      </c>
      <c r="C494" s="85" t="n"/>
      <c r="D494" s="96" t="inlineStr">
        <is>
          <t>Mst. Farhana Islam</t>
        </is>
      </c>
      <c r="E494" s="29" t="inlineStr">
        <is>
          <t>112-33-652</t>
        </is>
      </c>
      <c r="F494" s="49">
        <f>IF((MID(E494,5,2))="10","ENG",IF((MID(E494,5,2))="11","BBA",IF((MID(E494,5,2))="12","MBA(E)",IF((MID(E494,5,2))="14","MBA",IF((MID(E494,5,2))="15","CSE",IF((MID(E494,5,2))="16","CIS",IF((MID(E494,5,2))="17","MS-MIS",IF((MID(E494,5,2))="18","B.COM",IF((MID(E494,5,2))="19","ETE",IF((MID(E494,5,2))="20","CS",IF((MID(E494,5,2))="21","MA-ENG(P)",IF((MID(E494,5,2))="22","MA-ENG(F)",IF((MID(E494,5,2))="23","TE",IF((MID(E494,5,2))="24","JMC",IF((MID(E494,5,2))="25","MS-CSE",IF((MID(E494,5,2))="26","LLB(H)",IF((MID(E494,5,2))="27","BRE",IF((MID(E494,5,2))="28","MSS-JMC",IF((MID(E494,5,2))="29","PHARMACY",IF((MID(E494,5,2))="30","ESDM",IF((MID(E494,5,2))="31","MS-ETE",IF((MID(E494,5,2))="32","MS-TE",IF((MID(E494,5,2))="33","EEE",IF((MID(E494,5,2))="34","NFE",IF((MID(E494,5,2))="35","SWE",IF((MID(E494,5,2))="36","LLB(P)",IF((MID(E494,5,2))="37","LLM(Pre)",IF((MID(E494,5,2))="38","LLM(F)",IF((MID(E494,5,2))="39","ICT",IF((MID(E494,5,2))="40","MTCA",IF((MID(E494,5,2))="41","MS-PH",IF((MID(E494,5,2))="42","ARCH",IF((MID(E494,5,2))="43","THM",IF((MID(E494,5,2))="44","MS-SWE",IF((MID(E494,5,2))="45","ENTRE",IF((MID(E494,5,2))="46","M-PHARM",IF((MID(E494,5,2))="47","CIVIL-ENG",0)))))))))))))))))))))))))))))))))))))</f>
        <v/>
      </c>
      <c r="G494" s="90">
        <f>IF((LEFT(E494,3))="063","Fall-2006",IF((LEFT(E494,3))="071","Spring-2007",IF((LEFT(E494,3))="072","Summer-2007",IF((LEFT(E494,3))="073","Fall-2007",IF((LEFT(E494,3))="081","Spring-2008",IF((LEFT(E494,3))="082","Summer-2008",IF((LEFT(E494,3))="083","Fall-2008",IF((LEFT(E494,3))="091","Spring-2009",IF((LEFT(E494,3))="092","Summer-2009",IF((LEFT(E494,3))="093","Fall-2009",IF((LEFT(E494,3))="101","Spring-2010",IF((LEFT(E494,3))="102","Summer-2010",IF((LEFT(E494,3))="103","Fall-2010",IF((LEFT(E494,3))="111","Spring-2011",IF((LEFT(E494,3))="112","Summer-2011",IF((LEFT(E494,3))="113","Fall-2011",IF((LEFT(E494,3))="121","Spring-2012",IF((LEFT(E494,3))="122","Summer-2012",IF((LEFT(E494,3))="123","Fall-2012",IF((LEFT(E494,3))="131","Spring-2013",IF((LEFT(E494,3))="132","Summer-2013",IF((LEFT(E494,3))="133","Fall-2013",IF((LEFT(E494,3))="141","Spring-2014",IF((LEFT(E494,3))="142","Summer-2014",IF((LEFT(E494,3))="143","Fall-2014",0)))))))))))))))))))))))))</f>
        <v/>
      </c>
      <c r="H494" s="85" t="inlineStr">
        <is>
          <t>Spring 2015</t>
        </is>
      </c>
      <c r="I494" s="85" t="inlineStr">
        <is>
          <t>-</t>
        </is>
      </c>
      <c r="J494" s="85" t="inlineStr">
        <is>
          <t>-</t>
        </is>
      </c>
      <c r="K494" s="85" t="inlineStr">
        <is>
          <t>Pike Para, D-type Colony, Mirpur-1, Dhaka-1216.</t>
        </is>
      </c>
      <c r="L494" s="85" t="inlineStr">
        <is>
          <t>Vill-Drotabur, Post-Lokmanpur, Thana-Bagatipara, Dist-Natore.</t>
        </is>
      </c>
      <c r="M494" s="32" t="inlineStr">
        <is>
          <t>01797921373</t>
        </is>
      </c>
      <c r="N494" s="90" t="inlineStr">
        <is>
          <t>farhana33-652@diu.edu.bd</t>
        </is>
      </c>
    </row>
    <row customHeight="1" ht="12.75" r="495" s="161">
      <c r="A495" s="10" t="n"/>
      <c r="B495" s="85" t="n">
        <v>493</v>
      </c>
      <c r="C495" s="85" t="n"/>
      <c r="D495" s="96" t="inlineStr">
        <is>
          <t>Muhammad Kaium Khan</t>
        </is>
      </c>
      <c r="E495" s="29" t="inlineStr">
        <is>
          <t>112-23-2589</t>
        </is>
      </c>
      <c r="F495" s="49">
        <f>IF((MID(E495,5,2))="10","ENG",IF((MID(E495,5,2))="11","BBA",IF((MID(E495,5,2))="12","MBA(E)",IF((MID(E495,5,2))="14","MBA",IF((MID(E495,5,2))="15","CSE",IF((MID(E495,5,2))="16","CIS",IF((MID(E495,5,2))="17","MS-MIS",IF((MID(E495,5,2))="18","B.COM",IF((MID(E495,5,2))="19","ETE",IF((MID(E495,5,2))="20","CS",IF((MID(E495,5,2))="21","MA-ENG(P)",IF((MID(E495,5,2))="22","MA-ENG(F)",IF((MID(E495,5,2))="23","TE",IF((MID(E495,5,2))="24","JMC",IF((MID(E495,5,2))="25","MS-CSE",IF((MID(E495,5,2))="26","LLB(H)",IF((MID(E495,5,2))="27","BRE",IF((MID(E495,5,2))="28","MSS-JMC",IF((MID(E495,5,2))="29","PHARMACY",IF((MID(E495,5,2))="30","ESDM",IF((MID(E495,5,2))="31","MS-ETE",IF((MID(E495,5,2))="32","MS-TE",IF((MID(E495,5,2))="33","EEE",IF((MID(E495,5,2))="34","NFE",IF((MID(E495,5,2))="35","SWE",IF((MID(E495,5,2))="36","LLB(P)",IF((MID(E495,5,2))="37","LLM(Pre)",IF((MID(E495,5,2))="38","LLM(F)",IF((MID(E495,5,2))="39","ICT",IF((MID(E495,5,2))="40","MTCA",IF((MID(E495,5,2))="41","MS-PH",IF((MID(E495,5,2))="42","ARCH",IF((MID(E495,5,2))="43","THM",IF((MID(E495,5,2))="44","MS-SWE",IF((MID(E495,5,2))="45","ENTRE",IF((MID(E495,5,2))="46","M-PHARM",IF((MID(E495,5,2))="47","CIVIL-ENG",0)))))))))))))))))))))))))))))))))))))</f>
        <v/>
      </c>
      <c r="G495" s="90">
        <f>IF((LEFT(E495,3))="063","Fall-2006",IF((LEFT(E495,3))="071","Spring-2007",IF((LEFT(E495,3))="072","Summer-2007",IF((LEFT(E495,3))="073","Fall-2007",IF((LEFT(E495,3))="081","Spring-2008",IF((LEFT(E495,3))="082","Summer-2008",IF((LEFT(E495,3))="083","Fall-2008",IF((LEFT(E495,3))="091","Spring-2009",IF((LEFT(E495,3))="092","Summer-2009",IF((LEFT(E495,3))="093","Fall-2009",IF((LEFT(E495,3))="101","Spring-2010",IF((LEFT(E495,3))="102","Summer-2010",IF((LEFT(E495,3))="103","Fall-2010",IF((LEFT(E495,3))="111","Spring-2011",IF((LEFT(E495,3))="112","Summer-2011",IF((LEFT(E495,3))="113","Fall-2011",IF((LEFT(E495,3))="121","Spring-2012",IF((LEFT(E495,3))="122","Summer-2012",IF((LEFT(E495,3))="123","Fall-2012",IF((LEFT(E495,3))="131","Spring-2013",IF((LEFT(E495,3))="132","Summer-2013",IF((LEFT(E495,3))="133","Fall-2013",IF((LEFT(E495,3))="141","Spring-2014",IF((LEFT(E495,3))="142","Summer-2014",IF((LEFT(E495,3))="143","Fall-2014",0)))))))))))))))))))))))))</f>
        <v/>
      </c>
      <c r="H495" s="85" t="inlineStr">
        <is>
          <t>Summer-2015</t>
        </is>
      </c>
      <c r="I495" s="85" t="inlineStr">
        <is>
          <t>-</t>
        </is>
      </c>
      <c r="J495" s="85" t="inlineStr">
        <is>
          <t>-</t>
        </is>
      </c>
      <c r="K495" s="85" t="inlineStr">
        <is>
          <t>19/c, North Tolarbagh,Mirpur-1, Dhaka.</t>
        </is>
      </c>
      <c r="L495" s="85" t="inlineStr">
        <is>
          <t>Tarapurchandi, Babarhat, Chandpur Sadar, Chandpur.</t>
        </is>
      </c>
      <c r="M495" s="32" t="inlineStr">
        <is>
          <t>01920662734</t>
        </is>
      </c>
      <c r="N495" t="inlineStr">
        <is>
          <t>mkkhan.rahat@yahoo.com</t>
        </is>
      </c>
    </row>
    <row customHeight="1" ht="12.75" r="496" s="161">
      <c r="A496" s="10" t="n"/>
      <c r="B496" s="85" t="n">
        <v>494</v>
      </c>
      <c r="C496" s="85" t="n"/>
      <c r="D496" s="96" t="inlineStr">
        <is>
          <t>Shahjada Al Nahian</t>
        </is>
      </c>
      <c r="E496" s="29" t="inlineStr">
        <is>
          <t>112-23-2573</t>
        </is>
      </c>
      <c r="F496" s="49">
        <f>IF((MID(E496,5,2))="10","ENG",IF((MID(E496,5,2))="11","BBA",IF((MID(E496,5,2))="12","MBA(E)",IF((MID(E496,5,2))="14","MBA",IF((MID(E496,5,2))="15","CSE",IF((MID(E496,5,2))="16","CIS",IF((MID(E496,5,2))="17","MS-MIS",IF((MID(E496,5,2))="18","B.COM",IF((MID(E496,5,2))="19","ETE",IF((MID(E496,5,2))="20","CS",IF((MID(E496,5,2))="21","MA-ENG(P)",IF((MID(E496,5,2))="22","MA-ENG(F)",IF((MID(E496,5,2))="23","TE",IF((MID(E496,5,2))="24","JMC",IF((MID(E496,5,2))="25","MS-CSE",IF((MID(E496,5,2))="26","LLB(H)",IF((MID(E496,5,2))="27","BRE",IF((MID(E496,5,2))="28","MSS-JMC",IF((MID(E496,5,2))="29","PHARMACY",IF((MID(E496,5,2))="30","ESDM",IF((MID(E496,5,2))="31","MS-ETE",IF((MID(E496,5,2))="32","MS-TE",IF((MID(E496,5,2))="33","EEE",IF((MID(E496,5,2))="34","NFE",IF((MID(E496,5,2))="35","SWE",IF((MID(E496,5,2))="36","LLB(P)",IF((MID(E496,5,2))="37","LLM(Pre)",IF((MID(E496,5,2))="38","LLM(F)",IF((MID(E496,5,2))="39","ICT",IF((MID(E496,5,2))="40","MTCA",IF((MID(E496,5,2))="41","MS-PH",IF((MID(E496,5,2))="42","ARCH",IF((MID(E496,5,2))="43","THM",IF((MID(E496,5,2))="44","MS-SWE",IF((MID(E496,5,2))="45","ENTRE",IF((MID(E496,5,2))="46","M-PHARM",IF((MID(E496,5,2))="47","CIVIL-ENG",0)))))))))))))))))))))))))))))))))))))</f>
        <v/>
      </c>
      <c r="G496" s="90">
        <f>IF((LEFT(E496,3))="063","Fall-2006",IF((LEFT(E496,3))="071","Spring-2007",IF((LEFT(E496,3))="072","Summer-2007",IF((LEFT(E496,3))="073","Fall-2007",IF((LEFT(E496,3))="081","Spring-2008",IF((LEFT(E496,3))="082","Summer-2008",IF((LEFT(E496,3))="083","Fall-2008",IF((LEFT(E496,3))="091","Spring-2009",IF((LEFT(E496,3))="092","Summer-2009",IF((LEFT(E496,3))="093","Fall-2009",IF((LEFT(E496,3))="101","Spring-2010",IF((LEFT(E496,3))="102","Summer-2010",IF((LEFT(E496,3))="103","Fall-2010",IF((LEFT(E496,3))="111","Spring-2011",IF((LEFT(E496,3))="112","Summer-2011",IF((LEFT(E496,3))="113","Fall-2011",IF((LEFT(E496,3))="121","Spring-2012",IF((LEFT(E496,3))="122","Summer-2012",IF((LEFT(E496,3))="123","Fall-2012",IF((LEFT(E496,3))="131","Spring-2013",IF((LEFT(E496,3))="132","Summer-2013",IF((LEFT(E496,3))="133","Fall-2013",IF((LEFT(E496,3))="141","Spring-2014",IF((LEFT(E496,3))="142","Summer-2014",IF((LEFT(E496,3))="143","Fall-2014",0)))))))))))))))))))))))))</f>
        <v/>
      </c>
      <c r="H496" s="85" t="inlineStr">
        <is>
          <t>Summer-2015</t>
        </is>
      </c>
      <c r="I496" s="85" t="inlineStr">
        <is>
          <t>-</t>
        </is>
      </c>
      <c r="J496" s="85" t="inlineStr">
        <is>
          <t>-</t>
        </is>
      </c>
      <c r="K496" s="85" t="inlineStr">
        <is>
          <t>53/4, Memdibug North Adabor, Mohammadpur, Dhaka-1207.</t>
        </is>
      </c>
      <c r="L496" s="85" t="inlineStr">
        <is>
          <t>53/4, Memdibug North Adabor, Mohammadpur, Dhaka-1207.</t>
        </is>
      </c>
      <c r="M496" s="32" t="inlineStr">
        <is>
          <t>01671039329</t>
        </is>
      </c>
      <c r="N496" t="inlineStr">
        <is>
          <t>nahian-1991@yahoo.com</t>
        </is>
      </c>
    </row>
    <row customHeight="1" ht="12.75" r="497" s="161">
      <c r="A497" s="10" t="n"/>
      <c r="B497" s="85" t="n">
        <v>495</v>
      </c>
      <c r="C497" s="85" t="n"/>
      <c r="D497" s="96" t="inlineStr">
        <is>
          <t>Md. Siratul Islam</t>
        </is>
      </c>
      <c r="E497" s="29" t="inlineStr">
        <is>
          <t>103-11-1697</t>
        </is>
      </c>
      <c r="F497" s="49">
        <f>IF((MID(E497,5,2))="10","ENG",IF((MID(E497,5,2))="11","BBA",IF((MID(E497,5,2))="12","MBA(E)",IF((MID(E497,5,2))="14","MBA",IF((MID(E497,5,2))="15","CSE",IF((MID(E497,5,2))="16","CIS",IF((MID(E497,5,2))="17","MS-MIS",IF((MID(E497,5,2))="18","B.COM",IF((MID(E497,5,2))="19","ETE",IF((MID(E497,5,2))="20","CS",IF((MID(E497,5,2))="21","MA-ENG(P)",IF((MID(E497,5,2))="22","MA-ENG(F)",IF((MID(E497,5,2))="23","TE",IF((MID(E497,5,2))="24","JMC",IF((MID(E497,5,2))="25","MS-CSE",IF((MID(E497,5,2))="26","LLB(H)",IF((MID(E497,5,2))="27","BRE",IF((MID(E497,5,2))="28","MSS-JMC",IF((MID(E497,5,2))="29","PHARMACY",IF((MID(E497,5,2))="30","ESDM",IF((MID(E497,5,2))="31","MS-ETE",IF((MID(E497,5,2))="32","MS-TE",IF((MID(E497,5,2))="33","EEE",IF((MID(E497,5,2))="34","NFE",IF((MID(E497,5,2))="35","SWE",IF((MID(E497,5,2))="36","LLB(P)",IF((MID(E497,5,2))="37","LLM(Pre)",IF((MID(E497,5,2))="38","LLM(F)",IF((MID(E497,5,2))="39","ICT",IF((MID(E497,5,2))="40","MTCA",IF((MID(E497,5,2))="41","MS-PH",IF((MID(E497,5,2))="42","ARCH",IF((MID(E497,5,2))="43","THM",IF((MID(E497,5,2))="44","MS-SWE",IF((MID(E497,5,2))="45","ENTRE",IF((MID(E497,5,2))="46","M-PHARM",IF((MID(E497,5,2))="47","CIVIL-ENG",0)))))))))))))))))))))))))))))))))))))</f>
        <v/>
      </c>
      <c r="G497" s="90">
        <f>IF((LEFT(E497,3))="063","Fall-2006",IF((LEFT(E497,3))="071","Spring-2007",IF((LEFT(E497,3))="072","Summer-2007",IF((LEFT(E497,3))="073","Fall-2007",IF((LEFT(E497,3))="081","Spring-2008",IF((LEFT(E497,3))="082","Summer-2008",IF((LEFT(E497,3))="083","Fall-2008",IF((LEFT(E497,3))="091","Spring-2009",IF((LEFT(E497,3))="092","Summer-2009",IF((LEFT(E497,3))="093","Fall-2009",IF((LEFT(E497,3))="101","Spring-2010",IF((LEFT(E497,3))="102","Summer-2010",IF((LEFT(E497,3))="103","Fall-2010",IF((LEFT(E497,3))="111","Spring-2011",IF((LEFT(E497,3))="112","Summer-2011",IF((LEFT(E497,3))="113","Fall-2011",IF((LEFT(E497,3))="121","Spring-2012",IF((LEFT(E497,3))="122","Summer-2012",IF((LEFT(E497,3))="123","Fall-2012",IF((LEFT(E497,3))="131","Spring-2013",IF((LEFT(E497,3))="132","Summer-2013",IF((LEFT(E497,3))="133","Fall-2013",IF((LEFT(E497,3))="141","Spring-2014",IF((LEFT(E497,3))="142","Summer-2014",IF((LEFT(E497,3))="143","Fall-2014",0)))))))))))))))))))))))))</f>
        <v/>
      </c>
      <c r="H497" s="85" t="inlineStr">
        <is>
          <t>Fall-2014</t>
        </is>
      </c>
      <c r="I497" s="85" t="inlineStr">
        <is>
          <t>-</t>
        </is>
      </c>
      <c r="J497" s="85" t="inlineStr">
        <is>
          <t>-</t>
        </is>
      </c>
      <c r="K497" s="85" t="inlineStr">
        <is>
          <t>Vill-Hemayetpur, Post-Hamayetpur, Thana-Savar, Dist-Dhaka.</t>
        </is>
      </c>
      <c r="L497" s="85" t="inlineStr">
        <is>
          <t>Vill-Hemayetpur, Post-Hamayetpur, Thana-Savar, Dist-Dhaka.</t>
        </is>
      </c>
      <c r="M497" s="32" t="inlineStr">
        <is>
          <t>01676172815</t>
        </is>
      </c>
      <c r="N497" t="inlineStr">
        <is>
          <t>siratul_1697@diu.edu.bd</t>
        </is>
      </c>
    </row>
    <row customHeight="1" ht="12.75" r="498" s="161">
      <c r="A498" s="10" t="n"/>
      <c r="B498" s="85" t="n">
        <v>496</v>
      </c>
      <c r="C498" s="85" t="n"/>
      <c r="D498" s="96" t="inlineStr">
        <is>
          <t>Gula Jannet Jui</t>
        </is>
      </c>
      <c r="E498" s="29" t="inlineStr">
        <is>
          <t>091-15-782</t>
        </is>
      </c>
      <c r="F498" s="49">
        <f>IF((MID(E498,5,2))="10","ENG",IF((MID(E498,5,2))="11","BBA",IF((MID(E498,5,2))="12","MBA(E)",IF((MID(E498,5,2))="14","MBA",IF((MID(E498,5,2))="15","CSE",IF((MID(E498,5,2))="16","CIS",IF((MID(E498,5,2))="17","MS-MIS",IF((MID(E498,5,2))="18","B.COM",IF((MID(E498,5,2))="19","ETE",IF((MID(E498,5,2))="20","CS",IF((MID(E498,5,2))="21","MA-ENG(P)",IF((MID(E498,5,2))="22","MA-ENG(F)",IF((MID(E498,5,2))="23","TE",IF((MID(E498,5,2))="24","JMC",IF((MID(E498,5,2))="25","MS-CSE",IF((MID(E498,5,2))="26","LLB(H)",IF((MID(E498,5,2))="27","BRE",IF((MID(E498,5,2))="28","MSS-JMC",IF((MID(E498,5,2))="29","PHARMACY",IF((MID(E498,5,2))="30","ESDM",IF((MID(E498,5,2))="31","MS-ETE",IF((MID(E498,5,2))="32","MS-TE",IF((MID(E498,5,2))="33","EEE",IF((MID(E498,5,2))="34","NFE",IF((MID(E498,5,2))="35","SWE",IF((MID(E498,5,2))="36","LLB(P)",IF((MID(E498,5,2))="37","LLM(Pre)",IF((MID(E498,5,2))="38","LLM(F)",IF((MID(E498,5,2))="39","ICT",IF((MID(E498,5,2))="40","MTCA",IF((MID(E498,5,2))="41","MS-PH",IF((MID(E498,5,2))="42","ARCH",IF((MID(E498,5,2))="43","THM",IF((MID(E498,5,2))="44","MS-SWE",IF((MID(E498,5,2))="45","ENTRE",IF((MID(E498,5,2))="46","M-PHARM",IF((MID(E498,5,2))="47","CIVIL-ENG",0)))))))))))))))))))))))))))))))))))))</f>
        <v/>
      </c>
      <c r="G498" s="90">
        <f>IF((LEFT(E498,3))="063","Fall-2006",IF((LEFT(E498,3))="071","Spring-2007",IF((LEFT(E498,3))="072","Summer-2007",IF((LEFT(E498,3))="073","Fall-2007",IF((LEFT(E498,3))="081","Spring-2008",IF((LEFT(E498,3))="082","Summer-2008",IF((LEFT(E498,3))="083","Fall-2008",IF((LEFT(E498,3))="091","Spring-2009",IF((LEFT(E498,3))="092","Summer-2009",IF((LEFT(E498,3))="093","Fall-2009",IF((LEFT(E498,3))="101","Spring-2010",IF((LEFT(E498,3))="102","Summer-2010",IF((LEFT(E498,3))="103","Fall-2010",IF((LEFT(E498,3))="111","Spring-2011",IF((LEFT(E498,3))="112","Summer-2011",IF((LEFT(E498,3))="113","Fall-2011",IF((LEFT(E498,3))="121","Spring-2012",IF((LEFT(E498,3))="122","Summer-2012",IF((LEFT(E498,3))="123","Fall-2012",IF((LEFT(E498,3))="131","Spring-2013",IF((LEFT(E498,3))="132","Summer-2013",IF((LEFT(E498,3))="133","Fall-2013",IF((LEFT(E498,3))="141","Spring-2014",IF((LEFT(E498,3))="142","Summer-2014",IF((LEFT(E498,3))="143","Fall-2014",0)))))))))))))))))))))))))</f>
        <v/>
      </c>
      <c r="H498" s="85" t="inlineStr">
        <is>
          <t>Fall-2015</t>
        </is>
      </c>
      <c r="I498" s="85" t="inlineStr">
        <is>
          <t>-</t>
        </is>
      </c>
      <c r="J498" s="85" t="inlineStr">
        <is>
          <t>-</t>
        </is>
      </c>
      <c r="K498" s="85" t="inlineStr">
        <is>
          <t>3/7, West Tejturi bazar, Dhaka.</t>
        </is>
      </c>
      <c r="L498" s="85" t="inlineStr">
        <is>
          <t>3/7, West Tejturi bazar, Dhaka.</t>
        </is>
      </c>
      <c r="M498" s="32" t="inlineStr">
        <is>
          <t>01773333312</t>
        </is>
      </c>
      <c r="N498" s="90" t="inlineStr">
        <is>
          <t>zannati@gmail.com</t>
        </is>
      </c>
    </row>
    <row customHeight="1" ht="12.75" r="499" s="161">
      <c r="A499" s="10" t="n"/>
      <c r="B499" s="85" t="n">
        <v>497</v>
      </c>
      <c r="C499" s="85" t="n"/>
      <c r="D499" s="96" t="inlineStr">
        <is>
          <t>Sheikh Shamcur Rahman</t>
        </is>
      </c>
      <c r="E499" s="29" t="inlineStr">
        <is>
          <t>131-14-969</t>
        </is>
      </c>
      <c r="F499" s="49">
        <f>IF((MID(E499,5,2))="10","ENG",IF((MID(E499,5,2))="11","BBA",IF((MID(E499,5,2))="12","MBA(E)",IF((MID(E499,5,2))="14","MBA",IF((MID(E499,5,2))="15","CSE",IF((MID(E499,5,2))="16","CIS",IF((MID(E499,5,2))="17","MS-MIS",IF((MID(E499,5,2))="18","B.COM",IF((MID(E499,5,2))="19","ETE",IF((MID(E499,5,2))="20","CS",IF((MID(E499,5,2))="21","MA-ENG(P)",IF((MID(E499,5,2))="22","MA-ENG(F)",IF((MID(E499,5,2))="23","TE",IF((MID(E499,5,2))="24","JMC",IF((MID(E499,5,2))="25","MS-CSE",IF((MID(E499,5,2))="26","LLB(H)",IF((MID(E499,5,2))="27","BRE",IF((MID(E499,5,2))="28","MSS-JMC",IF((MID(E499,5,2))="29","PHARMACY",IF((MID(E499,5,2))="30","ESDM",IF((MID(E499,5,2))="31","MS-ETE",IF((MID(E499,5,2))="32","MS-TE",IF((MID(E499,5,2))="33","EEE",IF((MID(E499,5,2))="34","NFE",IF((MID(E499,5,2))="35","SWE",IF((MID(E499,5,2))="36","LLB(P)",IF((MID(E499,5,2))="37","LLM(Pre)",IF((MID(E499,5,2))="38","LLM(F)",IF((MID(E499,5,2))="39","ICT",IF((MID(E499,5,2))="40","MTCA",IF((MID(E499,5,2))="41","MS-PH",IF((MID(E499,5,2))="42","ARCH",IF((MID(E499,5,2))="43","THM",IF((MID(E499,5,2))="44","MS-SWE",IF((MID(E499,5,2))="45","ENTRE",IF((MID(E499,5,2))="46","M-PHARM",IF((MID(E499,5,2))="47","CIVIL-ENG",0)))))))))))))))))))))))))))))))))))))</f>
        <v/>
      </c>
      <c r="G499" s="90">
        <f>IF((LEFT(E499,3))="063","Fall-2006",IF((LEFT(E499,3))="071","Spring-2007",IF((LEFT(E499,3))="072","Summer-2007",IF((LEFT(E499,3))="073","Fall-2007",IF((LEFT(E499,3))="081","Spring-2008",IF((LEFT(E499,3))="082","Summer-2008",IF((LEFT(E499,3))="083","Fall-2008",IF((LEFT(E499,3))="091","Spring-2009",IF((LEFT(E499,3))="092","Summer-2009",IF((LEFT(E499,3))="093","Fall-2009",IF((LEFT(E499,3))="101","Spring-2010",IF((LEFT(E499,3))="102","Summer-2010",IF((LEFT(E499,3))="103","Fall-2010",IF((LEFT(E499,3))="111","Spring-2011",IF((LEFT(E499,3))="112","Summer-2011",IF((LEFT(E499,3))="113","Fall-2011",IF((LEFT(E499,3))="121","Spring-2012",IF((LEFT(E499,3))="122","Summer-2012",IF((LEFT(E499,3))="123","Fall-2012",IF((LEFT(E499,3))="131","Spring-2013",IF((LEFT(E499,3))="132","Summer-2013",IF((LEFT(E499,3))="133","Fall-2013",IF((LEFT(E499,3))="141","Spring-2014",IF((LEFT(E499,3))="142","Summer-2014",IF((LEFT(E499,3))="143","Fall-2014",0)))))))))))))))))))))))))</f>
        <v/>
      </c>
      <c r="H499" s="85" t="inlineStr">
        <is>
          <t>Fall-2014</t>
        </is>
      </c>
      <c r="I499" s="85" t="inlineStr">
        <is>
          <t>-</t>
        </is>
      </c>
      <c r="J499" s="85" t="inlineStr">
        <is>
          <t>-</t>
        </is>
      </c>
      <c r="K499" s="85" t="inlineStr">
        <is>
          <t>House No-4, Road no-4, Block-D, Sector-6, Mirpur, Dhaka.</t>
        </is>
      </c>
      <c r="L499" s="85" t="inlineStr">
        <is>
          <t>Vill-Bayshpur, Post-Jonasur, Thana-Kashiani, Dist-Gopalganj.</t>
        </is>
      </c>
      <c r="M499" s="32" t="inlineStr">
        <is>
          <t>01911444641</t>
        </is>
      </c>
      <c r="N499" t="inlineStr">
        <is>
          <t>tusherdiu@yahoo.com</t>
        </is>
      </c>
    </row>
    <row customHeight="1" ht="12.75" r="500" s="161">
      <c r="A500" s="10" t="n"/>
      <c r="B500" s="85" t="n">
        <v>498</v>
      </c>
      <c r="C500" s="85" t="n"/>
      <c r="D500" s="96" t="inlineStr">
        <is>
          <t>Md. Rafiul Hasan</t>
        </is>
      </c>
      <c r="E500" s="29" t="inlineStr">
        <is>
          <t>091-11-775</t>
        </is>
      </c>
      <c r="F500" s="49">
        <f>IF((MID(E500,5,2))="10","ENG",IF((MID(E500,5,2))="11","BBA",IF((MID(E500,5,2))="12","MBA(E)",IF((MID(E500,5,2))="14","MBA",IF((MID(E500,5,2))="15","CSE",IF((MID(E500,5,2))="16","CIS",IF((MID(E500,5,2))="17","MS-MIS",IF((MID(E500,5,2))="18","B.COM",IF((MID(E500,5,2))="19","ETE",IF((MID(E500,5,2))="20","CS",IF((MID(E500,5,2))="21","MA-ENG(P)",IF((MID(E500,5,2))="22","MA-ENG(F)",IF((MID(E500,5,2))="23","TE",IF((MID(E500,5,2))="24","JMC",IF((MID(E500,5,2))="25","MS-CSE",IF((MID(E500,5,2))="26","LLB(H)",IF((MID(E500,5,2))="27","BRE",IF((MID(E500,5,2))="28","MSS-JMC",IF((MID(E500,5,2))="29","PHARMACY",IF((MID(E500,5,2))="30","ESDM",IF((MID(E500,5,2))="31","MS-ETE",IF((MID(E500,5,2))="32","MS-TE",IF((MID(E500,5,2))="33","EEE",IF((MID(E500,5,2))="34","NFE",IF((MID(E500,5,2))="35","SWE",IF((MID(E500,5,2))="36","LLB(P)",IF((MID(E500,5,2))="37","LLM(Pre)",IF((MID(E500,5,2))="38","LLM(F)",IF((MID(E500,5,2))="39","ICT",IF((MID(E500,5,2))="40","MTCA",IF((MID(E500,5,2))="41","MS-PH",IF((MID(E500,5,2))="42","ARCH",IF((MID(E500,5,2))="43","THM",IF((MID(E500,5,2))="44","MS-SWE",IF((MID(E500,5,2))="45","ENTRE",IF((MID(E500,5,2))="46","M-PHARM",IF((MID(E500,5,2))="47","CIVIL-ENG",0)))))))))))))))))))))))))))))))))))))</f>
        <v/>
      </c>
      <c r="G500" s="90">
        <f>IF((LEFT(E500,3))="063","Fall-2006",IF((LEFT(E500,3))="071","Spring-2007",IF((LEFT(E500,3))="072","Summer-2007",IF((LEFT(E500,3))="073","Fall-2007",IF((LEFT(E500,3))="081","Spring-2008",IF((LEFT(E500,3))="082","Summer-2008",IF((LEFT(E500,3))="083","Fall-2008",IF((LEFT(E500,3))="091","Spring-2009",IF((LEFT(E500,3))="092","Summer-2009",IF((LEFT(E500,3))="093","Fall-2009",IF((LEFT(E500,3))="101","Spring-2010",IF((LEFT(E500,3))="102","Summer-2010",IF((LEFT(E500,3))="103","Fall-2010",IF((LEFT(E500,3))="111","Spring-2011",IF((LEFT(E500,3))="112","Summer-2011",IF((LEFT(E500,3))="113","Fall-2011",IF((LEFT(E500,3))="121","Spring-2012",IF((LEFT(E500,3))="122","Summer-2012",IF((LEFT(E500,3))="123","Fall-2012",IF((LEFT(E500,3))="131","Spring-2013",IF((LEFT(E500,3))="132","Summer-2013",IF((LEFT(E500,3))="133","Fall-2013",IF((LEFT(E500,3))="141","Spring-2014",IF((LEFT(E500,3))="142","Summer-2014",IF((LEFT(E500,3))="143","Fall-2014",0)))))))))))))))))))))))))</f>
        <v/>
      </c>
      <c r="H500" s="85" t="inlineStr">
        <is>
          <t>Summer-2014</t>
        </is>
      </c>
      <c r="I500" s="85" t="inlineStr">
        <is>
          <t>-</t>
        </is>
      </c>
      <c r="J500" s="85" t="inlineStr">
        <is>
          <t>-</t>
        </is>
      </c>
      <c r="K500" s="85" t="inlineStr">
        <is>
          <t>Garmeen City Sun,Flat-6/C, 231, Bara Moghbazar, Dhaka-1217.</t>
        </is>
      </c>
      <c r="L500" s="85" t="inlineStr">
        <is>
          <t>Garmeen City Sun,Flat-6/C, 231, Bara Moghbazar, Dhaka-1217.</t>
        </is>
      </c>
      <c r="M500" s="32" t="inlineStr">
        <is>
          <t>01670333666</t>
        </is>
      </c>
      <c r="N500" t="inlineStr">
        <is>
          <t>rafiulhasan@diu.edu.bd</t>
        </is>
      </c>
    </row>
    <row customHeight="1" ht="12.75" r="501" s="161">
      <c r="A501" s="10" t="n"/>
      <c r="B501" s="85" t="n">
        <v>499</v>
      </c>
      <c r="C501" s="85" t="n"/>
      <c r="D501" s="86" t="inlineStr">
        <is>
          <t>Sabita Mehnaj 
Antora</t>
        </is>
      </c>
      <c r="E501" s="86" t="inlineStr">
        <is>
          <t>101-10-104</t>
        </is>
      </c>
      <c r="F501" s="49">
        <f>IF((MID(E501,5,2))="10","ENG",IF((MID(E501,5,2))="11","BBA",IF((MID(E501,5,2))="12","MBA(E)",IF((MID(E501,5,2))="14","MBA",IF((MID(E501,5,2))="15","CSE",IF((MID(E501,5,2))="16","CIS",IF((MID(E501,5,2))="17","MS-MIS",IF((MID(E501,5,2))="18","B.COM",IF((MID(E501,5,2))="19","ETE",IF((MID(E501,5,2))="20","CS",IF((MID(E501,5,2))="21","MA-ENG(P)",IF((MID(E501,5,2))="22","MA-ENG(F)",IF((MID(E501,5,2))="23","TE",IF((MID(E501,5,2))="24","JMC",IF((MID(E501,5,2))="25","MS-CSE",IF((MID(E501,5,2))="26","LLB(H)",IF((MID(E501,5,2))="27","BRE",IF((MID(E501,5,2))="28","MSS-JMC",IF((MID(E501,5,2))="29","PHARMACY",IF((MID(E501,5,2))="30","ESDM",IF((MID(E501,5,2))="31","MS-ETE",IF((MID(E501,5,2))="32","MS-TE",IF((MID(E501,5,2))="33","EEE",IF((MID(E501,5,2))="34","NFE",IF((MID(E501,5,2))="35","SWE",IF((MID(E501,5,2))="36","LLB(P)",IF((MID(E501,5,2))="37","LLM(Pre)",IF((MID(E501,5,2))="38","LLM(F)",IF((MID(E501,5,2))="39","ICT",IF((MID(E501,5,2))="40","MTCA",IF((MID(E501,5,2))="41","MS-PH",IF((MID(E501,5,2))="42","ARCH",IF((MID(E501,5,2))="43","THM",IF((MID(E501,5,2))="44","MS-SWE",IF((MID(E501,5,2))="45","ENTRE",IF((MID(E501,5,2))="46","M-PHARM",IF((MID(E501,5,2))="47","CIVIL-ENG",0)))))))))))))))))))))))))))))))))))))</f>
        <v/>
      </c>
      <c r="G501" s="90">
        <f>IF((LEFT(E501,3))="063","Fall-2006",IF((LEFT(E501,3))="071","Spring-2007",IF((LEFT(E501,3))="072","Summer-2007",IF((LEFT(E501,3))="073","Fall-2007",IF((LEFT(E501,3))="081","Spring-2008",IF((LEFT(E501,3))="082","Summer-2008",IF((LEFT(E501,3))="083","Fall-2008",IF((LEFT(E501,3))="091","Spring-2009",IF((LEFT(E501,3))="092","Summer-2009",IF((LEFT(E501,3))="093","Fall-2009",IF((LEFT(E501,3))="101","Spring-2010",IF((LEFT(E501,3))="102","Summer-2010",IF((LEFT(E501,3))="103","Fall-2010",IF((LEFT(E501,3))="111","Spring-2011",IF((LEFT(E501,3))="112","Summer-2011",IF((LEFT(E501,3))="113","Fall-2011",IF((LEFT(E501,3))="121","Spring-2012",IF((LEFT(E501,3))="122","Summer-2012",IF((LEFT(E501,3))="123","Fall-2012",IF((LEFT(E501,3))="131","Spring-2013",IF((LEFT(E501,3))="132","Summer-2013",IF((LEFT(E501,3))="133","Fall-2013",IF((LEFT(E501,3))="141","Spring-2014",IF((LEFT(E501,3))="142","Summer-2014",IF((LEFT(E501,3))="143","Fall-2014",0)))))))))))))))))))))))))</f>
        <v/>
      </c>
      <c r="H501" s="85" t="inlineStr">
        <is>
          <t>Spring 2014</t>
        </is>
      </c>
      <c r="I501" s="85" t="inlineStr">
        <is>
          <t>Grameen Phobe</t>
        </is>
      </c>
      <c r="J501" s="85" t="inlineStr">
        <is>
          <t>Apprentice</t>
        </is>
      </c>
      <c r="K501" s="85" t="inlineStr">
        <is>
          <t>H:30, R: 17, S: 11, Uttara,Dhaka.</t>
        </is>
      </c>
      <c r="L501" s="85" t="inlineStr">
        <is>
          <t>H:30, R: 17, S: 11, Uttara,Dhaka.</t>
        </is>
      </c>
      <c r="M501" s="17" t="n">
        <v>1711084943</v>
      </c>
      <c r="N501" s="23">
        <f>HYPERLINK("mailto:sabita.antgora@gmail.com","sabita.antgora@gmail.com")</f>
        <v/>
      </c>
    </row>
    <row customHeight="1" ht="12.75" r="502" s="161">
      <c r="A502" s="10" t="n"/>
      <c r="B502" s="85" t="n">
        <v>500</v>
      </c>
      <c r="C502" s="85" t="n"/>
      <c r="D502" s="96" t="inlineStr">
        <is>
          <t>Nahida Sultana Momo</t>
        </is>
      </c>
      <c r="E502" s="29" t="inlineStr">
        <is>
          <t>111-15-1190</t>
        </is>
      </c>
      <c r="F502" s="49">
        <f>IF((MID(E502,5,2))="10","ENG",IF((MID(E502,5,2))="11","BBA",IF((MID(E502,5,2))="12","MBA(E)",IF((MID(E502,5,2))="14","MBA",IF((MID(E502,5,2))="15","CSE",IF((MID(E502,5,2))="16","CIS",IF((MID(E502,5,2))="17","MS-MIS",IF((MID(E502,5,2))="18","B.COM",IF((MID(E502,5,2))="19","ETE",IF((MID(E502,5,2))="20","CS",IF((MID(E502,5,2))="21","MA-ENG(P)",IF((MID(E502,5,2))="22","MA-ENG(F)",IF((MID(E502,5,2))="23","TE",IF((MID(E502,5,2))="24","JMC",IF((MID(E502,5,2))="25","MS-CSE",IF((MID(E502,5,2))="26","LLB(H)",IF((MID(E502,5,2))="27","BRE",IF((MID(E502,5,2))="28","MSS-JMC",IF((MID(E502,5,2))="29","PHARMACY",IF((MID(E502,5,2))="30","ESDM",IF((MID(E502,5,2))="31","MS-ETE",IF((MID(E502,5,2))="32","MS-TE",IF((MID(E502,5,2))="33","EEE",IF((MID(E502,5,2))="34","NFE",IF((MID(E502,5,2))="35","SWE",IF((MID(E502,5,2))="36","LLB(P)",IF((MID(E502,5,2))="37","LLM(Pre)",IF((MID(E502,5,2))="38","LLM(F)",IF((MID(E502,5,2))="39","ICT",IF((MID(E502,5,2))="40","MTCA",IF((MID(E502,5,2))="41","MS-PH",IF((MID(E502,5,2))="42","ARCH",IF((MID(E502,5,2))="43","THM",IF((MID(E502,5,2))="44","MS-SWE",IF((MID(E502,5,2))="45","ENTRE",IF((MID(E502,5,2))="46","M-PHARM",IF((MID(E502,5,2))="47","CIVIL-ENG",0)))))))))))))))))))))))))))))))))))))</f>
        <v/>
      </c>
      <c r="G502" s="90">
        <f>IF((LEFT(E502,3))="063","Fall-2006",IF((LEFT(E502,3))="071","Spring-2007",IF((LEFT(E502,3))="072","Summer-2007",IF((LEFT(E502,3))="073","Fall-2007",IF((LEFT(E502,3))="081","Spring-2008",IF((LEFT(E502,3))="082","Summer-2008",IF((LEFT(E502,3))="083","Fall-2008",IF((LEFT(E502,3))="091","Spring-2009",IF((LEFT(E502,3))="092","Summer-2009",IF((LEFT(E502,3))="093","Fall-2009",IF((LEFT(E502,3))="101","Spring-2010",IF((LEFT(E502,3))="102","Summer-2010",IF((LEFT(E502,3))="103","Fall-2010",IF((LEFT(E502,3))="111","Spring-2011",IF((LEFT(E502,3))="112","Summer-2011",IF((LEFT(E502,3))="113","Fall-2011",IF((LEFT(E502,3))="121","Spring-2012",IF((LEFT(E502,3))="122","Summer-2012",IF((LEFT(E502,3))="123","Fall-2012",IF((LEFT(E502,3))="131","Spring-2013",IF((LEFT(E502,3))="132","Summer-2013",IF((LEFT(E502,3))="133","Fall-2013",IF((LEFT(E502,3))="141","Spring-2014",IF((LEFT(E502,3))="142","Summer-2014",IF((LEFT(E502,3))="143","Fall-2014",0)))))))))))))))))))))))))</f>
        <v/>
      </c>
      <c r="H502" s="85" t="inlineStr">
        <is>
          <t>Fall-2014</t>
        </is>
      </c>
      <c r="I502" s="85" t="inlineStr">
        <is>
          <t>-</t>
        </is>
      </c>
      <c r="J502" s="85" t="inlineStr">
        <is>
          <t>-</t>
        </is>
      </c>
      <c r="K502" s="85" t="inlineStr">
        <is>
          <t>11th Floor, Jabbar Tower, 42 Gulshan Avenue, Gulshan-1, Dhaka-1212.</t>
        </is>
      </c>
      <c r="L502" s="85" t="inlineStr">
        <is>
          <t>Sonia Villa, Uttar Alka, Fultala, Khulna.</t>
        </is>
      </c>
      <c r="M502" s="32" t="inlineStr">
        <is>
          <t>01963497363</t>
        </is>
      </c>
      <c r="N502" t="inlineStr">
        <is>
          <t>nahidamomo@gmail.com</t>
        </is>
      </c>
    </row>
    <row customHeight="1" ht="12.75" r="503" s="161">
      <c r="A503" s="10" t="n"/>
      <c r="B503" s="85" t="n">
        <v>501</v>
      </c>
      <c r="C503" s="85" t="n"/>
      <c r="D503" s="96" t="inlineStr">
        <is>
          <t>Sagor Kumar Ghosh</t>
        </is>
      </c>
      <c r="E503" s="29" t="inlineStr">
        <is>
          <t>112-33-632</t>
        </is>
      </c>
      <c r="F503" s="49">
        <f>IF((MID(E503,5,2))="10","ENG",IF((MID(E503,5,2))="11","BBA",IF((MID(E503,5,2))="12","MBA(E)",IF((MID(E503,5,2))="14","MBA",IF((MID(E503,5,2))="15","CSE",IF((MID(E503,5,2))="16","CIS",IF((MID(E503,5,2))="17","MS-MIS",IF((MID(E503,5,2))="18","B.COM",IF((MID(E503,5,2))="19","ETE",IF((MID(E503,5,2))="20","CS",IF((MID(E503,5,2))="21","MA-ENG(P)",IF((MID(E503,5,2))="22","MA-ENG(F)",IF((MID(E503,5,2))="23","TE",IF((MID(E503,5,2))="24","JMC",IF((MID(E503,5,2))="25","MS-CSE",IF((MID(E503,5,2))="26","LLB(H)",IF((MID(E503,5,2))="27","BRE",IF((MID(E503,5,2))="28","MSS-JMC",IF((MID(E503,5,2))="29","PHARMACY",IF((MID(E503,5,2))="30","ESDM",IF((MID(E503,5,2))="31","MS-ETE",IF((MID(E503,5,2))="32","MS-TE",IF((MID(E503,5,2))="33","EEE",IF((MID(E503,5,2))="34","NFE",IF((MID(E503,5,2))="35","SWE",IF((MID(E503,5,2))="36","LLB(P)",IF((MID(E503,5,2))="37","LLM(Pre)",IF((MID(E503,5,2))="38","LLM(F)",IF((MID(E503,5,2))="39","ICT",IF((MID(E503,5,2))="40","MTCA",IF((MID(E503,5,2))="41","MS-PH",IF((MID(E503,5,2))="42","ARCH",IF((MID(E503,5,2))="43","THM",IF((MID(E503,5,2))="44","MS-SWE",IF((MID(E503,5,2))="45","ENTRE",IF((MID(E503,5,2))="46","M-PHARM",IF((MID(E503,5,2))="47","CIVIL-ENG",0)))))))))))))))))))))))))))))))))))))</f>
        <v/>
      </c>
      <c r="G503" s="90">
        <f>IF((LEFT(E503,3))="063","Fall-2006",IF((LEFT(E503,3))="071","Spring-2007",IF((LEFT(E503,3))="072","Summer-2007",IF((LEFT(E503,3))="073","Fall-2007",IF((LEFT(E503,3))="081","Spring-2008",IF((LEFT(E503,3))="082","Summer-2008",IF((LEFT(E503,3))="083","Fall-2008",IF((LEFT(E503,3))="091","Spring-2009",IF((LEFT(E503,3))="092","Summer-2009",IF((LEFT(E503,3))="093","Fall-2009",IF((LEFT(E503,3))="101","Spring-2010",IF((LEFT(E503,3))="102","Summer-2010",IF((LEFT(E503,3))="103","Fall-2010",IF((LEFT(E503,3))="111","Spring-2011",IF((LEFT(E503,3))="112","Summer-2011",IF((LEFT(E503,3))="113","Fall-2011",IF((LEFT(E503,3))="121","Spring-2012",IF((LEFT(E503,3))="122","Summer-2012",IF((LEFT(E503,3))="123","Fall-2012",IF((LEFT(E503,3))="131","Spring-2013",IF((LEFT(E503,3))="132","Summer-2013",IF((LEFT(E503,3))="133","Fall-2013",IF((LEFT(E503,3))="141","Spring-2014",IF((LEFT(E503,3))="142","Summer-2014",IF((LEFT(E503,3))="143","Fall-2014",0)))))))))))))))))))))))))</f>
        <v/>
      </c>
      <c r="H503" s="85" t="inlineStr">
        <is>
          <t xml:space="preserve"> Fall 2015</t>
        </is>
      </c>
      <c r="I503" s="85" t="inlineStr">
        <is>
          <t>Apurba Technologics Ltd.</t>
        </is>
      </c>
      <c r="J503" s="85" t="inlineStr">
        <is>
          <t>Service Engineer.</t>
        </is>
      </c>
      <c r="K503" s="77" t="inlineStr">
        <is>
          <t>63/02/A,Katashor,Mohammadpur,Dhaka.</t>
        </is>
      </c>
      <c r="L503" s="85" t="inlineStr">
        <is>
          <t>Kaya,Kumarkhali,Kushtia.</t>
        </is>
      </c>
      <c r="M503" s="32" t="inlineStr">
        <is>
          <t>01711430115</t>
        </is>
      </c>
      <c r="N503" s="90" t="inlineStr">
        <is>
          <t>sagor33-632@diu.edu.bd</t>
        </is>
      </c>
    </row>
    <row customHeight="1" ht="12.75" r="504" s="161">
      <c r="A504" s="10" t="n"/>
      <c r="B504" s="85" t="n">
        <v>502</v>
      </c>
      <c r="C504" s="85" t="n"/>
      <c r="D504" s="96" t="inlineStr">
        <is>
          <t>Poonam Sarker</t>
        </is>
      </c>
      <c r="E504" s="29" t="inlineStr">
        <is>
          <t>111-26-208</t>
        </is>
      </c>
      <c r="F504" s="49">
        <f>IF((MID(E504,5,2))="10","ENG",IF((MID(E504,5,2))="11","BBA",IF((MID(E504,5,2))="12","MBA(E)",IF((MID(E504,5,2))="14","MBA",IF((MID(E504,5,2))="15","CSE",IF((MID(E504,5,2))="16","CIS",IF((MID(E504,5,2))="17","MS-MIS",IF((MID(E504,5,2))="18","B.COM",IF((MID(E504,5,2))="19","ETE",IF((MID(E504,5,2))="20","CS",IF((MID(E504,5,2))="21","MA-ENG(P)",IF((MID(E504,5,2))="22","MA-ENG(F)",IF((MID(E504,5,2))="23","TE",IF((MID(E504,5,2))="24","JMC",IF((MID(E504,5,2))="25","MS-CSE",IF((MID(E504,5,2))="26","LLB(H)",IF((MID(E504,5,2))="27","BRE",IF((MID(E504,5,2))="28","MSS-JMC",IF((MID(E504,5,2))="29","PHARMACY",IF((MID(E504,5,2))="30","ESDM",IF((MID(E504,5,2))="31","MS-ETE",IF((MID(E504,5,2))="32","MS-TE",IF((MID(E504,5,2))="33","EEE",IF((MID(E504,5,2))="34","NFE",IF((MID(E504,5,2))="35","SWE",IF((MID(E504,5,2))="36","LLB(P)",IF((MID(E504,5,2))="37","LLM(Pre)",IF((MID(E504,5,2))="38","LLM(F)",IF((MID(E504,5,2))="39","ICT",IF((MID(E504,5,2))="40","MTCA",IF((MID(E504,5,2))="41","MS-PH",IF((MID(E504,5,2))="42","ARCH",IF((MID(E504,5,2))="43","THM",IF((MID(E504,5,2))="44","MS-SWE",IF((MID(E504,5,2))="45","ENTRE",IF((MID(E504,5,2))="46","M-PHARM",IF((MID(E504,5,2))="47","CIVIL-ENG",0)))))))))))))))))))))))))))))))))))))</f>
        <v/>
      </c>
      <c r="G504" s="90">
        <f>IF((LEFT(E504,3))="063","Fall-2006",IF((LEFT(E504,3))="071","Spring-2007",IF((LEFT(E504,3))="072","Summer-2007",IF((LEFT(E504,3))="073","Fall-2007",IF((LEFT(E504,3))="081","Spring-2008",IF((LEFT(E504,3))="082","Summer-2008",IF((LEFT(E504,3))="083","Fall-2008",IF((LEFT(E504,3))="091","Spring-2009",IF((LEFT(E504,3))="092","Summer-2009",IF((LEFT(E504,3))="093","Fall-2009",IF((LEFT(E504,3))="101","Spring-2010",IF((LEFT(E504,3))="102","Summer-2010",IF((LEFT(E504,3))="103","Fall-2010",IF((LEFT(E504,3))="111","Spring-2011",IF((LEFT(E504,3))="112","Summer-2011",IF((LEFT(E504,3))="113","Fall-2011",IF((LEFT(E504,3))="121","Spring-2012",IF((LEFT(E504,3))="122","Summer-2012",IF((LEFT(E504,3))="123","Fall-2012",IF((LEFT(E504,3))="131","Spring-2013",IF((LEFT(E504,3))="132","Summer-2013",IF((LEFT(E504,3))="133","Fall-2013",IF((LEFT(E504,3))="141","Spring-2014",IF((LEFT(E504,3))="142","Summer-2014",IF((LEFT(E504,3))="143","Fall-2014",0)))))))))))))))))))))))))</f>
        <v/>
      </c>
      <c r="H504" s="85" t="inlineStr">
        <is>
          <t>Fall-2014</t>
        </is>
      </c>
      <c r="I504" s="85" t="inlineStr">
        <is>
          <t>-</t>
        </is>
      </c>
      <c r="J504" s="85" t="inlineStr">
        <is>
          <t>-</t>
        </is>
      </c>
      <c r="K504" s="77" t="inlineStr">
        <is>
          <t>39, Rupchalane, Banglabazar, Dhaka-1100</t>
        </is>
      </c>
      <c r="L504" s="77" t="inlineStr">
        <is>
          <t>39, Rupchalane, Banglabazar, Dhaka-1100</t>
        </is>
      </c>
      <c r="M504" s="32" t="inlineStr">
        <is>
          <t>01922198455</t>
        </is>
      </c>
      <c r="N504" t="inlineStr">
        <is>
          <t>sumakhanbangla@yahoo.com</t>
        </is>
      </c>
    </row>
    <row customHeight="1" ht="12.75" r="505" s="161">
      <c r="A505" s="10" t="n"/>
      <c r="B505" s="85" t="n">
        <v>503</v>
      </c>
      <c r="C505" s="85" t="n"/>
      <c r="D505" s="96" t="inlineStr">
        <is>
          <t>Rebeca Ahmed Mow</t>
        </is>
      </c>
      <c r="E505" s="29" t="inlineStr">
        <is>
          <t>103-26-101</t>
        </is>
      </c>
      <c r="F505" s="49">
        <f>IF((MID(E505,5,2))="10","ENG",IF((MID(E505,5,2))="11","BBA",IF((MID(E505,5,2))="12","MBA(E)",IF((MID(E505,5,2))="14","MBA",IF((MID(E505,5,2))="15","CSE",IF((MID(E505,5,2))="16","CIS",IF((MID(E505,5,2))="17","MS-MIS",IF((MID(E505,5,2))="18","B.COM",IF((MID(E505,5,2))="19","ETE",IF((MID(E505,5,2))="20","CS",IF((MID(E505,5,2))="21","MA-ENG(P)",IF((MID(E505,5,2))="22","MA-ENG(F)",IF((MID(E505,5,2))="23","TE",IF((MID(E505,5,2))="24","JMC",IF((MID(E505,5,2))="25","MS-CSE",IF((MID(E505,5,2))="26","LLB(H)",IF((MID(E505,5,2))="27","BRE",IF((MID(E505,5,2))="28","MSS-JMC",IF((MID(E505,5,2))="29","PHARMACY",IF((MID(E505,5,2))="30","ESDM",IF((MID(E505,5,2))="31","MS-ETE",IF((MID(E505,5,2))="32","MS-TE",IF((MID(E505,5,2))="33","EEE",IF((MID(E505,5,2))="34","NFE",IF((MID(E505,5,2))="35","SWE",IF((MID(E505,5,2))="36","LLB(P)",IF((MID(E505,5,2))="37","LLM(Pre)",IF((MID(E505,5,2))="38","LLM(F)",IF((MID(E505,5,2))="39","ICT",IF((MID(E505,5,2))="40","MTCA",IF((MID(E505,5,2))="41","MS-PH",IF((MID(E505,5,2))="42","ARCH",IF((MID(E505,5,2))="43","THM",IF((MID(E505,5,2))="44","MS-SWE",IF((MID(E505,5,2))="45","ENTRE",IF((MID(E505,5,2))="46","M-PHARM",IF((MID(E505,5,2))="47","CIVIL-ENG",0)))))))))))))))))))))))))))))))))))))</f>
        <v/>
      </c>
      <c r="G505" s="90">
        <f>IF((LEFT(E505,3))="063","Fall-2006",IF((LEFT(E505,3))="071","Spring-2007",IF((LEFT(E505,3))="072","Summer-2007",IF((LEFT(E505,3))="073","Fall-2007",IF((LEFT(E505,3))="081","Spring-2008",IF((LEFT(E505,3))="082","Summer-2008",IF((LEFT(E505,3))="083","Fall-2008",IF((LEFT(E505,3))="091","Spring-2009",IF((LEFT(E505,3))="092","Summer-2009",IF((LEFT(E505,3))="093","Fall-2009",IF((LEFT(E505,3))="101","Spring-2010",IF((LEFT(E505,3))="102","Summer-2010",IF((LEFT(E505,3))="103","Fall-2010",IF((LEFT(E505,3))="111","Spring-2011",IF((LEFT(E505,3))="112","Summer-2011",IF((LEFT(E505,3))="113","Fall-2011",IF((LEFT(E505,3))="121","Spring-2012",IF((LEFT(E505,3))="122","Summer-2012",IF((LEFT(E505,3))="123","Fall-2012",IF((LEFT(E505,3))="131","Spring-2013",IF((LEFT(E505,3))="132","Summer-2013",IF((LEFT(E505,3))="133","Fall-2013",IF((LEFT(E505,3))="141","Spring-2014",IF((LEFT(E505,3))="142","Summer-2014",IF((LEFT(E505,3))="143","Fall-2014",0)))))))))))))))))))))))))</f>
        <v/>
      </c>
      <c r="H505" s="85" t="inlineStr">
        <is>
          <t>Fall-2014</t>
        </is>
      </c>
      <c r="I505" s="85" t="inlineStr">
        <is>
          <t>-</t>
        </is>
      </c>
      <c r="J505" s="85" t="inlineStr">
        <is>
          <t>-</t>
        </is>
      </c>
      <c r="K505" s="77" t="inlineStr">
        <is>
          <t>27/3D Kazi Reazuddin Road Lalbagh, Posta, Dhaka-1211</t>
        </is>
      </c>
      <c r="L505" s="77" t="inlineStr">
        <is>
          <t>27/3D Kazi Reazuddin Road Lalbagh, Posta, Dhaka-1211</t>
        </is>
      </c>
      <c r="M505" s="32" t="inlineStr">
        <is>
          <t>01680897338</t>
        </is>
      </c>
      <c r="N505" t="inlineStr">
        <is>
          <t>rebecaahmed@gmail.com</t>
        </is>
      </c>
    </row>
    <row customHeight="1" ht="12.75" r="506" s="161">
      <c r="A506" s="10" t="n"/>
      <c r="B506" s="85" t="n">
        <v>504</v>
      </c>
      <c r="C506" s="85" t="n"/>
      <c r="D506" s="96" t="inlineStr">
        <is>
          <t>Habibur Rahman</t>
        </is>
      </c>
      <c r="E506" s="29" t="inlineStr">
        <is>
          <t>122-33-997</t>
        </is>
      </c>
      <c r="F506" s="49">
        <f>IF((MID(E506,5,2))="10","ENG",IF((MID(E506,5,2))="11","BBA",IF((MID(E506,5,2))="12","MBA(E)",IF((MID(E506,5,2))="14","MBA",IF((MID(E506,5,2))="15","CSE",IF((MID(E506,5,2))="16","CIS",IF((MID(E506,5,2))="17","MS-MIS",IF((MID(E506,5,2))="18","B.COM",IF((MID(E506,5,2))="19","ETE",IF((MID(E506,5,2))="20","CS",IF((MID(E506,5,2))="21","MA-ENG(P)",IF((MID(E506,5,2))="22","MA-ENG(F)",IF((MID(E506,5,2))="23","TE",IF((MID(E506,5,2))="24","JMC",IF((MID(E506,5,2))="25","MS-CSE",IF((MID(E506,5,2))="26","LLB(H)",IF((MID(E506,5,2))="27","BRE",IF((MID(E506,5,2))="28","MSS-JMC",IF((MID(E506,5,2))="29","PHARMACY",IF((MID(E506,5,2))="30","ESDM",IF((MID(E506,5,2))="31","MS-ETE",IF((MID(E506,5,2))="32","MS-TE",IF((MID(E506,5,2))="33","EEE",IF((MID(E506,5,2))="34","NFE",IF((MID(E506,5,2))="35","SWE",IF((MID(E506,5,2))="36","LLB(P)",IF((MID(E506,5,2))="37","LLM(Pre)",IF((MID(E506,5,2))="38","LLM(F)",IF((MID(E506,5,2))="39","ICT",IF((MID(E506,5,2))="40","MTCA",IF((MID(E506,5,2))="41","MS-PH",IF((MID(E506,5,2))="42","ARCH",IF((MID(E506,5,2))="43","THM",IF((MID(E506,5,2))="44","MS-SWE",IF((MID(E506,5,2))="45","ENTRE",IF((MID(E506,5,2))="46","M-PHARM",IF((MID(E506,5,2))="47","CIVIL-ENG",0)))))))))))))))))))))))))))))))))))))</f>
        <v/>
      </c>
      <c r="G506" s="90">
        <f>IF((LEFT(E506,3))="063","Fall-2006",IF((LEFT(E506,3))="071","Spring-2007",IF((LEFT(E506,3))="072","Summer-2007",IF((LEFT(E506,3))="073","Fall-2007",IF((LEFT(E506,3))="081","Spring-2008",IF((LEFT(E506,3))="082","Summer-2008",IF((LEFT(E506,3))="083","Fall-2008",IF((LEFT(E506,3))="091","Spring-2009",IF((LEFT(E506,3))="092","Summer-2009",IF((LEFT(E506,3))="093","Fall-2009",IF((LEFT(E506,3))="101","Spring-2010",IF((LEFT(E506,3))="102","Summer-2010",IF((LEFT(E506,3))="103","Fall-2010",IF((LEFT(E506,3))="111","Spring-2011",IF((LEFT(E506,3))="112","Summer-2011",IF((LEFT(E506,3))="113","Fall-2011",IF((LEFT(E506,3))="121","Spring-2012",IF((LEFT(E506,3))="122","Summer-2012",IF((LEFT(E506,3))="123","Fall-2012",IF((LEFT(E506,3))="131","Spring-2013",IF((LEFT(E506,3))="132","Summer-2013",IF((LEFT(E506,3))="133","Fall-2013",IF((LEFT(E506,3))="141","Spring-2014",IF((LEFT(E506,3))="142","Summer-2014",IF((LEFT(E506,3))="143","Fall-2014",0)))))))))))))))))))))))))</f>
        <v/>
      </c>
      <c r="H506" s="85" t="inlineStr">
        <is>
          <t xml:space="preserve"> Fall 2015</t>
        </is>
      </c>
      <c r="I506" s="85" t="inlineStr">
        <is>
          <t>-</t>
        </is>
      </c>
      <c r="J506" s="85" t="inlineStr">
        <is>
          <t>-</t>
        </is>
      </c>
      <c r="K506" s="77" t="inlineStr">
        <is>
          <t>-</t>
        </is>
      </c>
      <c r="L506" s="85" t="inlineStr">
        <is>
          <t>1 No Home, 2 No Woter Works Road Hajigonj</t>
        </is>
      </c>
      <c r="M506" s="32" t="inlineStr">
        <is>
          <t>01732041007</t>
        </is>
      </c>
      <c r="N506" s="90" t="inlineStr">
        <is>
          <t>habibur33-997@diu.edu.bd</t>
        </is>
      </c>
    </row>
    <row customHeight="1" ht="12.75" r="507" s="161">
      <c r="A507" s="10" t="n"/>
      <c r="B507" s="85" t="n">
        <v>505</v>
      </c>
      <c r="C507" s="85" t="n"/>
      <c r="D507" s="96" t="inlineStr">
        <is>
          <t>SAYEDA SULTANA</t>
        </is>
      </c>
      <c r="E507" s="29" t="inlineStr">
        <is>
          <t>111-11-269</t>
        </is>
      </c>
      <c r="F507" s="49">
        <f>IF((MID(E507,5,2))="10","ENG",IF((MID(E507,5,2))="11","BBA",IF((MID(E507,5,2))="12","MBA(E)",IF((MID(E507,5,2))="14","MBA",IF((MID(E507,5,2))="15","CSE",IF((MID(E507,5,2))="16","CIS",IF((MID(E507,5,2))="17","MS-MIS",IF((MID(E507,5,2))="18","B.COM",IF((MID(E507,5,2))="19","ETE",IF((MID(E507,5,2))="20","CS",IF((MID(E507,5,2))="21","MA-ENG(P)",IF((MID(E507,5,2))="22","MA-ENG(F)",IF((MID(E507,5,2))="23","TE",IF((MID(E507,5,2))="24","JMC",IF((MID(E507,5,2))="25","MS-CSE",IF((MID(E507,5,2))="26","LLB(H)",IF((MID(E507,5,2))="27","BRE",IF((MID(E507,5,2))="28","MSS-JMC",IF((MID(E507,5,2))="29","PHARMACY",IF((MID(E507,5,2))="30","ESDM",IF((MID(E507,5,2))="31","MS-ETE",IF((MID(E507,5,2))="32","MS-TE",IF((MID(E507,5,2))="33","EEE",IF((MID(E507,5,2))="34","NFE",IF((MID(E507,5,2))="35","SWE",IF((MID(E507,5,2))="36","LLB(P)",IF((MID(E507,5,2))="37","LLM(Pre)",IF((MID(E507,5,2))="38","LLM(F)",IF((MID(E507,5,2))="39","ICT",IF((MID(E507,5,2))="40","MTCA",IF((MID(E507,5,2))="41","MS-PH",IF((MID(E507,5,2))="42","ARCH",IF((MID(E507,5,2))="43","THM",IF((MID(E507,5,2))="44","MS-SWE",IF((MID(E507,5,2))="45","ENTRE",IF((MID(E507,5,2))="46","M-PHARM",IF((MID(E507,5,2))="47","CIVIL-ENG",0)))))))))))))))))))))))))))))))))))))</f>
        <v/>
      </c>
      <c r="G507" s="90">
        <f>IF((LEFT(E507,3))="063","Fall-2006",IF((LEFT(E507,3))="071","Spring-2007",IF((LEFT(E507,3))="072","Summer-2007",IF((LEFT(E507,3))="073","Fall-2007",IF((LEFT(E507,3))="081","Spring-2008",IF((LEFT(E507,3))="082","Summer-2008",IF((LEFT(E507,3))="083","Fall-2008",IF((LEFT(E507,3))="091","Spring-2009",IF((LEFT(E507,3))="092","Summer-2009",IF((LEFT(E507,3))="093","Fall-2009",IF((LEFT(E507,3))="101","Spring-2010",IF((LEFT(E507,3))="102","Summer-2010",IF((LEFT(E507,3))="103","Fall-2010",IF((LEFT(E507,3))="111","Spring-2011",IF((LEFT(E507,3))="112","Summer-2011",IF((LEFT(E507,3))="113","Fall-2011",IF((LEFT(E507,3))="121","Spring-2012",IF((LEFT(E507,3))="122","Summer-2012",IF((LEFT(E507,3))="123","Fall-2012",IF((LEFT(E507,3))="131","Spring-2013",IF((LEFT(E507,3))="132","Summer-2013",IF((LEFT(E507,3))="133","Fall-2013",IF((LEFT(E507,3))="141","Spring-2014",IF((LEFT(E507,3))="142","Summer-2014",IF((LEFT(E507,3))="143","Fall-2014",0)))))))))))))))))))))))))</f>
        <v/>
      </c>
      <c r="H507" s="85" t="inlineStr">
        <is>
          <t xml:space="preserve"> Fall 2015</t>
        </is>
      </c>
      <c r="I507" s="85" t="inlineStr">
        <is>
          <t>-</t>
        </is>
      </c>
      <c r="J507" s="85" t="inlineStr">
        <is>
          <t>-</t>
        </is>
      </c>
      <c r="K507" s="77" t="inlineStr">
        <is>
          <t>House No # 18, Road No # 20, Sector-4 Uttara, Dhaka</t>
        </is>
      </c>
      <c r="L507" s="77" t="inlineStr">
        <is>
          <t>House No # 18, Road No # 20, Sector-4 Uttara, Dhaka</t>
        </is>
      </c>
      <c r="M507" s="32" t="inlineStr">
        <is>
          <t>01794746989</t>
        </is>
      </c>
      <c r="N507" s="90" t="inlineStr">
        <is>
          <t>sultana11-269@diu.edu.bd</t>
        </is>
      </c>
    </row>
    <row customHeight="1" ht="12.75" r="508" s="161">
      <c r="A508" s="10" t="n"/>
      <c r="B508" s="85" t="n">
        <v>506</v>
      </c>
      <c r="C508" s="85" t="n"/>
      <c r="D508" s="96" t="inlineStr">
        <is>
          <t>Mahmuda Jannat</t>
        </is>
      </c>
      <c r="E508" s="29" t="inlineStr">
        <is>
          <t>131-14-954</t>
        </is>
      </c>
      <c r="F508" s="49">
        <f>IF((MID(E508,5,2))="10","ENG",IF((MID(E508,5,2))="11","BBA",IF((MID(E508,5,2))="12","MBA(E)",IF((MID(E508,5,2))="14","MBA",IF((MID(E508,5,2))="15","CSE",IF((MID(E508,5,2))="16","CIS",IF((MID(E508,5,2))="17","MS-MIS",IF((MID(E508,5,2))="18","B.COM",IF((MID(E508,5,2))="19","ETE",IF((MID(E508,5,2))="20","CS",IF((MID(E508,5,2))="21","MA-ENG(P)",IF((MID(E508,5,2))="22","MA-ENG(F)",IF((MID(E508,5,2))="23","TE",IF((MID(E508,5,2))="24","JMC",IF((MID(E508,5,2))="25","MS-CSE",IF((MID(E508,5,2))="26","LLB(H)",IF((MID(E508,5,2))="27","BRE",IF((MID(E508,5,2))="28","MSS-JMC",IF((MID(E508,5,2))="29","PHARMACY",IF((MID(E508,5,2))="30","ESDM",IF((MID(E508,5,2))="31","MS-ETE",IF((MID(E508,5,2))="32","MS-TE",IF((MID(E508,5,2))="33","EEE",IF((MID(E508,5,2))="34","NFE",IF((MID(E508,5,2))="35","SWE",IF((MID(E508,5,2))="36","LLB(P)",IF((MID(E508,5,2))="37","LLM(Pre)",IF((MID(E508,5,2))="38","LLM(F)",IF((MID(E508,5,2))="39","ICT",IF((MID(E508,5,2))="40","MTCA",IF((MID(E508,5,2))="41","MS-PH",IF((MID(E508,5,2))="42","ARCH",IF((MID(E508,5,2))="43","THM",IF((MID(E508,5,2))="44","MS-SWE",IF((MID(E508,5,2))="45","ENTRE",IF((MID(E508,5,2))="46","M-PHARM",IF((MID(E508,5,2))="47","CIVIL-ENG",0)))))))))))))))))))))))))))))))))))))</f>
        <v/>
      </c>
      <c r="G508" s="90">
        <f>IF((LEFT(E508,3))="063","Fall-2006",IF((LEFT(E508,3))="071","Spring-2007",IF((LEFT(E508,3))="072","Summer-2007",IF((LEFT(E508,3))="073","Fall-2007",IF((LEFT(E508,3))="081","Spring-2008",IF((LEFT(E508,3))="082","Summer-2008",IF((LEFT(E508,3))="083","Fall-2008",IF((LEFT(E508,3))="091","Spring-2009",IF((LEFT(E508,3))="092","Summer-2009",IF((LEFT(E508,3))="093","Fall-2009",IF((LEFT(E508,3))="101","Spring-2010",IF((LEFT(E508,3))="102","Summer-2010",IF((LEFT(E508,3))="103","Fall-2010",IF((LEFT(E508,3))="111","Spring-2011",IF((LEFT(E508,3))="112","Summer-2011",IF((LEFT(E508,3))="113","Fall-2011",IF((LEFT(E508,3))="121","Spring-2012",IF((LEFT(E508,3))="122","Summer-2012",IF((LEFT(E508,3))="123","Fall-2012",IF((LEFT(E508,3))="131","Spring-2013",IF((LEFT(E508,3))="132","Summer-2013",IF((LEFT(E508,3))="133","Fall-2013",IF((LEFT(E508,3))="141","Spring-2014",IF((LEFT(E508,3))="142","Summer-2014",IF((LEFT(E508,3))="143","Fall-2014",0)))))))))))))))))))))))))</f>
        <v/>
      </c>
      <c r="H508" s="85" t="inlineStr">
        <is>
          <t>Spring 2015</t>
        </is>
      </c>
      <c r="I508" s="85" t="inlineStr">
        <is>
          <t>Ministry OF Shipping</t>
        </is>
      </c>
      <c r="J508" s="85" t="inlineStr">
        <is>
          <t>Accounts Asst.</t>
        </is>
      </c>
      <c r="K508" s="85" t="inlineStr">
        <is>
          <t>651/03, Kamal Khan Road, Ibrahimpur,Dhaka.</t>
        </is>
      </c>
      <c r="L508" s="85" t="inlineStr">
        <is>
          <t>Sholpur,Kobirajpur,Rajior,Madaripur.</t>
        </is>
      </c>
      <c r="M508" s="32" t="inlineStr">
        <is>
          <t>01921025252</t>
        </is>
      </c>
      <c r="N508" t="inlineStr">
        <is>
          <t>jannatjuthi89@gmail.com</t>
        </is>
      </c>
    </row>
    <row customHeight="1" ht="12.75" r="509" s="161">
      <c r="A509" s="10" t="n"/>
      <c r="B509" s="85" t="n">
        <v>507</v>
      </c>
      <c r="C509" s="85" t="n"/>
      <c r="D509" s="96" t="inlineStr">
        <is>
          <t>Rahat Hossain</t>
        </is>
      </c>
      <c r="E509" s="29" t="inlineStr">
        <is>
          <t>111-11-225</t>
        </is>
      </c>
      <c r="F509" s="49">
        <f>IF((MID(E509,5,2))="10","ENG",IF((MID(E509,5,2))="11","BBA",IF((MID(E509,5,2))="12","MBA(E)",IF((MID(E509,5,2))="14","MBA",IF((MID(E509,5,2))="15","CSE",IF((MID(E509,5,2))="16","CIS",IF((MID(E509,5,2))="17","MS-MIS",IF((MID(E509,5,2))="18","B.COM",IF((MID(E509,5,2))="19","ETE",IF((MID(E509,5,2))="20","CS",IF((MID(E509,5,2))="21","MA-ENG(P)",IF((MID(E509,5,2))="22","MA-ENG(F)",IF((MID(E509,5,2))="23","TE",IF((MID(E509,5,2))="24","JMC",IF((MID(E509,5,2))="25","MS-CSE",IF((MID(E509,5,2))="26","LLB(H)",IF((MID(E509,5,2))="27","BRE",IF((MID(E509,5,2))="28","MSS-JMC",IF((MID(E509,5,2))="29","PHARMACY",IF((MID(E509,5,2))="30","ESDM",IF((MID(E509,5,2))="31","MS-ETE",IF((MID(E509,5,2))="32","MS-TE",IF((MID(E509,5,2))="33","EEE",IF((MID(E509,5,2))="34","NFE",IF((MID(E509,5,2))="35","SWE",IF((MID(E509,5,2))="36","LLB(P)",IF((MID(E509,5,2))="37","LLM(Pre)",IF((MID(E509,5,2))="38","LLM(F)",IF((MID(E509,5,2))="39","ICT",IF((MID(E509,5,2))="40","MTCA",IF((MID(E509,5,2))="41","MS-PH",IF((MID(E509,5,2))="42","ARCH",IF((MID(E509,5,2))="43","THM",IF((MID(E509,5,2))="44","MS-SWE",IF((MID(E509,5,2))="45","ENTRE",IF((MID(E509,5,2))="46","M-PHARM",IF((MID(E509,5,2))="47","CIVIL-ENG",0)))))))))))))))))))))))))))))))))))))</f>
        <v/>
      </c>
      <c r="G509" s="90">
        <f>IF((LEFT(E509,3))="063","Fall-2006",IF((LEFT(E509,3))="071","Spring-2007",IF((LEFT(E509,3))="072","Summer-2007",IF((LEFT(E509,3))="073","Fall-2007",IF((LEFT(E509,3))="081","Spring-2008",IF((LEFT(E509,3))="082","Summer-2008",IF((LEFT(E509,3))="083","Fall-2008",IF((LEFT(E509,3))="091","Spring-2009",IF((LEFT(E509,3))="092","Summer-2009",IF((LEFT(E509,3))="093","Fall-2009",IF((LEFT(E509,3))="101","Spring-2010",IF((LEFT(E509,3))="102","Summer-2010",IF((LEFT(E509,3))="103","Fall-2010",IF((LEFT(E509,3))="111","Spring-2011",IF((LEFT(E509,3))="112","Summer-2011",IF((LEFT(E509,3))="113","Fall-2011",IF((LEFT(E509,3))="121","Spring-2012",IF((LEFT(E509,3))="122","Summer-2012",IF((LEFT(E509,3))="123","Fall-2012",IF((LEFT(E509,3))="131","Spring-2013",IF((LEFT(E509,3))="132","Summer-2013",IF((LEFT(E509,3))="133","Fall-2013",IF((LEFT(E509,3))="141","Spring-2014",IF((LEFT(E509,3))="142","Summer-2014",IF((LEFT(E509,3))="143","Fall-2014",0)))))))))))))))))))))))))</f>
        <v/>
      </c>
      <c r="H509" s="85" t="inlineStr">
        <is>
          <t>Fall-2014</t>
        </is>
      </c>
      <c r="I509" s="85" t="inlineStr">
        <is>
          <t>-</t>
        </is>
      </c>
      <c r="J509" s="85" t="inlineStr">
        <is>
          <t>-</t>
        </is>
      </c>
      <c r="K509" s="85" t="inlineStr">
        <is>
          <t>House-08, Road-4, Sector-10, Flat-4/A, Uttara, Dhaka</t>
        </is>
      </c>
      <c r="L509" s="85" t="inlineStr">
        <is>
          <t>House-08, Road-4, Sector-10, Flat-4/A, Uttara, Dhaka</t>
        </is>
      </c>
      <c r="M509" s="32" t="inlineStr">
        <is>
          <t>01912846353</t>
        </is>
      </c>
      <c r="N509" t="inlineStr">
        <is>
          <t>omit.rahat@yahoo.com</t>
        </is>
      </c>
    </row>
    <row customHeight="1" ht="12.75" r="510" s="161">
      <c r="A510" s="10" t="n"/>
      <c r="B510" s="85" t="n">
        <v>508</v>
      </c>
      <c r="C510" s="85" t="n"/>
      <c r="D510" s="96" t="inlineStr">
        <is>
          <t>Moshiur Rahman</t>
        </is>
      </c>
      <c r="E510" s="29" t="inlineStr">
        <is>
          <t>103-26-152</t>
        </is>
      </c>
      <c r="F510" s="49">
        <f>IF((MID(E510,5,2))="10","ENG",IF((MID(E510,5,2))="11","BBA",IF((MID(E510,5,2))="12","MBA(E)",IF((MID(E510,5,2))="14","MBA",IF((MID(E510,5,2))="15","CSE",IF((MID(E510,5,2))="16","CIS",IF((MID(E510,5,2))="17","MS-MIS",IF((MID(E510,5,2))="18","B.COM",IF((MID(E510,5,2))="19","ETE",IF((MID(E510,5,2))="20","CS",IF((MID(E510,5,2))="21","MA-ENG(P)",IF((MID(E510,5,2))="22","MA-ENG(F)",IF((MID(E510,5,2))="23","TE",IF((MID(E510,5,2))="24","JMC",IF((MID(E510,5,2))="25","MS-CSE",IF((MID(E510,5,2))="26","LLB(H)",IF((MID(E510,5,2))="27","BRE",IF((MID(E510,5,2))="28","MSS-JMC",IF((MID(E510,5,2))="29","PHARMACY",IF((MID(E510,5,2))="30","ESDM",IF((MID(E510,5,2))="31","MS-ETE",IF((MID(E510,5,2))="32","MS-TE",IF((MID(E510,5,2))="33","EEE",IF((MID(E510,5,2))="34","NFE",IF((MID(E510,5,2))="35","SWE",IF((MID(E510,5,2))="36","LLB(P)",IF((MID(E510,5,2))="37","LLM(Pre)",IF((MID(E510,5,2))="38","LLM(F)",IF((MID(E510,5,2))="39","ICT",IF((MID(E510,5,2))="40","MTCA",IF((MID(E510,5,2))="41","MS-PH",IF((MID(E510,5,2))="42","ARCH",IF((MID(E510,5,2))="43","THM",IF((MID(E510,5,2))="44","MS-SWE",IF((MID(E510,5,2))="45","ENTRE",IF((MID(E510,5,2))="46","M-PHARM",IF((MID(E510,5,2))="47","CIVIL-ENG",0)))))))))))))))))))))))))))))))))))))</f>
        <v/>
      </c>
      <c r="G510" s="90">
        <f>IF((LEFT(E510,3))="063","Fall-2006",IF((LEFT(E510,3))="071","Spring-2007",IF((LEFT(E510,3))="072","Summer-2007",IF((LEFT(E510,3))="073","Fall-2007",IF((LEFT(E510,3))="081","Spring-2008",IF((LEFT(E510,3))="082","Summer-2008",IF((LEFT(E510,3))="083","Fall-2008",IF((LEFT(E510,3))="091","Spring-2009",IF((LEFT(E510,3))="092","Summer-2009",IF((LEFT(E510,3))="093","Fall-2009",IF((LEFT(E510,3))="101","Spring-2010",IF((LEFT(E510,3))="102","Summer-2010",IF((LEFT(E510,3))="103","Fall-2010",IF((LEFT(E510,3))="111","Spring-2011",IF((LEFT(E510,3))="112","Summer-2011",IF((LEFT(E510,3))="113","Fall-2011",IF((LEFT(E510,3))="121","Spring-2012",IF((LEFT(E510,3))="122","Summer-2012",IF((LEFT(E510,3))="123","Fall-2012",IF((LEFT(E510,3))="131","Spring-2013",IF((LEFT(E510,3))="132","Summer-2013",IF((LEFT(E510,3))="133","Fall-2013",IF((LEFT(E510,3))="141","Spring-2014",IF((LEFT(E510,3))="142","Summer-2014",IF((LEFT(E510,3))="143","Fall-2014",0)))))))))))))))))))))))))</f>
        <v/>
      </c>
      <c r="H510" s="85" t="inlineStr">
        <is>
          <t>Summer 2014</t>
        </is>
      </c>
      <c r="I510" s="85" t="inlineStr">
        <is>
          <t>KE Technical Textile Ltd.</t>
        </is>
      </c>
      <c r="J510" s="85" t="inlineStr">
        <is>
          <t>VAT Officer</t>
        </is>
      </c>
      <c r="K510" s="77" t="inlineStr">
        <is>
          <t>Uddain housing Socity:2, Titas  Gas Road, Moddhamita,Tongi,Gazipur.</t>
        </is>
      </c>
      <c r="L510" s="85" t="inlineStr">
        <is>
          <t>Charakgasia,Mothbaria,Pirojpur.</t>
        </is>
      </c>
      <c r="M510" s="32" t="inlineStr">
        <is>
          <t>01914888225</t>
        </is>
      </c>
      <c r="N510" t="inlineStr">
        <is>
          <t>moshiiur_152@diu.edu.bd</t>
        </is>
      </c>
    </row>
    <row customHeight="1" ht="12.75" r="511" s="161">
      <c r="A511" s="10" t="n"/>
      <c r="B511" s="85" t="n">
        <v>509</v>
      </c>
      <c r="C511" s="85" t="n"/>
      <c r="D511" s="96" t="inlineStr">
        <is>
          <t>Mohibur Rahman</t>
        </is>
      </c>
      <c r="E511" s="29" t="inlineStr">
        <is>
          <t>122-33-1009</t>
        </is>
      </c>
      <c r="F511" s="49">
        <f>IF((MID(E511,5,2))="10","ENG",IF((MID(E511,5,2))="11","BBA",IF((MID(E511,5,2))="12","MBA(E)",IF((MID(E511,5,2))="14","MBA",IF((MID(E511,5,2))="15","CSE",IF((MID(E511,5,2))="16","CIS",IF((MID(E511,5,2))="17","MS-MIS",IF((MID(E511,5,2))="18","B.COM",IF((MID(E511,5,2))="19","ETE",IF((MID(E511,5,2))="20","CS",IF((MID(E511,5,2))="21","MA-ENG(P)",IF((MID(E511,5,2))="22","MA-ENG(F)",IF((MID(E511,5,2))="23","TE",IF((MID(E511,5,2))="24","JMC",IF((MID(E511,5,2))="25","MS-CSE",IF((MID(E511,5,2))="26","LLB(H)",IF((MID(E511,5,2))="27","BRE",IF((MID(E511,5,2))="28","MSS-JMC",IF((MID(E511,5,2))="29","PHARMACY",IF((MID(E511,5,2))="30","ESDM",IF((MID(E511,5,2))="31","MS-ETE",IF((MID(E511,5,2))="32","MS-TE",IF((MID(E511,5,2))="33","EEE",IF((MID(E511,5,2))="34","NFE",IF((MID(E511,5,2))="35","SWE",IF((MID(E511,5,2))="36","LLB(P)",IF((MID(E511,5,2))="37","LLM(Pre)",IF((MID(E511,5,2))="38","LLM(F)",IF((MID(E511,5,2))="39","ICT",IF((MID(E511,5,2))="40","MTCA",IF((MID(E511,5,2))="41","MS-PH",IF((MID(E511,5,2))="42","ARCH",IF((MID(E511,5,2))="43","THM",IF((MID(E511,5,2))="44","MS-SWE",IF((MID(E511,5,2))="45","ENTRE",IF((MID(E511,5,2))="46","M-PHARM",IF((MID(E511,5,2))="47","CIVIL-ENG",0)))))))))))))))))))))))))))))))))))))</f>
        <v/>
      </c>
      <c r="G511" s="90">
        <f>IF((LEFT(E511,3))="063","Fall-2006",IF((LEFT(E511,3))="071","Spring-2007",IF((LEFT(E511,3))="072","Summer-2007",IF((LEFT(E511,3))="073","Fall-2007",IF((LEFT(E511,3))="081","Spring-2008",IF((LEFT(E511,3))="082","Summer-2008",IF((LEFT(E511,3))="083","Fall-2008",IF((LEFT(E511,3))="091","Spring-2009",IF((LEFT(E511,3))="092","Summer-2009",IF((LEFT(E511,3))="093","Fall-2009",IF((LEFT(E511,3))="101","Spring-2010",IF((LEFT(E511,3))="102","Summer-2010",IF((LEFT(E511,3))="103","Fall-2010",IF((LEFT(E511,3))="111","Spring-2011",IF((LEFT(E511,3))="112","Summer-2011",IF((LEFT(E511,3))="113","Fall-2011",IF((LEFT(E511,3))="121","Spring-2012",IF((LEFT(E511,3))="122","Summer-2012",IF((LEFT(E511,3))="123","Fall-2012",IF((LEFT(E511,3))="131","Spring-2013",IF((LEFT(E511,3))="132","Summer-2013",IF((LEFT(E511,3))="133","Fall-2013",IF((LEFT(E511,3))="141","Spring-2014",IF((LEFT(E511,3))="142","Summer-2014",IF((LEFT(E511,3))="143","Fall-2014",0)))))))))))))))))))))))))</f>
        <v/>
      </c>
      <c r="H511" s="85" t="inlineStr">
        <is>
          <t>Fall 2015</t>
        </is>
      </c>
      <c r="I511" s="85" t="inlineStr">
        <is>
          <t>Robine Tex Group</t>
        </is>
      </c>
      <c r="J511" s="85" t="inlineStr">
        <is>
          <t>JR. SAE</t>
        </is>
      </c>
      <c r="K511" s="77" t="inlineStr">
        <is>
          <t>Sadipur,Mohjumpur , Sonargon,Narayangonj.</t>
        </is>
      </c>
      <c r="L511" s="77" t="inlineStr">
        <is>
          <t>Sadipur,Mohjumpur , Sonargon,Narayangonj.</t>
        </is>
      </c>
      <c r="M511" s="32" t="inlineStr">
        <is>
          <t>01673129300</t>
        </is>
      </c>
      <c r="N511" s="90" t="inlineStr">
        <is>
          <t>mohibur33-1009@diu.edu.bd</t>
        </is>
      </c>
    </row>
    <row customHeight="1" ht="12.75" r="512" s="161">
      <c r="A512" s="10" t="n"/>
      <c r="B512" s="85" t="n">
        <v>510</v>
      </c>
      <c r="C512" s="85" t="n"/>
      <c r="D512" s="96" t="inlineStr">
        <is>
          <t>Farhana Yeasmin</t>
        </is>
      </c>
      <c r="E512" s="29" t="inlineStr">
        <is>
          <t>113-10-149</t>
        </is>
      </c>
      <c r="F512" s="49">
        <f>IF((MID(E512,5,2))="10","ENG",IF((MID(E512,5,2))="11","BBA",IF((MID(E512,5,2))="12","MBA(E)",IF((MID(E512,5,2))="14","MBA",IF((MID(E512,5,2))="15","CSE",IF((MID(E512,5,2))="16","CIS",IF((MID(E512,5,2))="17","MS-MIS",IF((MID(E512,5,2))="18","B.COM",IF((MID(E512,5,2))="19","ETE",IF((MID(E512,5,2))="20","CS",IF((MID(E512,5,2))="21","MA-ENG(P)",IF((MID(E512,5,2))="22","MA-ENG(F)",IF((MID(E512,5,2))="23","TE",IF((MID(E512,5,2))="24","JMC",IF((MID(E512,5,2))="25","MS-CSE",IF((MID(E512,5,2))="26","LLB(H)",IF((MID(E512,5,2))="27","BRE",IF((MID(E512,5,2))="28","MSS-JMC",IF((MID(E512,5,2))="29","PHARMACY",IF((MID(E512,5,2))="30","ESDM",IF((MID(E512,5,2))="31","MS-ETE",IF((MID(E512,5,2))="32","MS-TE",IF((MID(E512,5,2))="33","EEE",IF((MID(E512,5,2))="34","NFE",IF((MID(E512,5,2))="35","SWE",IF((MID(E512,5,2))="36","LLB(P)",IF((MID(E512,5,2))="37","LLM(Pre)",IF((MID(E512,5,2))="38","LLM(F)",IF((MID(E512,5,2))="39","ICT",IF((MID(E512,5,2))="40","MTCA",IF((MID(E512,5,2))="41","MS-PH",IF((MID(E512,5,2))="42","ARCH",IF((MID(E512,5,2))="43","THM",IF((MID(E512,5,2))="44","MS-SWE",IF((MID(E512,5,2))="45","ENTRE",IF((MID(E512,5,2))="46","M-PHARM",IF((MID(E512,5,2))="47","CIVIL-ENG",0)))))))))))))))))))))))))))))))))))))</f>
        <v/>
      </c>
      <c r="G512" s="90">
        <f>IF((LEFT(E512,3))="063","Fall-2006",IF((LEFT(E512,3))="071","Spring-2007",IF((LEFT(E512,3))="072","Summer-2007",IF((LEFT(E512,3))="073","Fall-2007",IF((LEFT(E512,3))="081","Spring-2008",IF((LEFT(E512,3))="082","Summer-2008",IF((LEFT(E512,3))="083","Fall-2008",IF((LEFT(E512,3))="091","Spring-2009",IF((LEFT(E512,3))="092","Summer-2009",IF((LEFT(E512,3))="093","Fall-2009",IF((LEFT(E512,3))="101","Spring-2010",IF((LEFT(E512,3))="102","Summer-2010",IF((LEFT(E512,3))="103","Fall-2010",IF((LEFT(E512,3))="111","Spring-2011",IF((LEFT(E512,3))="112","Summer-2011",IF((LEFT(E512,3))="113","Fall-2011",IF((LEFT(E512,3))="121","Spring-2012",IF((LEFT(E512,3))="122","Summer-2012",IF((LEFT(E512,3))="123","Fall-2012",IF((LEFT(E512,3))="131","Spring-2013",IF((LEFT(E512,3))="132","Summer-2013",IF((LEFT(E512,3))="133","Fall-2013",IF((LEFT(E512,3))="141","Spring-2014",IF((LEFT(E512,3))="142","Summer-2014",IF((LEFT(E512,3))="143","Fall-2014",0)))))))))))))))))))))))))</f>
        <v/>
      </c>
      <c r="H512" s="85" t="inlineStr">
        <is>
          <t>Spring 2015</t>
        </is>
      </c>
      <c r="I512" s="85" t="inlineStr">
        <is>
          <t>East West University</t>
        </is>
      </c>
      <c r="J512" s="85" t="inlineStr">
        <is>
          <t>Student at Ma in ELt</t>
        </is>
      </c>
      <c r="K512" s="77" t="inlineStr">
        <is>
          <t>Sector-13, Road-05, House-69, Uttara, Dhaka-1230</t>
        </is>
      </c>
      <c r="L512" s="77" t="inlineStr">
        <is>
          <t>23/1/1, Kewatkhali, Power House Road, Mymensingh</t>
        </is>
      </c>
      <c r="M512" s="32" t="inlineStr">
        <is>
          <t>01732844207</t>
        </is>
      </c>
      <c r="N512" t="inlineStr">
        <is>
          <t>farhana10-149@diu.edu.bd</t>
        </is>
      </c>
    </row>
    <row customHeight="1" ht="12.75" r="513" s="161">
      <c r="A513" s="10" t="n"/>
      <c r="B513" s="85" t="n">
        <v>511</v>
      </c>
      <c r="C513" s="85" t="n"/>
      <c r="D513" s="96" t="inlineStr">
        <is>
          <t>Md. Ataur Rahman</t>
        </is>
      </c>
      <c r="E513" s="29" t="inlineStr">
        <is>
          <t>103-26-156</t>
        </is>
      </c>
      <c r="F513" s="49">
        <f>IF((MID(E513,5,2))="10","ENG",IF((MID(E513,5,2))="11","BBA",IF((MID(E513,5,2))="12","MBA(E)",IF((MID(E513,5,2))="14","MBA",IF((MID(E513,5,2))="15","CSE",IF((MID(E513,5,2))="16","CIS",IF((MID(E513,5,2))="17","MS-MIS",IF((MID(E513,5,2))="18","B.COM",IF((MID(E513,5,2))="19","ETE",IF((MID(E513,5,2))="20","CS",IF((MID(E513,5,2))="21","MA-ENG(P)",IF((MID(E513,5,2))="22","MA-ENG(F)",IF((MID(E513,5,2))="23","TE",IF((MID(E513,5,2))="24","JMC",IF((MID(E513,5,2))="25","MS-CSE",IF((MID(E513,5,2))="26","LLB(H)",IF((MID(E513,5,2))="27","BRE",IF((MID(E513,5,2))="28","MSS-JMC",IF((MID(E513,5,2))="29","PHARMACY",IF((MID(E513,5,2))="30","ESDM",IF((MID(E513,5,2))="31","MS-ETE",IF((MID(E513,5,2))="32","MS-TE",IF((MID(E513,5,2))="33","EEE",IF((MID(E513,5,2))="34","NFE",IF((MID(E513,5,2))="35","SWE",IF((MID(E513,5,2))="36","LLB(P)",IF((MID(E513,5,2))="37","LLM(Pre)",IF((MID(E513,5,2))="38","LLM(F)",IF((MID(E513,5,2))="39","ICT",IF((MID(E513,5,2))="40","MTCA",IF((MID(E513,5,2))="41","MS-PH",IF((MID(E513,5,2))="42","ARCH",IF((MID(E513,5,2))="43","THM",IF((MID(E513,5,2))="44","MS-SWE",IF((MID(E513,5,2))="45","ENTRE",IF((MID(E513,5,2))="46","M-PHARM",IF((MID(E513,5,2))="47","CIVIL-ENG",0)))))))))))))))))))))))))))))))))))))</f>
        <v/>
      </c>
      <c r="G513" s="90">
        <f>IF((LEFT(E513,3))="063","Fall-2006",IF((LEFT(E513,3))="071","Spring-2007",IF((LEFT(E513,3))="072","Summer-2007",IF((LEFT(E513,3))="073","Fall-2007",IF((LEFT(E513,3))="081","Spring-2008",IF((LEFT(E513,3))="082","Summer-2008",IF((LEFT(E513,3))="083","Fall-2008",IF((LEFT(E513,3))="091","Spring-2009",IF((LEFT(E513,3))="092","Summer-2009",IF((LEFT(E513,3))="093","Fall-2009",IF((LEFT(E513,3))="101","Spring-2010",IF((LEFT(E513,3))="102","Summer-2010",IF((LEFT(E513,3))="103","Fall-2010",IF((LEFT(E513,3))="111","Spring-2011",IF((LEFT(E513,3))="112","Summer-2011",IF((LEFT(E513,3))="113","Fall-2011",IF((LEFT(E513,3))="121","Spring-2012",IF((LEFT(E513,3))="122","Summer-2012",IF((LEFT(E513,3))="123","Fall-2012",IF((LEFT(E513,3))="131","Spring-2013",IF((LEFT(E513,3))="132","Summer-2013",IF((LEFT(E513,3))="133","Fall-2013",IF((LEFT(E513,3))="141","Spring-2014",IF((LEFT(E513,3))="142","Summer-2014",IF((LEFT(E513,3))="143","Fall-2014",0)))))))))))))))))))))))))</f>
        <v/>
      </c>
      <c r="H513" s="85" t="inlineStr">
        <is>
          <t>Summer 2014</t>
        </is>
      </c>
      <c r="I513" s="85" t="inlineStr">
        <is>
          <t>-</t>
        </is>
      </c>
      <c r="J513" s="85" t="inlineStr">
        <is>
          <t>-</t>
        </is>
      </c>
      <c r="K513" s="77" t="inlineStr">
        <is>
          <t>Vill-Kewa Weatside, P.O-Mowna P.S-Sreepur, Dis-Gazipur</t>
        </is>
      </c>
      <c r="L513" s="77" t="inlineStr">
        <is>
          <t>Vill-Kewa Weatside, P.O-Mowna P.S-Sreepur, Dis-Gazipur</t>
        </is>
      </c>
      <c r="M513" s="32" t="inlineStr">
        <is>
          <t>01727148539</t>
        </is>
      </c>
      <c r="N513" t="inlineStr">
        <is>
          <t>ataur_156@diu.edu.bd</t>
        </is>
      </c>
    </row>
    <row customHeight="1" ht="12.75" r="514" s="161">
      <c r="A514" s="10" t="n"/>
      <c r="B514" s="85" t="n">
        <v>512</v>
      </c>
      <c r="C514" s="85" t="n"/>
      <c r="D514" s="96" t="inlineStr">
        <is>
          <t>Md. Obeyed Ullah</t>
        </is>
      </c>
      <c r="E514" s="29" t="inlineStr">
        <is>
          <t>083-15-709</t>
        </is>
      </c>
      <c r="F514" s="49">
        <f>IF((MID(E514,5,2))="10","ENG",IF((MID(E514,5,2))="11","BBA",IF((MID(E514,5,2))="12","MBA(E)",IF((MID(E514,5,2))="14","MBA",IF((MID(E514,5,2))="15","CSE",IF((MID(E514,5,2))="16","CIS",IF((MID(E514,5,2))="17","MS-MIS",IF((MID(E514,5,2))="18","B.COM",IF((MID(E514,5,2))="19","ETE",IF((MID(E514,5,2))="20","CS",IF((MID(E514,5,2))="21","MA-ENG(P)",IF((MID(E514,5,2))="22","MA-ENG(F)",IF((MID(E514,5,2))="23","TE",IF((MID(E514,5,2))="24","JMC",IF((MID(E514,5,2))="25","MS-CSE",IF((MID(E514,5,2))="26","LLB(H)",IF((MID(E514,5,2))="27","BRE",IF((MID(E514,5,2))="28","MSS-JMC",IF((MID(E514,5,2))="29","PHARMACY",IF((MID(E514,5,2))="30","ESDM",IF((MID(E514,5,2))="31","MS-ETE",IF((MID(E514,5,2))="32","MS-TE",IF((MID(E514,5,2))="33","EEE",IF((MID(E514,5,2))="34","NFE",IF((MID(E514,5,2))="35","SWE",IF((MID(E514,5,2))="36","LLB(P)",IF((MID(E514,5,2))="37","LLM(Pre)",IF((MID(E514,5,2))="38","LLM(F)",IF((MID(E514,5,2))="39","ICT",IF((MID(E514,5,2))="40","MTCA",IF((MID(E514,5,2))="41","MS-PH",IF((MID(E514,5,2))="42","ARCH",IF((MID(E514,5,2))="43","THM",IF((MID(E514,5,2))="44","MS-SWE",IF((MID(E514,5,2))="45","ENTRE",IF((MID(E514,5,2))="46","M-PHARM",IF((MID(E514,5,2))="47","CIVIL-ENG",0)))))))))))))))))))))))))))))))))))))</f>
        <v/>
      </c>
      <c r="G514" s="90">
        <f>IF((LEFT(E514,3))="063","Fall-2006",IF((LEFT(E514,3))="071","Spring-2007",IF((LEFT(E514,3))="072","Summer-2007",IF((LEFT(E514,3))="073","Fall-2007",IF((LEFT(E514,3))="081","Spring-2008",IF((LEFT(E514,3))="082","Summer-2008",IF((LEFT(E514,3))="083","Fall-2008",IF((LEFT(E514,3))="091","Spring-2009",IF((LEFT(E514,3))="092","Summer-2009",IF((LEFT(E514,3))="093","Fall-2009",IF((LEFT(E514,3))="101","Spring-2010",IF((LEFT(E514,3))="102","Summer-2010",IF((LEFT(E514,3))="103","Fall-2010",IF((LEFT(E514,3))="111","Spring-2011",IF((LEFT(E514,3))="112","Summer-2011",IF((LEFT(E514,3))="113","Fall-2011",IF((LEFT(E514,3))="121","Spring-2012",IF((LEFT(E514,3))="122","Summer-2012",IF((LEFT(E514,3))="123","Fall-2012",IF((LEFT(E514,3))="131","Spring-2013",IF((LEFT(E514,3))="132","Summer-2013",IF((LEFT(E514,3))="133","Fall-2013",IF((LEFT(E514,3))="141","Spring-2014",IF((LEFT(E514,3))="142","Summer-2014",IF((LEFT(E514,3))="143","Fall-2014",0)))))))))))))))))))))))))</f>
        <v/>
      </c>
      <c r="H514" s="85" t="n">
        <v>2012</v>
      </c>
      <c r="I514" s="85" t="inlineStr">
        <is>
          <t>Narsingdi Palli Bidyut Samity:01</t>
        </is>
      </c>
      <c r="J514" s="85" t="inlineStr">
        <is>
          <t>Asst. Junior Engineer (IT)</t>
        </is>
      </c>
      <c r="K514" s="77" t="inlineStr">
        <is>
          <t>Madhabdi,Nardingdi.</t>
        </is>
      </c>
      <c r="L514" s="85" t="inlineStr">
        <is>
          <t>South Sonaichori, Sitalpur, Sitakunda,Chittagong.</t>
        </is>
      </c>
      <c r="M514" s="32" t="inlineStr">
        <is>
          <t>01710529773</t>
        </is>
      </c>
      <c r="N514" t="inlineStr">
        <is>
          <t>obaid15-709@diu.edu.bd</t>
        </is>
      </c>
    </row>
    <row customHeight="1" ht="12.75" r="515" s="161">
      <c r="A515" s="10" t="n"/>
      <c r="B515" s="85" t="n">
        <v>513</v>
      </c>
      <c r="C515" s="85" t="n"/>
      <c r="D515" s="96" t="inlineStr">
        <is>
          <t>Mst. Masura Khatun</t>
        </is>
      </c>
      <c r="E515" s="29" t="inlineStr">
        <is>
          <t>103-26-160</t>
        </is>
      </c>
      <c r="F515" s="49">
        <f>IF((MID(E515,5,2))="10","ENG",IF((MID(E515,5,2))="11","BBA",IF((MID(E515,5,2))="12","MBA(E)",IF((MID(E515,5,2))="14","MBA",IF((MID(E515,5,2))="15","CSE",IF((MID(E515,5,2))="16","CIS",IF((MID(E515,5,2))="17","MS-MIS",IF((MID(E515,5,2))="18","B.COM",IF((MID(E515,5,2))="19","ETE",IF((MID(E515,5,2))="20","CS",IF((MID(E515,5,2))="21","MA-ENG(P)",IF((MID(E515,5,2))="22","MA-ENG(F)",IF((MID(E515,5,2))="23","TE",IF((MID(E515,5,2))="24","JMC",IF((MID(E515,5,2))="25","MS-CSE",IF((MID(E515,5,2))="26","LLB(H)",IF((MID(E515,5,2))="27","BRE",IF((MID(E515,5,2))="28","MSS-JMC",IF((MID(E515,5,2))="29","PHARMACY",IF((MID(E515,5,2))="30","ESDM",IF((MID(E515,5,2))="31","MS-ETE",IF((MID(E515,5,2))="32","MS-TE",IF((MID(E515,5,2))="33","EEE",IF((MID(E515,5,2))="34","NFE",IF((MID(E515,5,2))="35","SWE",IF((MID(E515,5,2))="36","LLB(P)",IF((MID(E515,5,2))="37","LLM(Pre)",IF((MID(E515,5,2))="38","LLM(F)",IF((MID(E515,5,2))="39","ICT",IF((MID(E515,5,2))="40","MTCA",IF((MID(E515,5,2))="41","MS-PH",IF((MID(E515,5,2))="42","ARCH",IF((MID(E515,5,2))="43","THM",IF((MID(E515,5,2))="44","MS-SWE",IF((MID(E515,5,2))="45","ENTRE",IF((MID(E515,5,2))="46","M-PHARM",IF((MID(E515,5,2))="47","CIVIL-ENG",0)))))))))))))))))))))))))))))))))))))</f>
        <v/>
      </c>
      <c r="G515" s="90">
        <f>IF((LEFT(E515,3))="063","Fall-2006",IF((LEFT(E515,3))="071","Spring-2007",IF((LEFT(E515,3))="072","Summer-2007",IF((LEFT(E515,3))="073","Fall-2007",IF((LEFT(E515,3))="081","Spring-2008",IF((LEFT(E515,3))="082","Summer-2008",IF((LEFT(E515,3))="083","Fall-2008",IF((LEFT(E515,3))="091","Spring-2009",IF((LEFT(E515,3))="092","Summer-2009",IF((LEFT(E515,3))="093","Fall-2009",IF((LEFT(E515,3))="101","Spring-2010",IF((LEFT(E515,3))="102","Summer-2010",IF((LEFT(E515,3))="103","Fall-2010",IF((LEFT(E515,3))="111","Spring-2011",IF((LEFT(E515,3))="112","Summer-2011",IF((LEFT(E515,3))="113","Fall-2011",IF((LEFT(E515,3))="121","Spring-2012",IF((LEFT(E515,3))="122","Summer-2012",IF((LEFT(E515,3))="123","Fall-2012",IF((LEFT(E515,3))="131","Spring-2013",IF((LEFT(E515,3))="132","Summer-2013",IF((LEFT(E515,3))="133","Fall-2013",IF((LEFT(E515,3))="141","Spring-2014",IF((LEFT(E515,3))="142","Summer-2014",IF((LEFT(E515,3))="143","Fall-2014",0)))))))))))))))))))))))))</f>
        <v/>
      </c>
      <c r="H515" s="85" t="inlineStr">
        <is>
          <t>Summer 2014</t>
        </is>
      </c>
      <c r="I515" s="85" t="inlineStr">
        <is>
          <t>-</t>
        </is>
      </c>
      <c r="J515" s="85" t="inlineStr">
        <is>
          <t>-</t>
        </is>
      </c>
      <c r="K515" s="77" t="inlineStr">
        <is>
          <t>Spc BL House 8/10 Takshal Gazipur</t>
        </is>
      </c>
      <c r="L515" s="77" t="inlineStr">
        <is>
          <t>Spc BL House 8/10 Takshal Gazipur</t>
        </is>
      </c>
      <c r="M515" s="32" t="inlineStr">
        <is>
          <t>01965295409</t>
        </is>
      </c>
      <c r="N515" t="inlineStr">
        <is>
          <t>masura_160@diu.edu.bd</t>
        </is>
      </c>
    </row>
    <row customHeight="1" ht="12.75" r="516" s="161">
      <c r="A516" s="10" t="n"/>
      <c r="B516" s="85" t="n">
        <v>514</v>
      </c>
      <c r="C516" s="85" t="n"/>
      <c r="D516" s="96" t="inlineStr">
        <is>
          <t>Most. Marofa Khatun</t>
        </is>
      </c>
      <c r="E516" s="29" t="inlineStr">
        <is>
          <t>122-15-1962</t>
        </is>
      </c>
      <c r="F516" s="49">
        <f>IF((MID(E516,5,2))="10","ENG",IF((MID(E516,5,2))="11","BBA",IF((MID(E516,5,2))="12","MBA(E)",IF((MID(E516,5,2))="14","MBA",IF((MID(E516,5,2))="15","CSE",IF((MID(E516,5,2))="16","CIS",IF((MID(E516,5,2))="17","MS-MIS",IF((MID(E516,5,2))="18","B.COM",IF((MID(E516,5,2))="19","ETE",IF((MID(E516,5,2))="20","CS",IF((MID(E516,5,2))="21","MA-ENG(P)",IF((MID(E516,5,2))="22","MA-ENG(F)",IF((MID(E516,5,2))="23","TE",IF((MID(E516,5,2))="24","JMC",IF((MID(E516,5,2))="25","MS-CSE",IF((MID(E516,5,2))="26","LLB(H)",IF((MID(E516,5,2))="27","BRE",IF((MID(E516,5,2))="28","MSS-JMC",IF((MID(E516,5,2))="29","PHARMACY",IF((MID(E516,5,2))="30","ESDM",IF((MID(E516,5,2))="31","MS-ETE",IF((MID(E516,5,2))="32","MS-TE",IF((MID(E516,5,2))="33","EEE",IF((MID(E516,5,2))="34","NFE",IF((MID(E516,5,2))="35","SWE",IF((MID(E516,5,2))="36","LLB(P)",IF((MID(E516,5,2))="37","LLM(Pre)",IF((MID(E516,5,2))="38","LLM(F)",IF((MID(E516,5,2))="39","ICT",IF((MID(E516,5,2))="40","MTCA",IF((MID(E516,5,2))="41","MS-PH",IF((MID(E516,5,2))="42","ARCH",IF((MID(E516,5,2))="43","THM",IF((MID(E516,5,2))="44","MS-SWE",IF((MID(E516,5,2))="45","ENTRE",IF((MID(E516,5,2))="46","M-PHARM",IF((MID(E516,5,2))="47","CIVIL-ENG",0)))))))))))))))))))))))))))))))))))))</f>
        <v/>
      </c>
      <c r="G516" s="90">
        <f>IF((LEFT(E516,3))="063","Fall-2006",IF((LEFT(E516,3))="071","Spring-2007",IF((LEFT(E516,3))="072","Summer-2007",IF((LEFT(E516,3))="073","Fall-2007",IF((LEFT(E516,3))="081","Spring-2008",IF((LEFT(E516,3))="082","Summer-2008",IF((LEFT(E516,3))="083","Fall-2008",IF((LEFT(E516,3))="091","Spring-2009",IF((LEFT(E516,3))="092","Summer-2009",IF((LEFT(E516,3))="093","Fall-2009",IF((LEFT(E516,3))="101","Spring-2010",IF((LEFT(E516,3))="102","Summer-2010",IF((LEFT(E516,3))="103","Fall-2010",IF((LEFT(E516,3))="111","Spring-2011",IF((LEFT(E516,3))="112","Summer-2011",IF((LEFT(E516,3))="113","Fall-2011",IF((LEFT(E516,3))="121","Spring-2012",IF((LEFT(E516,3))="122","Summer-2012",IF((LEFT(E516,3))="123","Fall-2012",IF((LEFT(E516,3))="131","Spring-2013",IF((LEFT(E516,3))="132","Summer-2013",IF((LEFT(E516,3))="133","Fall-2013",IF((LEFT(E516,3))="141","Spring-2014",IF((LEFT(E516,3))="142","Summer-2014",IF((LEFT(E516,3))="143","Fall-2014",0)))))))))))))))))))))))))</f>
        <v/>
      </c>
      <c r="H516" s="85" t="inlineStr">
        <is>
          <t>-</t>
        </is>
      </c>
      <c r="I516" s="85" t="inlineStr">
        <is>
          <t>-</t>
        </is>
      </c>
      <c r="J516" s="85" t="inlineStr">
        <is>
          <t>-</t>
        </is>
      </c>
      <c r="K516" s="77" t="inlineStr">
        <is>
          <t>94/A, Indria Road, Dhaka-120</t>
        </is>
      </c>
      <c r="L516" s="85" t="inlineStr">
        <is>
          <t>Vill- Beroyrodin par, Post-Daher Bazar, Upzilla, Thana- Gafargaon, Dis-Mymensingh</t>
        </is>
      </c>
      <c r="M516" s="32" t="inlineStr">
        <is>
          <t>01955328550</t>
        </is>
      </c>
      <c r="N516" s="90" t="inlineStr">
        <is>
          <t>marofa15-1962@diu.edu.bd</t>
        </is>
      </c>
    </row>
    <row customHeight="1" ht="12.75" r="517" s="161">
      <c r="A517" s="10" t="n"/>
      <c r="B517" s="85" t="n">
        <v>515</v>
      </c>
      <c r="C517" s="85" t="n"/>
      <c r="D517" s="96" t="inlineStr">
        <is>
          <t>Umma Salma Lima</t>
        </is>
      </c>
      <c r="E517" s="29" t="inlineStr">
        <is>
          <t>103-23-2156</t>
        </is>
      </c>
      <c r="F517" s="49">
        <f>IF((MID(E517,5,2))="10","ENG",IF((MID(E517,5,2))="11","BBA",IF((MID(E517,5,2))="12","MBA(E)",IF((MID(E517,5,2))="14","MBA",IF((MID(E517,5,2))="15","CSE",IF((MID(E517,5,2))="16","CIS",IF((MID(E517,5,2))="17","MS-MIS",IF((MID(E517,5,2))="18","B.COM",IF((MID(E517,5,2))="19","ETE",IF((MID(E517,5,2))="20","CS",IF((MID(E517,5,2))="21","MA-ENG(P)",IF((MID(E517,5,2))="22","MA-ENG(F)",IF((MID(E517,5,2))="23","TE",IF((MID(E517,5,2))="24","JMC",IF((MID(E517,5,2))="25","MS-CSE",IF((MID(E517,5,2))="26","LLB(H)",IF((MID(E517,5,2))="27","BRE",IF((MID(E517,5,2))="28","MSS-JMC",IF((MID(E517,5,2))="29","PHARMACY",IF((MID(E517,5,2))="30","ESDM",IF((MID(E517,5,2))="31","MS-ETE",IF((MID(E517,5,2))="32","MS-TE",IF((MID(E517,5,2))="33","EEE",IF((MID(E517,5,2))="34","NFE",IF((MID(E517,5,2))="35","SWE",IF((MID(E517,5,2))="36","LLB(P)",IF((MID(E517,5,2))="37","LLM(Pre)",IF((MID(E517,5,2))="38","LLM(F)",IF((MID(E517,5,2))="39","ICT",IF((MID(E517,5,2))="40","MTCA",IF((MID(E517,5,2))="41","MS-PH",IF((MID(E517,5,2))="42","ARCH",IF((MID(E517,5,2))="43","THM",IF((MID(E517,5,2))="44","MS-SWE",IF((MID(E517,5,2))="45","ENTRE",IF((MID(E517,5,2))="46","M-PHARM",IF((MID(E517,5,2))="47","CIVIL-ENG",0)))))))))))))))))))))))))))))))))))))</f>
        <v/>
      </c>
      <c r="G517" s="90">
        <f>IF((LEFT(E517,3))="063","Fall-2006",IF((LEFT(E517,3))="071","Spring-2007",IF((LEFT(E517,3))="072","Summer-2007",IF((LEFT(E517,3))="073","Fall-2007",IF((LEFT(E517,3))="081","Spring-2008",IF((LEFT(E517,3))="082","Summer-2008",IF((LEFT(E517,3))="083","Fall-2008",IF((LEFT(E517,3))="091","Spring-2009",IF((LEFT(E517,3))="092","Summer-2009",IF((LEFT(E517,3))="093","Fall-2009",IF((LEFT(E517,3))="101","Spring-2010",IF((LEFT(E517,3))="102","Summer-2010",IF((LEFT(E517,3))="103","Fall-2010",IF((LEFT(E517,3))="111","Spring-2011",IF((LEFT(E517,3))="112","Summer-2011",IF((LEFT(E517,3))="113","Fall-2011",IF((LEFT(E517,3))="121","Spring-2012",IF((LEFT(E517,3))="122","Summer-2012",IF((LEFT(E517,3))="123","Fall-2012",IF((LEFT(E517,3))="131","Spring-2013",IF((LEFT(E517,3))="132","Summer-2013",IF((LEFT(E517,3))="133","Fall-2013",IF((LEFT(E517,3))="141","Spring-2014",IF((LEFT(E517,3))="142","Summer-2014",IF((LEFT(E517,3))="143","Fall-2014",0)))))))))))))))))))))))))</f>
        <v/>
      </c>
      <c r="H517" s="85" t="inlineStr">
        <is>
          <t>Summer 2014</t>
        </is>
      </c>
      <c r="I517" s="85" t="inlineStr">
        <is>
          <t>Standard Group</t>
        </is>
      </c>
      <c r="J517" s="85" t="inlineStr">
        <is>
          <t>Apprentice Merchandiser</t>
        </is>
      </c>
      <c r="K517" s="77" t="inlineStr">
        <is>
          <t>H : 84, R: 02, B:E, S:12, Mirpur, Dhaka.</t>
        </is>
      </c>
      <c r="L517" s="85" t="inlineStr">
        <is>
          <t>Ponshahi,Rahimanagar,Chandpur,Kachua.</t>
        </is>
      </c>
      <c r="M517" s="32" t="inlineStr">
        <is>
          <t>01681164940</t>
        </is>
      </c>
      <c r="N517" t="inlineStr">
        <is>
          <t>lima0093@gmail.com</t>
        </is>
      </c>
    </row>
    <row customHeight="1" ht="12.75" r="518" s="161">
      <c r="A518" s="10" t="n"/>
      <c r="B518" s="85" t="n">
        <v>516</v>
      </c>
      <c r="C518" s="85" t="n"/>
      <c r="D518" s="96" t="inlineStr">
        <is>
          <t>Md. Robiul Hasan Ovy</t>
        </is>
      </c>
      <c r="E518" s="29" t="inlineStr">
        <is>
          <t>103-23-2157</t>
        </is>
      </c>
      <c r="F518" s="49">
        <f>IF((MID(E518,5,2))="10","ENG",IF((MID(E518,5,2))="11","BBA",IF((MID(E518,5,2))="12","MBA(E)",IF((MID(E518,5,2))="14","MBA",IF((MID(E518,5,2))="15","CSE",IF((MID(E518,5,2))="16","CIS",IF((MID(E518,5,2))="17","MS-MIS",IF((MID(E518,5,2))="18","B.COM",IF((MID(E518,5,2))="19","ETE",IF((MID(E518,5,2))="20","CS",IF((MID(E518,5,2))="21","MA-ENG(P)",IF((MID(E518,5,2))="22","MA-ENG(F)",IF((MID(E518,5,2))="23","TE",IF((MID(E518,5,2))="24","JMC",IF((MID(E518,5,2))="25","MS-CSE",IF((MID(E518,5,2))="26","LLB(H)",IF((MID(E518,5,2))="27","BRE",IF((MID(E518,5,2))="28","MSS-JMC",IF((MID(E518,5,2))="29","PHARMACY",IF((MID(E518,5,2))="30","ESDM",IF((MID(E518,5,2))="31","MS-ETE",IF((MID(E518,5,2))="32","MS-TE",IF((MID(E518,5,2))="33","EEE",IF((MID(E518,5,2))="34","NFE",IF((MID(E518,5,2))="35","SWE",IF((MID(E518,5,2))="36","LLB(P)",IF((MID(E518,5,2))="37","LLM(Pre)",IF((MID(E518,5,2))="38","LLM(F)",IF((MID(E518,5,2))="39","ICT",IF((MID(E518,5,2))="40","MTCA",IF((MID(E518,5,2))="41","MS-PH",IF((MID(E518,5,2))="42","ARCH",IF((MID(E518,5,2))="43","THM",IF((MID(E518,5,2))="44","MS-SWE",IF((MID(E518,5,2))="45","ENTRE",IF((MID(E518,5,2))="46","M-PHARM",IF((MID(E518,5,2))="47","CIVIL-ENG",0)))))))))))))))))))))))))))))))))))))</f>
        <v/>
      </c>
      <c r="G518" s="90">
        <f>IF((LEFT(E518,3))="063","Fall-2006",IF((LEFT(E518,3))="071","Spring-2007",IF((LEFT(E518,3))="072","Summer-2007",IF((LEFT(E518,3))="073","Fall-2007",IF((LEFT(E518,3))="081","Spring-2008",IF((LEFT(E518,3))="082","Summer-2008",IF((LEFT(E518,3))="083","Fall-2008",IF((LEFT(E518,3))="091","Spring-2009",IF((LEFT(E518,3))="092","Summer-2009",IF((LEFT(E518,3))="093","Fall-2009",IF((LEFT(E518,3))="101","Spring-2010",IF((LEFT(E518,3))="102","Summer-2010",IF((LEFT(E518,3))="103","Fall-2010",IF((LEFT(E518,3))="111","Spring-2011",IF((LEFT(E518,3))="112","Summer-2011",IF((LEFT(E518,3))="113","Fall-2011",IF((LEFT(E518,3))="121","Spring-2012",IF((LEFT(E518,3))="122","Summer-2012",IF((LEFT(E518,3))="123","Fall-2012",IF((LEFT(E518,3))="131","Spring-2013",IF((LEFT(E518,3))="132","Summer-2013",IF((LEFT(E518,3))="133","Fall-2013",IF((LEFT(E518,3))="141","Spring-2014",IF((LEFT(E518,3))="142","Summer-2014",IF((LEFT(E518,3))="143","Fall-2014",0)))))))))))))))))))))))))</f>
        <v/>
      </c>
      <c r="H518" s="85" t="inlineStr">
        <is>
          <t>Summer 2014</t>
        </is>
      </c>
      <c r="I518" s="85" t="inlineStr">
        <is>
          <t>Standard Group</t>
        </is>
      </c>
      <c r="J518" s="85" t="inlineStr">
        <is>
          <t>Apprentice Merchandiser</t>
        </is>
      </c>
      <c r="K518" s="77" t="inlineStr">
        <is>
          <t>H : 84, R: 02, B:E, S:12, Mirpur, Dhaka.</t>
        </is>
      </c>
      <c r="L518" s="85" t="inlineStr">
        <is>
          <t>Ponshahi,Rahimanagar,Chandpur,Kachua.</t>
        </is>
      </c>
      <c r="M518" s="32" t="inlineStr">
        <is>
          <t>01682881797</t>
        </is>
      </c>
      <c r="N518" t="inlineStr">
        <is>
          <t>ovy2157@gmail.com</t>
        </is>
      </c>
    </row>
    <row customHeight="1" ht="12.75" r="519" s="161">
      <c r="A519" s="10" t="n"/>
      <c r="B519" s="85" t="n">
        <v>517</v>
      </c>
      <c r="C519" s="85" t="n"/>
      <c r="D519" s="96" t="inlineStr">
        <is>
          <t>Gobinda Karmaker</t>
        </is>
      </c>
      <c r="E519" s="29" t="inlineStr">
        <is>
          <t>111-15-1198</t>
        </is>
      </c>
      <c r="F519" s="49">
        <f>IF((MID(E519,5,2))="10","ENG",IF((MID(E519,5,2))="11","BBA",IF((MID(E519,5,2))="12","MBA(E)",IF((MID(E519,5,2))="14","MBA",IF((MID(E519,5,2))="15","CSE",IF((MID(E519,5,2))="16","CIS",IF((MID(E519,5,2))="17","MS-MIS",IF((MID(E519,5,2))="18","B.COM",IF((MID(E519,5,2))="19","ETE",IF((MID(E519,5,2))="20","CS",IF((MID(E519,5,2))="21","MA-ENG(P)",IF((MID(E519,5,2))="22","MA-ENG(F)",IF((MID(E519,5,2))="23","TE",IF((MID(E519,5,2))="24","JMC",IF((MID(E519,5,2))="25","MS-CSE",IF((MID(E519,5,2))="26","LLB(H)",IF((MID(E519,5,2))="27","BRE",IF((MID(E519,5,2))="28","MSS-JMC",IF((MID(E519,5,2))="29","PHARMACY",IF((MID(E519,5,2))="30","ESDM",IF((MID(E519,5,2))="31","MS-ETE",IF((MID(E519,5,2))="32","MS-TE",IF((MID(E519,5,2))="33","EEE",IF((MID(E519,5,2))="34","NFE",IF((MID(E519,5,2))="35","SWE",IF((MID(E519,5,2))="36","LLB(P)",IF((MID(E519,5,2))="37","LLM(Pre)",IF((MID(E519,5,2))="38","LLM(F)",IF((MID(E519,5,2))="39","ICT",IF((MID(E519,5,2))="40","MTCA",IF((MID(E519,5,2))="41","MS-PH",IF((MID(E519,5,2))="42","ARCH",IF((MID(E519,5,2))="43","THM",IF((MID(E519,5,2))="44","MS-SWE",IF((MID(E519,5,2))="45","ENTRE",IF((MID(E519,5,2))="46","M-PHARM",IF((MID(E519,5,2))="47","CIVIL-ENG",0)))))))))))))))))))))))))))))))))))))</f>
        <v/>
      </c>
      <c r="G519" s="90">
        <f>IF((LEFT(E519,3))="063","Fall-2006",IF((LEFT(E519,3))="071","Spring-2007",IF((LEFT(E519,3))="072","Summer-2007",IF((LEFT(E519,3))="073","Fall-2007",IF((LEFT(E519,3))="081","Spring-2008",IF((LEFT(E519,3))="082","Summer-2008",IF((LEFT(E519,3))="083","Fall-2008",IF((LEFT(E519,3))="091","Spring-2009",IF((LEFT(E519,3))="092","Summer-2009",IF((LEFT(E519,3))="093","Fall-2009",IF((LEFT(E519,3))="101","Spring-2010",IF((LEFT(E519,3))="102","Summer-2010",IF((LEFT(E519,3))="103","Fall-2010",IF((LEFT(E519,3))="111","Spring-2011",IF((LEFT(E519,3))="112","Summer-2011",IF((LEFT(E519,3))="113","Fall-2011",IF((LEFT(E519,3))="121","Spring-2012",IF((LEFT(E519,3))="122","Summer-2012",IF((LEFT(E519,3))="123","Fall-2012",IF((LEFT(E519,3))="131","Spring-2013",IF((LEFT(E519,3))="132","Summer-2013",IF((LEFT(E519,3))="133","Fall-2013",IF((LEFT(E519,3))="141","Spring-2014",IF((LEFT(E519,3))="142","Summer-2014",IF((LEFT(E519,3))="143","Fall-2014",0)))))))))))))))))))))))))</f>
        <v/>
      </c>
      <c r="H519" s="85" t="inlineStr">
        <is>
          <t>Summer 201</t>
        </is>
      </c>
      <c r="I519" s="85" t="inlineStr">
        <is>
          <t>-</t>
        </is>
      </c>
      <c r="J519" s="85" t="inlineStr">
        <is>
          <t>-</t>
        </is>
      </c>
      <c r="K519" s="77" t="inlineStr">
        <is>
          <t>Vill-Niamati, Post-Niamati, P.S-Bakerganj, Dis-Barisal</t>
        </is>
      </c>
      <c r="L519" s="77" t="inlineStr">
        <is>
          <t>Vill-Niamati, Post-Niamati, P.S-Bakerganj, Dis-Barisal</t>
        </is>
      </c>
      <c r="M519" s="32" t="inlineStr">
        <is>
          <t>01717967634</t>
        </is>
      </c>
      <c r="N519" t="inlineStr">
        <is>
          <t>surjo.gobindo@gmail.com</t>
        </is>
      </c>
    </row>
    <row customHeight="1" ht="12.75" r="520" s="161">
      <c r="A520" s="10" t="n"/>
      <c r="B520" s="85" t="n">
        <v>518</v>
      </c>
      <c r="C520" s="85" t="n"/>
      <c r="D520" s="96" t="inlineStr">
        <is>
          <t>Subarata Chandra Talukder</t>
        </is>
      </c>
      <c r="E520" s="29" t="inlineStr">
        <is>
          <t>131-25-286</t>
        </is>
      </c>
      <c r="F520" s="49">
        <f>IF((MID(E520,5,2))="10","ENG",IF((MID(E520,5,2))="11","BBA",IF((MID(E520,5,2))="12","MBA(E)",IF((MID(E520,5,2))="14","MBA",IF((MID(E520,5,2))="15","CSE",IF((MID(E520,5,2))="16","CIS",IF((MID(E520,5,2))="17","MS-MIS",IF((MID(E520,5,2))="18","B.COM",IF((MID(E520,5,2))="19","ETE",IF((MID(E520,5,2))="20","CS",IF((MID(E520,5,2))="21","MA-ENG(P)",IF((MID(E520,5,2))="22","MA-ENG(F)",IF((MID(E520,5,2))="23","TE",IF((MID(E520,5,2))="24","JMC",IF((MID(E520,5,2))="25","MS-CSE",IF((MID(E520,5,2))="26","LLB(H)",IF((MID(E520,5,2))="27","BRE",IF((MID(E520,5,2))="28","MSS-JMC",IF((MID(E520,5,2))="29","PHARMACY",IF((MID(E520,5,2))="30","ESDM",IF((MID(E520,5,2))="31","MS-ETE",IF((MID(E520,5,2))="32","MS-TE",IF((MID(E520,5,2))="33","EEE",IF((MID(E520,5,2))="34","NFE",IF((MID(E520,5,2))="35","SWE",IF((MID(E520,5,2))="36","LLB(P)",IF((MID(E520,5,2))="37","LLM(Pre)",IF((MID(E520,5,2))="38","LLM(F)",IF((MID(E520,5,2))="39","ICT",IF((MID(E520,5,2))="40","MTCA",IF((MID(E520,5,2))="41","MS-PH",IF((MID(E520,5,2))="42","ARCH",IF((MID(E520,5,2))="43","THM",IF((MID(E520,5,2))="44","MS-SWE",IF((MID(E520,5,2))="45","ENTRE",IF((MID(E520,5,2))="46","M-PHARM",IF((MID(E520,5,2))="47","CIVIL-ENG",0)))))))))))))))))))))))))))))))))))))</f>
        <v/>
      </c>
      <c r="G520" s="90">
        <f>IF((LEFT(E520,3))="063","Fall-2006",IF((LEFT(E520,3))="071","Spring-2007",IF((LEFT(E520,3))="072","Summer-2007",IF((LEFT(E520,3))="073","Fall-2007",IF((LEFT(E520,3))="081","Spring-2008",IF((LEFT(E520,3))="082","Summer-2008",IF((LEFT(E520,3))="083","Fall-2008",IF((LEFT(E520,3))="091","Spring-2009",IF((LEFT(E520,3))="092","Summer-2009",IF((LEFT(E520,3))="093","Fall-2009",IF((LEFT(E520,3))="101","Spring-2010",IF((LEFT(E520,3))="102","Summer-2010",IF((LEFT(E520,3))="103","Fall-2010",IF((LEFT(E520,3))="111","Spring-2011",IF((LEFT(E520,3))="112","Summer-2011",IF((LEFT(E520,3))="113","Fall-2011",IF((LEFT(E520,3))="121","Spring-2012",IF((LEFT(E520,3))="122","Summer-2012",IF((LEFT(E520,3))="123","Fall-2012",IF((LEFT(E520,3))="131","Spring-2013",IF((LEFT(E520,3))="132","Summer-2013",IF((LEFT(E520,3))="133","Fall-2013",IF((LEFT(E520,3))="141","Spring-2014",IF((LEFT(E520,3))="142","Summer-2014",IF((LEFT(E520,3))="143","Fall-2014",0)))))))))))))))))))))))))</f>
        <v/>
      </c>
      <c r="H520" s="85" t="inlineStr">
        <is>
          <t>-</t>
        </is>
      </c>
      <c r="I520" s="85" t="inlineStr">
        <is>
          <t>-</t>
        </is>
      </c>
      <c r="J520" s="85" t="inlineStr">
        <is>
          <t>-</t>
        </is>
      </c>
      <c r="K520" s="77" t="inlineStr">
        <is>
          <t>Vill-Anandapur, Thana+P.O-Kalmakanda, Dis-Netrokuna, Dis- Mymensingh</t>
        </is>
      </c>
      <c r="L520" s="85" t="inlineStr">
        <is>
          <t>-</t>
        </is>
      </c>
      <c r="M520" s="32" t="inlineStr">
        <is>
          <t>01718989645</t>
        </is>
      </c>
      <c r="N520" s="90" t="inlineStr">
        <is>
          <t>subaratamsc@diu.edu.bd</t>
        </is>
      </c>
    </row>
    <row customHeight="1" ht="12.75" r="521" s="161">
      <c r="A521" s="10" t="n"/>
      <c r="B521" s="85" t="n">
        <v>519</v>
      </c>
      <c r="C521" s="85" t="n"/>
      <c r="D521" s="96" t="inlineStr">
        <is>
          <t>Arafat Mahabub</t>
        </is>
      </c>
      <c r="E521" s="29" t="inlineStr">
        <is>
          <t>102-23-106</t>
        </is>
      </c>
      <c r="F521" s="49">
        <f>IF((MID(E521,5,2))="10","ENG",IF((MID(E521,5,2))="11","BBA",IF((MID(E521,5,2))="12","MBA(E)",IF((MID(E521,5,2))="14","MBA",IF((MID(E521,5,2))="15","CSE",IF((MID(E521,5,2))="16","CIS",IF((MID(E521,5,2))="17","MS-MIS",IF((MID(E521,5,2))="18","B.COM",IF((MID(E521,5,2))="19","ETE",IF((MID(E521,5,2))="20","CS",IF((MID(E521,5,2))="21","MA-ENG(P)",IF((MID(E521,5,2))="22","MA-ENG(F)",IF((MID(E521,5,2))="23","TE",IF((MID(E521,5,2))="24","JMC",IF((MID(E521,5,2))="25","MS-CSE",IF((MID(E521,5,2))="26","LLB(H)",IF((MID(E521,5,2))="27","BRE",IF((MID(E521,5,2))="28","MSS-JMC",IF((MID(E521,5,2))="29","PHARMACY",IF((MID(E521,5,2))="30","ESDM",IF((MID(E521,5,2))="31","MS-ETE",IF((MID(E521,5,2))="32","MS-TE",IF((MID(E521,5,2))="33","EEE",IF((MID(E521,5,2))="34","NFE",IF((MID(E521,5,2))="35","SWE",IF((MID(E521,5,2))="36","LLB(P)",IF((MID(E521,5,2))="37","LLM(Pre)",IF((MID(E521,5,2))="38","LLM(F)",IF((MID(E521,5,2))="39","ICT",IF((MID(E521,5,2))="40","MTCA",IF((MID(E521,5,2))="41","MS-PH",IF((MID(E521,5,2))="42","ARCH",IF((MID(E521,5,2))="43","THM",IF((MID(E521,5,2))="44","MS-SWE",IF((MID(E521,5,2))="45","ENTRE",IF((MID(E521,5,2))="46","M-PHARM",IF((MID(E521,5,2))="47","CIVIL-ENG",0)))))))))))))))))))))))))))))))))))))</f>
        <v/>
      </c>
      <c r="G521" s="90">
        <f>IF((LEFT(E521,3))="063","Fall-2006",IF((LEFT(E521,3))="071","Spring-2007",IF((LEFT(E521,3))="072","Summer-2007",IF((LEFT(E521,3))="073","Fall-2007",IF((LEFT(E521,3))="081","Spring-2008",IF((LEFT(E521,3))="082","Summer-2008",IF((LEFT(E521,3))="083","Fall-2008",IF((LEFT(E521,3))="091","Spring-2009",IF((LEFT(E521,3))="092","Summer-2009",IF((LEFT(E521,3))="093","Fall-2009",IF((LEFT(E521,3))="101","Spring-2010",IF((LEFT(E521,3))="102","Summer-2010",IF((LEFT(E521,3))="103","Fall-2010",IF((LEFT(E521,3))="111","Spring-2011",IF((LEFT(E521,3))="112","Summer-2011",IF((LEFT(E521,3))="113","Fall-2011",IF((LEFT(E521,3))="121","Spring-2012",IF((LEFT(E521,3))="122","Summer-2012",IF((LEFT(E521,3))="123","Fall-2012",IF((LEFT(E521,3))="131","Spring-2013",IF((LEFT(E521,3))="132","Summer-2013",IF((LEFT(E521,3))="133","Fall-2013",IF((LEFT(E521,3))="141","Spring-2014",IF((LEFT(E521,3))="142","Summer-2014",IF((LEFT(E521,3))="143","Fall-2014",0)))))))))))))))))))))))))</f>
        <v/>
      </c>
      <c r="H521" s="85" t="inlineStr">
        <is>
          <t>Summer 2014</t>
        </is>
      </c>
      <c r="I521" s="85" t="inlineStr">
        <is>
          <t>INTERTEK</t>
        </is>
      </c>
      <c r="J521" s="85" t="inlineStr">
        <is>
          <t>Lab Coordiantor</t>
        </is>
      </c>
      <c r="K521" s="77" t="inlineStr">
        <is>
          <t>H-54, Flat, R-20, Uttara Model Town, Dhaka.</t>
        </is>
      </c>
      <c r="L521" s="85" t="inlineStr">
        <is>
          <t>31 R.K Mission Road, Mymensingh.</t>
        </is>
      </c>
      <c r="M521" s="32" t="inlineStr">
        <is>
          <t>01717230196</t>
        </is>
      </c>
      <c r="N521" s="90" t="inlineStr">
        <is>
          <t>arafat_106@diu.edu.bd</t>
        </is>
      </c>
    </row>
    <row customHeight="1" ht="12.75" r="522" s="161">
      <c r="A522" s="10" t="n"/>
      <c r="B522" s="85" t="n">
        <v>520</v>
      </c>
      <c r="C522" s="85" t="n"/>
      <c r="D522" s="96" t="inlineStr">
        <is>
          <t>Sharmin Zahan</t>
        </is>
      </c>
      <c r="E522" s="29" t="inlineStr">
        <is>
          <t>132-14-431</t>
        </is>
      </c>
      <c r="F522" s="49">
        <f>IF((MID(E522,5,2))="10","ENG",IF((MID(E522,5,2))="11","BBA",IF((MID(E522,5,2))="12","MBA(E)",IF((MID(E522,5,2))="14","MBA",IF((MID(E522,5,2))="15","CSE",IF((MID(E522,5,2))="16","CIS",IF((MID(E522,5,2))="17","MS-MIS",IF((MID(E522,5,2))="18","B.COM",IF((MID(E522,5,2))="19","ETE",IF((MID(E522,5,2))="20","CS",IF((MID(E522,5,2))="21","MA-ENG(P)",IF((MID(E522,5,2))="22","MA-ENG(F)",IF((MID(E522,5,2))="23","TE",IF((MID(E522,5,2))="24","JMC",IF((MID(E522,5,2))="25","MS-CSE",IF((MID(E522,5,2))="26","LLB(H)",IF((MID(E522,5,2))="27","BRE",IF((MID(E522,5,2))="28","MSS-JMC",IF((MID(E522,5,2))="29","PHARMACY",IF((MID(E522,5,2))="30","ESDM",IF((MID(E522,5,2))="31","MS-ETE",IF((MID(E522,5,2))="32","MS-TE",IF((MID(E522,5,2))="33","EEE",IF((MID(E522,5,2))="34","NFE",IF((MID(E522,5,2))="35","SWE",IF((MID(E522,5,2))="36","LLB(P)",IF((MID(E522,5,2))="37","LLM(Pre)",IF((MID(E522,5,2))="38","LLM(F)",IF((MID(E522,5,2))="39","ICT",IF((MID(E522,5,2))="40","MTCA",IF((MID(E522,5,2))="41","MS-PH",IF((MID(E522,5,2))="42","ARCH",IF((MID(E522,5,2))="43","THM",IF((MID(E522,5,2))="44","MS-SWE",IF((MID(E522,5,2))="45","ENTRE",IF((MID(E522,5,2))="46","M-PHARM",IF((MID(E522,5,2))="47","CIVIL-ENG",0)))))))))))))))))))))))))))))))))))))</f>
        <v/>
      </c>
      <c r="G522" s="90">
        <f>IF((LEFT(E522,3))="063","Fall-2006",IF((LEFT(E522,3))="071","Spring-2007",IF((LEFT(E522,3))="072","Summer-2007",IF((LEFT(E522,3))="073","Fall-2007",IF((LEFT(E522,3))="081","Spring-2008",IF((LEFT(E522,3))="082","Summer-2008",IF((LEFT(E522,3))="083","Fall-2008",IF((LEFT(E522,3))="091","Spring-2009",IF((LEFT(E522,3))="092","Summer-2009",IF((LEFT(E522,3))="093","Fall-2009",IF((LEFT(E522,3))="101","Spring-2010",IF((LEFT(E522,3))="102","Summer-2010",IF((LEFT(E522,3))="103","Fall-2010",IF((LEFT(E522,3))="111","Spring-2011",IF((LEFT(E522,3))="112","Summer-2011",IF((LEFT(E522,3))="113","Fall-2011",IF((LEFT(E522,3))="121","Spring-2012",IF((LEFT(E522,3))="122","Summer-2012",IF((LEFT(E522,3))="123","Fall-2012",IF((LEFT(E522,3))="131","Spring-2013",IF((LEFT(E522,3))="132","Summer-2013",IF((LEFT(E522,3))="133","Fall-2013",IF((LEFT(E522,3))="141","Spring-2014",IF((LEFT(E522,3))="142","Summer-2014",IF((LEFT(E522,3))="143","Fall-2014",0)))))))))))))))))))))))))</f>
        <v/>
      </c>
      <c r="H522" s="85" t="inlineStr">
        <is>
          <t>-</t>
        </is>
      </c>
      <c r="I522" s="85" t="inlineStr">
        <is>
          <t>-</t>
        </is>
      </c>
      <c r="J522" s="85" t="inlineStr">
        <is>
          <t>-</t>
        </is>
      </c>
      <c r="K522" s="77" t="inlineStr">
        <is>
          <t>H#14, R#17, Sector#14 Uttara, Dhaka</t>
        </is>
      </c>
      <c r="L522" s="77" t="inlineStr">
        <is>
          <t>H#14, R#17, Sector#14 Uttara, Dhaka</t>
        </is>
      </c>
      <c r="M522" s="32" t="inlineStr">
        <is>
          <t>01682670007</t>
        </is>
      </c>
      <c r="N522" s="90" t="inlineStr">
        <is>
          <t>sharmin14-431@diu.edu.bd</t>
        </is>
      </c>
    </row>
    <row customHeight="1" ht="12.75" r="523" s="161">
      <c r="A523" s="10" t="n"/>
      <c r="B523" s="85" t="n">
        <v>521</v>
      </c>
      <c r="C523" s="85" t="n"/>
      <c r="D523" s="96" t="inlineStr">
        <is>
          <t>Md. Safiul Islam</t>
        </is>
      </c>
      <c r="E523" s="29" t="inlineStr">
        <is>
          <t>121-34-201</t>
        </is>
      </c>
      <c r="F523" s="49">
        <f>IF((MID(E523,5,2))="10","ENG",IF((MID(E523,5,2))="11","BBA",IF((MID(E523,5,2))="12","MBA(E)",IF((MID(E523,5,2))="14","MBA",IF((MID(E523,5,2))="15","CSE",IF((MID(E523,5,2))="16","CIS",IF((MID(E523,5,2))="17","MS-MIS",IF((MID(E523,5,2))="18","B.COM",IF((MID(E523,5,2))="19","ETE",IF((MID(E523,5,2))="20","CS",IF((MID(E523,5,2))="21","MA-ENG(P)",IF((MID(E523,5,2))="22","MA-ENG(F)",IF((MID(E523,5,2))="23","TE",IF((MID(E523,5,2))="24","JMC",IF((MID(E523,5,2))="25","MS-CSE",IF((MID(E523,5,2))="26","LLB(H)",IF((MID(E523,5,2))="27","BRE",IF((MID(E523,5,2))="28","MSS-JMC",IF((MID(E523,5,2))="29","PHARMACY",IF((MID(E523,5,2))="30","ESDM",IF((MID(E523,5,2))="31","MS-ETE",IF((MID(E523,5,2))="32","MS-TE",IF((MID(E523,5,2))="33","EEE",IF((MID(E523,5,2))="34","NFE",IF((MID(E523,5,2))="35","SWE",IF((MID(E523,5,2))="36","LLB(P)",IF((MID(E523,5,2))="37","LLM(Pre)",IF((MID(E523,5,2))="38","LLM(F)",IF((MID(E523,5,2))="39","ICT",IF((MID(E523,5,2))="40","MTCA",IF((MID(E523,5,2))="41","MS-PH",IF((MID(E523,5,2))="42","ARCH",IF((MID(E523,5,2))="43","THM",IF((MID(E523,5,2))="44","MS-SWE",IF((MID(E523,5,2))="45","ENTRE",IF((MID(E523,5,2))="46","M-PHARM",IF((MID(E523,5,2))="47","CIVIL-ENG",0)))))))))))))))))))))))))))))))))))))</f>
        <v/>
      </c>
      <c r="G523" s="90">
        <f>IF((LEFT(E523,3))="063","Fall-2006",IF((LEFT(E523,3))="071","Spring-2007",IF((LEFT(E523,3))="072","Summer-2007",IF((LEFT(E523,3))="073","Fall-2007",IF((LEFT(E523,3))="081","Spring-2008",IF((LEFT(E523,3))="082","Summer-2008",IF((LEFT(E523,3))="083","Fall-2008",IF((LEFT(E523,3))="091","Spring-2009",IF((LEFT(E523,3))="092","Summer-2009",IF((LEFT(E523,3))="093","Fall-2009",IF((LEFT(E523,3))="101","Spring-2010",IF((LEFT(E523,3))="102","Summer-2010",IF((LEFT(E523,3))="103","Fall-2010",IF((LEFT(E523,3))="111","Spring-2011",IF((LEFT(E523,3))="112","Summer-2011",IF((LEFT(E523,3))="113","Fall-2011",IF((LEFT(E523,3))="121","Spring-2012",IF((LEFT(E523,3))="122","Summer-2012",IF((LEFT(E523,3))="123","Fall-2012",IF((LEFT(E523,3))="131","Spring-2013",IF((LEFT(E523,3))="132","Summer-2013",IF((LEFT(E523,3))="133","Fall-2013",IF((LEFT(E523,3))="141","Spring-2014",IF((LEFT(E523,3))="142","Summer-2014",IF((LEFT(E523,3))="143","Fall-2014",0)))))))))))))))))))))))))</f>
        <v/>
      </c>
      <c r="H523" s="85" t="n">
        <v>2015</v>
      </c>
      <c r="I523" s="85" t="inlineStr">
        <is>
          <t>Moulvibazar Polytechnic Institute</t>
        </is>
      </c>
      <c r="J523" s="85" t="inlineStr">
        <is>
          <t>Jr. Instructor</t>
        </is>
      </c>
      <c r="K523" s="77" t="inlineStr">
        <is>
          <t>Moulvi Bazar Polytecnic Institude</t>
        </is>
      </c>
      <c r="L523" s="77" t="inlineStr">
        <is>
          <t>Moulvi Bazar Polytecnic Institude</t>
        </is>
      </c>
      <c r="M523" s="32" t="inlineStr">
        <is>
          <t>01723631492</t>
        </is>
      </c>
      <c r="N523" s="90" t="inlineStr">
        <is>
          <t>safiul34-201@diu.edu.bd</t>
        </is>
      </c>
    </row>
    <row customHeight="1" ht="12.75" r="524" s="161">
      <c r="A524" s="10" t="n"/>
      <c r="B524" s="85" t="n">
        <v>522</v>
      </c>
      <c r="C524" s="85" t="n"/>
      <c r="D524" s="96" t="inlineStr">
        <is>
          <t>Ishrat Jahan</t>
        </is>
      </c>
      <c r="E524" s="29" t="inlineStr">
        <is>
          <t>101-15-923</t>
        </is>
      </c>
      <c r="F524" s="49">
        <f>IF((MID(E524,5,2))="10","ENG",IF((MID(E524,5,2))="11","BBA",IF((MID(E524,5,2))="12","MBA(E)",IF((MID(E524,5,2))="14","MBA",IF((MID(E524,5,2))="15","CSE",IF((MID(E524,5,2))="16","CIS",IF((MID(E524,5,2))="17","MS-MIS",IF((MID(E524,5,2))="18","B.COM",IF((MID(E524,5,2))="19","ETE",IF((MID(E524,5,2))="20","CS",IF((MID(E524,5,2))="21","MA-ENG(P)",IF((MID(E524,5,2))="22","MA-ENG(F)",IF((MID(E524,5,2))="23","TE",IF((MID(E524,5,2))="24","JMC",IF((MID(E524,5,2))="25","MS-CSE",IF((MID(E524,5,2))="26","LLB(H)",IF((MID(E524,5,2))="27","BRE",IF((MID(E524,5,2))="28","MSS-JMC",IF((MID(E524,5,2))="29","PHARMACY",IF((MID(E524,5,2))="30","ESDM",IF((MID(E524,5,2))="31","MS-ETE",IF((MID(E524,5,2))="32","MS-TE",IF((MID(E524,5,2))="33","EEE",IF((MID(E524,5,2))="34","NFE",IF((MID(E524,5,2))="35","SWE",IF((MID(E524,5,2))="36","LLB(P)",IF((MID(E524,5,2))="37","LLM(Pre)",IF((MID(E524,5,2))="38","LLM(F)",IF((MID(E524,5,2))="39","ICT",IF((MID(E524,5,2))="40","MTCA",IF((MID(E524,5,2))="41","MS-PH",IF((MID(E524,5,2))="42","ARCH",IF((MID(E524,5,2))="43","THM",IF((MID(E524,5,2))="44","MS-SWE",IF((MID(E524,5,2))="45","ENTRE",IF((MID(E524,5,2))="46","M-PHARM",IF((MID(E524,5,2))="47","CIVIL-ENG",0)))))))))))))))))))))))))))))))))))))</f>
        <v/>
      </c>
      <c r="G524" s="90">
        <f>IF((LEFT(E524,3))="063","Fall-2006",IF((LEFT(E524,3))="071","Spring-2007",IF((LEFT(E524,3))="072","Summer-2007",IF((LEFT(E524,3))="073","Fall-2007",IF((LEFT(E524,3))="081","Spring-2008",IF((LEFT(E524,3))="082","Summer-2008",IF((LEFT(E524,3))="083","Fall-2008",IF((LEFT(E524,3))="091","Spring-2009",IF((LEFT(E524,3))="092","Summer-2009",IF((LEFT(E524,3))="093","Fall-2009",IF((LEFT(E524,3))="101","Spring-2010",IF((LEFT(E524,3))="102","Summer-2010",IF((LEFT(E524,3))="103","Fall-2010",IF((LEFT(E524,3))="111","Spring-2011",IF((LEFT(E524,3))="112","Summer-2011",IF((LEFT(E524,3))="113","Fall-2011",IF((LEFT(E524,3))="121","Spring-2012",IF((LEFT(E524,3))="122","Summer-2012",IF((LEFT(E524,3))="123","Fall-2012",IF((LEFT(E524,3))="131","Spring-2013",IF((LEFT(E524,3))="132","Summer-2013",IF((LEFT(E524,3))="133","Fall-2013",IF((LEFT(E524,3))="141","Spring-2014",IF((LEFT(E524,3))="142","Summer-2014",IF((LEFT(E524,3))="143","Fall-2014",0)))))))))))))))))))))))))</f>
        <v/>
      </c>
      <c r="H524" s="85" t="inlineStr">
        <is>
          <t>Summer 2014</t>
        </is>
      </c>
      <c r="I524" s="85" t="inlineStr">
        <is>
          <t>Accenture</t>
        </is>
      </c>
      <c r="J524" s="85" t="inlineStr">
        <is>
          <t>Infrastructure</t>
        </is>
      </c>
      <c r="K524" s="85" t="inlineStr">
        <is>
          <t>24, Wyre Street, Wari, Motijheel, Dhaka-1203.</t>
        </is>
      </c>
      <c r="L524" s="85" t="inlineStr">
        <is>
          <t>Jadulaskar, Annadanagar,Pirgachha, Rangpur.</t>
        </is>
      </c>
      <c r="M524" s="32" t="inlineStr">
        <is>
          <t>01787689957</t>
        </is>
      </c>
      <c r="N524" t="inlineStr">
        <is>
          <t>ishrat-923@diu.edu.bd</t>
        </is>
      </c>
    </row>
    <row customHeight="1" ht="12.75" r="525" s="161">
      <c r="A525" s="10" t="n"/>
      <c r="B525" s="85" t="n">
        <v>523</v>
      </c>
      <c r="C525" s="85" t="n"/>
      <c r="D525" s="96" t="inlineStr">
        <is>
          <t>Md. Ariful Islam</t>
        </is>
      </c>
      <c r="E525" s="29" t="inlineStr">
        <is>
          <t>101-15-931</t>
        </is>
      </c>
      <c r="F525" s="49">
        <f>IF((MID(E525,5,2))="10","ENG",IF((MID(E525,5,2))="11","BBA",IF((MID(E525,5,2))="12","MBA(E)",IF((MID(E525,5,2))="14","MBA",IF((MID(E525,5,2))="15","CSE",IF((MID(E525,5,2))="16","CIS",IF((MID(E525,5,2))="17","MS-MIS",IF((MID(E525,5,2))="18","B.COM",IF((MID(E525,5,2))="19","ETE",IF((MID(E525,5,2))="20","CS",IF((MID(E525,5,2))="21","MA-ENG(P)",IF((MID(E525,5,2))="22","MA-ENG(F)",IF((MID(E525,5,2))="23","TE",IF((MID(E525,5,2))="24","JMC",IF((MID(E525,5,2))="25","MS-CSE",IF((MID(E525,5,2))="26","LLB(H)",IF((MID(E525,5,2))="27","BRE",IF((MID(E525,5,2))="28","MSS-JMC",IF((MID(E525,5,2))="29","PHARMACY",IF((MID(E525,5,2))="30","ESDM",IF((MID(E525,5,2))="31","MS-ETE",IF((MID(E525,5,2))="32","MS-TE",IF((MID(E525,5,2))="33","EEE",IF((MID(E525,5,2))="34","NFE",IF((MID(E525,5,2))="35","SWE",IF((MID(E525,5,2))="36","LLB(P)",IF((MID(E525,5,2))="37","LLM(Pre)",IF((MID(E525,5,2))="38","LLM(F)",IF((MID(E525,5,2))="39","ICT",IF((MID(E525,5,2))="40","MTCA",IF((MID(E525,5,2))="41","MS-PH",IF((MID(E525,5,2))="42","ARCH",IF((MID(E525,5,2))="43","THM",IF((MID(E525,5,2))="44","MS-SWE",IF((MID(E525,5,2))="45","ENTRE",IF((MID(E525,5,2))="46","M-PHARM",IF((MID(E525,5,2))="47","CIVIL-ENG",0)))))))))))))))))))))))))))))))))))))</f>
        <v/>
      </c>
      <c r="G525" s="90">
        <f>IF((LEFT(E525,3))="063","Fall-2006",IF((LEFT(E525,3))="071","Spring-2007",IF((LEFT(E525,3))="072","Summer-2007",IF((LEFT(E525,3))="073","Fall-2007",IF((LEFT(E525,3))="081","Spring-2008",IF((LEFT(E525,3))="082","Summer-2008",IF((LEFT(E525,3))="083","Fall-2008",IF((LEFT(E525,3))="091","Spring-2009",IF((LEFT(E525,3))="092","Summer-2009",IF((LEFT(E525,3))="093","Fall-2009",IF((LEFT(E525,3))="101","Spring-2010",IF((LEFT(E525,3))="102","Summer-2010",IF((LEFT(E525,3))="103","Fall-2010",IF((LEFT(E525,3))="111","Spring-2011",IF((LEFT(E525,3))="112","Summer-2011",IF((LEFT(E525,3))="113","Fall-2011",IF((LEFT(E525,3))="121","Spring-2012",IF((LEFT(E525,3))="122","Summer-2012",IF((LEFT(E525,3))="123","Fall-2012",IF((LEFT(E525,3))="131","Spring-2013",IF((LEFT(E525,3))="132","Summer-2013",IF((LEFT(E525,3))="133","Fall-2013",IF((LEFT(E525,3))="141","Spring-2014",IF((LEFT(E525,3))="142","Summer-2014",IF((LEFT(E525,3))="143","Fall-2014",0)))))))))))))))))))))))))</f>
        <v/>
      </c>
      <c r="H525" s="85" t="inlineStr">
        <is>
          <t>Summer 2014</t>
        </is>
      </c>
      <c r="I525" s="85" t="inlineStr">
        <is>
          <t>-</t>
        </is>
      </c>
      <c r="J525" s="85" t="inlineStr">
        <is>
          <t>-</t>
        </is>
      </c>
      <c r="K525" s="85" t="inlineStr">
        <is>
          <t>138/1, Water Works Road, Posta, Lalbagh, Dhaka-1211</t>
        </is>
      </c>
      <c r="L525" s="85" t="inlineStr">
        <is>
          <t>Vill-Uttar Koalipara, P.O-Bhatkhali, P.S-Bagmara, Dis-Rajshahi</t>
        </is>
      </c>
      <c r="M525" s="32" t="inlineStr">
        <is>
          <t>01723090719</t>
        </is>
      </c>
      <c r="N525" t="inlineStr">
        <is>
          <t>arifdiu.dhaka@gmail.com</t>
        </is>
      </c>
    </row>
    <row customHeight="1" ht="12.75" r="526" s="161">
      <c r="A526" s="10" t="n"/>
      <c r="B526" s="85" t="n">
        <v>524</v>
      </c>
      <c r="C526" s="85" t="n"/>
      <c r="D526" s="96" t="inlineStr">
        <is>
          <t>Tanjina Alam</t>
        </is>
      </c>
      <c r="E526" s="29" t="inlineStr">
        <is>
          <t>101-15-907</t>
        </is>
      </c>
      <c r="F526" s="49">
        <f>IF((MID(E526,5,2))="10","ENG",IF((MID(E526,5,2))="11","BBA",IF((MID(E526,5,2))="12","MBA(E)",IF((MID(E526,5,2))="14","MBA",IF((MID(E526,5,2))="15","CSE",IF((MID(E526,5,2))="16","CIS",IF((MID(E526,5,2))="17","MS-MIS",IF((MID(E526,5,2))="18","B.COM",IF((MID(E526,5,2))="19","ETE",IF((MID(E526,5,2))="20","CS",IF((MID(E526,5,2))="21","MA-ENG(P)",IF((MID(E526,5,2))="22","MA-ENG(F)",IF((MID(E526,5,2))="23","TE",IF((MID(E526,5,2))="24","JMC",IF((MID(E526,5,2))="25","MS-CSE",IF((MID(E526,5,2))="26","LLB(H)",IF((MID(E526,5,2))="27","BRE",IF((MID(E526,5,2))="28","MSS-JMC",IF((MID(E526,5,2))="29","PHARMACY",IF((MID(E526,5,2))="30","ESDM",IF((MID(E526,5,2))="31","MS-ETE",IF((MID(E526,5,2))="32","MS-TE",IF((MID(E526,5,2))="33","EEE",IF((MID(E526,5,2))="34","NFE",IF((MID(E526,5,2))="35","SWE",IF((MID(E526,5,2))="36","LLB(P)",IF((MID(E526,5,2))="37","LLM(Pre)",IF((MID(E526,5,2))="38","LLM(F)",IF((MID(E526,5,2))="39","ICT",IF((MID(E526,5,2))="40","MTCA",IF((MID(E526,5,2))="41","MS-PH",IF((MID(E526,5,2))="42","ARCH",IF((MID(E526,5,2))="43","THM",IF((MID(E526,5,2))="44","MS-SWE",IF((MID(E526,5,2))="45","ENTRE",IF((MID(E526,5,2))="46","M-PHARM",IF((MID(E526,5,2))="47","CIVIL-ENG",0)))))))))))))))))))))))))))))))))))))</f>
        <v/>
      </c>
      <c r="G526" s="90">
        <f>IF((LEFT(E526,3))="063","Fall-2006",IF((LEFT(E526,3))="071","Spring-2007",IF((LEFT(E526,3))="072","Summer-2007",IF((LEFT(E526,3))="073","Fall-2007",IF((LEFT(E526,3))="081","Spring-2008",IF((LEFT(E526,3))="082","Summer-2008",IF((LEFT(E526,3))="083","Fall-2008",IF((LEFT(E526,3))="091","Spring-2009",IF((LEFT(E526,3))="092","Summer-2009",IF((LEFT(E526,3))="093","Fall-2009",IF((LEFT(E526,3))="101","Spring-2010",IF((LEFT(E526,3))="102","Summer-2010",IF((LEFT(E526,3))="103","Fall-2010",IF((LEFT(E526,3))="111","Spring-2011",IF((LEFT(E526,3))="112","Summer-2011",IF((LEFT(E526,3))="113","Fall-2011",IF((LEFT(E526,3))="121","Spring-2012",IF((LEFT(E526,3))="122","Summer-2012",IF((LEFT(E526,3))="123","Fall-2012",IF((LEFT(E526,3))="131","Spring-2013",IF((LEFT(E526,3))="132","Summer-2013",IF((LEFT(E526,3))="133","Fall-2013",IF((LEFT(E526,3))="141","Spring-2014",IF((LEFT(E526,3))="142","Summer-2014",IF((LEFT(E526,3))="143","Fall-2014",0)))))))))))))))))))))))))</f>
        <v/>
      </c>
      <c r="H526" s="85" t="inlineStr">
        <is>
          <t>Summer 2014</t>
        </is>
      </c>
      <c r="I526" s="85" t="inlineStr">
        <is>
          <t>IBCS Primax software Bangladesh Ltd.</t>
        </is>
      </c>
      <c r="J526" s="85" t="inlineStr">
        <is>
          <t>Software Quality Assuarance Engineer.</t>
        </is>
      </c>
      <c r="K526" s="77" t="inlineStr">
        <is>
          <t>1 no ring road, Haqgarden Flat:10/D, Shamoly, Dhaka-1207.</t>
        </is>
      </c>
      <c r="L526" s="77" t="inlineStr">
        <is>
          <t>1 no ring road, Haqgarden Flat:10/D, Shamoly, Dhaka-1207.</t>
        </is>
      </c>
      <c r="M526" s="32" t="inlineStr">
        <is>
          <t>01712692992</t>
        </is>
      </c>
      <c r="N526" t="inlineStr">
        <is>
          <t>tanjina_907@diu.edu.bd</t>
        </is>
      </c>
    </row>
    <row customHeight="1" ht="12.75" r="527" s="161">
      <c r="A527" s="10" t="n"/>
      <c r="B527" s="85" t="n">
        <v>525</v>
      </c>
      <c r="C527" s="85" t="n"/>
      <c r="D527" s="96" t="inlineStr">
        <is>
          <t>Md. Naser Arafat</t>
        </is>
      </c>
      <c r="E527" s="29" t="inlineStr">
        <is>
          <t>101-15-901</t>
        </is>
      </c>
      <c r="F527" s="49">
        <f>IF((MID(E527,5,2))="10","ENG",IF((MID(E527,5,2))="11","BBA",IF((MID(E527,5,2))="12","MBA(E)",IF((MID(E527,5,2))="14","MBA",IF((MID(E527,5,2))="15","CSE",IF((MID(E527,5,2))="16","CIS",IF((MID(E527,5,2))="17","MS-MIS",IF((MID(E527,5,2))="18","B.COM",IF((MID(E527,5,2))="19","ETE",IF((MID(E527,5,2))="20","CS",IF((MID(E527,5,2))="21","MA-ENG(P)",IF((MID(E527,5,2))="22","MA-ENG(F)",IF((MID(E527,5,2))="23","TE",IF((MID(E527,5,2))="24","JMC",IF((MID(E527,5,2))="25","MS-CSE",IF((MID(E527,5,2))="26","LLB(H)",IF((MID(E527,5,2))="27","BRE",IF((MID(E527,5,2))="28","MSS-JMC",IF((MID(E527,5,2))="29","PHARMACY",IF((MID(E527,5,2))="30","ESDM",IF((MID(E527,5,2))="31","MS-ETE",IF((MID(E527,5,2))="32","MS-TE",IF((MID(E527,5,2))="33","EEE",IF((MID(E527,5,2))="34","NFE",IF((MID(E527,5,2))="35","SWE",IF((MID(E527,5,2))="36","LLB(P)",IF((MID(E527,5,2))="37","LLM(Pre)",IF((MID(E527,5,2))="38","LLM(F)",IF((MID(E527,5,2))="39","ICT",IF((MID(E527,5,2))="40","MTCA",IF((MID(E527,5,2))="41","MS-PH",IF((MID(E527,5,2))="42","ARCH",IF((MID(E527,5,2))="43","THM",IF((MID(E527,5,2))="44","MS-SWE",IF((MID(E527,5,2))="45","ENTRE",IF((MID(E527,5,2))="46","M-PHARM",IF((MID(E527,5,2))="47","CIVIL-ENG",0)))))))))))))))))))))))))))))))))))))</f>
        <v/>
      </c>
      <c r="G527" s="90">
        <f>IF((LEFT(E527,3))="063","Fall-2006",IF((LEFT(E527,3))="071","Spring-2007",IF((LEFT(E527,3))="072","Summer-2007",IF((LEFT(E527,3))="073","Fall-2007",IF((LEFT(E527,3))="081","Spring-2008",IF((LEFT(E527,3))="082","Summer-2008",IF((LEFT(E527,3))="083","Fall-2008",IF((LEFT(E527,3))="091","Spring-2009",IF((LEFT(E527,3))="092","Summer-2009",IF((LEFT(E527,3))="093","Fall-2009",IF((LEFT(E527,3))="101","Spring-2010",IF((LEFT(E527,3))="102","Summer-2010",IF((LEFT(E527,3))="103","Fall-2010",IF((LEFT(E527,3))="111","Spring-2011",IF((LEFT(E527,3))="112","Summer-2011",IF((LEFT(E527,3))="113","Fall-2011",IF((LEFT(E527,3))="121","Spring-2012",IF((LEFT(E527,3))="122","Summer-2012",IF((LEFT(E527,3))="123","Fall-2012",IF((LEFT(E527,3))="131","Spring-2013",IF((LEFT(E527,3))="132","Summer-2013",IF((LEFT(E527,3))="133","Fall-2013",IF((LEFT(E527,3))="141","Spring-2014",IF((LEFT(E527,3))="142","Summer-2014",IF((LEFT(E527,3))="143","Fall-2014",0)))))))))))))))))))))))))</f>
        <v/>
      </c>
      <c r="H527" s="85" t="inlineStr">
        <is>
          <t>Fall 2014</t>
        </is>
      </c>
      <c r="I527" s="85" t="inlineStr">
        <is>
          <t>GPI Asia Tel</t>
        </is>
      </c>
      <c r="J527" s="85" t="inlineStr">
        <is>
          <t xml:space="preserve"> Jr. Engineer</t>
        </is>
      </c>
      <c r="K527" s="77" t="inlineStr">
        <is>
          <t>514/1B, SP para, Rafrul Dhaka-1207.</t>
        </is>
      </c>
      <c r="L527" s="85" t="inlineStr">
        <is>
          <t>Kayra Baghalpur, Kayra Bazar,Ullahpara,Shirajgong.</t>
        </is>
      </c>
      <c r="M527" s="32" t="inlineStr">
        <is>
          <t>01671055802</t>
        </is>
      </c>
      <c r="N527" t="inlineStr">
        <is>
          <t>arafat.ron@gmail.com</t>
        </is>
      </c>
    </row>
    <row customHeight="1" ht="12.75" r="528" s="161">
      <c r="A528" s="10" t="n"/>
      <c r="B528" s="85" t="n">
        <v>526</v>
      </c>
      <c r="C528" s="85" t="n"/>
      <c r="D528" s="96" t="inlineStr">
        <is>
          <t>Sharif Ahmad</t>
        </is>
      </c>
      <c r="E528" s="29" t="inlineStr">
        <is>
          <t>101-15-897</t>
        </is>
      </c>
      <c r="F528" s="49">
        <f>IF((MID(E528,5,2))="10","ENG",IF((MID(E528,5,2))="11","BBA",IF((MID(E528,5,2))="12","MBA(E)",IF((MID(E528,5,2))="14","MBA",IF((MID(E528,5,2))="15","CSE",IF((MID(E528,5,2))="16","CIS",IF((MID(E528,5,2))="17","MS-MIS",IF((MID(E528,5,2))="18","B.COM",IF((MID(E528,5,2))="19","ETE",IF((MID(E528,5,2))="20","CS",IF((MID(E528,5,2))="21","MA-ENG(P)",IF((MID(E528,5,2))="22","MA-ENG(F)",IF((MID(E528,5,2))="23","TE",IF((MID(E528,5,2))="24","JMC",IF((MID(E528,5,2))="25","MS-CSE",IF((MID(E528,5,2))="26","LLB(H)",IF((MID(E528,5,2))="27","BRE",IF((MID(E528,5,2))="28","MSS-JMC",IF((MID(E528,5,2))="29","PHARMACY",IF((MID(E528,5,2))="30","ESDM",IF((MID(E528,5,2))="31","MS-ETE",IF((MID(E528,5,2))="32","MS-TE",IF((MID(E528,5,2))="33","EEE",IF((MID(E528,5,2))="34","NFE",IF((MID(E528,5,2))="35","SWE",IF((MID(E528,5,2))="36","LLB(P)",IF((MID(E528,5,2))="37","LLM(Pre)",IF((MID(E528,5,2))="38","LLM(F)",IF((MID(E528,5,2))="39","ICT",IF((MID(E528,5,2))="40","MTCA",IF((MID(E528,5,2))="41","MS-PH",IF((MID(E528,5,2))="42","ARCH",IF((MID(E528,5,2))="43","THM",IF((MID(E528,5,2))="44","MS-SWE",IF((MID(E528,5,2))="45","ENTRE",IF((MID(E528,5,2))="46","M-PHARM",IF((MID(E528,5,2))="47","CIVIL-ENG",0)))))))))))))))))))))))))))))))))))))</f>
        <v/>
      </c>
      <c r="G528" s="90">
        <f>IF((LEFT(E528,3))="063","Fall-2006",IF((LEFT(E528,3))="071","Spring-2007",IF((LEFT(E528,3))="072","Summer-2007",IF((LEFT(E528,3))="073","Fall-2007",IF((LEFT(E528,3))="081","Spring-2008",IF((LEFT(E528,3))="082","Summer-2008",IF((LEFT(E528,3))="083","Fall-2008",IF((LEFT(E528,3))="091","Spring-2009",IF((LEFT(E528,3))="092","Summer-2009",IF((LEFT(E528,3))="093","Fall-2009",IF((LEFT(E528,3))="101","Spring-2010",IF((LEFT(E528,3))="102","Summer-2010",IF((LEFT(E528,3))="103","Fall-2010",IF((LEFT(E528,3))="111","Spring-2011",IF((LEFT(E528,3))="112","Summer-2011",IF((LEFT(E528,3))="113","Fall-2011",IF((LEFT(E528,3))="121","Spring-2012",IF((LEFT(E528,3))="122","Summer-2012",IF((LEFT(E528,3))="123","Fall-2012",IF((LEFT(E528,3))="131","Spring-2013",IF((LEFT(E528,3))="132","Summer-2013",IF((LEFT(E528,3))="133","Fall-2013",IF((LEFT(E528,3))="141","Spring-2014",IF((LEFT(E528,3))="142","Summer-2014",IF((LEFT(E528,3))="143","Fall-2014",0)))))))))))))))))))))))))</f>
        <v/>
      </c>
      <c r="H528" s="85" t="inlineStr">
        <is>
          <t>Summer 2014</t>
        </is>
      </c>
      <c r="I528" s="85" t="inlineStr">
        <is>
          <t>Enosis Solution</t>
        </is>
      </c>
      <c r="J528" s="85" t="inlineStr">
        <is>
          <t>Software Engineer</t>
        </is>
      </c>
      <c r="K528" s="85" t="inlineStr">
        <is>
          <t>37/06, Uttor Badda, Road No : 17, Gulshan , Dhaka.</t>
        </is>
      </c>
      <c r="L528" s="77" t="inlineStr">
        <is>
          <t>Alipur, Madhupur,Tangail.</t>
        </is>
      </c>
      <c r="M528" s="32" t="inlineStr">
        <is>
          <t>01671817082</t>
        </is>
      </c>
      <c r="N528" t="inlineStr">
        <is>
          <t>sharifrah@gmail.com</t>
        </is>
      </c>
    </row>
    <row customHeight="1" ht="12.75" r="529" s="161">
      <c r="A529" s="10" t="n"/>
      <c r="B529" s="85" t="n">
        <v>527</v>
      </c>
      <c r="C529" s="85" t="n"/>
      <c r="D529" s="96" t="inlineStr">
        <is>
          <t>Maksudur Rahman</t>
        </is>
      </c>
      <c r="E529" s="29" t="inlineStr">
        <is>
          <t>112-15-1349</t>
        </is>
      </c>
      <c r="F529" s="49">
        <f>IF((MID(E529,5,2))="10","ENG",IF((MID(E529,5,2))="11","BBA",IF((MID(E529,5,2))="12","MBA(E)",IF((MID(E529,5,2))="14","MBA",IF((MID(E529,5,2))="15","CSE",IF((MID(E529,5,2))="16","CIS",IF((MID(E529,5,2))="17","MS-MIS",IF((MID(E529,5,2))="18","B.COM",IF((MID(E529,5,2))="19","ETE",IF((MID(E529,5,2))="20","CS",IF((MID(E529,5,2))="21","MA-ENG(P)",IF((MID(E529,5,2))="22","MA-ENG(F)",IF((MID(E529,5,2))="23","TE",IF((MID(E529,5,2))="24","JMC",IF((MID(E529,5,2))="25","MS-CSE",IF((MID(E529,5,2))="26","LLB(H)",IF((MID(E529,5,2))="27","BRE",IF((MID(E529,5,2))="28","MSS-JMC",IF((MID(E529,5,2))="29","PHARMACY",IF((MID(E529,5,2))="30","ESDM",IF((MID(E529,5,2))="31","MS-ETE",IF((MID(E529,5,2))="32","MS-TE",IF((MID(E529,5,2))="33","EEE",IF((MID(E529,5,2))="34","NFE",IF((MID(E529,5,2))="35","SWE",IF((MID(E529,5,2))="36","LLB(P)",IF((MID(E529,5,2))="37","LLM(Pre)",IF((MID(E529,5,2))="38","LLM(F)",IF((MID(E529,5,2))="39","ICT",IF((MID(E529,5,2))="40","MTCA",IF((MID(E529,5,2))="41","MS-PH",IF((MID(E529,5,2))="42","ARCH",IF((MID(E529,5,2))="43","THM",IF((MID(E529,5,2))="44","MS-SWE",IF((MID(E529,5,2))="45","ENTRE",IF((MID(E529,5,2))="46","M-PHARM",IF((MID(E529,5,2))="47","CIVIL-ENG",0)))))))))))))))))))))))))))))))))))))</f>
        <v/>
      </c>
      <c r="G529" s="90">
        <f>IF((LEFT(E529,3))="063","Fall-2006",IF((LEFT(E529,3))="071","Spring-2007",IF((LEFT(E529,3))="072","Summer-2007",IF((LEFT(E529,3))="073","Fall-2007",IF((LEFT(E529,3))="081","Spring-2008",IF((LEFT(E529,3))="082","Summer-2008",IF((LEFT(E529,3))="083","Fall-2008",IF((LEFT(E529,3))="091","Spring-2009",IF((LEFT(E529,3))="092","Summer-2009",IF((LEFT(E529,3))="093","Fall-2009",IF((LEFT(E529,3))="101","Spring-2010",IF((LEFT(E529,3))="102","Summer-2010",IF((LEFT(E529,3))="103","Fall-2010",IF((LEFT(E529,3))="111","Spring-2011",IF((LEFT(E529,3))="112","Summer-2011",IF((LEFT(E529,3))="113","Fall-2011",IF((LEFT(E529,3))="121","Spring-2012",IF((LEFT(E529,3))="122","Summer-2012",IF((LEFT(E529,3))="123","Fall-2012",IF((LEFT(E529,3))="131","Spring-2013",IF((LEFT(E529,3))="132","Summer-2013",IF((LEFT(E529,3))="133","Fall-2013",IF((LEFT(E529,3))="141","Spring-2014",IF((LEFT(E529,3))="142","Summer-2014",IF((LEFT(E529,3))="143","Fall-2014",0)))))))))))))))))))))))))</f>
        <v/>
      </c>
      <c r="H529" s="85" t="inlineStr">
        <is>
          <t>Summer 2014</t>
        </is>
      </c>
      <c r="I529" s="85" t="inlineStr">
        <is>
          <t xml:space="preserve">Flora Ltd. </t>
        </is>
      </c>
      <c r="J529" s="85" t="inlineStr">
        <is>
          <t>IT Officer</t>
        </is>
      </c>
      <c r="K529" s="85" t="inlineStr">
        <is>
          <t>45/B, Lake Circus ,Kalabagan,Dhanmondi,Dhaka-1205.</t>
        </is>
      </c>
      <c r="L529" s="85" t="inlineStr">
        <is>
          <t>Pathan Chalk,  Nischintapur,Matlab uttar,Chandpur.</t>
        </is>
      </c>
      <c r="M529" s="32" t="inlineStr">
        <is>
          <t>01684013108</t>
        </is>
      </c>
      <c r="N529" t="inlineStr">
        <is>
          <t>maksud1349@gmail.com</t>
        </is>
      </c>
    </row>
    <row customHeight="1" ht="12.75" r="530" s="161">
      <c r="A530" s="10" t="n"/>
      <c r="B530" s="85" t="n">
        <v>528</v>
      </c>
      <c r="C530" s="85" t="n"/>
      <c r="D530" s="96" t="inlineStr">
        <is>
          <t>Mohammad Nahian Khan</t>
        </is>
      </c>
      <c r="E530" s="29" t="inlineStr">
        <is>
          <t>103-11-1724</t>
        </is>
      </c>
      <c r="F530" s="49">
        <f>IF((MID(E530,5,2))="10","ENG",IF((MID(E530,5,2))="11","BBA",IF((MID(E530,5,2))="12","MBA(E)",IF((MID(E530,5,2))="14","MBA",IF((MID(E530,5,2))="15","CSE",IF((MID(E530,5,2))="16","CIS",IF((MID(E530,5,2))="17","MS-MIS",IF((MID(E530,5,2))="18","B.COM",IF((MID(E530,5,2))="19","ETE",IF((MID(E530,5,2))="20","CS",IF((MID(E530,5,2))="21","MA-ENG(P)",IF((MID(E530,5,2))="22","MA-ENG(F)",IF((MID(E530,5,2))="23","TE",IF((MID(E530,5,2))="24","JMC",IF((MID(E530,5,2))="25","MS-CSE",IF((MID(E530,5,2))="26","LLB(H)",IF((MID(E530,5,2))="27","BRE",IF((MID(E530,5,2))="28","MSS-JMC",IF((MID(E530,5,2))="29","PHARMACY",IF((MID(E530,5,2))="30","ESDM",IF((MID(E530,5,2))="31","MS-ETE",IF((MID(E530,5,2))="32","MS-TE",IF((MID(E530,5,2))="33","EEE",IF((MID(E530,5,2))="34","NFE",IF((MID(E530,5,2))="35","SWE",IF((MID(E530,5,2))="36","LLB(P)",IF((MID(E530,5,2))="37","LLM(Pre)",IF((MID(E530,5,2))="38","LLM(F)",IF((MID(E530,5,2))="39","ICT",IF((MID(E530,5,2))="40","MTCA",IF((MID(E530,5,2))="41","MS-PH",IF((MID(E530,5,2))="42","ARCH",IF((MID(E530,5,2))="43","THM",IF((MID(E530,5,2))="44","MS-SWE",IF((MID(E530,5,2))="45","ENTRE",IF((MID(E530,5,2))="46","M-PHARM",IF((MID(E530,5,2))="47","CIVIL-ENG",0)))))))))))))))))))))))))))))))))))))</f>
        <v/>
      </c>
      <c r="G530" s="90">
        <f>IF((LEFT(E530,3))="063","Fall-2006",IF((LEFT(E530,3))="071","Spring-2007",IF((LEFT(E530,3))="072","Summer-2007",IF((LEFT(E530,3))="073","Fall-2007",IF((LEFT(E530,3))="081","Spring-2008",IF((LEFT(E530,3))="082","Summer-2008",IF((LEFT(E530,3))="083","Fall-2008",IF((LEFT(E530,3))="091","Spring-2009",IF((LEFT(E530,3))="092","Summer-2009",IF((LEFT(E530,3))="093","Fall-2009",IF((LEFT(E530,3))="101","Spring-2010",IF((LEFT(E530,3))="102","Summer-2010",IF((LEFT(E530,3))="103","Fall-2010",IF((LEFT(E530,3))="111","Spring-2011",IF((LEFT(E530,3))="112","Summer-2011",IF((LEFT(E530,3))="113","Fall-2011",IF((LEFT(E530,3))="121","Spring-2012",IF((LEFT(E530,3))="122","Summer-2012",IF((LEFT(E530,3))="123","Fall-2012",IF((LEFT(E530,3))="131","Spring-2013",IF((LEFT(E530,3))="132","Summer-2013",IF((LEFT(E530,3))="133","Fall-2013",IF((LEFT(E530,3))="141","Spring-2014",IF((LEFT(E530,3))="142","Summer-2014",IF((LEFT(E530,3))="143","Fall-2014",0)))))))))))))))))))))))))</f>
        <v/>
      </c>
      <c r="H530" s="85" t="inlineStr">
        <is>
          <t>Summer 2014</t>
        </is>
      </c>
      <c r="I530" s="85" t="inlineStr">
        <is>
          <t>-</t>
        </is>
      </c>
      <c r="J530" s="85" t="inlineStr">
        <is>
          <t>-</t>
        </is>
      </c>
      <c r="K530" s="85" t="inlineStr">
        <is>
          <t>47-Shukrabad, 3rd Flor, Dhaka-1207</t>
        </is>
      </c>
      <c r="L530" s="85" t="inlineStr">
        <is>
          <t>Vill-Tagoria, P.O-Seragdekhan, P.S-Rajarnagar, Dis-Munshigonj</t>
        </is>
      </c>
      <c r="M530" s="32" t="inlineStr">
        <is>
          <t>01823213496</t>
        </is>
      </c>
      <c r="N530" t="inlineStr">
        <is>
          <t>nahian_1724@edu.bd</t>
        </is>
      </c>
    </row>
    <row customHeight="1" ht="12.75" r="531" s="161">
      <c r="A531" s="10" t="n"/>
      <c r="B531" s="85" t="n">
        <v>529</v>
      </c>
      <c r="C531" s="85" t="n"/>
      <c r="D531" s="96" t="inlineStr">
        <is>
          <t>Safa Khanom Ruptaj</t>
        </is>
      </c>
      <c r="E531" s="29" t="inlineStr">
        <is>
          <t>103-11-1664</t>
        </is>
      </c>
      <c r="F531" s="49">
        <f>IF((MID(E531,5,2))="10","ENG",IF((MID(E531,5,2))="11","BBA",IF((MID(E531,5,2))="12","MBA(E)",IF((MID(E531,5,2))="14","MBA",IF((MID(E531,5,2))="15","CSE",IF((MID(E531,5,2))="16","CIS",IF((MID(E531,5,2))="17","MS-MIS",IF((MID(E531,5,2))="18","B.COM",IF((MID(E531,5,2))="19","ETE",IF((MID(E531,5,2))="20","CS",IF((MID(E531,5,2))="21","MA-ENG(P)",IF((MID(E531,5,2))="22","MA-ENG(F)",IF((MID(E531,5,2))="23","TE",IF((MID(E531,5,2))="24","JMC",IF((MID(E531,5,2))="25","MS-CSE",IF((MID(E531,5,2))="26","LLB(H)",IF((MID(E531,5,2))="27","BRE",IF((MID(E531,5,2))="28","MSS-JMC",IF((MID(E531,5,2))="29","PHARMACY",IF((MID(E531,5,2))="30","ESDM",IF((MID(E531,5,2))="31","MS-ETE",IF((MID(E531,5,2))="32","MS-TE",IF((MID(E531,5,2))="33","EEE",IF((MID(E531,5,2))="34","NFE",IF((MID(E531,5,2))="35","SWE",IF((MID(E531,5,2))="36","LLB(P)",IF((MID(E531,5,2))="37","LLM(Pre)",IF((MID(E531,5,2))="38","LLM(F)",IF((MID(E531,5,2))="39","ICT",IF((MID(E531,5,2))="40","MTCA",IF((MID(E531,5,2))="41","MS-PH",IF((MID(E531,5,2))="42","ARCH",IF((MID(E531,5,2))="43","THM",IF((MID(E531,5,2))="44","MS-SWE",IF((MID(E531,5,2))="45","ENTRE",IF((MID(E531,5,2))="46","M-PHARM",IF((MID(E531,5,2))="47","CIVIL-ENG",0)))))))))))))))))))))))))))))))))))))</f>
        <v/>
      </c>
      <c r="G531" s="90">
        <f>IF((LEFT(E531,3))="063","Fall-2006",IF((LEFT(E531,3))="071","Spring-2007",IF((LEFT(E531,3))="072","Summer-2007",IF((LEFT(E531,3))="073","Fall-2007",IF((LEFT(E531,3))="081","Spring-2008",IF((LEFT(E531,3))="082","Summer-2008",IF((LEFT(E531,3))="083","Fall-2008",IF((LEFT(E531,3))="091","Spring-2009",IF((LEFT(E531,3))="092","Summer-2009",IF((LEFT(E531,3))="093","Fall-2009",IF((LEFT(E531,3))="101","Spring-2010",IF((LEFT(E531,3))="102","Summer-2010",IF((LEFT(E531,3))="103","Fall-2010",IF((LEFT(E531,3))="111","Spring-2011",IF((LEFT(E531,3))="112","Summer-2011",IF((LEFT(E531,3))="113","Fall-2011",IF((LEFT(E531,3))="121","Spring-2012",IF((LEFT(E531,3))="122","Summer-2012",IF((LEFT(E531,3))="123","Fall-2012",IF((LEFT(E531,3))="131","Spring-2013",IF((LEFT(E531,3))="132","Summer-2013",IF((LEFT(E531,3))="133","Fall-2013",IF((LEFT(E531,3))="141","Spring-2014",IF((LEFT(E531,3))="142","Summer-2014",IF((LEFT(E531,3))="143","Fall-2014",0)))))))))))))))))))))))))</f>
        <v/>
      </c>
      <c r="H531" s="85" t="inlineStr">
        <is>
          <t>Summer 2014</t>
        </is>
      </c>
      <c r="I531" s="85" t="inlineStr">
        <is>
          <t>Suntsman Singapure Pvt. Ltd.</t>
        </is>
      </c>
      <c r="J531" s="85" t="inlineStr">
        <is>
          <t>Sales Support</t>
        </is>
      </c>
      <c r="K531" s="85" t="inlineStr">
        <is>
          <t>261(3rd Floor ), West Shewrapara,Mirpur,Ddhaka.</t>
        </is>
      </c>
      <c r="L531" s="85" t="inlineStr">
        <is>
          <t>261(3rd Floor ), West Shewrapara,Mirpur,Ddhaka.</t>
        </is>
      </c>
      <c r="M531" s="32" t="inlineStr">
        <is>
          <t>01913874216</t>
        </is>
      </c>
      <c r="N531" t="inlineStr">
        <is>
          <t>ruptaj_1664@diu.edu.bd</t>
        </is>
      </c>
    </row>
    <row customHeight="1" ht="12.75" r="532" s="161">
      <c r="A532" s="10" t="n"/>
      <c r="B532" s="85" t="n">
        <v>530</v>
      </c>
      <c r="C532" s="85" t="n"/>
      <c r="D532" s="96" t="inlineStr">
        <is>
          <t>Safa Khanom Ruptaj</t>
        </is>
      </c>
      <c r="E532" s="29" t="inlineStr">
        <is>
          <t>142-14-1460</t>
        </is>
      </c>
      <c r="F532" s="49">
        <f>IF((MID(E532,5,2))="10","ENG",IF((MID(E532,5,2))="11","BBA",IF((MID(E532,5,2))="12","MBA(E)",IF((MID(E532,5,2))="14","MBA",IF((MID(E532,5,2))="15","CSE",IF((MID(E532,5,2))="16","CIS",IF((MID(E532,5,2))="17","MS-MIS",IF((MID(E532,5,2))="18","B.COM",IF((MID(E532,5,2))="19","ETE",IF((MID(E532,5,2))="20","CS",IF((MID(E532,5,2))="21","MA-ENG(P)",IF((MID(E532,5,2))="22","MA-ENG(F)",IF((MID(E532,5,2))="23","TE",IF((MID(E532,5,2))="24","JMC",IF((MID(E532,5,2))="25","MS-CSE",IF((MID(E532,5,2))="26","LLB(H)",IF((MID(E532,5,2))="27","BRE",IF((MID(E532,5,2))="28","MSS-JMC",IF((MID(E532,5,2))="29","PHARMACY",IF((MID(E532,5,2))="30","ESDM",IF((MID(E532,5,2))="31","MS-ETE",IF((MID(E532,5,2))="32","MS-TE",IF((MID(E532,5,2))="33","EEE",IF((MID(E532,5,2))="34","NFE",IF((MID(E532,5,2))="35","SWE",IF((MID(E532,5,2))="36","LLB(P)",IF((MID(E532,5,2))="37","LLM(Pre)",IF((MID(E532,5,2))="38","LLM(F)",IF((MID(E532,5,2))="39","ICT",IF((MID(E532,5,2))="40","MTCA",IF((MID(E532,5,2))="41","MS-PH",IF((MID(E532,5,2))="42","ARCH",IF((MID(E532,5,2))="43","THM",IF((MID(E532,5,2))="44","MS-SWE",IF((MID(E532,5,2))="45","ENTRE",IF((MID(E532,5,2))="46","M-PHARM",IF((MID(E532,5,2))="47","CIVIL-ENG",0)))))))))))))))))))))))))))))))))))))</f>
        <v/>
      </c>
      <c r="G532" s="90">
        <f>IF((LEFT(E532,3))="063","Fall-2006",IF((LEFT(E532,3))="071","Spring-2007",IF((LEFT(E532,3))="072","Summer-2007",IF((LEFT(E532,3))="073","Fall-2007",IF((LEFT(E532,3))="081","Spring-2008",IF((LEFT(E532,3))="082","Summer-2008",IF((LEFT(E532,3))="083","Fall-2008",IF((LEFT(E532,3))="091","Spring-2009",IF((LEFT(E532,3))="092","Summer-2009",IF((LEFT(E532,3))="093","Fall-2009",IF((LEFT(E532,3))="101","Spring-2010",IF((LEFT(E532,3))="102","Summer-2010",IF((LEFT(E532,3))="103","Fall-2010",IF((LEFT(E532,3))="111","Spring-2011",IF((LEFT(E532,3))="112","Summer-2011",IF((LEFT(E532,3))="113","Fall-2011",IF((LEFT(E532,3))="121","Spring-2012",IF((LEFT(E532,3))="122","Summer-2012",IF((LEFT(E532,3))="123","Fall-2012",IF((LEFT(E532,3))="131","Spring-2013",IF((LEFT(E532,3))="132","Summer-2013",IF((LEFT(E532,3))="133","Fall-2013",IF((LEFT(E532,3))="141","Spring-2014",IF((LEFT(E532,3))="142","Summer-2014",IF((LEFT(E532,3))="143","Fall-2014",0)))))))))))))))))))))))))</f>
        <v/>
      </c>
      <c r="H532" s="85" t="inlineStr">
        <is>
          <t>Fall 2015</t>
        </is>
      </c>
      <c r="I532" s="85" t="inlineStr">
        <is>
          <t>Huntsman Singapne Pvt, Ltd</t>
        </is>
      </c>
      <c r="J532" s="85" t="inlineStr">
        <is>
          <t>Sales Support</t>
        </is>
      </c>
      <c r="K532" s="85" t="inlineStr">
        <is>
          <t>2(1 (3rd Floor) West Shewrapara, Mirpur, Dhaka</t>
        </is>
      </c>
      <c r="L532" s="85" t="inlineStr">
        <is>
          <t>2(1 (3rd Floor) West Shewrapara, Mirpur, Dhaka</t>
        </is>
      </c>
      <c r="M532" s="32" t="inlineStr">
        <is>
          <t>01913874216</t>
        </is>
      </c>
      <c r="N532" s="90" t="inlineStr">
        <is>
          <t>ruptaj1460@diu.edu.bd</t>
        </is>
      </c>
    </row>
    <row customHeight="1" ht="12.75" r="533" s="161">
      <c r="A533" s="10" t="n"/>
      <c r="B533" s="85" t="n">
        <v>531</v>
      </c>
      <c r="C533" s="85" t="n"/>
      <c r="D533" s="96" t="inlineStr">
        <is>
          <t>Dhiman Kumar Das</t>
        </is>
      </c>
      <c r="E533" s="29" t="inlineStr">
        <is>
          <t>112-15-1383</t>
        </is>
      </c>
      <c r="F533" s="49">
        <f>IF((MID(E533,5,2))="10","ENG",IF((MID(E533,5,2))="11","BBA",IF((MID(E533,5,2))="12","MBA(E)",IF((MID(E533,5,2))="14","MBA",IF((MID(E533,5,2))="15","CSE",IF((MID(E533,5,2))="16","CIS",IF((MID(E533,5,2))="17","MS-MIS",IF((MID(E533,5,2))="18","B.COM",IF((MID(E533,5,2))="19","ETE",IF((MID(E533,5,2))="20","CS",IF((MID(E533,5,2))="21","MA-ENG(P)",IF((MID(E533,5,2))="22","MA-ENG(F)",IF((MID(E533,5,2))="23","TE",IF((MID(E533,5,2))="24","JMC",IF((MID(E533,5,2))="25","MS-CSE",IF((MID(E533,5,2))="26","LLB(H)",IF((MID(E533,5,2))="27","BRE",IF((MID(E533,5,2))="28","MSS-JMC",IF((MID(E533,5,2))="29","PHARMACY",IF((MID(E533,5,2))="30","ESDM",IF((MID(E533,5,2))="31","MS-ETE",IF((MID(E533,5,2))="32","MS-TE",IF((MID(E533,5,2))="33","EEE",IF((MID(E533,5,2))="34","NFE",IF((MID(E533,5,2))="35","SWE",IF((MID(E533,5,2))="36","LLB(P)",IF((MID(E533,5,2))="37","LLM(Pre)",IF((MID(E533,5,2))="38","LLM(F)",IF((MID(E533,5,2))="39","ICT",IF((MID(E533,5,2))="40","MTCA",IF((MID(E533,5,2))="41","MS-PH",IF((MID(E533,5,2))="42","ARCH",IF((MID(E533,5,2))="43","THM",IF((MID(E533,5,2))="44","MS-SWE",IF((MID(E533,5,2))="45","ENTRE",IF((MID(E533,5,2))="46","M-PHARM",IF((MID(E533,5,2))="47","CIVIL-ENG",0)))))))))))))))))))))))))))))))))))))</f>
        <v/>
      </c>
      <c r="G533" s="90">
        <f>IF((LEFT(E533,3))="063","Fall-2006",IF((LEFT(E533,3))="071","Spring-2007",IF((LEFT(E533,3))="072","Summer-2007",IF((LEFT(E533,3))="073","Fall-2007",IF((LEFT(E533,3))="081","Spring-2008",IF((LEFT(E533,3))="082","Summer-2008",IF((LEFT(E533,3))="083","Fall-2008",IF((LEFT(E533,3))="091","Spring-2009",IF((LEFT(E533,3))="092","Summer-2009",IF((LEFT(E533,3))="093","Fall-2009",IF((LEFT(E533,3))="101","Spring-2010",IF((LEFT(E533,3))="102","Summer-2010",IF((LEFT(E533,3))="103","Fall-2010",IF((LEFT(E533,3))="111","Spring-2011",IF((LEFT(E533,3))="112","Summer-2011",IF((LEFT(E533,3))="113","Fall-2011",IF((LEFT(E533,3))="121","Spring-2012",IF((LEFT(E533,3))="122","Summer-2012",IF((LEFT(E533,3))="123","Fall-2012",IF((LEFT(E533,3))="131","Spring-2013",IF((LEFT(E533,3))="132","Summer-2013",IF((LEFT(E533,3))="133","Fall-2013",IF((LEFT(E533,3))="141","Spring-2014",IF((LEFT(E533,3))="142","Summer-2014",IF((LEFT(E533,3))="143","Fall-2014",0)))))))))))))))))))))))))</f>
        <v/>
      </c>
      <c r="H533" s="85" t="inlineStr">
        <is>
          <t>Spring 2014</t>
        </is>
      </c>
      <c r="I533" s="85" t="inlineStr">
        <is>
          <t>Ezze technology Ltd.</t>
        </is>
      </c>
      <c r="J533" s="85" t="inlineStr">
        <is>
          <t>Web Developer</t>
        </is>
      </c>
      <c r="K533" s="85" t="inlineStr">
        <is>
          <t>Holding no : 499/03, Zahid Villa, Wireless Railgate, Bapariline, Baromoghbazar,Dhaka.</t>
        </is>
      </c>
      <c r="L533" s="85" t="inlineStr">
        <is>
          <t>Puran Kadaba,Barura,Comilla.</t>
        </is>
      </c>
      <c r="M533" s="32" t="inlineStr">
        <is>
          <t>01712864932</t>
        </is>
      </c>
      <c r="N533" t="inlineStr">
        <is>
          <t>dhiman_comilla@yahoo.com</t>
        </is>
      </c>
    </row>
    <row customHeight="1" ht="12.75" r="534" s="161">
      <c r="A534" s="10" t="n"/>
      <c r="B534" s="85" t="n">
        <v>532</v>
      </c>
      <c r="C534" s="85" t="n"/>
      <c r="D534" s="96" t="inlineStr">
        <is>
          <t>Md. Mahtab Ullah</t>
        </is>
      </c>
      <c r="E534" s="29" t="inlineStr">
        <is>
          <t>112-15-1380</t>
        </is>
      </c>
      <c r="F534" s="49">
        <f>IF((MID(E534,5,2))="10","ENG",IF((MID(E534,5,2))="11","BBA",IF((MID(E534,5,2))="12","MBA(E)",IF((MID(E534,5,2))="14","MBA",IF((MID(E534,5,2))="15","CSE",IF((MID(E534,5,2))="16","CIS",IF((MID(E534,5,2))="17","MS-MIS",IF((MID(E534,5,2))="18","B.COM",IF((MID(E534,5,2))="19","ETE",IF((MID(E534,5,2))="20","CS",IF((MID(E534,5,2))="21","MA-ENG(P)",IF((MID(E534,5,2))="22","MA-ENG(F)",IF((MID(E534,5,2))="23","TE",IF((MID(E534,5,2))="24","JMC",IF((MID(E534,5,2))="25","MS-CSE",IF((MID(E534,5,2))="26","LLB(H)",IF((MID(E534,5,2))="27","BRE",IF((MID(E534,5,2))="28","MSS-JMC",IF((MID(E534,5,2))="29","PHARMACY",IF((MID(E534,5,2))="30","ESDM",IF((MID(E534,5,2))="31","MS-ETE",IF((MID(E534,5,2))="32","MS-TE",IF((MID(E534,5,2))="33","EEE",IF((MID(E534,5,2))="34","NFE",IF((MID(E534,5,2))="35","SWE",IF((MID(E534,5,2))="36","LLB(P)",IF((MID(E534,5,2))="37","LLM(Pre)",IF((MID(E534,5,2))="38","LLM(F)",IF((MID(E534,5,2))="39","ICT",IF((MID(E534,5,2))="40","MTCA",IF((MID(E534,5,2))="41","MS-PH",IF((MID(E534,5,2))="42","ARCH",IF((MID(E534,5,2))="43","THM",IF((MID(E534,5,2))="44","MS-SWE",IF((MID(E534,5,2))="45","ENTRE",IF((MID(E534,5,2))="46","M-PHARM",IF((MID(E534,5,2))="47","CIVIL-ENG",0)))))))))))))))))))))))))))))))))))))</f>
        <v/>
      </c>
      <c r="G534" s="90">
        <f>IF((LEFT(E534,3))="063","Fall-2006",IF((LEFT(E534,3))="071","Spring-2007",IF((LEFT(E534,3))="072","Summer-2007",IF((LEFT(E534,3))="073","Fall-2007",IF((LEFT(E534,3))="081","Spring-2008",IF((LEFT(E534,3))="082","Summer-2008",IF((LEFT(E534,3))="083","Fall-2008",IF((LEFT(E534,3))="091","Spring-2009",IF((LEFT(E534,3))="092","Summer-2009",IF((LEFT(E534,3))="093","Fall-2009",IF((LEFT(E534,3))="101","Spring-2010",IF((LEFT(E534,3))="102","Summer-2010",IF((LEFT(E534,3))="103","Fall-2010",IF((LEFT(E534,3))="111","Spring-2011",IF((LEFT(E534,3))="112","Summer-2011",IF((LEFT(E534,3))="113","Fall-2011",IF((LEFT(E534,3))="121","Spring-2012",IF((LEFT(E534,3))="122","Summer-2012",IF((LEFT(E534,3))="123","Fall-2012",IF((LEFT(E534,3))="131","Spring-2013",IF((LEFT(E534,3))="132","Summer-2013",IF((LEFT(E534,3))="133","Fall-2013",IF((LEFT(E534,3))="141","Spring-2014",IF((LEFT(E534,3))="142","Summer-2014",IF((LEFT(E534,3))="143","Fall-2014",0)))))))))))))))))))))))))</f>
        <v/>
      </c>
      <c r="H534" s="85" t="inlineStr">
        <is>
          <t>Spring 2014</t>
        </is>
      </c>
      <c r="I534" s="85" t="inlineStr">
        <is>
          <t>Transcom Ltd.</t>
        </is>
      </c>
      <c r="J534" s="85" t="inlineStr">
        <is>
          <t>Programmer</t>
        </is>
      </c>
      <c r="K534" s="85" t="inlineStr">
        <is>
          <t>House no : 641, Block: C, Madrasha Road, Mizmizi Paschim Para, Siddirgopnj, Narayangonj.</t>
        </is>
      </c>
      <c r="L534" s="85" t="inlineStr">
        <is>
          <t>House no : 641, Block: C, Madrasha Road, Mizmizi Paschim Para, Siddirgopnj, Narayangonj.</t>
        </is>
      </c>
      <c r="M534" s="32" t="inlineStr">
        <is>
          <t>01911856511</t>
        </is>
      </c>
      <c r="N534" t="inlineStr">
        <is>
          <t>mahtabsumon@gmail.com</t>
        </is>
      </c>
    </row>
    <row customHeight="1" ht="12.75" r="535" s="161">
      <c r="A535" s="10" t="n"/>
      <c r="B535" s="85" t="n">
        <v>533</v>
      </c>
      <c r="C535" s="85" t="n"/>
      <c r="D535" s="96" t="inlineStr">
        <is>
          <t>Arif Hossain</t>
        </is>
      </c>
      <c r="E535" s="29" t="inlineStr">
        <is>
          <t>103-11-1635</t>
        </is>
      </c>
      <c r="F535" s="49">
        <f>IF((MID(E535,5,2))="10","ENG",IF((MID(E535,5,2))="11","BBA",IF((MID(E535,5,2))="12","MBA(E)",IF((MID(E535,5,2))="14","MBA",IF((MID(E535,5,2))="15","CSE",IF((MID(E535,5,2))="16","CIS",IF((MID(E535,5,2))="17","MS-MIS",IF((MID(E535,5,2))="18","B.COM",IF((MID(E535,5,2))="19","ETE",IF((MID(E535,5,2))="20","CS",IF((MID(E535,5,2))="21","MA-ENG(P)",IF((MID(E535,5,2))="22","MA-ENG(F)",IF((MID(E535,5,2))="23","TE",IF((MID(E535,5,2))="24","JMC",IF((MID(E535,5,2))="25","MS-CSE",IF((MID(E535,5,2))="26","LLB(H)",IF((MID(E535,5,2))="27","BRE",IF((MID(E535,5,2))="28","MSS-JMC",IF((MID(E535,5,2))="29","PHARMACY",IF((MID(E535,5,2))="30","ESDM",IF((MID(E535,5,2))="31","MS-ETE",IF((MID(E535,5,2))="32","MS-TE",IF((MID(E535,5,2))="33","EEE",IF((MID(E535,5,2))="34","NFE",IF((MID(E535,5,2))="35","SWE",IF((MID(E535,5,2))="36","LLB(P)",IF((MID(E535,5,2))="37","LLM(Pre)",IF((MID(E535,5,2))="38","LLM(F)",IF((MID(E535,5,2))="39","ICT",IF((MID(E535,5,2))="40","MTCA",IF((MID(E535,5,2))="41","MS-PH",IF((MID(E535,5,2))="42","ARCH",IF((MID(E535,5,2))="43","THM",IF((MID(E535,5,2))="44","MS-SWE",IF((MID(E535,5,2))="45","ENTRE",IF((MID(E535,5,2))="46","M-PHARM",IF((MID(E535,5,2))="47","CIVIL-ENG",0)))))))))))))))))))))))))))))))))))))</f>
        <v/>
      </c>
      <c r="G535" s="90">
        <f>IF((LEFT(E535,3))="063","Fall-2006",IF((LEFT(E535,3))="071","Spring-2007",IF((LEFT(E535,3))="072","Summer-2007",IF((LEFT(E535,3))="073","Fall-2007",IF((LEFT(E535,3))="081","Spring-2008",IF((LEFT(E535,3))="082","Summer-2008",IF((LEFT(E535,3))="083","Fall-2008",IF((LEFT(E535,3))="091","Spring-2009",IF((LEFT(E535,3))="092","Summer-2009",IF((LEFT(E535,3))="093","Fall-2009",IF((LEFT(E535,3))="101","Spring-2010",IF((LEFT(E535,3))="102","Summer-2010",IF((LEFT(E535,3))="103","Fall-2010",IF((LEFT(E535,3))="111","Spring-2011",IF((LEFT(E535,3))="112","Summer-2011",IF((LEFT(E535,3))="113","Fall-2011",IF((LEFT(E535,3))="121","Spring-2012",IF((LEFT(E535,3))="122","Summer-2012",IF((LEFT(E535,3))="123","Fall-2012",IF((LEFT(E535,3))="131","Spring-2013",IF((LEFT(E535,3))="132","Summer-2013",IF((LEFT(E535,3))="133","Fall-2013",IF((LEFT(E535,3))="141","Spring-2014",IF((LEFT(E535,3))="142","Summer-2014",IF((LEFT(E535,3))="143","Fall-2014",0)))))))))))))))))))))))))</f>
        <v/>
      </c>
      <c r="H535" s="85" t="inlineStr">
        <is>
          <t xml:space="preserve"> Summer 2014</t>
        </is>
      </c>
      <c r="I535" s="85" t="inlineStr">
        <is>
          <t>Apurba Technologics Ltd.</t>
        </is>
      </c>
      <c r="J535" s="85" t="inlineStr">
        <is>
          <t xml:space="preserve">Filing Specilalist </t>
        </is>
      </c>
      <c r="K535" s="85" t="inlineStr">
        <is>
          <t>1287/2- A (Flat No- A-1), East Manipur, Kafrul, Mirpur, Dhaka-1216</t>
        </is>
      </c>
      <c r="L535" s="85" t="inlineStr">
        <is>
          <t>1287/2- A (Flat No- A-1), East Manipur, Kafrul, Mirpur, Dhaka-1216</t>
        </is>
      </c>
      <c r="M535" s="32" t="inlineStr">
        <is>
          <t>01672999496</t>
        </is>
      </c>
      <c r="N535" t="inlineStr">
        <is>
          <t>arifhossain1635@gmail.com</t>
        </is>
      </c>
    </row>
    <row customHeight="1" ht="12.75" r="536" s="161">
      <c r="A536" s="10" t="n"/>
      <c r="B536" s="85" t="n">
        <v>534</v>
      </c>
      <c r="C536" s="85" t="n"/>
      <c r="D536" s="96" t="inlineStr">
        <is>
          <t>Arif Hossain</t>
        </is>
      </c>
      <c r="E536" s="29" t="inlineStr">
        <is>
          <t>142-14-1461</t>
        </is>
      </c>
      <c r="F536" s="49">
        <f>IF((MID(E536,5,2))="10","ENG",IF((MID(E536,5,2))="11","BBA",IF((MID(E536,5,2))="12","MBA(E)",IF((MID(E536,5,2))="14","MBA",IF((MID(E536,5,2))="15","CSE",IF((MID(E536,5,2))="16","CIS",IF((MID(E536,5,2))="17","MS-MIS",IF((MID(E536,5,2))="18","B.COM",IF((MID(E536,5,2))="19","ETE",IF((MID(E536,5,2))="20","CS",IF((MID(E536,5,2))="21","MA-ENG(P)",IF((MID(E536,5,2))="22","MA-ENG(F)",IF((MID(E536,5,2))="23","TE",IF((MID(E536,5,2))="24","JMC",IF((MID(E536,5,2))="25","MS-CSE",IF((MID(E536,5,2))="26","LLB(H)",IF((MID(E536,5,2))="27","BRE",IF((MID(E536,5,2))="28","MSS-JMC",IF((MID(E536,5,2))="29","PHARMACY",IF((MID(E536,5,2))="30","ESDM",IF((MID(E536,5,2))="31","MS-ETE",IF((MID(E536,5,2))="32","MS-TE",IF((MID(E536,5,2))="33","EEE",IF((MID(E536,5,2))="34","NFE",IF((MID(E536,5,2))="35","SWE",IF((MID(E536,5,2))="36","LLB(P)",IF((MID(E536,5,2))="37","LLM(Pre)",IF((MID(E536,5,2))="38","LLM(F)",IF((MID(E536,5,2))="39","ICT",IF((MID(E536,5,2))="40","MTCA",IF((MID(E536,5,2))="41","MS-PH",IF((MID(E536,5,2))="42","ARCH",IF((MID(E536,5,2))="43","THM",IF((MID(E536,5,2))="44","MS-SWE",IF((MID(E536,5,2))="45","ENTRE",IF((MID(E536,5,2))="46","M-PHARM",IF((MID(E536,5,2))="47","CIVIL-ENG",0)))))))))))))))))))))))))))))))))))))</f>
        <v/>
      </c>
      <c r="G536" s="90">
        <f>IF((LEFT(E536,3))="063","Fall-2006",IF((LEFT(E536,3))="071","Spring-2007",IF((LEFT(E536,3))="072","Summer-2007",IF((LEFT(E536,3))="073","Fall-2007",IF((LEFT(E536,3))="081","Spring-2008",IF((LEFT(E536,3))="082","Summer-2008",IF((LEFT(E536,3))="083","Fall-2008",IF((LEFT(E536,3))="091","Spring-2009",IF((LEFT(E536,3))="092","Summer-2009",IF((LEFT(E536,3))="093","Fall-2009",IF((LEFT(E536,3))="101","Spring-2010",IF((LEFT(E536,3))="102","Summer-2010",IF((LEFT(E536,3))="103","Fall-2010",IF((LEFT(E536,3))="111","Spring-2011",IF((LEFT(E536,3))="112","Summer-2011",IF((LEFT(E536,3))="113","Fall-2011",IF((LEFT(E536,3))="121","Spring-2012",IF((LEFT(E536,3))="122","Summer-2012",IF((LEFT(E536,3))="123","Fall-2012",IF((LEFT(E536,3))="131","Spring-2013",IF((LEFT(E536,3))="132","Summer-2013",IF((LEFT(E536,3))="133","Fall-2013",IF((LEFT(E536,3))="141","Spring-2014",IF((LEFT(E536,3))="142","Summer-2014",IF((LEFT(E536,3))="143","Fall-2014",0)))))))))))))))))))))))))</f>
        <v/>
      </c>
      <c r="H536" s="85" t="inlineStr">
        <is>
          <t>Fall-2015</t>
        </is>
      </c>
      <c r="I536" s="85" t="inlineStr">
        <is>
          <t>Apurba Technologics Ltd.</t>
        </is>
      </c>
      <c r="J536" s="85" t="inlineStr">
        <is>
          <t xml:space="preserve">Filing Specilalist </t>
        </is>
      </c>
      <c r="K536" s="85" t="inlineStr">
        <is>
          <t>1287/2- A (Flat No- A-1), East Manipur, Kafrul, Mirpur, Dhaka-1216</t>
        </is>
      </c>
      <c r="L536" s="85" t="inlineStr">
        <is>
          <t>1287/2- A (Flat No- A-1), East Manipur, Kafrul, Mirpur, Dhaka-1216</t>
        </is>
      </c>
      <c r="M536" s="32" t="inlineStr">
        <is>
          <t>01672999496</t>
        </is>
      </c>
      <c r="N536" s="33" t="inlineStr">
        <is>
          <t>arifhossain1635@gmail.com</t>
        </is>
      </c>
    </row>
    <row customHeight="1" ht="12.75" r="537" s="161">
      <c r="A537" s="10" t="n"/>
      <c r="B537" s="85" t="n">
        <v>535</v>
      </c>
      <c r="C537" s="85" t="n"/>
      <c r="D537" s="96" t="inlineStr">
        <is>
          <t>Md. Mofazzal Hossain</t>
        </is>
      </c>
      <c r="E537" s="29" t="inlineStr">
        <is>
          <t>073-14-591</t>
        </is>
      </c>
      <c r="F537" s="49">
        <f>IF((MID(E537,5,2))="10","ENG",IF((MID(E537,5,2))="11","BBA",IF((MID(E537,5,2))="12","MBA(E)",IF((MID(E537,5,2))="14","MBA",IF((MID(E537,5,2))="15","CSE",IF((MID(E537,5,2))="16","CIS",IF((MID(E537,5,2))="17","MS-MIS",IF((MID(E537,5,2))="18","B.COM",IF((MID(E537,5,2))="19","ETE",IF((MID(E537,5,2))="20","CS",IF((MID(E537,5,2))="21","MA-ENG(P)",IF((MID(E537,5,2))="22","MA-ENG(F)",IF((MID(E537,5,2))="23","TE",IF((MID(E537,5,2))="24","JMC",IF((MID(E537,5,2))="25","MS-CSE",IF((MID(E537,5,2))="26","LLB(H)",IF((MID(E537,5,2))="27","BRE",IF((MID(E537,5,2))="28","MSS-JMC",IF((MID(E537,5,2))="29","PHARMACY",IF((MID(E537,5,2))="30","ESDM",IF((MID(E537,5,2))="31","MS-ETE",IF((MID(E537,5,2))="32","MS-TE",IF((MID(E537,5,2))="33","EEE",IF((MID(E537,5,2))="34","NFE",IF((MID(E537,5,2))="35","SWE",IF((MID(E537,5,2))="36","LLB(P)",IF((MID(E537,5,2))="37","LLM(Pre)",IF((MID(E537,5,2))="38","LLM(F)",IF((MID(E537,5,2))="39","ICT",IF((MID(E537,5,2))="40","MTCA",IF((MID(E537,5,2))="41","MS-PH",IF((MID(E537,5,2))="42","ARCH",IF((MID(E537,5,2))="43","THM",IF((MID(E537,5,2))="44","MS-SWE",IF((MID(E537,5,2))="45","ENTRE",IF((MID(E537,5,2))="46","M-PHARM",IF((MID(E537,5,2))="47","CIVIL-ENG",0)))))))))))))))))))))))))))))))))))))</f>
        <v/>
      </c>
      <c r="G537" s="90">
        <f>IF((LEFT(E537,3))="063","Fall-2006",IF((LEFT(E537,3))="071","Spring-2007",IF((LEFT(E537,3))="072","Summer-2007",IF((LEFT(E537,3))="073","Fall-2007",IF((LEFT(E537,3))="081","Spring-2008",IF((LEFT(E537,3))="082","Summer-2008",IF((LEFT(E537,3))="083","Fall-2008",IF((LEFT(E537,3))="091","Spring-2009",IF((LEFT(E537,3))="092","Summer-2009",IF((LEFT(E537,3))="093","Fall-2009",IF((LEFT(E537,3))="101","Spring-2010",IF((LEFT(E537,3))="102","Summer-2010",IF((LEFT(E537,3))="103","Fall-2010",IF((LEFT(E537,3))="111","Spring-2011",IF((LEFT(E537,3))="112","Summer-2011",IF((LEFT(E537,3))="113","Fall-2011",IF((LEFT(E537,3))="121","Spring-2012",IF((LEFT(E537,3))="122","Summer-2012",IF((LEFT(E537,3))="123","Fall-2012",IF((LEFT(E537,3))="131","Spring-2013",IF((LEFT(E537,3))="132","Summer-2013",IF((LEFT(E537,3))="133","Fall-2013",IF((LEFT(E537,3))="141","Spring-2014",IF((LEFT(E537,3))="142","Summer-2014",IF((LEFT(E537,3))="143","Fall-2014",0)))))))))))))))))))))))))</f>
        <v/>
      </c>
      <c r="H537" s="85" t="inlineStr">
        <is>
          <t>Fall-2014</t>
        </is>
      </c>
      <c r="I537" s="85" t="inlineStr">
        <is>
          <t>Dhaka Beijing Dyeing and Weaving Ind. Ltd.</t>
        </is>
      </c>
      <c r="J537" s="85" t="inlineStr">
        <is>
          <t>Officer</t>
        </is>
      </c>
      <c r="K537" s="85" t="inlineStr">
        <is>
          <t>A-117, Word-4, Pathantula,Dhamrai, Dhaka.</t>
        </is>
      </c>
      <c r="L537" s="85" t="inlineStr">
        <is>
          <t>A-117, Word-4, Pathantula,Dhamrai, Dhaka.</t>
        </is>
      </c>
      <c r="M537" s="32" t="inlineStr">
        <is>
          <t>01819899351</t>
        </is>
      </c>
      <c r="N537" t="inlineStr">
        <is>
          <t>bdmofazzal@gmail.com</t>
        </is>
      </c>
    </row>
    <row customHeight="1" ht="12.75" r="538" s="161">
      <c r="A538" s="10" t="n"/>
      <c r="B538" s="85" t="n">
        <v>536</v>
      </c>
      <c r="C538" s="85" t="n"/>
      <c r="D538" s="96" t="inlineStr">
        <is>
          <t>Md. Habibur Rahman</t>
        </is>
      </c>
      <c r="E538" s="29" t="inlineStr">
        <is>
          <t>113-33-735</t>
        </is>
      </c>
      <c r="F538" s="49">
        <f>IF((MID(E538,5,2))="10","ENG",IF((MID(E538,5,2))="11","BBA",IF((MID(E538,5,2))="12","MBA(E)",IF((MID(E538,5,2))="14","MBA",IF((MID(E538,5,2))="15","CSE",IF((MID(E538,5,2))="16","CIS",IF((MID(E538,5,2))="17","MS-MIS",IF((MID(E538,5,2))="18","B.COM",IF((MID(E538,5,2))="19","ETE",IF((MID(E538,5,2))="20","CS",IF((MID(E538,5,2))="21","MA-ENG(P)",IF((MID(E538,5,2))="22","MA-ENG(F)",IF((MID(E538,5,2))="23","TE",IF((MID(E538,5,2))="24","JMC",IF((MID(E538,5,2))="25","MS-CSE",IF((MID(E538,5,2))="26","LLB(H)",IF((MID(E538,5,2))="27","BRE",IF((MID(E538,5,2))="28","MSS-JMC",IF((MID(E538,5,2))="29","PHARMACY",IF((MID(E538,5,2))="30","ESDM",IF((MID(E538,5,2))="31","MS-ETE",IF((MID(E538,5,2))="32","MS-TE",IF((MID(E538,5,2))="33","EEE",IF((MID(E538,5,2))="34","NFE",IF((MID(E538,5,2))="35","SWE",IF((MID(E538,5,2))="36","LLB(P)",IF((MID(E538,5,2))="37","LLM(Pre)",IF((MID(E538,5,2))="38","LLM(F)",IF((MID(E538,5,2))="39","ICT",IF((MID(E538,5,2))="40","MTCA",IF((MID(E538,5,2))="41","MS-PH",IF((MID(E538,5,2))="42","ARCH",IF((MID(E538,5,2))="43","THM",IF((MID(E538,5,2))="44","MS-SWE",IF((MID(E538,5,2))="45","ENTRE",IF((MID(E538,5,2))="46","M-PHARM",IF((MID(E538,5,2))="47","CIVIL-ENG",0)))))))))))))))))))))))))))))))))))))</f>
        <v/>
      </c>
      <c r="G538" s="90">
        <f>IF((LEFT(E538,3))="063","Fall-2006",IF((LEFT(E538,3))="071","Spring-2007",IF((LEFT(E538,3))="072","Summer-2007",IF((LEFT(E538,3))="073","Fall-2007",IF((LEFT(E538,3))="081","Spring-2008",IF((LEFT(E538,3))="082","Summer-2008",IF((LEFT(E538,3))="083","Fall-2008",IF((LEFT(E538,3))="091","Spring-2009",IF((LEFT(E538,3))="092","Summer-2009",IF((LEFT(E538,3))="093","Fall-2009",IF((LEFT(E538,3))="101","Spring-2010",IF((LEFT(E538,3))="102","Summer-2010",IF((LEFT(E538,3))="103","Fall-2010",IF((LEFT(E538,3))="111","Spring-2011",IF((LEFT(E538,3))="112","Summer-2011",IF((LEFT(E538,3))="113","Fall-2011",IF((LEFT(E538,3))="121","Spring-2012",IF((LEFT(E538,3))="122","Summer-2012",IF((LEFT(E538,3))="123","Fall-2012",IF((LEFT(E538,3))="131","Spring-2013",IF((LEFT(E538,3))="132","Summer-2013",IF((LEFT(E538,3))="133","Fall-2013",IF((LEFT(E538,3))="141","Spring-2014",IF((LEFT(E538,3))="142","Summer-2014",IF((LEFT(E538,3))="143","Fall-2014",0)))))))))))))))))))))))))</f>
        <v/>
      </c>
      <c r="H538" s="85" t="inlineStr">
        <is>
          <t>soring-2014</t>
        </is>
      </c>
      <c r="I538" s="85" t="inlineStr">
        <is>
          <t>Himaloy Polytechnic institute of Technology(HPIT)</t>
        </is>
      </c>
      <c r="J538" s="85" t="inlineStr">
        <is>
          <t>Instructor of electric department</t>
        </is>
      </c>
      <c r="K538" s="85" t="inlineStr">
        <is>
          <t xml:space="preserve">viii. Maspara, P.O. Mokamtola, shibjong, Bogra </t>
        </is>
      </c>
      <c r="L538" s="85" t="inlineStr">
        <is>
          <t xml:space="preserve">viii. Maspara, P.O. Mokamtola, shibjong, Bogra </t>
        </is>
      </c>
      <c r="M538" s="32" t="inlineStr">
        <is>
          <t>01725999704</t>
        </is>
      </c>
      <c r="N538" t="inlineStr">
        <is>
          <t>habibur3391@gmail.com</t>
        </is>
      </c>
    </row>
    <row customHeight="1" ht="12.75" r="539" s="161">
      <c r="A539" s="10" t="n"/>
      <c r="B539" s="85" t="n">
        <v>537</v>
      </c>
      <c r="C539" s="85" t="n"/>
      <c r="D539" s="96" t="inlineStr">
        <is>
          <t>Mst. Mousume. Sultana</t>
        </is>
      </c>
      <c r="E539" s="29" t="inlineStr">
        <is>
          <t>111-29-243</t>
        </is>
      </c>
      <c r="F539" s="49">
        <f>IF((MID(E539,5,2))="10","ENG",IF((MID(E539,5,2))="11","BBA",IF((MID(E539,5,2))="12","MBA(E)",IF((MID(E539,5,2))="14","MBA",IF((MID(E539,5,2))="15","CSE",IF((MID(E539,5,2))="16","CIS",IF((MID(E539,5,2))="17","MS-MIS",IF((MID(E539,5,2))="18","B.COM",IF((MID(E539,5,2))="19","ETE",IF((MID(E539,5,2))="20","CS",IF((MID(E539,5,2))="21","MA-ENG(P)",IF((MID(E539,5,2))="22","MA-ENG(F)",IF((MID(E539,5,2))="23","TE",IF((MID(E539,5,2))="24","JMC",IF((MID(E539,5,2))="25","MS-CSE",IF((MID(E539,5,2))="26","LLB(H)",IF((MID(E539,5,2))="27","BRE",IF((MID(E539,5,2))="28","MSS-JMC",IF((MID(E539,5,2))="29","PHARMACY",IF((MID(E539,5,2))="30","ESDM",IF((MID(E539,5,2))="31","MS-ETE",IF((MID(E539,5,2))="32","MS-TE",IF((MID(E539,5,2))="33","EEE",IF((MID(E539,5,2))="34","NFE",IF((MID(E539,5,2))="35","SWE",IF((MID(E539,5,2))="36","LLB(P)",IF((MID(E539,5,2))="37","LLM(Pre)",IF((MID(E539,5,2))="38","LLM(F)",IF((MID(E539,5,2))="39","ICT",IF((MID(E539,5,2))="40","MTCA",IF((MID(E539,5,2))="41","MS-PH",IF((MID(E539,5,2))="42","ARCH",IF((MID(E539,5,2))="43","THM",IF((MID(E539,5,2))="44","MS-SWE",IF((MID(E539,5,2))="45","ENTRE",IF((MID(E539,5,2))="46","M-PHARM",IF((MID(E539,5,2))="47","CIVIL-ENG",0)))))))))))))))))))))))))))))))))))))</f>
        <v/>
      </c>
      <c r="G539" s="90">
        <f>IF((LEFT(E539,3))="063","Fall-2006",IF((LEFT(E539,3))="071","Spring-2007",IF((LEFT(E539,3))="072","Summer-2007",IF((LEFT(E539,3))="073","Fall-2007",IF((LEFT(E539,3))="081","Spring-2008",IF((LEFT(E539,3))="082","Summer-2008",IF((LEFT(E539,3))="083","Fall-2008",IF((LEFT(E539,3))="091","Spring-2009",IF((LEFT(E539,3))="092","Summer-2009",IF((LEFT(E539,3))="093","Fall-2009",IF((LEFT(E539,3))="101","Spring-2010",IF((LEFT(E539,3))="102","Summer-2010",IF((LEFT(E539,3))="103","Fall-2010",IF((LEFT(E539,3))="111","Spring-2011",IF((LEFT(E539,3))="112","Summer-2011",IF((LEFT(E539,3))="113","Fall-2011",IF((LEFT(E539,3))="121","Spring-2012",IF((LEFT(E539,3))="122","Summer-2012",IF((LEFT(E539,3))="123","Fall-2012",IF((LEFT(E539,3))="131","Spring-2013",IF((LEFT(E539,3))="132","Summer-2013",IF((LEFT(E539,3))="133","Fall-2013",IF((LEFT(E539,3))="141","Spring-2014",IF((LEFT(E539,3))="142","Summer-2014",IF((LEFT(E539,3))="143","Fall-2014",0)))))))))))))))))))))))))</f>
        <v/>
      </c>
      <c r="H539" s="85" t="inlineStr">
        <is>
          <t>Fall-2015</t>
        </is>
      </c>
      <c r="I539" s="85" t="inlineStr">
        <is>
          <t>Servier Bangladesh Operation</t>
        </is>
      </c>
      <c r="J539" s="85" t="inlineStr">
        <is>
          <t>IMIO</t>
        </is>
      </c>
      <c r="K539" s="85" t="inlineStr">
        <is>
          <t>Gopalpur,piroonepur, Mujibnagar, Meherpur</t>
        </is>
      </c>
      <c r="L539" s="85" t="inlineStr">
        <is>
          <t>Gopalpur,piroonepur, Mujibnagar, Meherpur</t>
        </is>
      </c>
      <c r="M539" s="32" t="inlineStr">
        <is>
          <t>01743613604</t>
        </is>
      </c>
      <c r="N539" s="90" t="inlineStr">
        <is>
          <t>sultana29-243@diu.edu.bd</t>
        </is>
      </c>
    </row>
    <row customHeight="1" ht="12.75" r="540" s="161">
      <c r="A540" s="10" t="n"/>
      <c r="B540" s="85" t="n">
        <v>538</v>
      </c>
      <c r="C540" s="85" t="n"/>
      <c r="D540" s="96" t="inlineStr">
        <is>
          <t>Md. Ahosan Habib</t>
        </is>
      </c>
      <c r="E540" s="29" t="inlineStr">
        <is>
          <t>103-23-2121</t>
        </is>
      </c>
      <c r="F540" s="49">
        <f>IF((MID(E540,5,2))="10","ENG",IF((MID(E540,5,2))="11","BBA",IF((MID(E540,5,2))="12","MBA(E)",IF((MID(E540,5,2))="14","MBA",IF((MID(E540,5,2))="15","CSE",IF((MID(E540,5,2))="16","CIS",IF((MID(E540,5,2))="17","MS-MIS",IF((MID(E540,5,2))="18","B.COM",IF((MID(E540,5,2))="19","ETE",IF((MID(E540,5,2))="20","CS",IF((MID(E540,5,2))="21","MA-ENG(P)",IF((MID(E540,5,2))="22","MA-ENG(F)",IF((MID(E540,5,2))="23","TE",IF((MID(E540,5,2))="24","JMC",IF((MID(E540,5,2))="25","MS-CSE",IF((MID(E540,5,2))="26","LLB(H)",IF((MID(E540,5,2))="27","BRE",IF((MID(E540,5,2))="28","MSS-JMC",IF((MID(E540,5,2))="29","PHARMACY",IF((MID(E540,5,2))="30","ESDM",IF((MID(E540,5,2))="31","MS-ETE",IF((MID(E540,5,2))="32","MS-TE",IF((MID(E540,5,2))="33","EEE",IF((MID(E540,5,2))="34","NFE",IF((MID(E540,5,2))="35","SWE",IF((MID(E540,5,2))="36","LLB(P)",IF((MID(E540,5,2))="37","LLM(Pre)",IF((MID(E540,5,2))="38","LLM(F)",IF((MID(E540,5,2))="39","ICT",IF((MID(E540,5,2))="40","MTCA",IF((MID(E540,5,2))="41","MS-PH",IF((MID(E540,5,2))="42","ARCH",IF((MID(E540,5,2))="43","THM",IF((MID(E540,5,2))="44","MS-SWE",IF((MID(E540,5,2))="45","ENTRE",IF((MID(E540,5,2))="46","M-PHARM",IF((MID(E540,5,2))="47","CIVIL-ENG",0)))))))))))))))))))))))))))))))))))))</f>
        <v/>
      </c>
      <c r="G540" s="90">
        <f>IF((LEFT(E540,3))="063","Fall-2006",IF((LEFT(E540,3))="071","Spring-2007",IF((LEFT(E540,3))="072","Summer-2007",IF((LEFT(E540,3))="073","Fall-2007",IF((LEFT(E540,3))="081","Spring-2008",IF((LEFT(E540,3))="082","Summer-2008",IF((LEFT(E540,3))="083","Fall-2008",IF((LEFT(E540,3))="091","Spring-2009",IF((LEFT(E540,3))="092","Summer-2009",IF((LEFT(E540,3))="093","Fall-2009",IF((LEFT(E540,3))="101","Spring-2010",IF((LEFT(E540,3))="102","Summer-2010",IF((LEFT(E540,3))="103","Fall-2010",IF((LEFT(E540,3))="111","Spring-2011",IF((LEFT(E540,3))="112","Summer-2011",IF((LEFT(E540,3))="113","Fall-2011",IF((LEFT(E540,3))="121","Spring-2012",IF((LEFT(E540,3))="122","Summer-2012",IF((LEFT(E540,3))="123","Fall-2012",IF((LEFT(E540,3))="131","Spring-2013",IF((LEFT(E540,3))="132","Summer-2013",IF((LEFT(E540,3))="133","Fall-2013",IF((LEFT(E540,3))="141","Spring-2014",IF((LEFT(E540,3))="142","Summer-2014",IF((LEFT(E540,3))="143","Fall-2014",0)))))))))))))))))))))))))</f>
        <v/>
      </c>
      <c r="H540" s="85" t="inlineStr">
        <is>
          <t>Fall-2014</t>
        </is>
      </c>
      <c r="I540" s="85" t="inlineStr">
        <is>
          <t>Knit Concern Group</t>
        </is>
      </c>
      <c r="J540" s="85" t="inlineStr">
        <is>
          <t>Tr. Industrial Engineer</t>
        </is>
      </c>
      <c r="K540" s="85" t="inlineStr">
        <is>
          <t>Water works road, Godnail, Narayanganj</t>
        </is>
      </c>
      <c r="L540" s="85" t="inlineStr">
        <is>
          <t>Purpo-Shaaptana(Shukan-digi)</t>
        </is>
      </c>
      <c r="M540" s="32" t="inlineStr">
        <is>
          <t>01750645601</t>
        </is>
      </c>
      <c r="N540" t="inlineStr">
        <is>
          <t>ahosan-2121@diu.edu.bd</t>
        </is>
      </c>
    </row>
    <row customHeight="1" ht="12.75" r="541" s="161">
      <c r="A541" s="10" t="n"/>
      <c r="B541" s="85" t="n">
        <v>539</v>
      </c>
      <c r="C541" s="85" t="n"/>
      <c r="D541" s="96" t="inlineStr">
        <is>
          <t>Shorove Hossain Lemon</t>
        </is>
      </c>
      <c r="E541" s="29" t="inlineStr">
        <is>
          <t>103-23-2064</t>
        </is>
      </c>
      <c r="F541" s="49">
        <f>IF((MID(E541,5,2))="10","ENG",IF((MID(E541,5,2))="11","BBA",IF((MID(E541,5,2))="12","MBA(E)",IF((MID(E541,5,2))="14","MBA",IF((MID(E541,5,2))="15","CSE",IF((MID(E541,5,2))="16","CIS",IF((MID(E541,5,2))="17","MS-MIS",IF((MID(E541,5,2))="18","B.COM",IF((MID(E541,5,2))="19","ETE",IF((MID(E541,5,2))="20","CS",IF((MID(E541,5,2))="21","MA-ENG(P)",IF((MID(E541,5,2))="22","MA-ENG(F)",IF((MID(E541,5,2))="23","TE",IF((MID(E541,5,2))="24","JMC",IF((MID(E541,5,2))="25","MS-CSE",IF((MID(E541,5,2))="26","LLB(H)",IF((MID(E541,5,2))="27","BRE",IF((MID(E541,5,2))="28","MSS-JMC",IF((MID(E541,5,2))="29","PHARMACY",IF((MID(E541,5,2))="30","ESDM",IF((MID(E541,5,2))="31","MS-ETE",IF((MID(E541,5,2))="32","MS-TE",IF((MID(E541,5,2))="33","EEE",IF((MID(E541,5,2))="34","NFE",IF((MID(E541,5,2))="35","SWE",IF((MID(E541,5,2))="36","LLB(P)",IF((MID(E541,5,2))="37","LLM(Pre)",IF((MID(E541,5,2))="38","LLM(F)",IF((MID(E541,5,2))="39","ICT",IF((MID(E541,5,2))="40","MTCA",IF((MID(E541,5,2))="41","MS-PH",IF((MID(E541,5,2))="42","ARCH",IF((MID(E541,5,2))="43","THM",IF((MID(E541,5,2))="44","MS-SWE",IF((MID(E541,5,2))="45","ENTRE",IF((MID(E541,5,2))="46","M-PHARM",IF((MID(E541,5,2))="47","CIVIL-ENG",0)))))))))))))))))))))))))))))))))))))</f>
        <v/>
      </c>
      <c r="G541" s="90">
        <f>IF((LEFT(E541,3))="063","Fall-2006",IF((LEFT(E541,3))="071","Spring-2007",IF((LEFT(E541,3))="072","Summer-2007",IF((LEFT(E541,3))="073","Fall-2007",IF((LEFT(E541,3))="081","Spring-2008",IF((LEFT(E541,3))="082","Summer-2008",IF((LEFT(E541,3))="083","Fall-2008",IF((LEFT(E541,3))="091","Spring-2009",IF((LEFT(E541,3))="092","Summer-2009",IF((LEFT(E541,3))="093","Fall-2009",IF((LEFT(E541,3))="101","Spring-2010",IF((LEFT(E541,3))="102","Summer-2010",IF((LEFT(E541,3))="103","Fall-2010",IF((LEFT(E541,3))="111","Spring-2011",IF((LEFT(E541,3))="112","Summer-2011",IF((LEFT(E541,3))="113","Fall-2011",IF((LEFT(E541,3))="121","Spring-2012",IF((LEFT(E541,3))="122","Summer-2012",IF((LEFT(E541,3))="123","Fall-2012",IF((LEFT(E541,3))="131","Spring-2013",IF((LEFT(E541,3))="132","Summer-2013",IF((LEFT(E541,3))="133","Fall-2013",IF((LEFT(E541,3))="141","Spring-2014",IF((LEFT(E541,3))="142","Summer-2014",IF((LEFT(E541,3))="143","Fall-2014",0)))))))))))))))))))))))))</f>
        <v/>
      </c>
      <c r="H541" s="85" t="inlineStr">
        <is>
          <t>Fall-2014</t>
        </is>
      </c>
      <c r="I541" s="85" t="inlineStr">
        <is>
          <t>Laundry Industry Ltd.(Envoy Group)</t>
        </is>
      </c>
      <c r="J541" s="85" t="inlineStr">
        <is>
          <t>Jr. Officer( Dyeing)</t>
        </is>
      </c>
      <c r="K541" s="85" t="inlineStr">
        <is>
          <t>Khajurbagan,Ashulia, Savar, Dhaka.</t>
        </is>
      </c>
      <c r="L541" s="85" t="inlineStr">
        <is>
          <t>Dawar para, Magura.</t>
        </is>
      </c>
      <c r="M541" s="32" t="inlineStr">
        <is>
          <t>01793510543</t>
        </is>
      </c>
      <c r="N541" s="90" t="inlineStr">
        <is>
          <t>shorove@diu.edu.bd</t>
        </is>
      </c>
    </row>
    <row customHeight="1" ht="12.75" r="542" s="161">
      <c r="A542" s="10" t="n"/>
      <c r="B542" s="85" t="n">
        <v>540</v>
      </c>
      <c r="C542" s="85" t="n"/>
      <c r="D542" s="96" t="inlineStr">
        <is>
          <t>Md. Morshed Kabir</t>
        </is>
      </c>
      <c r="E542" s="29" t="inlineStr">
        <is>
          <t>132-14-1130</t>
        </is>
      </c>
      <c r="F542" s="49">
        <f>IF((MID(E542,5,2))="10","ENG",IF((MID(E542,5,2))="11","BBA",IF((MID(E542,5,2))="12","MBA(E)",IF((MID(E542,5,2))="14","MBA",IF((MID(E542,5,2))="15","CSE",IF((MID(E542,5,2))="16","CIS",IF((MID(E542,5,2))="17","MS-MIS",IF((MID(E542,5,2))="18","B.COM",IF((MID(E542,5,2))="19","ETE",IF((MID(E542,5,2))="20","CS",IF((MID(E542,5,2))="21","MA-ENG(P)",IF((MID(E542,5,2))="22","MA-ENG(F)",IF((MID(E542,5,2))="23","TE",IF((MID(E542,5,2))="24","JMC",IF((MID(E542,5,2))="25","MS-CSE",IF((MID(E542,5,2))="26","LLB(H)",IF((MID(E542,5,2))="27","BRE",IF((MID(E542,5,2))="28","MSS-JMC",IF((MID(E542,5,2))="29","PHARMACY",IF((MID(E542,5,2))="30","ESDM",IF((MID(E542,5,2))="31","MS-ETE",IF((MID(E542,5,2))="32","MS-TE",IF((MID(E542,5,2))="33","EEE",IF((MID(E542,5,2))="34","NFE",IF((MID(E542,5,2))="35","SWE",IF((MID(E542,5,2))="36","LLB(P)",IF((MID(E542,5,2))="37","LLM(Pre)",IF((MID(E542,5,2))="38","LLM(F)",IF((MID(E542,5,2))="39","ICT",IF((MID(E542,5,2))="40","MTCA",IF((MID(E542,5,2))="41","MS-PH",IF((MID(E542,5,2))="42","ARCH",IF((MID(E542,5,2))="43","THM",IF((MID(E542,5,2))="44","MS-SWE",IF((MID(E542,5,2))="45","ENTRE",IF((MID(E542,5,2))="46","M-PHARM",IF((MID(E542,5,2))="47","CIVIL-ENG",0)))))))))))))))))))))))))))))))))))))</f>
        <v/>
      </c>
      <c r="G542" s="90">
        <f>IF((LEFT(E542,3))="063","Fall-2006",IF((LEFT(E542,3))="071","Spring-2007",IF((LEFT(E542,3))="072","Summer-2007",IF((LEFT(E542,3))="073","Fall-2007",IF((LEFT(E542,3))="081","Spring-2008",IF((LEFT(E542,3))="082","Summer-2008",IF((LEFT(E542,3))="083","Fall-2008",IF((LEFT(E542,3))="091","Spring-2009",IF((LEFT(E542,3))="092","Summer-2009",IF((LEFT(E542,3))="093","Fall-2009",IF((LEFT(E542,3))="101","Spring-2010",IF((LEFT(E542,3))="102","Summer-2010",IF((LEFT(E542,3))="103","Fall-2010",IF((LEFT(E542,3))="111","Spring-2011",IF((LEFT(E542,3))="112","Summer-2011",IF((LEFT(E542,3))="113","Fall-2011",IF((LEFT(E542,3))="121","Spring-2012",IF((LEFT(E542,3))="122","Summer-2012",IF((LEFT(E542,3))="123","Fall-2012",IF((LEFT(E542,3))="131","Spring-2013",IF((LEFT(E542,3))="132","Summer-2013",IF((LEFT(E542,3))="133","Fall-2013",IF((LEFT(E542,3))="141","Spring-2014",IF((LEFT(E542,3))="142","Summer-2014",IF((LEFT(E542,3))="143","Fall-2014",0)))))))))))))))))))))))))</f>
        <v/>
      </c>
      <c r="H542" s="85" t="inlineStr">
        <is>
          <t xml:space="preserve"> Summer 2015</t>
        </is>
      </c>
      <c r="I542" s="85" t="inlineStr">
        <is>
          <t>-</t>
        </is>
      </c>
      <c r="J542" s="85" t="inlineStr">
        <is>
          <t>-</t>
        </is>
      </c>
      <c r="K542" s="85" t="inlineStr">
        <is>
          <t>18/7 Tallabag, Shukrabad, Dhanmondi, Dhaka-1207</t>
        </is>
      </c>
      <c r="L542" s="85" t="inlineStr">
        <is>
          <t>Vill+Post-Mahilahat, Thana-Phulbari, Dis-Dinajpur</t>
        </is>
      </c>
      <c r="M542" s="32" t="inlineStr">
        <is>
          <t>01717572114</t>
        </is>
      </c>
      <c r="N542" s="90" t="inlineStr">
        <is>
          <t>morshed1130@diu.edu.bd</t>
        </is>
      </c>
    </row>
    <row customHeight="1" ht="12.75" r="543" s="161">
      <c r="A543" s="10" t="n"/>
      <c r="B543" s="85" t="n">
        <v>541</v>
      </c>
      <c r="C543" s="85" t="n"/>
      <c r="D543" s="96" t="inlineStr">
        <is>
          <t>Md. Musfiqur Rahman Rintu Mia</t>
        </is>
      </c>
      <c r="E543" s="29" t="inlineStr">
        <is>
          <t>111-23-2307</t>
        </is>
      </c>
      <c r="F543" s="49">
        <f>IF((MID(E543,5,2))="10","ENG",IF((MID(E543,5,2))="11","BBA",IF((MID(E543,5,2))="12","MBA(E)",IF((MID(E543,5,2))="14","MBA",IF((MID(E543,5,2))="15","CSE",IF((MID(E543,5,2))="16","CIS",IF((MID(E543,5,2))="17","MS-MIS",IF((MID(E543,5,2))="18","B.COM",IF((MID(E543,5,2))="19","ETE",IF((MID(E543,5,2))="20","CS",IF((MID(E543,5,2))="21","MA-ENG(P)",IF((MID(E543,5,2))="22","MA-ENG(F)",IF((MID(E543,5,2))="23","TE",IF((MID(E543,5,2))="24","JMC",IF((MID(E543,5,2))="25","MS-CSE",IF((MID(E543,5,2))="26","LLB(H)",IF((MID(E543,5,2))="27","BRE",IF((MID(E543,5,2))="28","MSS-JMC",IF((MID(E543,5,2))="29","PHARMACY",IF((MID(E543,5,2))="30","ESDM",IF((MID(E543,5,2))="31","MS-ETE",IF((MID(E543,5,2))="32","MS-TE",IF((MID(E543,5,2))="33","EEE",IF((MID(E543,5,2))="34","NFE",IF((MID(E543,5,2))="35","SWE",IF((MID(E543,5,2))="36","LLB(P)",IF((MID(E543,5,2))="37","LLM(Pre)",IF((MID(E543,5,2))="38","LLM(F)",IF((MID(E543,5,2))="39","ICT",IF((MID(E543,5,2))="40","MTCA",IF((MID(E543,5,2))="41","MS-PH",IF((MID(E543,5,2))="42","ARCH",IF((MID(E543,5,2))="43","THM",IF((MID(E543,5,2))="44","MS-SWE",IF((MID(E543,5,2))="45","ENTRE",IF((MID(E543,5,2))="46","M-PHARM",IF((MID(E543,5,2))="47","CIVIL-ENG",0)))))))))))))))))))))))))))))))))))))</f>
        <v/>
      </c>
      <c r="G543" s="90">
        <f>IF((LEFT(E543,3))="063","Fall-2006",IF((LEFT(E543,3))="071","Spring-2007",IF((LEFT(E543,3))="072","Summer-2007",IF((LEFT(E543,3))="073","Fall-2007",IF((LEFT(E543,3))="081","Spring-2008",IF((LEFT(E543,3))="082","Summer-2008",IF((LEFT(E543,3))="083","Fall-2008",IF((LEFT(E543,3))="091","Spring-2009",IF((LEFT(E543,3))="092","Summer-2009",IF((LEFT(E543,3))="093","Fall-2009",IF((LEFT(E543,3))="101","Spring-2010",IF((LEFT(E543,3))="102","Summer-2010",IF((LEFT(E543,3))="103","Fall-2010",IF((LEFT(E543,3))="111","Spring-2011",IF((LEFT(E543,3))="112","Summer-2011",IF((LEFT(E543,3))="113","Fall-2011",IF((LEFT(E543,3))="121","Spring-2012",IF((LEFT(E543,3))="122","Summer-2012",IF((LEFT(E543,3))="123","Fall-2012",IF((LEFT(E543,3))="131","Spring-2013",IF((LEFT(E543,3))="132","Summer-2013",IF((LEFT(E543,3))="133","Fall-2013",IF((LEFT(E543,3))="141","Spring-2014",IF((LEFT(E543,3))="142","Summer-2014",IF((LEFT(E543,3))="143","Fall-2014",0)))))))))))))))))))))))))</f>
        <v/>
      </c>
      <c r="H543" s="85" t="inlineStr">
        <is>
          <t>soring-2015</t>
        </is>
      </c>
      <c r="I543" s="85" t="inlineStr">
        <is>
          <t>-</t>
        </is>
      </c>
      <c r="J543" s="85" t="inlineStr">
        <is>
          <t>-</t>
        </is>
      </c>
      <c r="K543" s="85" t="inlineStr">
        <is>
          <t>Najimuddin Road Dhaka</t>
        </is>
      </c>
      <c r="L543" s="85" t="inlineStr">
        <is>
          <t>Jibannagar, Hospital Para Jibannagar, Chadarga</t>
        </is>
      </c>
      <c r="M543" s="32" t="inlineStr">
        <is>
          <t>01916681392</t>
        </is>
      </c>
      <c r="N543" t="inlineStr">
        <is>
          <t>rintu23-2307@diu.edu.bd</t>
        </is>
      </c>
    </row>
    <row customHeight="1" ht="12.75" r="544" s="161">
      <c r="A544" s="10" t="n"/>
      <c r="B544" s="85" t="n">
        <v>542</v>
      </c>
      <c r="C544" s="85" t="n"/>
      <c r="D544" s="96" t="inlineStr">
        <is>
          <t>Sowkat Hossain</t>
        </is>
      </c>
      <c r="E544" s="29" t="inlineStr">
        <is>
          <t>113-23-2726</t>
        </is>
      </c>
      <c r="F544" s="49">
        <f>IF((MID(E544,5,2))="10","ENG",IF((MID(E544,5,2))="11","BBA",IF((MID(E544,5,2))="12","MBA(E)",IF((MID(E544,5,2))="14","MBA",IF((MID(E544,5,2))="15","CSE",IF((MID(E544,5,2))="16","CIS",IF((MID(E544,5,2))="17","MS-MIS",IF((MID(E544,5,2))="18","B.COM",IF((MID(E544,5,2))="19","ETE",IF((MID(E544,5,2))="20","CS",IF((MID(E544,5,2))="21","MA-ENG(P)",IF((MID(E544,5,2))="22","MA-ENG(F)",IF((MID(E544,5,2))="23","TE",IF((MID(E544,5,2))="24","JMC",IF((MID(E544,5,2))="25","MS-CSE",IF((MID(E544,5,2))="26","LLB(H)",IF((MID(E544,5,2))="27","BRE",IF((MID(E544,5,2))="28","MSS-JMC",IF((MID(E544,5,2))="29","PHARMACY",IF((MID(E544,5,2))="30","ESDM",IF((MID(E544,5,2))="31","MS-ETE",IF((MID(E544,5,2))="32","MS-TE",IF((MID(E544,5,2))="33","EEE",IF((MID(E544,5,2))="34","NFE",IF((MID(E544,5,2))="35","SWE",IF((MID(E544,5,2))="36","LLB(P)",IF((MID(E544,5,2))="37","LLM(Pre)",IF((MID(E544,5,2))="38","LLM(F)",IF((MID(E544,5,2))="39","ICT",IF((MID(E544,5,2))="40","MTCA",IF((MID(E544,5,2))="41","MS-PH",IF((MID(E544,5,2))="42","ARCH",IF((MID(E544,5,2))="43","THM",IF((MID(E544,5,2))="44","MS-SWE",IF((MID(E544,5,2))="45","ENTRE",IF((MID(E544,5,2))="46","M-PHARM",IF((MID(E544,5,2))="47","CIVIL-ENG",0)))))))))))))))))))))))))))))))))))))</f>
        <v/>
      </c>
      <c r="G544" s="90">
        <f>IF((LEFT(E544,3))="063","Fall-2006",IF((LEFT(E544,3))="071","Spring-2007",IF((LEFT(E544,3))="072","Summer-2007",IF((LEFT(E544,3))="073","Fall-2007",IF((LEFT(E544,3))="081","Spring-2008",IF((LEFT(E544,3))="082","Summer-2008",IF((LEFT(E544,3))="083","Fall-2008",IF((LEFT(E544,3))="091","Spring-2009",IF((LEFT(E544,3))="092","Summer-2009",IF((LEFT(E544,3))="093","Fall-2009",IF((LEFT(E544,3))="101","Spring-2010",IF((LEFT(E544,3))="102","Summer-2010",IF((LEFT(E544,3))="103","Fall-2010",IF((LEFT(E544,3))="111","Spring-2011",IF((LEFT(E544,3))="112","Summer-2011",IF((LEFT(E544,3))="113","Fall-2011",IF((LEFT(E544,3))="121","Spring-2012",IF((LEFT(E544,3))="122","Summer-2012",IF((LEFT(E544,3))="123","Fall-2012",IF((LEFT(E544,3))="131","Spring-2013",IF((LEFT(E544,3))="132","Summer-2013",IF((LEFT(E544,3))="133","Fall-2013",IF((LEFT(E544,3))="141","Spring-2014",IF((LEFT(E544,3))="142","Summer-2014",IF((LEFT(E544,3))="143","Fall-2014",0)))))))))))))))))))))))))</f>
        <v/>
      </c>
      <c r="H544" s="77" t="inlineStr">
        <is>
          <t>-</t>
        </is>
      </c>
      <c r="I544" s="85" t="inlineStr">
        <is>
          <t>N.R. Group</t>
        </is>
      </c>
      <c r="J544" s="85" t="inlineStr">
        <is>
          <t>I.E.</t>
        </is>
      </c>
      <c r="K544" s="85" t="inlineStr">
        <is>
          <t>1362/7 Nurpur, Dania, Dhaka-1236</t>
        </is>
      </c>
      <c r="L544" s="85" t="inlineStr">
        <is>
          <t>1362/7 Nurpur, Dania, Dhaka-1236</t>
        </is>
      </c>
      <c r="M544" s="32" t="inlineStr">
        <is>
          <t>01814928621</t>
        </is>
      </c>
      <c r="N544" s="90" t="inlineStr">
        <is>
          <t>sowkat23-2726@diu.edu.bd</t>
        </is>
      </c>
    </row>
    <row customHeight="1" ht="12.75" r="545" s="161">
      <c r="A545" s="10" t="n"/>
      <c r="B545" s="85" t="n">
        <v>543</v>
      </c>
      <c r="C545" s="85" t="n"/>
      <c r="D545" s="96" t="inlineStr">
        <is>
          <t>Md. Ariful Hasan</t>
        </is>
      </c>
      <c r="E545" s="29" t="inlineStr">
        <is>
          <t>101-19-1189</t>
        </is>
      </c>
      <c r="F545" s="49">
        <f>IF((MID(E545,5,2))="10","ENG",IF((MID(E545,5,2))="11","BBA",IF((MID(E545,5,2))="12","MBA(E)",IF((MID(E545,5,2))="14","MBA",IF((MID(E545,5,2))="15","CSE",IF((MID(E545,5,2))="16","CIS",IF((MID(E545,5,2))="17","MS-MIS",IF((MID(E545,5,2))="18","B.COM",IF((MID(E545,5,2))="19","ETE",IF((MID(E545,5,2))="20","CS",IF((MID(E545,5,2))="21","MA-ENG(P)",IF((MID(E545,5,2))="22","MA-ENG(F)",IF((MID(E545,5,2))="23","TE",IF((MID(E545,5,2))="24","JMC",IF((MID(E545,5,2))="25","MS-CSE",IF((MID(E545,5,2))="26","LLB(H)",IF((MID(E545,5,2))="27","BRE",IF((MID(E545,5,2))="28","MSS-JMC",IF((MID(E545,5,2))="29","PHARMACY",IF((MID(E545,5,2))="30","ESDM",IF((MID(E545,5,2))="31","MS-ETE",IF((MID(E545,5,2))="32","MS-TE",IF((MID(E545,5,2))="33","EEE",IF((MID(E545,5,2))="34","NFE",IF((MID(E545,5,2))="35","SWE",IF((MID(E545,5,2))="36","LLB(P)",IF((MID(E545,5,2))="37","LLM(Pre)",IF((MID(E545,5,2))="38","LLM(F)",IF((MID(E545,5,2))="39","ICT",IF((MID(E545,5,2))="40","MTCA",IF((MID(E545,5,2))="41","MS-PH",IF((MID(E545,5,2))="42","ARCH",IF((MID(E545,5,2))="43","THM",IF((MID(E545,5,2))="44","MS-SWE",IF((MID(E545,5,2))="45","ENTRE",IF((MID(E545,5,2))="46","M-PHARM",IF((MID(E545,5,2))="47","CIVIL-ENG",0)))))))))))))))))))))))))))))))))))))</f>
        <v/>
      </c>
      <c r="G545" s="90">
        <f>IF((LEFT(E545,3))="063","Fall-2006",IF((LEFT(E545,3))="071","Spring-2007",IF((LEFT(E545,3))="072","Summer-2007",IF((LEFT(E545,3))="073","Fall-2007",IF((LEFT(E545,3))="081","Spring-2008",IF((LEFT(E545,3))="082","Summer-2008",IF((LEFT(E545,3))="083","Fall-2008",IF((LEFT(E545,3))="091","Spring-2009",IF((LEFT(E545,3))="092","Summer-2009",IF((LEFT(E545,3))="093","Fall-2009",IF((LEFT(E545,3))="101","Spring-2010",IF((LEFT(E545,3))="102","Summer-2010",IF((LEFT(E545,3))="103","Fall-2010",IF((LEFT(E545,3))="111","Spring-2011",IF((LEFT(E545,3))="112","Summer-2011",IF((LEFT(E545,3))="113","Fall-2011",IF((LEFT(E545,3))="121","Spring-2012",IF((LEFT(E545,3))="122","Summer-2012",IF((LEFT(E545,3))="123","Fall-2012",IF((LEFT(E545,3))="131","Spring-2013",IF((LEFT(E545,3))="132","Summer-2013",IF((LEFT(E545,3))="133","Fall-2013",IF((LEFT(E545,3))="141","Spring-2014",IF((LEFT(E545,3))="142","Summer-2014",IF((LEFT(E545,3))="143","Fall-2014",0)))))))))))))))))))))))))</f>
        <v/>
      </c>
      <c r="H545" s="85" t="inlineStr">
        <is>
          <t>Fall-2014</t>
        </is>
      </c>
      <c r="I545" s="85" t="inlineStr">
        <is>
          <t>Nitol Nily Group</t>
        </is>
      </c>
      <c r="J545" s="85" t="inlineStr">
        <is>
          <t xml:space="preserve">Sr. Officer </t>
        </is>
      </c>
      <c r="K545" s="85" t="inlineStr">
        <is>
          <t>189, Shantibag, Dhaka</t>
        </is>
      </c>
      <c r="L545" s="85" t="inlineStr">
        <is>
          <t>Vill: Nirsha, P.O.- Dishbondi, Hatishal-5280</t>
        </is>
      </c>
      <c r="M545" s="32" t="inlineStr">
        <is>
          <t>01765542164</t>
        </is>
      </c>
      <c r="N545" t="inlineStr">
        <is>
          <t>ariful-1189@diu.edu.bd</t>
        </is>
      </c>
    </row>
    <row customHeight="1" ht="12.75" r="546" s="161">
      <c r="A546" s="10" t="n"/>
      <c r="B546" s="85" t="n">
        <v>544</v>
      </c>
      <c r="C546" s="85" t="n"/>
      <c r="D546" s="96" t="inlineStr">
        <is>
          <t>Mohammad Belal Hossain</t>
        </is>
      </c>
      <c r="E546" s="29" t="inlineStr">
        <is>
          <t>131-14-932</t>
        </is>
      </c>
      <c r="F546" s="49">
        <f>IF((MID(E546,5,2))="10","ENG",IF((MID(E546,5,2))="11","BBA",IF((MID(E546,5,2))="12","MBA(E)",IF((MID(E546,5,2))="14","MBA",IF((MID(E546,5,2))="15","CSE",IF((MID(E546,5,2))="16","CIS",IF((MID(E546,5,2))="17","MS-MIS",IF((MID(E546,5,2))="18","B.COM",IF((MID(E546,5,2))="19","ETE",IF((MID(E546,5,2))="20","CS",IF((MID(E546,5,2))="21","MA-ENG(P)",IF((MID(E546,5,2))="22","MA-ENG(F)",IF((MID(E546,5,2))="23","TE",IF((MID(E546,5,2))="24","JMC",IF((MID(E546,5,2))="25","MS-CSE",IF((MID(E546,5,2))="26","LLB(H)",IF((MID(E546,5,2))="27","BRE",IF((MID(E546,5,2))="28","MSS-JMC",IF((MID(E546,5,2))="29","PHARMACY",IF((MID(E546,5,2))="30","ESDM",IF((MID(E546,5,2))="31","MS-ETE",IF((MID(E546,5,2))="32","MS-TE",IF((MID(E546,5,2))="33","EEE",IF((MID(E546,5,2))="34","NFE",IF((MID(E546,5,2))="35","SWE",IF((MID(E546,5,2))="36","LLB(P)",IF((MID(E546,5,2))="37","LLM(Pre)",IF((MID(E546,5,2))="38","LLM(F)",IF((MID(E546,5,2))="39","ICT",IF((MID(E546,5,2))="40","MTCA",IF((MID(E546,5,2))="41","MS-PH",IF((MID(E546,5,2))="42","ARCH",IF((MID(E546,5,2))="43","THM",IF((MID(E546,5,2))="44","MS-SWE",IF((MID(E546,5,2))="45","ENTRE",IF((MID(E546,5,2))="46","M-PHARM",IF((MID(E546,5,2))="47","CIVIL-ENG",0)))))))))))))))))))))))))))))))))))))</f>
        <v/>
      </c>
      <c r="G546" s="90">
        <f>IF((LEFT(E546,3))="063","Fall-2006",IF((LEFT(E546,3))="071","Spring-2007",IF((LEFT(E546,3))="072","Summer-2007",IF((LEFT(E546,3))="073","Fall-2007",IF((LEFT(E546,3))="081","Spring-2008",IF((LEFT(E546,3))="082","Summer-2008",IF((LEFT(E546,3))="083","Fall-2008",IF((LEFT(E546,3))="091","Spring-2009",IF((LEFT(E546,3))="092","Summer-2009",IF((LEFT(E546,3))="093","Fall-2009",IF((LEFT(E546,3))="101","Spring-2010",IF((LEFT(E546,3))="102","Summer-2010",IF((LEFT(E546,3))="103","Fall-2010",IF((LEFT(E546,3))="111","Spring-2011",IF((LEFT(E546,3))="112","Summer-2011",IF((LEFT(E546,3))="113","Fall-2011",IF((LEFT(E546,3))="121","Spring-2012",IF((LEFT(E546,3))="122","Summer-2012",IF((LEFT(E546,3))="123","Fall-2012",IF((LEFT(E546,3))="131","Spring-2013",IF((LEFT(E546,3))="132","Summer-2013",IF((LEFT(E546,3))="133","Fall-2013",IF((LEFT(E546,3))="141","Spring-2014",IF((LEFT(E546,3))="142","Summer-2014",IF((LEFT(E546,3))="143","Fall-2014",0)))))))))))))))))))))))))</f>
        <v/>
      </c>
      <c r="H546" s="85" t="inlineStr">
        <is>
          <t xml:space="preserve"> Summer 2014</t>
        </is>
      </c>
      <c r="I546" s="85" t="inlineStr">
        <is>
          <t>-</t>
        </is>
      </c>
      <c r="J546" s="85" t="inlineStr">
        <is>
          <t>-</t>
        </is>
      </c>
      <c r="K546" s="85" t="inlineStr">
        <is>
          <t>1/C Staff Quater (Ground Floor, West), Hatirpool Powen House- Poribag, Dhaka-1000</t>
        </is>
      </c>
      <c r="L546" s="85" t="inlineStr">
        <is>
          <t>Vill-Shonghi, P-Ainatohi, Bazar, P.S-Shahnasti Dis-Chandpur</t>
        </is>
      </c>
      <c r="M546" s="32" t="inlineStr">
        <is>
          <t>01816378360</t>
        </is>
      </c>
      <c r="N546" t="inlineStr">
        <is>
          <t>mohammad932@diu.edu.bd</t>
        </is>
      </c>
    </row>
    <row customHeight="1" ht="12.75" r="547" s="161">
      <c r="A547" s="10" t="n"/>
      <c r="B547" s="85" t="n">
        <v>545</v>
      </c>
      <c r="C547" s="85" t="n"/>
      <c r="D547" s="96" t="inlineStr">
        <is>
          <t>Rafiya Ferdousi</t>
        </is>
      </c>
      <c r="E547" s="29" t="inlineStr">
        <is>
          <t>111-15-1317</t>
        </is>
      </c>
      <c r="F547" s="49">
        <f>IF((MID(E547,5,2))="10","ENG",IF((MID(E547,5,2))="11","BBA",IF((MID(E547,5,2))="12","MBA(E)",IF((MID(E547,5,2))="14","MBA",IF((MID(E547,5,2))="15","CSE",IF((MID(E547,5,2))="16","CIS",IF((MID(E547,5,2))="17","MS-MIS",IF((MID(E547,5,2))="18","B.COM",IF((MID(E547,5,2))="19","ETE",IF((MID(E547,5,2))="20","CS",IF((MID(E547,5,2))="21","MA-ENG(P)",IF((MID(E547,5,2))="22","MA-ENG(F)",IF((MID(E547,5,2))="23","TE",IF((MID(E547,5,2))="24","JMC",IF((MID(E547,5,2))="25","MS-CSE",IF((MID(E547,5,2))="26","LLB(H)",IF((MID(E547,5,2))="27","BRE",IF((MID(E547,5,2))="28","MSS-JMC",IF((MID(E547,5,2))="29","PHARMACY",IF((MID(E547,5,2))="30","ESDM",IF((MID(E547,5,2))="31","MS-ETE",IF((MID(E547,5,2))="32","MS-TE",IF((MID(E547,5,2))="33","EEE",IF((MID(E547,5,2))="34","NFE",IF((MID(E547,5,2))="35","SWE",IF((MID(E547,5,2))="36","LLB(P)",IF((MID(E547,5,2))="37","LLM(Pre)",IF((MID(E547,5,2))="38","LLM(F)",IF((MID(E547,5,2))="39","ICT",IF((MID(E547,5,2))="40","MTCA",IF((MID(E547,5,2))="41","MS-PH",IF((MID(E547,5,2))="42","ARCH",IF((MID(E547,5,2))="43","THM",IF((MID(E547,5,2))="44","MS-SWE",IF((MID(E547,5,2))="45","ENTRE",IF((MID(E547,5,2))="46","M-PHARM",IF((MID(E547,5,2))="47","CIVIL-ENG",0)))))))))))))))))))))))))))))))))))))</f>
        <v/>
      </c>
      <c r="G547" s="90">
        <f>IF((LEFT(E547,3))="063","Fall-2006",IF((LEFT(E547,3))="071","Spring-2007",IF((LEFT(E547,3))="072","Summer-2007",IF((LEFT(E547,3))="073","Fall-2007",IF((LEFT(E547,3))="081","Spring-2008",IF((LEFT(E547,3))="082","Summer-2008",IF((LEFT(E547,3))="083","Fall-2008",IF((LEFT(E547,3))="091","Spring-2009",IF((LEFT(E547,3))="092","Summer-2009",IF((LEFT(E547,3))="093","Fall-2009",IF((LEFT(E547,3))="101","Spring-2010",IF((LEFT(E547,3))="102","Summer-2010",IF((LEFT(E547,3))="103","Fall-2010",IF((LEFT(E547,3))="111","Spring-2011",IF((LEFT(E547,3))="112","Summer-2011",IF((LEFT(E547,3))="113","Fall-2011",IF((LEFT(E547,3))="121","Spring-2012",IF((LEFT(E547,3))="122","Summer-2012",IF((LEFT(E547,3))="123","Fall-2012",IF((LEFT(E547,3))="131","Spring-2013",IF((LEFT(E547,3))="132","Summer-2013",IF((LEFT(E547,3))="133","Fall-2013",IF((LEFT(E547,3))="141","Spring-2014",IF((LEFT(E547,3))="142","Summer-2014",IF((LEFT(E547,3))="143","Fall-2014",0)))))))))))))))))))))))))</f>
        <v/>
      </c>
      <c r="H547" s="85" t="inlineStr">
        <is>
          <t>Fall-2014</t>
        </is>
      </c>
      <c r="I547" s="85" t="inlineStr">
        <is>
          <t>zoponic Ltd.</t>
        </is>
      </c>
      <c r="J547" s="85" t="inlineStr">
        <is>
          <t>Jr. software Engineer</t>
        </is>
      </c>
      <c r="K547" s="85" t="inlineStr">
        <is>
          <t>Krishnopur munshipara, Kurigram shador, Kurigram</t>
        </is>
      </c>
      <c r="L547" s="85" t="inlineStr">
        <is>
          <t>Krishnopur munshipara, Kurigram shador, Kurigram</t>
        </is>
      </c>
      <c r="M547" s="32" t="inlineStr">
        <is>
          <t>01729613535</t>
        </is>
      </c>
      <c r="N547" s="90" t="inlineStr">
        <is>
          <t>rafiya15-1317@diu.edu.bd</t>
        </is>
      </c>
    </row>
    <row customHeight="1" ht="12.75" r="548" s="161">
      <c r="A548" s="10" t="n"/>
      <c r="B548" s="85" t="n">
        <v>546</v>
      </c>
      <c r="C548" s="85" t="n"/>
      <c r="D548" s="96" t="inlineStr">
        <is>
          <t>Morsheda</t>
        </is>
      </c>
      <c r="E548" s="29" t="inlineStr">
        <is>
          <t>121-11-2534</t>
        </is>
      </c>
      <c r="F548" s="49">
        <f>IF((MID(E548,5,2))="10","ENG",IF((MID(E548,5,2))="11","BBA",IF((MID(E548,5,2))="12","MBA(E)",IF((MID(E548,5,2))="14","MBA",IF((MID(E548,5,2))="15","CSE",IF((MID(E548,5,2))="16","CIS",IF((MID(E548,5,2))="17","MS-MIS",IF((MID(E548,5,2))="18","B.COM",IF((MID(E548,5,2))="19","ETE",IF((MID(E548,5,2))="20","CS",IF((MID(E548,5,2))="21","MA-ENG(P)",IF((MID(E548,5,2))="22","MA-ENG(F)",IF((MID(E548,5,2))="23","TE",IF((MID(E548,5,2))="24","JMC",IF((MID(E548,5,2))="25","MS-CSE",IF((MID(E548,5,2))="26","LLB(H)",IF((MID(E548,5,2))="27","BRE",IF((MID(E548,5,2))="28","MSS-JMC",IF((MID(E548,5,2))="29","PHARMACY",IF((MID(E548,5,2))="30","ESDM",IF((MID(E548,5,2))="31","MS-ETE",IF((MID(E548,5,2))="32","MS-TE",IF((MID(E548,5,2))="33","EEE",IF((MID(E548,5,2))="34","NFE",IF((MID(E548,5,2))="35","SWE",IF((MID(E548,5,2))="36","LLB(P)",IF((MID(E548,5,2))="37","LLM(Pre)",IF((MID(E548,5,2))="38","LLM(F)",IF((MID(E548,5,2))="39","ICT",IF((MID(E548,5,2))="40","MTCA",IF((MID(E548,5,2))="41","MS-PH",IF((MID(E548,5,2))="42","ARCH",IF((MID(E548,5,2))="43","THM",IF((MID(E548,5,2))="44","MS-SWE",IF((MID(E548,5,2))="45","ENTRE",IF((MID(E548,5,2))="46","M-PHARM",IF((MID(E548,5,2))="47","CIVIL-ENG",0)))))))))))))))))))))))))))))))))))))</f>
        <v/>
      </c>
      <c r="G548" s="90">
        <f>IF((LEFT(E548,3))="063","Fall-2006",IF((LEFT(E548,3))="071","Spring-2007",IF((LEFT(E548,3))="072","Summer-2007",IF((LEFT(E548,3))="073","Fall-2007",IF((LEFT(E548,3))="081","Spring-2008",IF((LEFT(E548,3))="082","Summer-2008",IF((LEFT(E548,3))="083","Fall-2008",IF((LEFT(E548,3))="091","Spring-2009",IF((LEFT(E548,3))="092","Summer-2009",IF((LEFT(E548,3))="093","Fall-2009",IF((LEFT(E548,3))="101","Spring-2010",IF((LEFT(E548,3))="102","Summer-2010",IF((LEFT(E548,3))="103","Fall-2010",IF((LEFT(E548,3))="111","Spring-2011",IF((LEFT(E548,3))="112","Summer-2011",IF((LEFT(E548,3))="113","Fall-2011",IF((LEFT(E548,3))="121","Spring-2012",IF((LEFT(E548,3))="122","Summer-2012",IF((LEFT(E548,3))="123","Fall-2012",IF((LEFT(E548,3))="131","Spring-2013",IF((LEFT(E548,3))="132","Summer-2013",IF((LEFT(E548,3))="133","Fall-2013",IF((LEFT(E548,3))="141","Spring-2014",IF((LEFT(E548,3))="142","Summer-2014",IF((LEFT(E548,3))="143","Fall-2014",0)))))))))))))))))))))))))</f>
        <v/>
      </c>
      <c r="H548" s="85" t="inlineStr">
        <is>
          <t>-</t>
        </is>
      </c>
      <c r="I548" s="85" t="inlineStr">
        <is>
          <t>-</t>
        </is>
      </c>
      <c r="J548" s="85" t="inlineStr">
        <is>
          <t>-</t>
        </is>
      </c>
      <c r="K548" s="85" t="inlineStr">
        <is>
          <t>-</t>
        </is>
      </c>
      <c r="L548" s="85" t="inlineStr">
        <is>
          <t>Vill-D.Khan Dangi, Post-Dhewkhali, P/S-Sadarpur, Dis-Faridpur, Dis-Dhaka</t>
        </is>
      </c>
      <c r="M548" s="32" t="inlineStr">
        <is>
          <t>01784694828</t>
        </is>
      </c>
      <c r="N548" s="90" t="inlineStr">
        <is>
          <t>morsheda11-2534@diu.edu.bd</t>
        </is>
      </c>
    </row>
    <row customHeight="1" ht="12.75" r="549" s="161">
      <c r="A549" s="10" t="n"/>
      <c r="B549" s="85" t="n">
        <v>547</v>
      </c>
      <c r="C549" s="85" t="n"/>
      <c r="D549" s="96" t="inlineStr">
        <is>
          <t>A. S. M Shakhawat Raihan</t>
        </is>
      </c>
      <c r="E549" s="29" t="inlineStr">
        <is>
          <t>101-33-154</t>
        </is>
      </c>
      <c r="F549" s="49">
        <f>IF((MID(E549,5,2))="10","ENG",IF((MID(E549,5,2))="11","BBA",IF((MID(E549,5,2))="12","MBA(E)",IF((MID(E549,5,2))="14","MBA",IF((MID(E549,5,2))="15","CSE",IF((MID(E549,5,2))="16","CIS",IF((MID(E549,5,2))="17","MS-MIS",IF((MID(E549,5,2))="18","B.COM",IF((MID(E549,5,2))="19","ETE",IF((MID(E549,5,2))="20","CS",IF((MID(E549,5,2))="21","MA-ENG(P)",IF((MID(E549,5,2))="22","MA-ENG(F)",IF((MID(E549,5,2))="23","TE",IF((MID(E549,5,2))="24","JMC",IF((MID(E549,5,2))="25","MS-CSE",IF((MID(E549,5,2))="26","LLB(H)",IF((MID(E549,5,2))="27","BRE",IF((MID(E549,5,2))="28","MSS-JMC",IF((MID(E549,5,2))="29","PHARMACY",IF((MID(E549,5,2))="30","ESDM",IF((MID(E549,5,2))="31","MS-ETE",IF((MID(E549,5,2))="32","MS-TE",IF((MID(E549,5,2))="33","EEE",IF((MID(E549,5,2))="34","NFE",IF((MID(E549,5,2))="35","SWE",IF((MID(E549,5,2))="36","LLB(P)",IF((MID(E549,5,2))="37","LLM(Pre)",IF((MID(E549,5,2))="38","LLM(F)",IF((MID(E549,5,2))="39","ICT",IF((MID(E549,5,2))="40","MTCA",IF((MID(E549,5,2))="41","MS-PH",IF((MID(E549,5,2))="42","ARCH",IF((MID(E549,5,2))="43","THM",IF((MID(E549,5,2))="44","MS-SWE",IF((MID(E549,5,2))="45","ENTRE",IF((MID(E549,5,2))="46","M-PHARM",IF((MID(E549,5,2))="47","CIVIL-ENG",0)))))))))))))))))))))))))))))))))))))</f>
        <v/>
      </c>
      <c r="G549" s="90">
        <f>IF((LEFT(E549,3))="063","Fall-2006",IF((LEFT(E549,3))="071","Spring-2007",IF((LEFT(E549,3))="072","Summer-2007",IF((LEFT(E549,3))="073","Fall-2007",IF((LEFT(E549,3))="081","Spring-2008",IF((LEFT(E549,3))="082","Summer-2008",IF((LEFT(E549,3))="083","Fall-2008",IF((LEFT(E549,3))="091","Spring-2009",IF((LEFT(E549,3))="092","Summer-2009",IF((LEFT(E549,3))="093","Fall-2009",IF((LEFT(E549,3))="101","Spring-2010",IF((LEFT(E549,3))="102","Summer-2010",IF((LEFT(E549,3))="103","Fall-2010",IF((LEFT(E549,3))="111","Spring-2011",IF((LEFT(E549,3))="112","Summer-2011",IF((LEFT(E549,3))="113","Fall-2011",IF((LEFT(E549,3))="121","Spring-2012",IF((LEFT(E549,3))="122","Summer-2012",IF((LEFT(E549,3))="123","Fall-2012",IF((LEFT(E549,3))="131","Spring-2013",IF((LEFT(E549,3))="132","Summer-2013",IF((LEFT(E549,3))="133","Fall-2013",IF((LEFT(E549,3))="141","Spring-2014",IF((LEFT(E549,3))="142","Summer-2014",IF((LEFT(E549,3))="143","Fall-2014",0)))))))))))))))))))))))))</f>
        <v/>
      </c>
      <c r="H549" s="85" t="inlineStr">
        <is>
          <t>spring-2014</t>
        </is>
      </c>
      <c r="I549" s="85" t="inlineStr">
        <is>
          <t>-</t>
        </is>
      </c>
      <c r="J549" s="85" t="inlineStr">
        <is>
          <t>-</t>
        </is>
      </c>
      <c r="K549" s="85" t="inlineStr">
        <is>
          <t>655, Darikharbona, Sopura, Rajshahi-6203</t>
        </is>
      </c>
      <c r="L549" s="85" t="inlineStr">
        <is>
          <t>Uttar Charagram, Namoshankar Bati Chapai Nawabgonj-6300</t>
        </is>
      </c>
      <c r="M549" s="32" t="inlineStr">
        <is>
          <t>01737272968</t>
        </is>
      </c>
      <c r="N549" s="90" t="inlineStr">
        <is>
          <t>shakhawat_154@diu.edu.bd</t>
        </is>
      </c>
    </row>
    <row customHeight="1" ht="12.75" r="550" s="161">
      <c r="A550" s="10" t="n"/>
      <c r="B550" s="85" t="n">
        <v>548</v>
      </c>
      <c r="C550" s="85" t="n"/>
      <c r="D550" s="96" t="inlineStr">
        <is>
          <t>Md. Khairul Islam Shohag</t>
        </is>
      </c>
      <c r="E550" s="29" t="inlineStr">
        <is>
          <t>102-11-1536</t>
        </is>
      </c>
      <c r="F550" s="49">
        <f>IF((MID(E550,5,2))="10","ENG",IF((MID(E550,5,2))="11","BBA",IF((MID(E550,5,2))="12","MBA(E)",IF((MID(E550,5,2))="14","MBA",IF((MID(E550,5,2))="15","CSE",IF((MID(E550,5,2))="16","CIS",IF((MID(E550,5,2))="17","MS-MIS",IF((MID(E550,5,2))="18","B.COM",IF((MID(E550,5,2))="19","ETE",IF((MID(E550,5,2))="20","CS",IF((MID(E550,5,2))="21","MA-ENG(P)",IF((MID(E550,5,2))="22","MA-ENG(F)",IF((MID(E550,5,2))="23","TE",IF((MID(E550,5,2))="24","JMC",IF((MID(E550,5,2))="25","MS-CSE",IF((MID(E550,5,2))="26","LLB(H)",IF((MID(E550,5,2))="27","BRE",IF((MID(E550,5,2))="28","MSS-JMC",IF((MID(E550,5,2))="29","PHARMACY",IF((MID(E550,5,2))="30","ESDM",IF((MID(E550,5,2))="31","MS-ETE",IF((MID(E550,5,2))="32","MS-TE",IF((MID(E550,5,2))="33","EEE",IF((MID(E550,5,2))="34","NFE",IF((MID(E550,5,2))="35","SWE",IF((MID(E550,5,2))="36","LLB(P)",IF((MID(E550,5,2))="37","LLM(Pre)",IF((MID(E550,5,2))="38","LLM(F)",IF((MID(E550,5,2))="39","ICT",IF((MID(E550,5,2))="40","MTCA",IF((MID(E550,5,2))="41","MS-PH",IF((MID(E550,5,2))="42","ARCH",IF((MID(E550,5,2))="43","THM",IF((MID(E550,5,2))="44","MS-SWE",IF((MID(E550,5,2))="45","ENTRE",IF((MID(E550,5,2))="46","M-PHARM",IF((MID(E550,5,2))="47","CIVIL-ENG",0)))))))))))))))))))))))))))))))))))))</f>
        <v/>
      </c>
      <c r="G550" s="90">
        <f>IF((LEFT(E550,3))="063","Fall-2006",IF((LEFT(E550,3))="071","Spring-2007",IF((LEFT(E550,3))="072","Summer-2007",IF((LEFT(E550,3))="073","Fall-2007",IF((LEFT(E550,3))="081","Spring-2008",IF((LEFT(E550,3))="082","Summer-2008",IF((LEFT(E550,3))="083","Fall-2008",IF((LEFT(E550,3))="091","Spring-2009",IF((LEFT(E550,3))="092","Summer-2009",IF((LEFT(E550,3))="093","Fall-2009",IF((LEFT(E550,3))="101","Spring-2010",IF((LEFT(E550,3))="102","Summer-2010",IF((LEFT(E550,3))="103","Fall-2010",IF((LEFT(E550,3))="111","Spring-2011",IF((LEFT(E550,3))="112","Summer-2011",IF((LEFT(E550,3))="113","Fall-2011",IF((LEFT(E550,3))="121","Spring-2012",IF((LEFT(E550,3))="122","Summer-2012",IF((LEFT(E550,3))="123","Fall-2012",IF((LEFT(E550,3))="131","Spring-2013",IF((LEFT(E550,3))="132","Summer-2013",IF((LEFT(E550,3))="133","Fall-2013",IF((LEFT(E550,3))="141","Spring-2014",IF((LEFT(E550,3))="142","Summer-2014",IF((LEFT(E550,3))="143","Fall-2014",0)))))))))))))))))))))))))</f>
        <v/>
      </c>
      <c r="H550" s="85" t="inlineStr">
        <is>
          <t>spring-2015</t>
        </is>
      </c>
      <c r="I550" s="85" t="inlineStr">
        <is>
          <t>Grameenphone Ltd.</t>
        </is>
      </c>
      <c r="J550" s="85" t="inlineStr">
        <is>
          <t>Jr. Apprentice</t>
        </is>
      </c>
      <c r="K550" s="85" t="inlineStr">
        <is>
          <t>138/1 Monipuri para, Tejgaon, Dhaka-1215</t>
        </is>
      </c>
      <c r="L550" s="85" t="inlineStr">
        <is>
          <t>138/1 Monipuri para, Tejgaon, Dhaka-1215</t>
        </is>
      </c>
      <c r="M550" s="32" t="inlineStr">
        <is>
          <t>01674344968</t>
        </is>
      </c>
      <c r="N550" t="inlineStr">
        <is>
          <t>khairul_1536@diu.edu.bd</t>
        </is>
      </c>
    </row>
    <row customHeight="1" ht="12.75" r="551" s="161">
      <c r="A551" s="10" t="n"/>
      <c r="B551" s="85" t="n">
        <v>549</v>
      </c>
      <c r="C551" s="85" t="n"/>
      <c r="D551" s="96" t="inlineStr">
        <is>
          <t>Md. Mainul Hasan</t>
        </is>
      </c>
      <c r="E551" s="29" t="inlineStr">
        <is>
          <t>111-33-557</t>
        </is>
      </c>
      <c r="F551" s="49">
        <f>IF((MID(E551,5,2))="10","ENG",IF((MID(E551,5,2))="11","BBA",IF((MID(E551,5,2))="12","MBA(E)",IF((MID(E551,5,2))="14","MBA",IF((MID(E551,5,2))="15","CSE",IF((MID(E551,5,2))="16","CIS",IF((MID(E551,5,2))="17","MS-MIS",IF((MID(E551,5,2))="18","B.COM",IF((MID(E551,5,2))="19","ETE",IF((MID(E551,5,2))="20","CS",IF((MID(E551,5,2))="21","MA-ENG(P)",IF((MID(E551,5,2))="22","MA-ENG(F)",IF((MID(E551,5,2))="23","TE",IF((MID(E551,5,2))="24","JMC",IF((MID(E551,5,2))="25","MS-CSE",IF((MID(E551,5,2))="26","LLB(H)",IF((MID(E551,5,2))="27","BRE",IF((MID(E551,5,2))="28","MSS-JMC",IF((MID(E551,5,2))="29","PHARMACY",IF((MID(E551,5,2))="30","ESDM",IF((MID(E551,5,2))="31","MS-ETE",IF((MID(E551,5,2))="32","MS-TE",IF((MID(E551,5,2))="33","EEE",IF((MID(E551,5,2))="34","NFE",IF((MID(E551,5,2))="35","SWE",IF((MID(E551,5,2))="36","LLB(P)",IF((MID(E551,5,2))="37","LLM(Pre)",IF((MID(E551,5,2))="38","LLM(F)",IF((MID(E551,5,2))="39","ICT",IF((MID(E551,5,2))="40","MTCA",IF((MID(E551,5,2))="41","MS-PH",IF((MID(E551,5,2))="42","ARCH",IF((MID(E551,5,2))="43","THM",IF((MID(E551,5,2))="44","MS-SWE",IF((MID(E551,5,2))="45","ENTRE",IF((MID(E551,5,2))="46","M-PHARM",IF((MID(E551,5,2))="47","CIVIL-ENG",0)))))))))))))))))))))))))))))))))))))</f>
        <v/>
      </c>
      <c r="G551" s="90">
        <f>IF((LEFT(E551,3))="063","Fall-2006",IF((LEFT(E551,3))="071","Spring-2007",IF((LEFT(E551,3))="072","Summer-2007",IF((LEFT(E551,3))="073","Fall-2007",IF((LEFT(E551,3))="081","Spring-2008",IF((LEFT(E551,3))="082","Summer-2008",IF((LEFT(E551,3))="083","Fall-2008",IF((LEFT(E551,3))="091","Spring-2009",IF((LEFT(E551,3))="092","Summer-2009",IF((LEFT(E551,3))="093","Fall-2009",IF((LEFT(E551,3))="101","Spring-2010",IF((LEFT(E551,3))="102","Summer-2010",IF((LEFT(E551,3))="103","Fall-2010",IF((LEFT(E551,3))="111","Spring-2011",IF((LEFT(E551,3))="112","Summer-2011",IF((LEFT(E551,3))="113","Fall-2011",IF((LEFT(E551,3))="121","Spring-2012",IF((LEFT(E551,3))="122","Summer-2012",IF((LEFT(E551,3))="123","Fall-2012",IF((LEFT(E551,3))="131","Spring-2013",IF((LEFT(E551,3))="132","Summer-2013",IF((LEFT(E551,3))="133","Fall-2013",IF((LEFT(E551,3))="141","Spring-2014",IF((LEFT(E551,3))="142","Summer-2014",IF((LEFT(E551,3))="143","Fall-2014",0)))))))))))))))))))))))))</f>
        <v/>
      </c>
      <c r="H551" s="85" t="inlineStr">
        <is>
          <t>Spring-2014</t>
        </is>
      </c>
      <c r="I551" s="85" t="inlineStr">
        <is>
          <t xml:space="preserve">Rahala Agro trading </t>
        </is>
      </c>
      <c r="J551" s="85" t="inlineStr">
        <is>
          <t>Jr. Engineer</t>
        </is>
      </c>
      <c r="K551" s="77" t="inlineStr">
        <is>
          <t>Mohammadpur,Dhaka-1207.</t>
        </is>
      </c>
      <c r="L551" s="85" t="inlineStr">
        <is>
          <t>C/O Mohiuudin Ahmed; Vill: Hiderpur; P.O.- Dingadha; Thana+Dis: Chuadanga.</t>
        </is>
      </c>
      <c r="M551" s="32" t="inlineStr">
        <is>
          <t>01855943730</t>
        </is>
      </c>
      <c r="N551" s="33" t="inlineStr">
        <is>
          <t>mainul33-557@diu.edu.bd</t>
        </is>
      </c>
    </row>
    <row customHeight="1" ht="12.75" r="552" s="161">
      <c r="A552" s="10" t="n"/>
      <c r="B552" s="85" t="n">
        <v>550</v>
      </c>
      <c r="C552" s="85" t="n"/>
      <c r="D552" s="96" t="inlineStr">
        <is>
          <t>Anjan Kumar Datta</t>
        </is>
      </c>
      <c r="E552" s="29" t="inlineStr">
        <is>
          <t>121-14-705</t>
        </is>
      </c>
      <c r="F552" s="49">
        <f>IF((MID(E552,5,2))="10","ENG",IF((MID(E552,5,2))="11","BBA",IF((MID(E552,5,2))="12","MBA(E)",IF((MID(E552,5,2))="14","MBA",IF((MID(E552,5,2))="15","CSE",IF((MID(E552,5,2))="16","CIS",IF((MID(E552,5,2))="17","MS-MIS",IF((MID(E552,5,2))="18","B.COM",IF((MID(E552,5,2))="19","ETE",IF((MID(E552,5,2))="20","CS",IF((MID(E552,5,2))="21","MA-ENG(P)",IF((MID(E552,5,2))="22","MA-ENG(F)",IF((MID(E552,5,2))="23","TE",IF((MID(E552,5,2))="24","JMC",IF((MID(E552,5,2))="25","MS-CSE",IF((MID(E552,5,2))="26","LLB(H)",IF((MID(E552,5,2))="27","BRE",IF((MID(E552,5,2))="28","MSS-JMC",IF((MID(E552,5,2))="29","PHARMACY",IF((MID(E552,5,2))="30","ESDM",IF((MID(E552,5,2))="31","MS-ETE",IF((MID(E552,5,2))="32","MS-TE",IF((MID(E552,5,2))="33","EEE",IF((MID(E552,5,2))="34","NFE",IF((MID(E552,5,2))="35","SWE",IF((MID(E552,5,2))="36","LLB(P)",IF((MID(E552,5,2))="37","LLM(Pre)",IF((MID(E552,5,2))="38","LLM(F)",IF((MID(E552,5,2))="39","ICT",IF((MID(E552,5,2))="40","MTCA",IF((MID(E552,5,2))="41","MS-PH",IF((MID(E552,5,2))="42","ARCH",IF((MID(E552,5,2))="43","THM",IF((MID(E552,5,2))="44","MS-SWE",IF((MID(E552,5,2))="45","ENTRE",IF((MID(E552,5,2))="46","M-PHARM",IF((MID(E552,5,2))="47","CIVIL-ENG",0)))))))))))))))))))))))))))))))))))))</f>
        <v/>
      </c>
      <c r="G552" s="90">
        <f>IF((LEFT(E552,3))="063","Fall-2006",IF((LEFT(E552,3))="071","Spring-2007",IF((LEFT(E552,3))="072","Summer-2007",IF((LEFT(E552,3))="073","Fall-2007",IF((LEFT(E552,3))="081","Spring-2008",IF((LEFT(E552,3))="082","Summer-2008",IF((LEFT(E552,3))="083","Fall-2008",IF((LEFT(E552,3))="091","Spring-2009",IF((LEFT(E552,3))="092","Summer-2009",IF((LEFT(E552,3))="093","Fall-2009",IF((LEFT(E552,3))="101","Spring-2010",IF((LEFT(E552,3))="102","Summer-2010",IF((LEFT(E552,3))="103","Fall-2010",IF((LEFT(E552,3))="111","Spring-2011",IF((LEFT(E552,3))="112","Summer-2011",IF((LEFT(E552,3))="113","Fall-2011",IF((LEFT(E552,3))="121","Spring-2012",IF((LEFT(E552,3))="122","Summer-2012",IF((LEFT(E552,3))="123","Fall-2012",IF((LEFT(E552,3))="131","Spring-2013",IF((LEFT(E552,3))="132","Summer-2013",IF((LEFT(E552,3))="133","Fall-2013",IF((LEFT(E552,3))="141","Spring-2014",IF((LEFT(E552,3))="142","Summer-2014",IF((LEFT(E552,3))="143","Fall-2014",0)))))))))))))))))))))))))</f>
        <v/>
      </c>
      <c r="H552" s="85" t="inlineStr">
        <is>
          <t>Summer-2014</t>
        </is>
      </c>
      <c r="I552" s="85" t="inlineStr">
        <is>
          <t>Charuta Private Limited</t>
        </is>
      </c>
      <c r="J552" s="85" t="inlineStr">
        <is>
          <t>Executive, Accounts And Finance</t>
        </is>
      </c>
      <c r="K552" s="85" t="inlineStr">
        <is>
          <t>Road no 94, House no: 03, Gulshan-2, Dhaka</t>
        </is>
      </c>
      <c r="L552" s="85" t="inlineStr">
        <is>
          <t>Vill: Madhayam Bejoypur; P.O.- Bejoypur; P.S.- sadar south, Dist: Comilla.</t>
        </is>
      </c>
      <c r="M552" s="32" t="inlineStr">
        <is>
          <t>01722432393</t>
        </is>
      </c>
      <c r="N552" s="90" t="inlineStr">
        <is>
          <t>anjan14-705@diu.edu.bd</t>
        </is>
      </c>
    </row>
    <row customHeight="1" ht="12.75" r="553" s="161">
      <c r="A553" s="10" t="n"/>
      <c r="B553" s="85" t="n">
        <v>551</v>
      </c>
      <c r="C553" s="85" t="n"/>
      <c r="D553" s="96" t="inlineStr">
        <is>
          <t>Chanchal Kumar</t>
        </is>
      </c>
      <c r="E553" s="29" t="inlineStr">
        <is>
          <t>122-15-1840</t>
        </is>
      </c>
      <c r="F553" s="49">
        <f>IF((MID(E553,5,2))="10","ENG",IF((MID(E553,5,2))="11","BBA",IF((MID(E553,5,2))="12","MBA(E)",IF((MID(E553,5,2))="14","MBA",IF((MID(E553,5,2))="15","CSE",IF((MID(E553,5,2))="16","CIS",IF((MID(E553,5,2))="17","MS-MIS",IF((MID(E553,5,2))="18","B.COM",IF((MID(E553,5,2))="19","ETE",IF((MID(E553,5,2))="20","CS",IF((MID(E553,5,2))="21","MA-ENG(P)",IF((MID(E553,5,2))="22","MA-ENG(F)",IF((MID(E553,5,2))="23","TE",IF((MID(E553,5,2))="24","JMC",IF((MID(E553,5,2))="25","MS-CSE",IF((MID(E553,5,2))="26","LLB(H)",IF((MID(E553,5,2))="27","BRE",IF((MID(E553,5,2))="28","MSS-JMC",IF((MID(E553,5,2))="29","PHARMACY",IF((MID(E553,5,2))="30","ESDM",IF((MID(E553,5,2))="31","MS-ETE",IF((MID(E553,5,2))="32","MS-TE",IF((MID(E553,5,2))="33","EEE",IF((MID(E553,5,2))="34","NFE",IF((MID(E553,5,2))="35","SWE",IF((MID(E553,5,2))="36","LLB(P)",IF((MID(E553,5,2))="37","LLM(Pre)",IF((MID(E553,5,2))="38","LLM(F)",IF((MID(E553,5,2))="39","ICT",IF((MID(E553,5,2))="40","MTCA",IF((MID(E553,5,2))="41","MS-PH",IF((MID(E553,5,2))="42","ARCH",IF((MID(E553,5,2))="43","THM",IF((MID(E553,5,2))="44","MS-SWE",IF((MID(E553,5,2))="45","ENTRE",IF((MID(E553,5,2))="46","M-PHARM",IF((MID(E553,5,2))="47","CIVIL-ENG",0)))))))))))))))))))))))))))))))))))))</f>
        <v/>
      </c>
      <c r="G553" s="90">
        <f>IF((LEFT(E553,3))="063","Fall-2006",IF((LEFT(E553,3))="071","Spring-2007",IF((LEFT(E553,3))="072","Summer-2007",IF((LEFT(E553,3))="073","Fall-2007",IF((LEFT(E553,3))="081","Spring-2008",IF((LEFT(E553,3))="082","Summer-2008",IF((LEFT(E553,3))="083","Fall-2008",IF((LEFT(E553,3))="091","Spring-2009",IF((LEFT(E553,3))="092","Summer-2009",IF((LEFT(E553,3))="093","Fall-2009",IF((LEFT(E553,3))="101","Spring-2010",IF((LEFT(E553,3))="102","Summer-2010",IF((LEFT(E553,3))="103","Fall-2010",IF((LEFT(E553,3))="111","Spring-2011",IF((LEFT(E553,3))="112","Summer-2011",IF((LEFT(E553,3))="113","Fall-2011",IF((LEFT(E553,3))="121","Spring-2012",IF((LEFT(E553,3))="122","Summer-2012",IF((LEFT(E553,3))="123","Fall-2012",IF((LEFT(E553,3))="131","Spring-2013",IF((LEFT(E553,3))="132","Summer-2013",IF((LEFT(E553,3))="133","Fall-2013",IF((LEFT(E553,3))="141","Spring-2014",IF((LEFT(E553,3))="142","Summer-2014",IF((LEFT(E553,3))="143","Fall-2014",0)))))))))))))))))))))))))</f>
        <v/>
      </c>
      <c r="H553" s="85" t="inlineStr">
        <is>
          <t>Fall-2015</t>
        </is>
      </c>
      <c r="I553" s="85" t="inlineStr">
        <is>
          <t>BIIT, Bogra</t>
        </is>
      </c>
      <c r="J553" s="85" t="inlineStr">
        <is>
          <t>Instructer</t>
        </is>
      </c>
      <c r="K553" s="85" t="inlineStr">
        <is>
          <t>Vill:Borialatta. P.O.- Kaiakanchi</t>
        </is>
      </c>
      <c r="L553" s="85" t="inlineStr">
        <is>
          <t>Vill:Borialatta. P.O.- Kaiakanchi, Thana- adamdighi, Dis- Bogra.</t>
        </is>
      </c>
      <c r="M553" s="32" t="inlineStr">
        <is>
          <t>01723772727</t>
        </is>
      </c>
      <c r="N553" t="inlineStr">
        <is>
          <t>chanchal15-1840@diu.edu.bd</t>
        </is>
      </c>
    </row>
    <row customHeight="1" ht="12.75" r="554" s="161">
      <c r="A554" s="10" t="n"/>
      <c r="B554" s="85" t="n">
        <v>552</v>
      </c>
      <c r="C554" s="85" t="n"/>
      <c r="D554" s="96" t="inlineStr">
        <is>
          <t>Muhammad Shariful Islam</t>
        </is>
      </c>
      <c r="E554" s="29" t="inlineStr">
        <is>
          <t>103-23-2114</t>
        </is>
      </c>
      <c r="F554" s="49">
        <f>IF((MID(E554,5,2))="10","ENG",IF((MID(E554,5,2))="11","BBA",IF((MID(E554,5,2))="12","MBA(E)",IF((MID(E554,5,2))="14","MBA",IF((MID(E554,5,2))="15","CSE",IF((MID(E554,5,2))="16","CIS",IF((MID(E554,5,2))="17","MS-MIS",IF((MID(E554,5,2))="18","B.COM",IF((MID(E554,5,2))="19","ETE",IF((MID(E554,5,2))="20","CS",IF((MID(E554,5,2))="21","MA-ENG(P)",IF((MID(E554,5,2))="22","MA-ENG(F)",IF((MID(E554,5,2))="23","TE",IF((MID(E554,5,2))="24","JMC",IF((MID(E554,5,2))="25","MS-CSE",IF((MID(E554,5,2))="26","LLB(H)",IF((MID(E554,5,2))="27","BRE",IF((MID(E554,5,2))="28","MSS-JMC",IF((MID(E554,5,2))="29","PHARMACY",IF((MID(E554,5,2))="30","ESDM",IF((MID(E554,5,2))="31","MS-ETE",IF((MID(E554,5,2))="32","MS-TE",IF((MID(E554,5,2))="33","EEE",IF((MID(E554,5,2))="34","NFE",IF((MID(E554,5,2))="35","SWE",IF((MID(E554,5,2))="36","LLB(P)",IF((MID(E554,5,2))="37","LLM(Pre)",IF((MID(E554,5,2))="38","LLM(F)",IF((MID(E554,5,2))="39","ICT",IF((MID(E554,5,2))="40","MTCA",IF((MID(E554,5,2))="41","MS-PH",IF((MID(E554,5,2))="42","ARCH",IF((MID(E554,5,2))="43","THM",IF((MID(E554,5,2))="44","MS-SWE",IF((MID(E554,5,2))="45","ENTRE",IF((MID(E554,5,2))="46","M-PHARM",IF((MID(E554,5,2))="47","CIVIL-ENG",0)))))))))))))))))))))))))))))))))))))</f>
        <v/>
      </c>
      <c r="G554" s="90">
        <f>IF((LEFT(E554,3))="063","Fall-2006",IF((LEFT(E554,3))="071","Spring-2007",IF((LEFT(E554,3))="072","Summer-2007",IF((LEFT(E554,3))="073","Fall-2007",IF((LEFT(E554,3))="081","Spring-2008",IF((LEFT(E554,3))="082","Summer-2008",IF((LEFT(E554,3))="083","Fall-2008",IF((LEFT(E554,3))="091","Spring-2009",IF((LEFT(E554,3))="092","Summer-2009",IF((LEFT(E554,3))="093","Fall-2009",IF((LEFT(E554,3))="101","Spring-2010",IF((LEFT(E554,3))="102","Summer-2010",IF((LEFT(E554,3))="103","Fall-2010",IF((LEFT(E554,3))="111","Spring-2011",IF((LEFT(E554,3))="112","Summer-2011",IF((LEFT(E554,3))="113","Fall-2011",IF((LEFT(E554,3))="121","Spring-2012",IF((LEFT(E554,3))="122","Summer-2012",IF((LEFT(E554,3))="123","Fall-2012",IF((LEFT(E554,3))="131","Spring-2013",IF((LEFT(E554,3))="132","Summer-2013",IF((LEFT(E554,3))="133","Fall-2013",IF((LEFT(E554,3))="141","Spring-2014",IF((LEFT(E554,3))="142","Summer-2014",IF((LEFT(E554,3))="143","Fall-2014",0)))))))))))))))))))))))))</f>
        <v/>
      </c>
      <c r="H554" s="85" t="inlineStr">
        <is>
          <t>Fall-2014</t>
        </is>
      </c>
      <c r="I554" s="85" t="inlineStr">
        <is>
          <t>Fakir Fashion LTD.</t>
        </is>
      </c>
      <c r="J554" s="85" t="inlineStr">
        <is>
          <t>Asst. Officer(IPE Dept.)</t>
        </is>
      </c>
      <c r="K554" s="85" t="inlineStr">
        <is>
          <t xml:space="preserve">38/1/A, Haji Brother's road, Jamtola, Narayanganj </t>
        </is>
      </c>
      <c r="L554" s="85" t="inlineStr">
        <is>
          <t>Khidramatia, belkuchi, sirajganj</t>
        </is>
      </c>
      <c r="M554" s="32" t="inlineStr">
        <is>
          <t>01755285665</t>
        </is>
      </c>
      <c r="N554" t="inlineStr">
        <is>
          <t>islam.sajeeb@gmail.com</t>
        </is>
      </c>
    </row>
    <row customHeight="1" ht="12.75" r="555" s="161">
      <c r="A555" s="10" t="n"/>
      <c r="B555" s="85" t="n">
        <v>553</v>
      </c>
      <c r="C555" s="85" t="n"/>
      <c r="D555" s="96" t="inlineStr">
        <is>
          <t>Sazzad Hossain</t>
        </is>
      </c>
      <c r="E555" s="29" t="inlineStr">
        <is>
          <t>122-11-390</t>
        </is>
      </c>
      <c r="F555" s="49">
        <f>IF((MID(E555,5,2))="10","ENG",IF((MID(E555,5,2))="11","BBA",IF((MID(E555,5,2))="12","MBA(E)",IF((MID(E555,5,2))="14","MBA",IF((MID(E555,5,2))="15","CSE",IF((MID(E555,5,2))="16","CIS",IF((MID(E555,5,2))="17","MS-MIS",IF((MID(E555,5,2))="18","B.COM",IF((MID(E555,5,2))="19","ETE",IF((MID(E555,5,2))="20","CS",IF((MID(E555,5,2))="21","MA-ENG(P)",IF((MID(E555,5,2))="22","MA-ENG(F)",IF((MID(E555,5,2))="23","TE",IF((MID(E555,5,2))="24","JMC",IF((MID(E555,5,2))="25","MS-CSE",IF((MID(E555,5,2))="26","LLB(H)",IF((MID(E555,5,2))="27","BRE",IF((MID(E555,5,2))="28","MSS-JMC",IF((MID(E555,5,2))="29","PHARMACY",IF((MID(E555,5,2))="30","ESDM",IF((MID(E555,5,2))="31","MS-ETE",IF((MID(E555,5,2))="32","MS-TE",IF((MID(E555,5,2))="33","EEE",IF((MID(E555,5,2))="34","NFE",IF((MID(E555,5,2))="35","SWE",IF((MID(E555,5,2))="36","LLB(P)",IF((MID(E555,5,2))="37","LLM(Pre)",IF((MID(E555,5,2))="38","LLM(F)",IF((MID(E555,5,2))="39","ICT",IF((MID(E555,5,2))="40","MTCA",IF((MID(E555,5,2))="41","MS-PH",IF((MID(E555,5,2))="42","ARCH",IF((MID(E555,5,2))="43","THM",IF((MID(E555,5,2))="44","MS-SWE",IF((MID(E555,5,2))="45","ENTRE",IF((MID(E555,5,2))="46","M-PHARM",IF((MID(E555,5,2))="47","CIVIL-ENG",0)))))))))))))))))))))))))))))))))))))</f>
        <v/>
      </c>
      <c r="G555" s="90">
        <f>IF((LEFT(E555,3))="063","Fall-2006",IF((LEFT(E555,3))="071","Spring-2007",IF((LEFT(E555,3))="072","Summer-2007",IF((LEFT(E555,3))="073","Fall-2007",IF((LEFT(E555,3))="081","Spring-2008",IF((LEFT(E555,3))="082","Summer-2008",IF((LEFT(E555,3))="083","Fall-2008",IF((LEFT(E555,3))="091","Spring-2009",IF((LEFT(E555,3))="092","Summer-2009",IF((LEFT(E555,3))="093","Fall-2009",IF((LEFT(E555,3))="101","Spring-2010",IF((LEFT(E555,3))="102","Summer-2010",IF((LEFT(E555,3))="103","Fall-2010",IF((LEFT(E555,3))="111","Spring-2011",IF((LEFT(E555,3))="112","Summer-2011",IF((LEFT(E555,3))="113","Fall-2011",IF((LEFT(E555,3))="121","Spring-2012",IF((LEFT(E555,3))="122","Summer-2012",IF((LEFT(E555,3))="123","Fall-2012",IF((LEFT(E555,3))="131","Spring-2013",IF((LEFT(E555,3))="132","Summer-2013",IF((LEFT(E555,3))="133","Fall-2013",IF((LEFT(E555,3))="141","Spring-2014",IF((LEFT(E555,3))="142","Summer-2014",IF((LEFT(E555,3))="143","Fall-2014",0)))))))))))))))))))))))))</f>
        <v/>
      </c>
      <c r="H555" s="85" t="inlineStr">
        <is>
          <t>Fall-2015</t>
        </is>
      </c>
      <c r="I555" s="85" t="inlineStr">
        <is>
          <t>-</t>
        </is>
      </c>
      <c r="J555" s="85" t="inlineStr">
        <is>
          <t>-</t>
        </is>
      </c>
      <c r="K555" s="85" t="inlineStr">
        <is>
          <t>Aritapara, Dokhinkhan, Uttara,Dhaka.</t>
        </is>
      </c>
      <c r="L555" s="85" t="inlineStr">
        <is>
          <t>Vill-Sharirampur, Post-Goulpara, Thana-Jhenaidah, Dist-Jhenaidah.</t>
        </is>
      </c>
      <c r="M555" s="32" t="inlineStr">
        <is>
          <t>01768808831</t>
        </is>
      </c>
      <c r="N555" s="90" t="inlineStr">
        <is>
          <t>sazzad111213@ymail.com</t>
        </is>
      </c>
    </row>
    <row customHeight="1" ht="12.75" r="556" s="161">
      <c r="A556" s="10" t="n"/>
      <c r="B556" s="85" t="n">
        <v>554</v>
      </c>
      <c r="C556" s="85" t="n"/>
      <c r="D556" s="96" t="inlineStr">
        <is>
          <t>Md. Jewel</t>
        </is>
      </c>
      <c r="E556" s="29" t="inlineStr">
        <is>
          <t>103-33-372</t>
        </is>
      </c>
      <c r="F556" s="49">
        <f>IF((MID(E556,5,2))="10","ENG",IF((MID(E556,5,2))="11","BBA",IF((MID(E556,5,2))="12","MBA(E)",IF((MID(E556,5,2))="14","MBA",IF((MID(E556,5,2))="15","CSE",IF((MID(E556,5,2))="16","CIS",IF((MID(E556,5,2))="17","MS-MIS",IF((MID(E556,5,2))="18","B.COM",IF((MID(E556,5,2))="19","ETE",IF((MID(E556,5,2))="20","CS",IF((MID(E556,5,2))="21","MA-ENG(P)",IF((MID(E556,5,2))="22","MA-ENG(F)",IF((MID(E556,5,2))="23","TE",IF((MID(E556,5,2))="24","JMC",IF((MID(E556,5,2))="25","MS-CSE",IF((MID(E556,5,2))="26","LLB(H)",IF((MID(E556,5,2))="27","BRE",IF((MID(E556,5,2))="28","MSS-JMC",IF((MID(E556,5,2))="29","PHARMACY",IF((MID(E556,5,2))="30","ESDM",IF((MID(E556,5,2))="31","MS-ETE",IF((MID(E556,5,2))="32","MS-TE",IF((MID(E556,5,2))="33","EEE",IF((MID(E556,5,2))="34","NFE",IF((MID(E556,5,2))="35","SWE",IF((MID(E556,5,2))="36","LLB(P)",IF((MID(E556,5,2))="37","LLM(Pre)",IF((MID(E556,5,2))="38","LLM(F)",IF((MID(E556,5,2))="39","ICT",IF((MID(E556,5,2))="40","MTCA",IF((MID(E556,5,2))="41","MS-PH",IF((MID(E556,5,2))="42","ARCH",IF((MID(E556,5,2))="43","THM",IF((MID(E556,5,2))="44","MS-SWE",IF((MID(E556,5,2))="45","ENTRE",IF((MID(E556,5,2))="46","M-PHARM",IF((MID(E556,5,2))="47","CIVIL-ENG",0)))))))))))))))))))))))))))))))))))))</f>
        <v/>
      </c>
      <c r="G556" s="90">
        <f>IF((LEFT(E556,3))="063","Fall-2006",IF((LEFT(E556,3))="071","Spring-2007",IF((LEFT(E556,3))="072","Summer-2007",IF((LEFT(E556,3))="073","Fall-2007",IF((LEFT(E556,3))="081","Spring-2008",IF((LEFT(E556,3))="082","Summer-2008",IF((LEFT(E556,3))="083","Fall-2008",IF((LEFT(E556,3))="091","Spring-2009",IF((LEFT(E556,3))="092","Summer-2009",IF((LEFT(E556,3))="093","Fall-2009",IF((LEFT(E556,3))="101","Spring-2010",IF((LEFT(E556,3))="102","Summer-2010",IF((LEFT(E556,3))="103","Fall-2010",IF((LEFT(E556,3))="111","Spring-2011",IF((LEFT(E556,3))="112","Summer-2011",IF((LEFT(E556,3))="113","Fall-2011",IF((LEFT(E556,3))="121","Spring-2012",IF((LEFT(E556,3))="122","Summer-2012",IF((LEFT(E556,3))="123","Fall-2012",IF((LEFT(E556,3))="131","Spring-2013",IF((LEFT(E556,3))="132","Summer-2013",IF((LEFT(E556,3))="133","Fall-2013",IF((LEFT(E556,3))="141","Spring-2014",IF((LEFT(E556,3))="142","Summer-2014",IF((LEFT(E556,3))="143","Fall-2014",0)))))))))))))))))))))))))</f>
        <v/>
      </c>
      <c r="H556" s="85" t="inlineStr">
        <is>
          <t>Spring-2014</t>
        </is>
      </c>
      <c r="I556" s="85" t="inlineStr">
        <is>
          <t>Gazi Auto Tyre</t>
        </is>
      </c>
      <c r="J556" s="85" t="inlineStr">
        <is>
          <t>Asst. Engineer</t>
        </is>
      </c>
      <c r="K556" s="85" t="inlineStr">
        <is>
          <t>1064/4c, Jamltola, Shewrapara, Mirpur, Dhaka</t>
        </is>
      </c>
      <c r="L556" s="85" t="inlineStr">
        <is>
          <t>58/B, North Kawnia, Shere-e-Bangla Nagar, Barisal</t>
        </is>
      </c>
      <c r="M556" s="32" t="inlineStr">
        <is>
          <t>01724214827</t>
        </is>
      </c>
      <c r="N556" s="90" t="inlineStr">
        <is>
          <t>jewel_372@diu.edu.bd</t>
        </is>
      </c>
    </row>
    <row customHeight="1" ht="12.75" r="557" s="161">
      <c r="A557" s="10" t="n"/>
      <c r="B557" s="85" t="n">
        <v>555</v>
      </c>
      <c r="C557" s="85" t="n"/>
      <c r="D557" s="96" t="inlineStr">
        <is>
          <t>Md. Mofazzal. Hossan. Munna</t>
        </is>
      </c>
      <c r="E557" s="29" t="inlineStr">
        <is>
          <t>111-15-1171</t>
        </is>
      </c>
      <c r="F557" s="49">
        <f>IF((MID(E557,5,2))="10","ENG",IF((MID(E557,5,2))="11","BBA",IF((MID(E557,5,2))="12","MBA(E)",IF((MID(E557,5,2))="14","MBA",IF((MID(E557,5,2))="15","CSE",IF((MID(E557,5,2))="16","CIS",IF((MID(E557,5,2))="17","MS-MIS",IF((MID(E557,5,2))="18","B.COM",IF((MID(E557,5,2))="19","ETE",IF((MID(E557,5,2))="20","CS",IF((MID(E557,5,2))="21","MA-ENG(P)",IF((MID(E557,5,2))="22","MA-ENG(F)",IF((MID(E557,5,2))="23","TE",IF((MID(E557,5,2))="24","JMC",IF((MID(E557,5,2))="25","MS-CSE",IF((MID(E557,5,2))="26","LLB(H)",IF((MID(E557,5,2))="27","BRE",IF((MID(E557,5,2))="28","MSS-JMC",IF((MID(E557,5,2))="29","PHARMACY",IF((MID(E557,5,2))="30","ESDM",IF((MID(E557,5,2))="31","MS-ETE",IF((MID(E557,5,2))="32","MS-TE",IF((MID(E557,5,2))="33","EEE",IF((MID(E557,5,2))="34","NFE",IF((MID(E557,5,2))="35","SWE",IF((MID(E557,5,2))="36","LLB(P)",IF((MID(E557,5,2))="37","LLM(Pre)",IF((MID(E557,5,2))="38","LLM(F)",IF((MID(E557,5,2))="39","ICT",IF((MID(E557,5,2))="40","MTCA",IF((MID(E557,5,2))="41","MS-PH",IF((MID(E557,5,2))="42","ARCH",IF((MID(E557,5,2))="43","THM",IF((MID(E557,5,2))="44","MS-SWE",IF((MID(E557,5,2))="45","ENTRE",IF((MID(E557,5,2))="46","M-PHARM",IF((MID(E557,5,2))="47","CIVIL-ENG",0)))))))))))))))))))))))))))))))))))))</f>
        <v/>
      </c>
      <c r="G557" s="90">
        <f>IF((LEFT(E557,3))="063","Fall-2006",IF((LEFT(E557,3))="071","Spring-2007",IF((LEFT(E557,3))="072","Summer-2007",IF((LEFT(E557,3))="073","Fall-2007",IF((LEFT(E557,3))="081","Spring-2008",IF((LEFT(E557,3))="082","Summer-2008",IF((LEFT(E557,3))="083","Fall-2008",IF((LEFT(E557,3))="091","Spring-2009",IF((LEFT(E557,3))="092","Summer-2009",IF((LEFT(E557,3))="093","Fall-2009",IF((LEFT(E557,3))="101","Spring-2010",IF((LEFT(E557,3))="102","Summer-2010",IF((LEFT(E557,3))="103","Fall-2010",IF((LEFT(E557,3))="111","Spring-2011",IF((LEFT(E557,3))="112","Summer-2011",IF((LEFT(E557,3))="113","Fall-2011",IF((LEFT(E557,3))="121","Spring-2012",IF((LEFT(E557,3))="122","Summer-2012",IF((LEFT(E557,3))="123","Fall-2012",IF((LEFT(E557,3))="131","Spring-2013",IF((LEFT(E557,3))="132","Summer-2013",IF((LEFT(E557,3))="133","Fall-2013",IF((LEFT(E557,3))="141","Spring-2014",IF((LEFT(E557,3))="142","Summer-2014",IF((LEFT(E557,3))="143","Fall-2014",0)))))))))))))))))))))))))</f>
        <v/>
      </c>
      <c r="H557" s="85" t="inlineStr">
        <is>
          <t>Summer-2015</t>
        </is>
      </c>
      <c r="I557" s="85" t="inlineStr">
        <is>
          <t>Bluebirdinteractive Ltd.</t>
        </is>
      </c>
      <c r="J557" s="85" t="inlineStr">
        <is>
          <t>Jr. QA Engineer</t>
        </is>
      </c>
      <c r="K557" s="85" t="inlineStr">
        <is>
          <t>509, West Shewrapara, Dhaka</t>
        </is>
      </c>
      <c r="L557" s="85" t="inlineStr">
        <is>
          <t>Vill+Post- Narayanpur, Thana- Pirganj, Dist- Thakurgaon</t>
        </is>
      </c>
      <c r="M557" s="32" t="inlineStr">
        <is>
          <t>01723791482</t>
        </is>
      </c>
      <c r="N557" t="inlineStr">
        <is>
          <t>munna15-1171@diu.edu.bd</t>
        </is>
      </c>
    </row>
    <row customHeight="1" ht="12.75" r="558" s="161">
      <c r="A558" s="10" t="n"/>
      <c r="B558" s="85" t="n">
        <v>556</v>
      </c>
      <c r="C558" s="85" t="n"/>
      <c r="D558" s="96" t="inlineStr">
        <is>
          <t>Pritylata Ray</t>
        </is>
      </c>
      <c r="E558" s="29" t="inlineStr">
        <is>
          <t>112-15-1395</t>
        </is>
      </c>
      <c r="F558" s="49">
        <f>IF((MID(E558,5,2))="10","ENG",IF((MID(E558,5,2))="11","BBA",IF((MID(E558,5,2))="12","MBA(E)",IF((MID(E558,5,2))="14","MBA",IF((MID(E558,5,2))="15","CSE",IF((MID(E558,5,2))="16","CIS",IF((MID(E558,5,2))="17","MS-MIS",IF((MID(E558,5,2))="18","B.COM",IF((MID(E558,5,2))="19","ETE",IF((MID(E558,5,2))="20","CS",IF((MID(E558,5,2))="21","MA-ENG(P)",IF((MID(E558,5,2))="22","MA-ENG(F)",IF((MID(E558,5,2))="23","TE",IF((MID(E558,5,2))="24","JMC",IF((MID(E558,5,2))="25","MS-CSE",IF((MID(E558,5,2))="26","LLB(H)",IF((MID(E558,5,2))="27","BRE",IF((MID(E558,5,2))="28","MSS-JMC",IF((MID(E558,5,2))="29","PHARMACY",IF((MID(E558,5,2))="30","ESDM",IF((MID(E558,5,2))="31","MS-ETE",IF((MID(E558,5,2))="32","MS-TE",IF((MID(E558,5,2))="33","EEE",IF((MID(E558,5,2))="34","NFE",IF((MID(E558,5,2))="35","SWE",IF((MID(E558,5,2))="36","LLB(P)",IF((MID(E558,5,2))="37","LLM(Pre)",IF((MID(E558,5,2))="38","LLM(F)",IF((MID(E558,5,2))="39","ICT",IF((MID(E558,5,2))="40","MTCA",IF((MID(E558,5,2))="41","MS-PH",IF((MID(E558,5,2))="42","ARCH",IF((MID(E558,5,2))="43","THM",IF((MID(E558,5,2))="44","MS-SWE",IF((MID(E558,5,2))="45","ENTRE",IF((MID(E558,5,2))="46","M-PHARM",IF((MID(E558,5,2))="47","CIVIL-ENG",0)))))))))))))))))))))))))))))))))))))</f>
        <v/>
      </c>
      <c r="G558" s="90">
        <f>IF((LEFT(E558,3))="063","Fall-2006",IF((LEFT(E558,3))="071","Spring-2007",IF((LEFT(E558,3))="072","Summer-2007",IF((LEFT(E558,3))="073","Fall-2007",IF((LEFT(E558,3))="081","Spring-2008",IF((LEFT(E558,3))="082","Summer-2008",IF((LEFT(E558,3))="083","Fall-2008",IF((LEFT(E558,3))="091","Spring-2009",IF((LEFT(E558,3))="092","Summer-2009",IF((LEFT(E558,3))="093","Fall-2009",IF((LEFT(E558,3))="101","Spring-2010",IF((LEFT(E558,3))="102","Summer-2010",IF((LEFT(E558,3))="103","Fall-2010",IF((LEFT(E558,3))="111","Spring-2011",IF((LEFT(E558,3))="112","Summer-2011",IF((LEFT(E558,3))="113","Fall-2011",IF((LEFT(E558,3))="121","Spring-2012",IF((LEFT(E558,3))="122","Summer-2012",IF((LEFT(E558,3))="123","Fall-2012",IF((LEFT(E558,3))="131","Spring-2013",IF((LEFT(E558,3))="132","Summer-2013",IF((LEFT(E558,3))="133","Fall-2013",IF((LEFT(E558,3))="141","Spring-2014",IF((LEFT(E558,3))="142","Summer-2014",IF((LEFT(E558,3))="143","Fall-2014",0)))))))))))))))))))))))))</f>
        <v/>
      </c>
      <c r="H558" s="85" t="inlineStr">
        <is>
          <t>Spring-2014</t>
        </is>
      </c>
      <c r="I558" s="85" t="inlineStr">
        <is>
          <t>-</t>
        </is>
      </c>
      <c r="J558" s="85" t="inlineStr">
        <is>
          <t>-</t>
        </is>
      </c>
      <c r="K558" s="85" t="inlineStr">
        <is>
          <t>213/4, Flat-3, West Agargaon, Dhaka.</t>
        </is>
      </c>
      <c r="L558" s="85" t="inlineStr">
        <is>
          <t>Prosha Kaloa, Kurigram Sadar, Kurigram.</t>
        </is>
      </c>
      <c r="M558" s="32" t="inlineStr">
        <is>
          <t>01727603068</t>
        </is>
      </c>
      <c r="N558" t="inlineStr">
        <is>
          <t>lotu.kpi@gmail.com</t>
        </is>
      </c>
    </row>
    <row customHeight="1" ht="12.75" r="559" s="161">
      <c r="A559" s="10" t="n"/>
      <c r="B559" s="85" t="n">
        <v>557</v>
      </c>
      <c r="C559" s="85" t="n"/>
      <c r="D559" s="96" t="inlineStr">
        <is>
          <t>Yousra Binte Kadir</t>
        </is>
      </c>
      <c r="E559" s="29" t="inlineStr">
        <is>
          <t>111-26-198</t>
        </is>
      </c>
      <c r="F559" s="49">
        <f>IF((MID(E559,5,2))="10","ENG",IF((MID(E559,5,2))="11","BBA",IF((MID(E559,5,2))="12","MBA(E)",IF((MID(E559,5,2))="14","MBA",IF((MID(E559,5,2))="15","CSE",IF((MID(E559,5,2))="16","CIS",IF((MID(E559,5,2))="17","MS-MIS",IF((MID(E559,5,2))="18","B.COM",IF((MID(E559,5,2))="19","ETE",IF((MID(E559,5,2))="20","CS",IF((MID(E559,5,2))="21","MA-ENG(P)",IF((MID(E559,5,2))="22","MA-ENG(F)",IF((MID(E559,5,2))="23","TE",IF((MID(E559,5,2))="24","JMC",IF((MID(E559,5,2))="25","MS-CSE",IF((MID(E559,5,2))="26","LLB(H)",IF((MID(E559,5,2))="27","BRE",IF((MID(E559,5,2))="28","MSS-JMC",IF((MID(E559,5,2))="29","PHARMACY",IF((MID(E559,5,2))="30","ESDM",IF((MID(E559,5,2))="31","MS-ETE",IF((MID(E559,5,2))="32","MS-TE",IF((MID(E559,5,2))="33","EEE",IF((MID(E559,5,2))="34","NFE",IF((MID(E559,5,2))="35","SWE",IF((MID(E559,5,2))="36","LLB(P)",IF((MID(E559,5,2))="37","LLM(Pre)",IF((MID(E559,5,2))="38","LLM(F)",IF((MID(E559,5,2))="39","ICT",IF((MID(E559,5,2))="40","MTCA",IF((MID(E559,5,2))="41","MS-PH",IF((MID(E559,5,2))="42","ARCH",IF((MID(E559,5,2))="43","THM",IF((MID(E559,5,2))="44","MS-SWE",IF((MID(E559,5,2))="45","ENTRE",IF((MID(E559,5,2))="46","M-PHARM",IF((MID(E559,5,2))="47","CIVIL-ENG",0)))))))))))))))))))))))))))))))))))))</f>
        <v/>
      </c>
      <c r="G559" s="90">
        <f>IF((LEFT(E559,3))="063","Fall-2006",IF((LEFT(E559,3))="071","Spring-2007",IF((LEFT(E559,3))="072","Summer-2007",IF((LEFT(E559,3))="073","Fall-2007",IF((LEFT(E559,3))="081","Spring-2008",IF((LEFT(E559,3))="082","Summer-2008",IF((LEFT(E559,3))="083","Fall-2008",IF((LEFT(E559,3))="091","Spring-2009",IF((LEFT(E559,3))="092","Summer-2009",IF((LEFT(E559,3))="093","Fall-2009",IF((LEFT(E559,3))="101","Spring-2010",IF((LEFT(E559,3))="102","Summer-2010",IF((LEFT(E559,3))="103","Fall-2010",IF((LEFT(E559,3))="111","Spring-2011",IF((LEFT(E559,3))="112","Summer-2011",IF((LEFT(E559,3))="113","Fall-2011",IF((LEFT(E559,3))="121","Spring-2012",IF((LEFT(E559,3))="122","Summer-2012",IF((LEFT(E559,3))="123","Fall-2012",IF((LEFT(E559,3))="131","Spring-2013",IF((LEFT(E559,3))="132","Summer-2013",IF((LEFT(E559,3))="133","Fall-2013",IF((LEFT(E559,3))="141","Spring-2014",IF((LEFT(E559,3))="142","Summer-2014",IF((LEFT(E559,3))="143","Fall-2014",0)))))))))))))))))))))))))</f>
        <v/>
      </c>
      <c r="H559" s="85" t="inlineStr">
        <is>
          <t>Fall-2014</t>
        </is>
      </c>
      <c r="I559" s="85" t="inlineStr">
        <is>
          <t>L.L.M.(Final)</t>
        </is>
      </c>
      <c r="J559" s="85" t="inlineStr">
        <is>
          <t>Daffodil International University</t>
        </is>
      </c>
      <c r="K559" s="85" t="inlineStr">
        <is>
          <t>455/1 South paikpara, mirpur, Dhaka-1216</t>
        </is>
      </c>
      <c r="L559" s="85" t="inlineStr">
        <is>
          <t>455/1 South paikpara, mirpur, Dhaka-1216</t>
        </is>
      </c>
      <c r="M559" s="32" t="inlineStr">
        <is>
          <t>01676995482</t>
        </is>
      </c>
      <c r="N559" s="90" t="inlineStr">
        <is>
          <t>kadir26-198@diu.edu.bd</t>
        </is>
      </c>
    </row>
    <row customHeight="1" ht="12.75" r="560" s="161">
      <c r="A560" s="10" t="n"/>
      <c r="B560" s="85" t="n">
        <v>558</v>
      </c>
      <c r="C560" s="85" t="n"/>
      <c r="D560" s="96" t="inlineStr">
        <is>
          <t>Md. Imtiaz Hossain</t>
        </is>
      </c>
      <c r="E560" s="29" t="inlineStr">
        <is>
          <t>111-23-2412</t>
        </is>
      </c>
      <c r="F560" s="49">
        <f>IF((MID(E560,5,2))="10","ENG",IF((MID(E560,5,2))="11","BBA",IF((MID(E560,5,2))="12","MBA(E)",IF((MID(E560,5,2))="14","MBA",IF((MID(E560,5,2))="15","CSE",IF((MID(E560,5,2))="16","CIS",IF((MID(E560,5,2))="17","MS-MIS",IF((MID(E560,5,2))="18","B.COM",IF((MID(E560,5,2))="19","ETE",IF((MID(E560,5,2))="20","CS",IF((MID(E560,5,2))="21","MA-ENG(P)",IF((MID(E560,5,2))="22","MA-ENG(F)",IF((MID(E560,5,2))="23","TE",IF((MID(E560,5,2))="24","JMC",IF((MID(E560,5,2))="25","MS-CSE",IF((MID(E560,5,2))="26","LLB(H)",IF((MID(E560,5,2))="27","BRE",IF((MID(E560,5,2))="28","MSS-JMC",IF((MID(E560,5,2))="29","PHARMACY",IF((MID(E560,5,2))="30","ESDM",IF((MID(E560,5,2))="31","MS-ETE",IF((MID(E560,5,2))="32","MS-TE",IF((MID(E560,5,2))="33","EEE",IF((MID(E560,5,2))="34","NFE",IF((MID(E560,5,2))="35","SWE",IF((MID(E560,5,2))="36","LLB(P)",IF((MID(E560,5,2))="37","LLM(Pre)",IF((MID(E560,5,2))="38","LLM(F)",IF((MID(E560,5,2))="39","ICT",IF((MID(E560,5,2))="40","MTCA",IF((MID(E560,5,2))="41","MS-PH",IF((MID(E560,5,2))="42","ARCH",IF((MID(E560,5,2))="43","THM",IF((MID(E560,5,2))="44","MS-SWE",IF((MID(E560,5,2))="45","ENTRE",IF((MID(E560,5,2))="46","M-PHARM",IF((MID(E560,5,2))="47","CIVIL-ENG",0)))))))))))))))))))))))))))))))))))))</f>
        <v/>
      </c>
      <c r="G560" s="90">
        <f>IF((LEFT(E560,3))="063","Fall-2006",IF((LEFT(E560,3))="071","Spring-2007",IF((LEFT(E560,3))="072","Summer-2007",IF((LEFT(E560,3))="073","Fall-2007",IF((LEFT(E560,3))="081","Spring-2008",IF((LEFT(E560,3))="082","Summer-2008",IF((LEFT(E560,3))="083","Fall-2008",IF((LEFT(E560,3))="091","Spring-2009",IF((LEFT(E560,3))="092","Summer-2009",IF((LEFT(E560,3))="093","Fall-2009",IF((LEFT(E560,3))="101","Spring-2010",IF((LEFT(E560,3))="102","Summer-2010",IF((LEFT(E560,3))="103","Fall-2010",IF((LEFT(E560,3))="111","Spring-2011",IF((LEFT(E560,3))="112","Summer-2011",IF((LEFT(E560,3))="113","Fall-2011",IF((LEFT(E560,3))="121","Spring-2012",IF((LEFT(E560,3))="122","Summer-2012",IF((LEFT(E560,3))="123","Fall-2012",IF((LEFT(E560,3))="131","Spring-2013",IF((LEFT(E560,3))="132","Summer-2013",IF((LEFT(E560,3))="133","Fall-2013",IF((LEFT(E560,3))="141","Spring-2014",IF((LEFT(E560,3))="142","Summer-2014",IF((LEFT(E560,3))="143","Fall-2014",0)))))))))))))))))))))))))</f>
        <v/>
      </c>
      <c r="H560" s="85" t="inlineStr">
        <is>
          <t>Spring-2015</t>
        </is>
      </c>
      <c r="I560" s="85" t="inlineStr">
        <is>
          <t>-</t>
        </is>
      </c>
      <c r="J560" s="85" t="inlineStr">
        <is>
          <t>-</t>
        </is>
      </c>
      <c r="K560" s="85" t="inlineStr">
        <is>
          <t>133, West Dholairpur, Dhaka-1204.</t>
        </is>
      </c>
      <c r="L560" s="85" t="inlineStr">
        <is>
          <t>133, West Dholairpur, Dhaka-1204.</t>
        </is>
      </c>
      <c r="M560" s="32" t="inlineStr">
        <is>
          <t>01672462840</t>
        </is>
      </c>
      <c r="N560" t="inlineStr">
        <is>
          <t>imtiaz2412@diu.edu.bd</t>
        </is>
      </c>
    </row>
    <row customHeight="1" ht="12.75" r="561" s="161">
      <c r="A561" s="10" t="n"/>
      <c r="B561" s="85" t="n">
        <v>559</v>
      </c>
      <c r="C561" s="85" t="n"/>
      <c r="D561" s="96" t="inlineStr">
        <is>
          <t>Md. Mahbubur Rahman Sohel</t>
        </is>
      </c>
      <c r="E561" s="29" t="inlineStr">
        <is>
          <t>112-15-1460</t>
        </is>
      </c>
      <c r="F561" s="49">
        <f>IF((MID(E561,5,2))="10","ENG",IF((MID(E561,5,2))="11","BBA",IF((MID(E561,5,2))="12","MBA(E)",IF((MID(E561,5,2))="14","MBA",IF((MID(E561,5,2))="15","CSE",IF((MID(E561,5,2))="16","CIS",IF((MID(E561,5,2))="17","MS-MIS",IF((MID(E561,5,2))="18","B.COM",IF((MID(E561,5,2))="19","ETE",IF((MID(E561,5,2))="20","CS",IF((MID(E561,5,2))="21","MA-ENG(P)",IF((MID(E561,5,2))="22","MA-ENG(F)",IF((MID(E561,5,2))="23","TE",IF((MID(E561,5,2))="24","JMC",IF((MID(E561,5,2))="25","MS-CSE",IF((MID(E561,5,2))="26","LLB(H)",IF((MID(E561,5,2))="27","BRE",IF((MID(E561,5,2))="28","MSS-JMC",IF((MID(E561,5,2))="29","PHARMACY",IF((MID(E561,5,2))="30","ESDM",IF((MID(E561,5,2))="31","MS-ETE",IF((MID(E561,5,2))="32","MS-TE",IF((MID(E561,5,2))="33","EEE",IF((MID(E561,5,2))="34","NFE",IF((MID(E561,5,2))="35","SWE",IF((MID(E561,5,2))="36","LLB(P)",IF((MID(E561,5,2))="37","LLM(Pre)",IF((MID(E561,5,2))="38","LLM(F)",IF((MID(E561,5,2))="39","ICT",IF((MID(E561,5,2))="40","MTCA",IF((MID(E561,5,2))="41","MS-PH",IF((MID(E561,5,2))="42","ARCH",IF((MID(E561,5,2))="43","THM",IF((MID(E561,5,2))="44","MS-SWE",IF((MID(E561,5,2))="45","ENTRE",IF((MID(E561,5,2))="46","M-PHARM",IF((MID(E561,5,2))="47","CIVIL-ENG",0)))))))))))))))))))))))))))))))))))))</f>
        <v/>
      </c>
      <c r="G561" s="90">
        <f>IF((LEFT(E561,3))="063","Fall-2006",IF((LEFT(E561,3))="071","Spring-2007",IF((LEFT(E561,3))="072","Summer-2007",IF((LEFT(E561,3))="073","Fall-2007",IF((LEFT(E561,3))="081","Spring-2008",IF((LEFT(E561,3))="082","Summer-2008",IF((LEFT(E561,3))="083","Fall-2008",IF((LEFT(E561,3))="091","Spring-2009",IF((LEFT(E561,3))="092","Summer-2009",IF((LEFT(E561,3))="093","Fall-2009",IF((LEFT(E561,3))="101","Spring-2010",IF((LEFT(E561,3))="102","Summer-2010",IF((LEFT(E561,3))="103","Fall-2010",IF((LEFT(E561,3))="111","Spring-2011",IF((LEFT(E561,3))="112","Summer-2011",IF((LEFT(E561,3))="113","Fall-2011",IF((LEFT(E561,3))="121","Spring-2012",IF((LEFT(E561,3))="122","Summer-2012",IF((LEFT(E561,3))="123","Fall-2012",IF((LEFT(E561,3))="131","Spring-2013",IF((LEFT(E561,3))="132","Summer-2013",IF((LEFT(E561,3))="133","Fall-2013",IF((LEFT(E561,3))="141","Spring-2014",IF((LEFT(E561,3))="142","Summer-2014",IF((LEFT(E561,3))="143","Fall-2014",0)))))))))))))))))))))))))</f>
        <v/>
      </c>
      <c r="H561" s="85" t="inlineStr">
        <is>
          <t>Summer-2014</t>
        </is>
      </c>
      <c r="I561" s="85" t="inlineStr">
        <is>
          <t xml:space="preserve"> DHL Express(BD) PVT. LTD.</t>
        </is>
      </c>
      <c r="J561" s="85" t="inlineStr">
        <is>
          <t>E-commerce Executive</t>
        </is>
      </c>
      <c r="K561" s="85" t="inlineStr">
        <is>
          <t>45/B, Lake Circus ,Kalabagan,Dhanmondi,Dhaka-1205.</t>
        </is>
      </c>
      <c r="L561" s="85" t="inlineStr">
        <is>
          <t>Vill+PO+PS- Araihazar, Dist- Narayanganj</t>
        </is>
      </c>
      <c r="M561" s="32" t="inlineStr">
        <is>
          <t>01730785825</t>
        </is>
      </c>
      <c r="N561" t="inlineStr">
        <is>
          <t>infosohelbd@yahoo.com</t>
        </is>
      </c>
    </row>
    <row customHeight="1" ht="12.75" r="562" s="161">
      <c r="A562" s="10" t="n"/>
      <c r="B562" s="85" t="n">
        <v>560</v>
      </c>
      <c r="C562" s="85" t="n"/>
      <c r="D562" s="96" t="inlineStr">
        <is>
          <t>Abdul Matin</t>
        </is>
      </c>
      <c r="E562" s="29" t="inlineStr">
        <is>
          <t>073-11-2207</t>
        </is>
      </c>
      <c r="F562" s="49">
        <f>IF((MID(E562,5,2))="10","ENG",IF((MID(E562,5,2))="11","BBA",IF((MID(E562,5,2))="12","MBA(E)",IF((MID(E562,5,2))="14","MBA",IF((MID(E562,5,2))="15","CSE",IF((MID(E562,5,2))="16","CIS",IF((MID(E562,5,2))="17","MS-MIS",IF((MID(E562,5,2))="18","B.COM",IF((MID(E562,5,2))="19","ETE",IF((MID(E562,5,2))="20","CS",IF((MID(E562,5,2))="21","MA-ENG(P)",IF((MID(E562,5,2))="22","MA-ENG(F)",IF((MID(E562,5,2))="23","TE",IF((MID(E562,5,2))="24","JMC",IF((MID(E562,5,2))="25","MS-CSE",IF((MID(E562,5,2))="26","LLB(H)",IF((MID(E562,5,2))="27","BRE",IF((MID(E562,5,2))="28","MSS-JMC",IF((MID(E562,5,2))="29","PHARMACY",IF((MID(E562,5,2))="30","ESDM",IF((MID(E562,5,2))="31","MS-ETE",IF((MID(E562,5,2))="32","MS-TE",IF((MID(E562,5,2))="33","EEE",IF((MID(E562,5,2))="34","NFE",IF((MID(E562,5,2))="35","SWE",IF((MID(E562,5,2))="36","LLB(P)",IF((MID(E562,5,2))="37","LLM(Pre)",IF((MID(E562,5,2))="38","LLM(F)",IF((MID(E562,5,2))="39","ICT",IF((MID(E562,5,2))="40","MTCA",IF((MID(E562,5,2))="41","MS-PH",IF((MID(E562,5,2))="42","ARCH",IF((MID(E562,5,2))="43","THM",IF((MID(E562,5,2))="44","MS-SWE",IF((MID(E562,5,2))="45","ENTRE",IF((MID(E562,5,2))="46","M-PHARM",IF((MID(E562,5,2))="47","CIVIL-ENG",0)))))))))))))))))))))))))))))))))))))</f>
        <v/>
      </c>
      <c r="G562" s="90">
        <f>IF((LEFT(E562,3))="063","Fall-2006",IF((LEFT(E562,3))="071","Spring-2007",IF((LEFT(E562,3))="072","Summer-2007",IF((LEFT(E562,3))="073","Fall-2007",IF((LEFT(E562,3))="081","Spring-2008",IF((LEFT(E562,3))="082","Summer-2008",IF((LEFT(E562,3))="083","Fall-2008",IF((LEFT(E562,3))="091","Spring-2009",IF((LEFT(E562,3))="092","Summer-2009",IF((LEFT(E562,3))="093","Fall-2009",IF((LEFT(E562,3))="101","Spring-2010",IF((LEFT(E562,3))="102","Summer-2010",IF((LEFT(E562,3))="103","Fall-2010",IF((LEFT(E562,3))="111","Spring-2011",IF((LEFT(E562,3))="112","Summer-2011",IF((LEFT(E562,3))="113","Fall-2011",IF((LEFT(E562,3))="121","Spring-2012",IF((LEFT(E562,3))="122","Summer-2012",IF((LEFT(E562,3))="123","Fall-2012",IF((LEFT(E562,3))="131","Spring-2013",IF((LEFT(E562,3))="132","Summer-2013",IF((LEFT(E562,3))="133","Fall-2013",IF((LEFT(E562,3))="141","Spring-2014",IF((LEFT(E562,3))="142","Summer-2014",IF((LEFT(E562,3))="143","Fall-2014",0)))))))))))))))))))))))))</f>
        <v/>
      </c>
      <c r="H562" s="85" t="inlineStr">
        <is>
          <t>Fall-2014</t>
        </is>
      </c>
      <c r="I562" s="85" t="inlineStr">
        <is>
          <t>Future Heavan Export Import</t>
        </is>
      </c>
      <c r="J562" s="85" t="inlineStr">
        <is>
          <t xml:space="preserve">C.E.O. </t>
        </is>
      </c>
      <c r="K562" s="85" t="inlineStr">
        <is>
          <t>6th Floor, Road-8, House-11, Sector-11, Uttara,Dhaka</t>
        </is>
      </c>
      <c r="L562" s="85" t="inlineStr">
        <is>
          <t>Vill-Sakanadarpur, w-07. P.S.- Dagonbhuiyan, Dist- Feni.</t>
        </is>
      </c>
      <c r="M562" s="32" t="inlineStr">
        <is>
          <t>01815234442</t>
        </is>
      </c>
      <c r="N562" t="inlineStr">
        <is>
          <t>rubel2810206@gmail.com</t>
        </is>
      </c>
    </row>
    <row customHeight="1" ht="12.75" r="563" s="161">
      <c r="A563" s="10" t="n"/>
      <c r="B563" s="85" t="n">
        <v>561</v>
      </c>
      <c r="C563" s="85" t="n"/>
      <c r="D563" s="96" t="inlineStr">
        <is>
          <t>Md Arifur Rahaman</t>
        </is>
      </c>
      <c r="E563" s="29" t="inlineStr">
        <is>
          <t>111-33-487</t>
        </is>
      </c>
      <c r="F563" s="49">
        <f>IF((MID(E563,5,2))="10","ENG",IF((MID(E563,5,2))="11","BBA",IF((MID(E563,5,2))="12","MBA(E)",IF((MID(E563,5,2))="14","MBA",IF((MID(E563,5,2))="15","CSE",IF((MID(E563,5,2))="16","CIS",IF((MID(E563,5,2))="17","MS-MIS",IF((MID(E563,5,2))="18","B.COM",IF((MID(E563,5,2))="19","ETE",IF((MID(E563,5,2))="20","CS",IF((MID(E563,5,2))="21","MA-ENG(P)",IF((MID(E563,5,2))="22","MA-ENG(F)",IF((MID(E563,5,2))="23","TE",IF((MID(E563,5,2))="24","JMC",IF((MID(E563,5,2))="25","MS-CSE",IF((MID(E563,5,2))="26","LLB(H)",IF((MID(E563,5,2))="27","BRE",IF((MID(E563,5,2))="28","MSS-JMC",IF((MID(E563,5,2))="29","PHARMACY",IF((MID(E563,5,2))="30","ESDM",IF((MID(E563,5,2))="31","MS-ETE",IF((MID(E563,5,2))="32","MS-TE",IF((MID(E563,5,2))="33","EEE",IF((MID(E563,5,2))="34","NFE",IF((MID(E563,5,2))="35","SWE",IF((MID(E563,5,2))="36","LLB(P)",IF((MID(E563,5,2))="37","LLM(Pre)",IF((MID(E563,5,2))="38","LLM(F)",IF((MID(E563,5,2))="39","ICT",IF((MID(E563,5,2))="40","MTCA",IF((MID(E563,5,2))="41","MS-PH",IF((MID(E563,5,2))="42","ARCH",IF((MID(E563,5,2))="43","THM",IF((MID(E563,5,2))="44","MS-SWE",IF((MID(E563,5,2))="45","ENTRE",IF((MID(E563,5,2))="46","M-PHARM",IF((MID(E563,5,2))="47","CIVIL-ENG",0)))))))))))))))))))))))))))))))))))))</f>
        <v/>
      </c>
      <c r="G563" s="90">
        <f>IF((LEFT(E563,3))="063","Fall-2006",IF((LEFT(E563,3))="071","Spring-2007",IF((LEFT(E563,3))="072","Summer-2007",IF((LEFT(E563,3))="073","Fall-2007",IF((LEFT(E563,3))="081","Spring-2008",IF((LEFT(E563,3))="082","Summer-2008",IF((LEFT(E563,3))="083","Fall-2008",IF((LEFT(E563,3))="091","Spring-2009",IF((LEFT(E563,3))="092","Summer-2009",IF((LEFT(E563,3))="093","Fall-2009",IF((LEFT(E563,3))="101","Spring-2010",IF((LEFT(E563,3))="102","Summer-2010",IF((LEFT(E563,3))="103","Fall-2010",IF((LEFT(E563,3))="111","Spring-2011",IF((LEFT(E563,3))="112","Summer-2011",IF((LEFT(E563,3))="113","Fall-2011",IF((LEFT(E563,3))="121","Spring-2012",IF((LEFT(E563,3))="122","Summer-2012",IF((LEFT(E563,3))="123","Fall-2012",IF((LEFT(E563,3))="131","Spring-2013",IF((LEFT(E563,3))="132","Summer-2013",IF((LEFT(E563,3))="133","Fall-2013",IF((LEFT(E563,3))="141","Spring-2014",IF((LEFT(E563,3))="142","Summer-2014",IF((LEFT(E563,3))="143","Fall-2014",0)))))))))))))))))))))))))</f>
        <v/>
      </c>
      <c r="H563" s="85" t="inlineStr">
        <is>
          <t>Spring-2014</t>
        </is>
      </c>
      <c r="I563" s="85" t="inlineStr">
        <is>
          <t>Globe Soft Drinks LTD. Begumganj, Noakhali</t>
        </is>
      </c>
      <c r="J563" s="85" t="inlineStr">
        <is>
          <t>Asst. Engineer</t>
        </is>
      </c>
      <c r="K563" s="85" t="inlineStr">
        <is>
          <t>Globe Soft Drinks LTD. Begumganj, Noakhali-3820</t>
        </is>
      </c>
      <c r="L563" s="85" t="inlineStr">
        <is>
          <t>C/O- Abdul Bhuiyan Bari, Vill- Subalpur, P.O.- Khaiara Bazar, P.S.- Feni Sadar, Dist- Feni</t>
        </is>
      </c>
      <c r="M563" s="32" t="inlineStr">
        <is>
          <t>01812745700</t>
        </is>
      </c>
      <c r="N563" t="inlineStr">
        <is>
          <t>arifeee.feni@gmail.com</t>
        </is>
      </c>
    </row>
    <row customHeight="1" ht="12.75" r="564" s="161">
      <c r="A564" s="10" t="n"/>
      <c r="B564" s="85" t="n">
        <v>562</v>
      </c>
      <c r="C564" s="85" t="n"/>
      <c r="D564" s="96" t="inlineStr">
        <is>
          <t>Mohammad Abdur Rahim Emtiaj</t>
        </is>
      </c>
      <c r="E564" s="29" t="inlineStr">
        <is>
          <t>111-15-1262</t>
        </is>
      </c>
      <c r="F564" s="49">
        <f>IF((MID(E564,5,2))="10","ENG",IF((MID(E564,5,2))="11","BBA",IF((MID(E564,5,2))="12","MBA(E)",IF((MID(E564,5,2))="14","MBA",IF((MID(E564,5,2))="15","CSE",IF((MID(E564,5,2))="16","CIS",IF((MID(E564,5,2))="17","MS-MIS",IF((MID(E564,5,2))="18","B.COM",IF((MID(E564,5,2))="19","ETE",IF((MID(E564,5,2))="20","CS",IF((MID(E564,5,2))="21","MA-ENG(P)",IF((MID(E564,5,2))="22","MA-ENG(F)",IF((MID(E564,5,2))="23","TE",IF((MID(E564,5,2))="24","JMC",IF((MID(E564,5,2))="25","MS-CSE",IF((MID(E564,5,2))="26","LLB(H)",IF((MID(E564,5,2))="27","BRE",IF((MID(E564,5,2))="28","MSS-JMC",IF((MID(E564,5,2))="29","PHARMACY",IF((MID(E564,5,2))="30","ESDM",IF((MID(E564,5,2))="31","MS-ETE",IF((MID(E564,5,2))="32","MS-TE",IF((MID(E564,5,2))="33","EEE",IF((MID(E564,5,2))="34","NFE",IF((MID(E564,5,2))="35","SWE",IF((MID(E564,5,2))="36","LLB(P)",IF((MID(E564,5,2))="37","LLM(Pre)",IF((MID(E564,5,2))="38","LLM(F)",IF((MID(E564,5,2))="39","ICT",IF((MID(E564,5,2))="40","MTCA",IF((MID(E564,5,2))="41","MS-PH",IF((MID(E564,5,2))="42","ARCH",IF((MID(E564,5,2))="43","THM",IF((MID(E564,5,2))="44","MS-SWE",IF((MID(E564,5,2))="45","ENTRE",IF((MID(E564,5,2))="46","M-PHARM",IF((MID(E564,5,2))="47","CIVIL-ENG",0)))))))))))))))))))))))))))))))))))))</f>
        <v/>
      </c>
      <c r="G564" s="90">
        <f>IF((LEFT(E564,3))="063","Fall-2006",IF((LEFT(E564,3))="071","Spring-2007",IF((LEFT(E564,3))="072","Summer-2007",IF((LEFT(E564,3))="073","Fall-2007",IF((LEFT(E564,3))="081","Spring-2008",IF((LEFT(E564,3))="082","Summer-2008",IF((LEFT(E564,3))="083","Fall-2008",IF((LEFT(E564,3))="091","Spring-2009",IF((LEFT(E564,3))="092","Summer-2009",IF((LEFT(E564,3))="093","Fall-2009",IF((LEFT(E564,3))="101","Spring-2010",IF((LEFT(E564,3))="102","Summer-2010",IF((LEFT(E564,3))="103","Fall-2010",IF((LEFT(E564,3))="111","Spring-2011",IF((LEFT(E564,3))="112","Summer-2011",IF((LEFT(E564,3))="113","Fall-2011",IF((LEFT(E564,3))="121","Spring-2012",IF((LEFT(E564,3))="122","Summer-2012",IF((LEFT(E564,3))="123","Fall-2012",IF((LEFT(E564,3))="131","Spring-2013",IF((LEFT(E564,3))="132","Summer-2013",IF((LEFT(E564,3))="133","Fall-2013",IF((LEFT(E564,3))="141","Spring-2014",IF((LEFT(E564,3))="142","Summer-2014",IF((LEFT(E564,3))="143","Fall-2014",0)))))))))))))))))))))))))</f>
        <v/>
      </c>
      <c r="H564" s="85" t="inlineStr">
        <is>
          <t>Fall-2013</t>
        </is>
      </c>
      <c r="I564" s="85" t="inlineStr">
        <is>
          <t xml:space="preserve">G4 Technologie LTD </t>
        </is>
      </c>
      <c r="J564" s="85" t="inlineStr">
        <is>
          <t>Senior Sytem Support Engineer</t>
        </is>
      </c>
      <c r="K564" s="85" t="inlineStr">
        <is>
          <t>Road No.-02, House no.- 12kaa/D2, Shamoley, Dhaka-1207</t>
        </is>
      </c>
      <c r="L564" s="85" t="inlineStr">
        <is>
          <t>Vill- South Falgunleera, P.O.+P.S.- Chowddogram, Dist- Comilla.</t>
        </is>
      </c>
      <c r="M564" s="32" t="inlineStr">
        <is>
          <t>01814411110</t>
        </is>
      </c>
      <c r="N564" t="inlineStr">
        <is>
          <t>asen-nishan@gmail.com</t>
        </is>
      </c>
    </row>
    <row customHeight="1" ht="12.75" r="565" s="161">
      <c r="A565" s="10" t="n"/>
      <c r="B565" s="85" t="n">
        <v>563</v>
      </c>
      <c r="C565" s="85" t="n"/>
      <c r="D565" s="96" t="inlineStr">
        <is>
          <t>Md. Syed Sajjad Hossain</t>
        </is>
      </c>
      <c r="E565" s="29" t="inlineStr">
        <is>
          <t>123-14-890</t>
        </is>
      </c>
      <c r="F565" s="49">
        <f>IF((MID(E565,5,2))="10","ENG",IF((MID(E565,5,2))="11","BBA",IF((MID(E565,5,2))="12","MBA(E)",IF((MID(E565,5,2))="14","MBA",IF((MID(E565,5,2))="15","CSE",IF((MID(E565,5,2))="16","CIS",IF((MID(E565,5,2))="17","MS-MIS",IF((MID(E565,5,2))="18","B.COM",IF((MID(E565,5,2))="19","ETE",IF((MID(E565,5,2))="20","CS",IF((MID(E565,5,2))="21","MA-ENG(P)",IF((MID(E565,5,2))="22","MA-ENG(F)",IF((MID(E565,5,2))="23","TE",IF((MID(E565,5,2))="24","JMC",IF((MID(E565,5,2))="25","MS-CSE",IF((MID(E565,5,2))="26","LLB(H)",IF((MID(E565,5,2))="27","BRE",IF((MID(E565,5,2))="28","MSS-JMC",IF((MID(E565,5,2))="29","PHARMACY",IF((MID(E565,5,2))="30","ESDM",IF((MID(E565,5,2))="31","MS-ETE",IF((MID(E565,5,2))="32","MS-TE",IF((MID(E565,5,2))="33","EEE",IF((MID(E565,5,2))="34","NFE",IF((MID(E565,5,2))="35","SWE",IF((MID(E565,5,2))="36","LLB(P)",IF((MID(E565,5,2))="37","LLM(Pre)",IF((MID(E565,5,2))="38","LLM(F)",IF((MID(E565,5,2))="39","ICT",IF((MID(E565,5,2))="40","MTCA",IF((MID(E565,5,2))="41","MS-PH",IF((MID(E565,5,2))="42","ARCH",IF((MID(E565,5,2))="43","THM",IF((MID(E565,5,2))="44","MS-SWE",IF((MID(E565,5,2))="45","ENTRE",IF((MID(E565,5,2))="46","M-PHARM",IF((MID(E565,5,2))="47","CIVIL-ENG",0)))))))))))))))))))))))))))))))))))))</f>
        <v/>
      </c>
      <c r="G565" s="90">
        <f>IF((LEFT(E565,3))="063","Fall-2006",IF((LEFT(E565,3))="071","Spring-2007",IF((LEFT(E565,3))="072","Summer-2007",IF((LEFT(E565,3))="073","Fall-2007",IF((LEFT(E565,3))="081","Spring-2008",IF((LEFT(E565,3))="082","Summer-2008",IF((LEFT(E565,3))="083","Fall-2008",IF((LEFT(E565,3))="091","Spring-2009",IF((LEFT(E565,3))="092","Summer-2009",IF((LEFT(E565,3))="093","Fall-2009",IF((LEFT(E565,3))="101","Spring-2010",IF((LEFT(E565,3))="102","Summer-2010",IF((LEFT(E565,3))="103","Fall-2010",IF((LEFT(E565,3))="111","Spring-2011",IF((LEFT(E565,3))="112","Summer-2011",IF((LEFT(E565,3))="113","Fall-2011",IF((LEFT(E565,3))="121","Spring-2012",IF((LEFT(E565,3))="122","Summer-2012",IF((LEFT(E565,3))="123","Fall-2012",IF((LEFT(E565,3))="131","Spring-2013",IF((LEFT(E565,3))="132","Summer-2013",IF((LEFT(E565,3))="133","Fall-2013",IF((LEFT(E565,3))="141","Spring-2014",IF((LEFT(E565,3))="142","Summer-2014",IF((LEFT(E565,3))="143","Fall-2014",0)))))))))))))))))))))))))</f>
        <v/>
      </c>
      <c r="H565" s="85" t="inlineStr">
        <is>
          <t>-</t>
        </is>
      </c>
      <c r="I565" s="85" t="inlineStr">
        <is>
          <t>-</t>
        </is>
      </c>
      <c r="J565" s="85" t="inlineStr">
        <is>
          <t>-</t>
        </is>
      </c>
      <c r="K565" s="85" t="inlineStr">
        <is>
          <t>Ambagan, Post-Shenwdia, Thana-Savar, Dist-Dhaka.</t>
        </is>
      </c>
      <c r="L565" s="85" t="inlineStr">
        <is>
          <t>Ambagan, Post-Shenwdia, Thana-Savar, Dist-Dhaka.</t>
        </is>
      </c>
      <c r="M565" s="32" t="inlineStr">
        <is>
          <t>01920590471</t>
        </is>
      </c>
      <c r="N565" s="90" t="inlineStr">
        <is>
          <t>sajjad-435@yahoo.com</t>
        </is>
      </c>
    </row>
    <row customHeight="1" ht="12.75" r="566" s="161">
      <c r="A566" s="10" t="n"/>
      <c r="B566" s="85" t="n">
        <v>564</v>
      </c>
      <c r="C566" s="85" t="n"/>
      <c r="D566" s="96" t="inlineStr">
        <is>
          <t>Md. Habibur Rahman</t>
        </is>
      </c>
      <c r="E566" s="29" t="inlineStr">
        <is>
          <t>113-33-764</t>
        </is>
      </c>
      <c r="F566" s="49">
        <f>IF((MID(E566,5,2))="10","ENG",IF((MID(E566,5,2))="11","BBA",IF((MID(E566,5,2))="12","MBA(E)",IF((MID(E566,5,2))="14","MBA",IF((MID(E566,5,2))="15","CSE",IF((MID(E566,5,2))="16","CIS",IF((MID(E566,5,2))="17","MS-MIS",IF((MID(E566,5,2))="18","B.COM",IF((MID(E566,5,2))="19","ETE",IF((MID(E566,5,2))="20","CS",IF((MID(E566,5,2))="21","MA-ENG(P)",IF((MID(E566,5,2))="22","MA-ENG(F)",IF((MID(E566,5,2))="23","TE",IF((MID(E566,5,2))="24","JMC",IF((MID(E566,5,2))="25","MS-CSE",IF((MID(E566,5,2))="26","LLB(H)",IF((MID(E566,5,2))="27","BRE",IF((MID(E566,5,2))="28","MSS-JMC",IF((MID(E566,5,2))="29","PHARMACY",IF((MID(E566,5,2))="30","ESDM",IF((MID(E566,5,2))="31","MS-ETE",IF((MID(E566,5,2))="32","MS-TE",IF((MID(E566,5,2))="33","EEE",IF((MID(E566,5,2))="34","NFE",IF((MID(E566,5,2))="35","SWE",IF((MID(E566,5,2))="36","LLB(P)",IF((MID(E566,5,2))="37","LLM(Pre)",IF((MID(E566,5,2))="38","LLM(F)",IF((MID(E566,5,2))="39","ICT",IF((MID(E566,5,2))="40","MTCA",IF((MID(E566,5,2))="41","MS-PH",IF((MID(E566,5,2))="42","ARCH",IF((MID(E566,5,2))="43","THM",IF((MID(E566,5,2))="44","MS-SWE",IF((MID(E566,5,2))="45","ENTRE",IF((MID(E566,5,2))="46","M-PHARM",IF((MID(E566,5,2))="47","CIVIL-ENG",0)))))))))))))))))))))))))))))))))))))</f>
        <v/>
      </c>
      <c r="G566" s="90">
        <f>IF((LEFT(E566,3))="063","Fall-2006",IF((LEFT(E566,3))="071","Spring-2007",IF((LEFT(E566,3))="072","Summer-2007",IF((LEFT(E566,3))="073","Fall-2007",IF((LEFT(E566,3))="081","Spring-2008",IF((LEFT(E566,3))="082","Summer-2008",IF((LEFT(E566,3))="083","Fall-2008",IF((LEFT(E566,3))="091","Spring-2009",IF((LEFT(E566,3))="092","Summer-2009",IF((LEFT(E566,3))="093","Fall-2009",IF((LEFT(E566,3))="101","Spring-2010",IF((LEFT(E566,3))="102","Summer-2010",IF((LEFT(E566,3))="103","Fall-2010",IF((LEFT(E566,3))="111","Spring-2011",IF((LEFT(E566,3))="112","Summer-2011",IF((LEFT(E566,3))="113","Fall-2011",IF((LEFT(E566,3))="121","Spring-2012",IF((LEFT(E566,3))="122","Summer-2012",IF((LEFT(E566,3))="123","Fall-2012",IF((LEFT(E566,3))="131","Spring-2013",IF((LEFT(E566,3))="132","Summer-2013",IF((LEFT(E566,3))="133","Fall-2013",IF((LEFT(E566,3))="141","Spring-2014",IF((LEFT(E566,3))="142","Summer-2014",IF((LEFT(E566,3))="143","Fall-2014",0)))))))))))))))))))))))))</f>
        <v/>
      </c>
      <c r="H566" s="85" t="inlineStr">
        <is>
          <t>Spring-2015</t>
        </is>
      </c>
      <c r="I566" s="85" t="inlineStr">
        <is>
          <t>Packard Engnieering LTD</t>
        </is>
      </c>
      <c r="J566" s="85" t="inlineStr">
        <is>
          <t>Sales and service Engineer</t>
        </is>
      </c>
      <c r="K566" s="85" t="inlineStr">
        <is>
          <t>44/28, North Dhanmondi</t>
        </is>
      </c>
      <c r="L566" s="85" t="inlineStr">
        <is>
          <t>Vill: Adiabad, P.B. , P.O. Rohimabad, Thana- Raipura, Dist- Narsingdi</t>
        </is>
      </c>
      <c r="M566" s="32" t="inlineStr">
        <is>
          <t>01919488012</t>
        </is>
      </c>
      <c r="N566" t="inlineStr">
        <is>
          <t>adon764@yahoo.com</t>
        </is>
      </c>
    </row>
    <row customHeight="1" ht="12.75" r="567" s="161">
      <c r="A567" s="10" t="n"/>
      <c r="B567" s="85" t="n">
        <v>565</v>
      </c>
      <c r="C567" s="85" t="n"/>
      <c r="D567" s="96" t="inlineStr">
        <is>
          <t>Md Burhan Uddin</t>
        </is>
      </c>
      <c r="E567" s="29" t="inlineStr">
        <is>
          <t>112-15-1470</t>
        </is>
      </c>
      <c r="F567" s="49">
        <f>IF((MID(E567,5,2))="10","ENG",IF((MID(E567,5,2))="11","BBA",IF((MID(E567,5,2))="12","MBA(E)",IF((MID(E567,5,2))="14","MBA",IF((MID(E567,5,2))="15","CSE",IF((MID(E567,5,2))="16","CIS",IF((MID(E567,5,2))="17","MS-MIS",IF((MID(E567,5,2))="18","B.COM",IF((MID(E567,5,2))="19","ETE",IF((MID(E567,5,2))="20","CS",IF((MID(E567,5,2))="21","MA-ENG(P)",IF((MID(E567,5,2))="22","MA-ENG(F)",IF((MID(E567,5,2))="23","TE",IF((MID(E567,5,2))="24","JMC",IF((MID(E567,5,2))="25","MS-CSE",IF((MID(E567,5,2))="26","LLB(H)",IF((MID(E567,5,2))="27","BRE",IF((MID(E567,5,2))="28","MSS-JMC",IF((MID(E567,5,2))="29","PHARMACY",IF((MID(E567,5,2))="30","ESDM",IF((MID(E567,5,2))="31","MS-ETE",IF((MID(E567,5,2))="32","MS-TE",IF((MID(E567,5,2))="33","EEE",IF((MID(E567,5,2))="34","NFE",IF((MID(E567,5,2))="35","SWE",IF((MID(E567,5,2))="36","LLB(P)",IF((MID(E567,5,2))="37","LLM(Pre)",IF((MID(E567,5,2))="38","LLM(F)",IF((MID(E567,5,2))="39","ICT",IF((MID(E567,5,2))="40","MTCA",IF((MID(E567,5,2))="41","MS-PH",IF((MID(E567,5,2))="42","ARCH",IF((MID(E567,5,2))="43","THM",IF((MID(E567,5,2))="44","MS-SWE",IF((MID(E567,5,2))="45","ENTRE",IF((MID(E567,5,2))="46","M-PHARM",IF((MID(E567,5,2))="47","CIVIL-ENG",0)))))))))))))))))))))))))))))))))))))</f>
        <v/>
      </c>
      <c r="G567" s="90">
        <f>IF((LEFT(E567,3))="063","Fall-2006",IF((LEFT(E567,3))="071","Spring-2007",IF((LEFT(E567,3))="072","Summer-2007",IF((LEFT(E567,3))="073","Fall-2007",IF((LEFT(E567,3))="081","Spring-2008",IF((LEFT(E567,3))="082","Summer-2008",IF((LEFT(E567,3))="083","Fall-2008",IF((LEFT(E567,3))="091","Spring-2009",IF((LEFT(E567,3))="092","Summer-2009",IF((LEFT(E567,3))="093","Fall-2009",IF((LEFT(E567,3))="101","Spring-2010",IF((LEFT(E567,3))="102","Summer-2010",IF((LEFT(E567,3))="103","Fall-2010",IF((LEFT(E567,3))="111","Spring-2011",IF((LEFT(E567,3))="112","Summer-2011",IF((LEFT(E567,3))="113","Fall-2011",IF((LEFT(E567,3))="121","Spring-2012",IF((LEFT(E567,3))="122","Summer-2012",IF((LEFT(E567,3))="123","Fall-2012",IF((LEFT(E567,3))="131","Spring-2013",IF((LEFT(E567,3))="132","Summer-2013",IF((LEFT(E567,3))="133","Fall-2013",IF((LEFT(E567,3))="141","Spring-2014",IF((LEFT(E567,3))="142","Summer-2014",IF((LEFT(E567,3))="143","Fall-2014",0)))))))))))))))))))))))))</f>
        <v/>
      </c>
      <c r="H567" s="85" t="inlineStr">
        <is>
          <t xml:space="preserve"> Summer-2014</t>
        </is>
      </c>
      <c r="I567" s="85" t="inlineStr">
        <is>
          <t>Star Ceramics LTD.</t>
        </is>
      </c>
      <c r="J567" s="85" t="inlineStr">
        <is>
          <t>Support Engnieer in IT</t>
        </is>
      </c>
      <c r="K567" s="85" t="inlineStr">
        <is>
          <t>59/F, West Rajabazar, Tejgaon, Dhaka-1215</t>
        </is>
      </c>
      <c r="L567" s="85" t="inlineStr">
        <is>
          <t>59/F, West Rajabazar, Tejgaon, Dhaka-1215</t>
        </is>
      </c>
      <c r="M567" s="32" t="inlineStr">
        <is>
          <t>01756161763</t>
        </is>
      </c>
      <c r="N567" t="inlineStr">
        <is>
          <t>brihan68@yahoo.com</t>
        </is>
      </c>
    </row>
    <row customHeight="1" ht="12.75" r="568" s="161">
      <c r="A568" s="10" t="n"/>
      <c r="B568" s="85" t="n">
        <v>566</v>
      </c>
      <c r="C568" s="85" t="n"/>
      <c r="D568" s="96" t="inlineStr">
        <is>
          <t>Rupan Hossen</t>
        </is>
      </c>
      <c r="E568" s="29" t="inlineStr">
        <is>
          <t>112-15-1466</t>
        </is>
      </c>
      <c r="F568" s="49">
        <f>IF((MID(E568,5,2))="10","ENG",IF((MID(E568,5,2))="11","BBA",IF((MID(E568,5,2))="12","MBA(E)",IF((MID(E568,5,2))="14","MBA",IF((MID(E568,5,2))="15","CSE",IF((MID(E568,5,2))="16","CIS",IF((MID(E568,5,2))="17","MS-MIS",IF((MID(E568,5,2))="18","B.COM",IF((MID(E568,5,2))="19","ETE",IF((MID(E568,5,2))="20","CS",IF((MID(E568,5,2))="21","MA-ENG(P)",IF((MID(E568,5,2))="22","MA-ENG(F)",IF((MID(E568,5,2))="23","TE",IF((MID(E568,5,2))="24","JMC",IF((MID(E568,5,2))="25","MS-CSE",IF((MID(E568,5,2))="26","LLB(H)",IF((MID(E568,5,2))="27","BRE",IF((MID(E568,5,2))="28","MSS-JMC",IF((MID(E568,5,2))="29","PHARMACY",IF((MID(E568,5,2))="30","ESDM",IF((MID(E568,5,2))="31","MS-ETE",IF((MID(E568,5,2))="32","MS-TE",IF((MID(E568,5,2))="33","EEE",IF((MID(E568,5,2))="34","NFE",IF((MID(E568,5,2))="35","SWE",IF((MID(E568,5,2))="36","LLB(P)",IF((MID(E568,5,2))="37","LLM(Pre)",IF((MID(E568,5,2))="38","LLM(F)",IF((MID(E568,5,2))="39","ICT",IF((MID(E568,5,2))="40","MTCA",IF((MID(E568,5,2))="41","MS-PH",IF((MID(E568,5,2))="42","ARCH",IF((MID(E568,5,2))="43","THM",IF((MID(E568,5,2))="44","MS-SWE",IF((MID(E568,5,2))="45","ENTRE",IF((MID(E568,5,2))="46","M-PHARM",IF((MID(E568,5,2))="47","CIVIL-ENG",0)))))))))))))))))))))))))))))))))))))</f>
        <v/>
      </c>
      <c r="G568" s="90">
        <f>IF((LEFT(E568,3))="063","Fall-2006",IF((LEFT(E568,3))="071","Spring-2007",IF((LEFT(E568,3))="072","Summer-2007",IF((LEFT(E568,3))="073","Fall-2007",IF((LEFT(E568,3))="081","Spring-2008",IF((LEFT(E568,3))="082","Summer-2008",IF((LEFT(E568,3))="083","Fall-2008",IF((LEFT(E568,3))="091","Spring-2009",IF((LEFT(E568,3))="092","Summer-2009",IF((LEFT(E568,3))="093","Fall-2009",IF((LEFT(E568,3))="101","Spring-2010",IF((LEFT(E568,3))="102","Summer-2010",IF((LEFT(E568,3))="103","Fall-2010",IF((LEFT(E568,3))="111","Spring-2011",IF((LEFT(E568,3))="112","Summer-2011",IF((LEFT(E568,3))="113","Fall-2011",IF((LEFT(E568,3))="121","Spring-2012",IF((LEFT(E568,3))="122","Summer-2012",IF((LEFT(E568,3))="123","Fall-2012",IF((LEFT(E568,3))="131","Spring-2013",IF((LEFT(E568,3))="132","Summer-2013",IF((LEFT(E568,3))="133","Fall-2013",IF((LEFT(E568,3))="141","Spring-2014",IF((LEFT(E568,3))="142","Summer-2014",IF((LEFT(E568,3))="143","Fall-2014",0)))))))))))))))))))))))))</f>
        <v/>
      </c>
      <c r="H568" s="85" t="inlineStr">
        <is>
          <t>Summer-2014</t>
        </is>
      </c>
      <c r="I568" s="85" t="inlineStr">
        <is>
          <t>-</t>
        </is>
      </c>
      <c r="J568" s="85" t="inlineStr">
        <is>
          <t>-</t>
        </is>
      </c>
      <c r="K568" s="85" t="inlineStr">
        <is>
          <t>59/F, Weat Rajabazar, Tejgaon, Dhaka-1215.</t>
        </is>
      </c>
      <c r="L568" s="85" t="inlineStr">
        <is>
          <t>Vill-Guniauk,Post-Guniauk, Thana-Nasirnagor, Dist-Brahmenbaria.</t>
        </is>
      </c>
      <c r="M568" s="32" t="inlineStr">
        <is>
          <t>01710208672</t>
        </is>
      </c>
      <c r="N568" t="inlineStr">
        <is>
          <t>rupan1466@gmail.com</t>
        </is>
      </c>
    </row>
    <row customHeight="1" ht="12.75" r="569" s="161">
      <c r="A569" s="10" t="n"/>
      <c r="B569" s="85" t="n">
        <v>567</v>
      </c>
      <c r="C569" s="85" t="n"/>
      <c r="D569" s="96" t="inlineStr">
        <is>
          <t>A.S.M. Sazzad Hossain</t>
        </is>
      </c>
      <c r="E569" s="29" t="inlineStr">
        <is>
          <t>113-26-309</t>
        </is>
      </c>
      <c r="F569" s="49">
        <f>IF((MID(E569,5,2))="10","ENG",IF((MID(E569,5,2))="11","BBA",IF((MID(E569,5,2))="12","MBA(E)",IF((MID(E569,5,2))="14","MBA",IF((MID(E569,5,2))="15","CSE",IF((MID(E569,5,2))="16","CIS",IF((MID(E569,5,2))="17","MS-MIS",IF((MID(E569,5,2))="18","B.COM",IF((MID(E569,5,2))="19","ETE",IF((MID(E569,5,2))="20","CS",IF((MID(E569,5,2))="21","MA-ENG(P)",IF((MID(E569,5,2))="22","MA-ENG(F)",IF((MID(E569,5,2))="23","TE",IF((MID(E569,5,2))="24","JMC",IF((MID(E569,5,2))="25","MS-CSE",IF((MID(E569,5,2))="26","LLB(H)",IF((MID(E569,5,2))="27","BRE",IF((MID(E569,5,2))="28","MSS-JMC",IF((MID(E569,5,2))="29","PHARMACY",IF((MID(E569,5,2))="30","ESDM",IF((MID(E569,5,2))="31","MS-ETE",IF((MID(E569,5,2))="32","MS-TE",IF((MID(E569,5,2))="33","EEE",IF((MID(E569,5,2))="34","NFE",IF((MID(E569,5,2))="35","SWE",IF((MID(E569,5,2))="36","LLB(P)",IF((MID(E569,5,2))="37","LLM(Pre)",IF((MID(E569,5,2))="38","LLM(F)",IF((MID(E569,5,2))="39","ICT",IF((MID(E569,5,2))="40","MTCA",IF((MID(E569,5,2))="41","MS-PH",IF((MID(E569,5,2))="42","ARCH",IF((MID(E569,5,2))="43","THM",IF((MID(E569,5,2))="44","MS-SWE",IF((MID(E569,5,2))="45","ENTRE",IF((MID(E569,5,2))="46","M-PHARM",IF((MID(E569,5,2))="47","CIVIL-ENG",0)))))))))))))))))))))))))))))))))))))</f>
        <v/>
      </c>
      <c r="G569" s="90">
        <f>IF((LEFT(E569,3))="063","Fall-2006",IF((LEFT(E569,3))="071","Spring-2007",IF((LEFT(E569,3))="072","Summer-2007",IF((LEFT(E569,3))="073","Fall-2007",IF((LEFT(E569,3))="081","Spring-2008",IF((LEFT(E569,3))="082","Summer-2008",IF((LEFT(E569,3))="083","Fall-2008",IF((LEFT(E569,3))="091","Spring-2009",IF((LEFT(E569,3))="092","Summer-2009",IF((LEFT(E569,3))="093","Fall-2009",IF((LEFT(E569,3))="101","Spring-2010",IF((LEFT(E569,3))="102","Summer-2010",IF((LEFT(E569,3))="103","Fall-2010",IF((LEFT(E569,3))="111","Spring-2011",IF((LEFT(E569,3))="112","Summer-2011",IF((LEFT(E569,3))="113","Fall-2011",IF((LEFT(E569,3))="121","Spring-2012",IF((LEFT(E569,3))="122","Summer-2012",IF((LEFT(E569,3))="123","Fall-2012",IF((LEFT(E569,3))="131","Spring-2013",IF((LEFT(E569,3))="132","Summer-2013",IF((LEFT(E569,3))="133","Fall-2013",IF((LEFT(E569,3))="141","Spring-2014",IF((LEFT(E569,3))="142","Summer-2014",IF((LEFT(E569,3))="143","Fall-2014",0)))))))))))))))))))))))))</f>
        <v/>
      </c>
      <c r="H569" s="85" t="inlineStr">
        <is>
          <t>Summer-2015</t>
        </is>
      </c>
      <c r="I569" s="85" t="inlineStr">
        <is>
          <t>Daffodil International university</t>
        </is>
      </c>
      <c r="J569" s="85" t="inlineStr">
        <is>
          <t>Student</t>
        </is>
      </c>
      <c r="K569" s="85" t="inlineStr">
        <is>
          <t>Gawair, Madrasha Road, Uttara, Dhaka-1230.</t>
        </is>
      </c>
      <c r="L569" s="85" t="inlineStr">
        <is>
          <t>Gawair, Madrasha Road, Uttara, Dhaka-1230.</t>
        </is>
      </c>
      <c r="M569" s="32" t="inlineStr">
        <is>
          <t>01829848751</t>
        </is>
      </c>
      <c r="N569" s="40" t="inlineStr">
        <is>
          <t>sazzad672@gmail.com</t>
        </is>
      </c>
    </row>
    <row customHeight="1" ht="12.75" r="570" s="161">
      <c r="A570" s="10" t="n"/>
      <c r="B570" s="85" t="n">
        <v>568</v>
      </c>
      <c r="C570" s="85" t="n"/>
      <c r="D570" s="96" t="inlineStr">
        <is>
          <t>Md. Shahidul Hoque</t>
        </is>
      </c>
      <c r="E570" s="29" t="inlineStr">
        <is>
          <t>113-26-316</t>
        </is>
      </c>
      <c r="F570" s="49">
        <f>IF((MID(E570,5,2))="10","ENG",IF((MID(E570,5,2))="11","BBA",IF((MID(E570,5,2))="12","MBA(E)",IF((MID(E570,5,2))="14","MBA",IF((MID(E570,5,2))="15","CSE",IF((MID(E570,5,2))="16","CIS",IF((MID(E570,5,2))="17","MS-MIS",IF((MID(E570,5,2))="18","B.COM",IF((MID(E570,5,2))="19","ETE",IF((MID(E570,5,2))="20","CS",IF((MID(E570,5,2))="21","MA-ENG(P)",IF((MID(E570,5,2))="22","MA-ENG(F)",IF((MID(E570,5,2))="23","TE",IF((MID(E570,5,2))="24","JMC",IF((MID(E570,5,2))="25","MS-CSE",IF((MID(E570,5,2))="26","LLB(H)",IF((MID(E570,5,2))="27","BRE",IF((MID(E570,5,2))="28","MSS-JMC",IF((MID(E570,5,2))="29","PHARMACY",IF((MID(E570,5,2))="30","ESDM",IF((MID(E570,5,2))="31","MS-ETE",IF((MID(E570,5,2))="32","MS-TE",IF((MID(E570,5,2))="33","EEE",IF((MID(E570,5,2))="34","NFE",IF((MID(E570,5,2))="35","SWE",IF((MID(E570,5,2))="36","LLB(P)",IF((MID(E570,5,2))="37","LLM(Pre)",IF((MID(E570,5,2))="38","LLM(F)",IF((MID(E570,5,2))="39","ICT",IF((MID(E570,5,2))="40","MTCA",IF((MID(E570,5,2))="41","MS-PH",IF((MID(E570,5,2))="42","ARCH",IF((MID(E570,5,2))="43","THM",IF((MID(E570,5,2))="44","MS-SWE",IF((MID(E570,5,2))="45","ENTRE",IF((MID(E570,5,2))="46","M-PHARM",IF((MID(E570,5,2))="47","CIVIL-ENG",0)))))))))))))))))))))))))))))))))))))</f>
        <v/>
      </c>
      <c r="G570" s="90">
        <f>IF((LEFT(E570,3))="063","Fall-2006",IF((LEFT(E570,3))="071","Spring-2007",IF((LEFT(E570,3))="072","Summer-2007",IF((LEFT(E570,3))="073","Fall-2007",IF((LEFT(E570,3))="081","Spring-2008",IF((LEFT(E570,3))="082","Summer-2008",IF((LEFT(E570,3))="083","Fall-2008",IF((LEFT(E570,3))="091","Spring-2009",IF((LEFT(E570,3))="092","Summer-2009",IF((LEFT(E570,3))="093","Fall-2009",IF((LEFT(E570,3))="101","Spring-2010",IF((LEFT(E570,3))="102","Summer-2010",IF((LEFT(E570,3))="103","Fall-2010",IF((LEFT(E570,3))="111","Spring-2011",IF((LEFT(E570,3))="112","Summer-2011",IF((LEFT(E570,3))="113","Fall-2011",IF((LEFT(E570,3))="121","Spring-2012",IF((LEFT(E570,3))="122","Summer-2012",IF((LEFT(E570,3))="123","Fall-2012",IF((LEFT(E570,3))="131","Spring-2013",IF((LEFT(E570,3))="132","Summer-2013",IF((LEFT(E570,3))="133","Fall-2013",IF((LEFT(E570,3))="141","Spring-2014",IF((LEFT(E570,3))="142","Summer-2014",IF((LEFT(E570,3))="143","Fall-2014",0)))))))))))))))))))))))))</f>
        <v/>
      </c>
      <c r="H570" s="85" t="inlineStr">
        <is>
          <t>Summer-2015</t>
        </is>
      </c>
      <c r="I570" s="85" t="inlineStr">
        <is>
          <t>-</t>
        </is>
      </c>
      <c r="J570" s="85" t="inlineStr">
        <is>
          <t>Student</t>
        </is>
      </c>
      <c r="K570" s="85" t="inlineStr">
        <is>
          <t>Rampur, Feni Sadar, Feni.</t>
        </is>
      </c>
      <c r="L570" s="85" t="inlineStr">
        <is>
          <t>Rampur, Feni Sadar, Feni.</t>
        </is>
      </c>
      <c r="M570" s="32" t="inlineStr">
        <is>
          <t>01820073030</t>
        </is>
      </c>
      <c r="N570" s="40" t="inlineStr">
        <is>
          <t>Shahid26-316@gmail.com</t>
        </is>
      </c>
    </row>
    <row customHeight="1" ht="12.75" r="571" s="161">
      <c r="A571" s="10" t="n"/>
      <c r="B571" s="85" t="n">
        <v>569</v>
      </c>
      <c r="C571" s="85" t="n"/>
      <c r="D571" s="96" t="inlineStr">
        <is>
          <t>Arif Miah</t>
        </is>
      </c>
      <c r="E571" s="29" t="inlineStr">
        <is>
          <t>113-26-317</t>
        </is>
      </c>
      <c r="F571" s="49">
        <f>IF((MID(E571,5,2))="10","ENG",IF((MID(E571,5,2))="11","BBA",IF((MID(E571,5,2))="12","MBA(E)",IF((MID(E571,5,2))="14","MBA",IF((MID(E571,5,2))="15","CSE",IF((MID(E571,5,2))="16","CIS",IF((MID(E571,5,2))="17","MS-MIS",IF((MID(E571,5,2))="18","B.COM",IF((MID(E571,5,2))="19","ETE",IF((MID(E571,5,2))="20","CS",IF((MID(E571,5,2))="21","MA-ENG(P)",IF((MID(E571,5,2))="22","MA-ENG(F)",IF((MID(E571,5,2))="23","TE",IF((MID(E571,5,2))="24","JMC",IF((MID(E571,5,2))="25","MS-CSE",IF((MID(E571,5,2))="26","LLB(H)",IF((MID(E571,5,2))="27","BRE",IF((MID(E571,5,2))="28","MSS-JMC",IF((MID(E571,5,2))="29","PHARMACY",IF((MID(E571,5,2))="30","ESDM",IF((MID(E571,5,2))="31","MS-ETE",IF((MID(E571,5,2))="32","MS-TE",IF((MID(E571,5,2))="33","EEE",IF((MID(E571,5,2))="34","NFE",IF((MID(E571,5,2))="35","SWE",IF((MID(E571,5,2))="36","LLB(P)",IF((MID(E571,5,2))="37","LLM(Pre)",IF((MID(E571,5,2))="38","LLM(F)",IF((MID(E571,5,2))="39","ICT",IF((MID(E571,5,2))="40","MTCA",IF((MID(E571,5,2))="41","MS-PH",IF((MID(E571,5,2))="42","ARCH",IF((MID(E571,5,2))="43","THM",IF((MID(E571,5,2))="44","MS-SWE",IF((MID(E571,5,2))="45","ENTRE",IF((MID(E571,5,2))="46","M-PHARM",IF((MID(E571,5,2))="47","CIVIL-ENG",0)))))))))))))))))))))))))))))))))))))</f>
        <v/>
      </c>
      <c r="G571" s="90">
        <f>IF((LEFT(E571,3))="063","Fall-2006",IF((LEFT(E571,3))="071","Spring-2007",IF((LEFT(E571,3))="072","Summer-2007",IF((LEFT(E571,3))="073","Fall-2007",IF((LEFT(E571,3))="081","Spring-2008",IF((LEFT(E571,3))="082","Summer-2008",IF((LEFT(E571,3))="083","Fall-2008",IF((LEFT(E571,3))="091","Spring-2009",IF((LEFT(E571,3))="092","Summer-2009",IF((LEFT(E571,3))="093","Fall-2009",IF((LEFT(E571,3))="101","Spring-2010",IF((LEFT(E571,3))="102","Summer-2010",IF((LEFT(E571,3))="103","Fall-2010",IF((LEFT(E571,3))="111","Spring-2011",IF((LEFT(E571,3))="112","Summer-2011",IF((LEFT(E571,3))="113","Fall-2011",IF((LEFT(E571,3))="121","Spring-2012",IF((LEFT(E571,3))="122","Summer-2012",IF((LEFT(E571,3))="123","Fall-2012",IF((LEFT(E571,3))="131","Spring-2013",IF((LEFT(E571,3))="132","Summer-2013",IF((LEFT(E571,3))="133","Fall-2013",IF((LEFT(E571,3))="141","Spring-2014",IF((LEFT(E571,3))="142","Summer-2014",IF((LEFT(E571,3))="143","Fall-2014",0)))))))))))))))))))))))))</f>
        <v/>
      </c>
      <c r="H571" s="85" t="inlineStr">
        <is>
          <t>Summer-2015</t>
        </is>
      </c>
      <c r="I571" s="85" t="inlineStr">
        <is>
          <t>-</t>
        </is>
      </c>
      <c r="J571" s="85" t="inlineStr">
        <is>
          <t>-</t>
        </is>
      </c>
      <c r="K571" s="85" t="inlineStr">
        <is>
          <t>Vill-Golan, Thana-Kaligonj, Dist-Gazipur.</t>
        </is>
      </c>
      <c r="L571" s="85" t="inlineStr">
        <is>
          <t>Vill-Golan, Thana-Kaligonj, Dist-Gazipur.</t>
        </is>
      </c>
      <c r="M571" s="32" t="inlineStr">
        <is>
          <t>01683848672</t>
        </is>
      </c>
      <c r="N571" s="40" t="inlineStr">
        <is>
          <t>arifmiah370@gmail.com</t>
        </is>
      </c>
    </row>
    <row customHeight="1" ht="12.75" r="572" s="161">
      <c r="A572" s="10" t="n"/>
      <c r="B572" s="85" t="n">
        <v>570</v>
      </c>
      <c r="C572" s="85" t="n"/>
      <c r="D572" s="96" t="inlineStr">
        <is>
          <t>Habiba Chowdhury</t>
        </is>
      </c>
      <c r="E572" s="29" t="inlineStr">
        <is>
          <t>113-26-312</t>
        </is>
      </c>
      <c r="F572" s="49">
        <f>IF((MID(E572,5,2))="10","ENG",IF((MID(E572,5,2))="11","BBA",IF((MID(E572,5,2))="12","MBA(E)",IF((MID(E572,5,2))="14","MBA",IF((MID(E572,5,2))="15","CSE",IF((MID(E572,5,2))="16","CIS",IF((MID(E572,5,2))="17","MS-MIS",IF((MID(E572,5,2))="18","B.COM",IF((MID(E572,5,2))="19","ETE",IF((MID(E572,5,2))="20","CS",IF((MID(E572,5,2))="21","MA-ENG(P)",IF((MID(E572,5,2))="22","MA-ENG(F)",IF((MID(E572,5,2))="23","TE",IF((MID(E572,5,2))="24","JMC",IF((MID(E572,5,2))="25","MS-CSE",IF((MID(E572,5,2))="26","LLB(H)",IF((MID(E572,5,2))="27","BRE",IF((MID(E572,5,2))="28","MSS-JMC",IF((MID(E572,5,2))="29","PHARMACY",IF((MID(E572,5,2))="30","ESDM",IF((MID(E572,5,2))="31","MS-ETE",IF((MID(E572,5,2))="32","MS-TE",IF((MID(E572,5,2))="33","EEE",IF((MID(E572,5,2))="34","NFE",IF((MID(E572,5,2))="35","SWE",IF((MID(E572,5,2))="36","LLB(P)",IF((MID(E572,5,2))="37","LLM(Pre)",IF((MID(E572,5,2))="38","LLM(F)",IF((MID(E572,5,2))="39","ICT",IF((MID(E572,5,2))="40","MTCA",IF((MID(E572,5,2))="41","MS-PH",IF((MID(E572,5,2))="42","ARCH",IF((MID(E572,5,2))="43","THM",IF((MID(E572,5,2))="44","MS-SWE",IF((MID(E572,5,2))="45","ENTRE",IF((MID(E572,5,2))="46","M-PHARM",IF((MID(E572,5,2))="47","CIVIL-ENG",0)))))))))))))))))))))))))))))))))))))</f>
        <v/>
      </c>
      <c r="G572" s="90">
        <f>IF((LEFT(E572,3))="063","Fall-2006",IF((LEFT(E572,3))="071","Spring-2007",IF((LEFT(E572,3))="072","Summer-2007",IF((LEFT(E572,3))="073","Fall-2007",IF((LEFT(E572,3))="081","Spring-2008",IF((LEFT(E572,3))="082","Summer-2008",IF((LEFT(E572,3))="083","Fall-2008",IF((LEFT(E572,3))="091","Spring-2009",IF((LEFT(E572,3))="092","Summer-2009",IF((LEFT(E572,3))="093","Fall-2009",IF((LEFT(E572,3))="101","Spring-2010",IF((LEFT(E572,3))="102","Summer-2010",IF((LEFT(E572,3))="103","Fall-2010",IF((LEFT(E572,3))="111","Spring-2011",IF((LEFT(E572,3))="112","Summer-2011",IF((LEFT(E572,3))="113","Fall-2011",IF((LEFT(E572,3))="121","Spring-2012",IF((LEFT(E572,3))="122","Summer-2012",IF((LEFT(E572,3))="123","Fall-2012",IF((LEFT(E572,3))="131","Spring-2013",IF((LEFT(E572,3))="132","Summer-2013",IF((LEFT(E572,3))="133","Fall-2013",IF((LEFT(E572,3))="141","Spring-2014",IF((LEFT(E572,3))="142","Summer-2014",IF((LEFT(E572,3))="143","Fall-2014",0)))))))))))))))))))))))))</f>
        <v/>
      </c>
      <c r="H572" s="85" t="inlineStr">
        <is>
          <t>Summer-2015</t>
        </is>
      </c>
      <c r="I572" s="85" t="inlineStr">
        <is>
          <t>-</t>
        </is>
      </c>
      <c r="J572" s="85" t="inlineStr">
        <is>
          <t>-</t>
        </is>
      </c>
      <c r="K572" s="85" t="inlineStr">
        <is>
          <t>Vill-Vogra, Post-Chowdhurybari, Thana-Joydevpur, Dist-Gazipur.</t>
        </is>
      </c>
      <c r="L572" s="85" t="inlineStr">
        <is>
          <t>Vill-Vogra, Post-Chowdhurybari, Thana-Joydevpur, Dist-Gazipur.</t>
        </is>
      </c>
      <c r="M572" s="32" t="inlineStr">
        <is>
          <t>01680577527</t>
        </is>
      </c>
      <c r="N572" s="90" t="inlineStr">
        <is>
          <t>habiba26-312@diu.edu.bd</t>
        </is>
      </c>
    </row>
    <row customHeight="1" ht="12.75" r="573" s="161">
      <c r="A573" s="10" t="n"/>
      <c r="B573" s="85" t="n">
        <v>571</v>
      </c>
      <c r="C573" s="85" t="n"/>
      <c r="D573" s="96" t="inlineStr">
        <is>
          <t>Halima Akter</t>
        </is>
      </c>
      <c r="E573" s="29" t="inlineStr">
        <is>
          <t>113-26-310</t>
        </is>
      </c>
      <c r="F573" s="49">
        <f>IF((MID(E573,5,2))="10","ENG",IF((MID(E573,5,2))="11","BBA",IF((MID(E573,5,2))="12","MBA(E)",IF((MID(E573,5,2))="14","MBA",IF((MID(E573,5,2))="15","CSE",IF((MID(E573,5,2))="16","CIS",IF((MID(E573,5,2))="17","MS-MIS",IF((MID(E573,5,2))="18","B.COM",IF((MID(E573,5,2))="19","ETE",IF((MID(E573,5,2))="20","CS",IF((MID(E573,5,2))="21","MA-ENG(P)",IF((MID(E573,5,2))="22","MA-ENG(F)",IF((MID(E573,5,2))="23","TE",IF((MID(E573,5,2))="24","JMC",IF((MID(E573,5,2))="25","MS-CSE",IF((MID(E573,5,2))="26","LLB(H)",IF((MID(E573,5,2))="27","BRE",IF((MID(E573,5,2))="28","MSS-JMC",IF((MID(E573,5,2))="29","PHARMACY",IF((MID(E573,5,2))="30","ESDM",IF((MID(E573,5,2))="31","MS-ETE",IF((MID(E573,5,2))="32","MS-TE",IF((MID(E573,5,2))="33","EEE",IF((MID(E573,5,2))="34","NFE",IF((MID(E573,5,2))="35","SWE",IF((MID(E573,5,2))="36","LLB(P)",IF((MID(E573,5,2))="37","LLM(Pre)",IF((MID(E573,5,2))="38","LLM(F)",IF((MID(E573,5,2))="39","ICT",IF((MID(E573,5,2))="40","MTCA",IF((MID(E573,5,2))="41","MS-PH",IF((MID(E573,5,2))="42","ARCH",IF((MID(E573,5,2))="43","THM",IF((MID(E573,5,2))="44","MS-SWE",IF((MID(E573,5,2))="45","ENTRE",IF((MID(E573,5,2))="46","M-PHARM",IF((MID(E573,5,2))="47","CIVIL-ENG",0)))))))))))))))))))))))))))))))))))))</f>
        <v/>
      </c>
      <c r="G573" s="90">
        <f>IF((LEFT(E573,3))="063","Fall-2006",IF((LEFT(E573,3))="071","Spring-2007",IF((LEFT(E573,3))="072","Summer-2007",IF((LEFT(E573,3))="073","Fall-2007",IF((LEFT(E573,3))="081","Spring-2008",IF((LEFT(E573,3))="082","Summer-2008",IF((LEFT(E573,3))="083","Fall-2008",IF((LEFT(E573,3))="091","Spring-2009",IF((LEFT(E573,3))="092","Summer-2009",IF((LEFT(E573,3))="093","Fall-2009",IF((LEFT(E573,3))="101","Spring-2010",IF((LEFT(E573,3))="102","Summer-2010",IF((LEFT(E573,3))="103","Fall-2010",IF((LEFT(E573,3))="111","Spring-2011",IF((LEFT(E573,3))="112","Summer-2011",IF((LEFT(E573,3))="113","Fall-2011",IF((LEFT(E573,3))="121","Spring-2012",IF((LEFT(E573,3))="122","Summer-2012",IF((LEFT(E573,3))="123","Fall-2012",IF((LEFT(E573,3))="131","Spring-2013",IF((LEFT(E573,3))="132","Summer-2013",IF((LEFT(E573,3))="133","Fall-2013",IF((LEFT(E573,3))="141","Spring-2014",IF((LEFT(E573,3))="142","Summer-2014",IF((LEFT(E573,3))="143","Fall-2014",0)))))))))))))))))))))))))</f>
        <v/>
      </c>
      <c r="H573" s="85" t="inlineStr">
        <is>
          <t>Summer-2015</t>
        </is>
      </c>
      <c r="I573" s="85" t="inlineStr">
        <is>
          <t>-</t>
        </is>
      </c>
      <c r="J573" s="85" t="inlineStr">
        <is>
          <t>Student</t>
        </is>
      </c>
      <c r="K573" s="85" t="inlineStr">
        <is>
          <t>Mawna, Sreepur, Gazipur.</t>
        </is>
      </c>
      <c r="L573" s="85" t="inlineStr">
        <is>
          <t>Singer Dighi, Mawna, Sreepur, Gazipur.</t>
        </is>
      </c>
      <c r="M573" s="32" t="inlineStr">
        <is>
          <t>01682913548</t>
        </is>
      </c>
      <c r="N573" s="40" t="inlineStr">
        <is>
          <t>halima26-310@diu.edu.bd</t>
        </is>
      </c>
    </row>
    <row customHeight="1" ht="12.75" r="574" s="161">
      <c r="A574" s="10" t="n"/>
      <c r="B574" s="85" t="n">
        <v>572</v>
      </c>
      <c r="C574" s="85" t="n"/>
      <c r="D574" s="96" t="inlineStr">
        <is>
          <t>Md. Nazrul Islam Sarkar</t>
        </is>
      </c>
      <c r="E574" s="29" t="inlineStr">
        <is>
          <t>102-10-606</t>
        </is>
      </c>
      <c r="F574" s="49">
        <f>IF((MID(E574,5,2))="10","ENG",IF((MID(E574,5,2))="11","BBA",IF((MID(E574,5,2))="12","MBA(E)",IF((MID(E574,5,2))="14","MBA",IF((MID(E574,5,2))="15","CSE",IF((MID(E574,5,2))="16","CIS",IF((MID(E574,5,2))="17","MS-MIS",IF((MID(E574,5,2))="18","B.COM",IF((MID(E574,5,2))="19","ETE",IF((MID(E574,5,2))="20","CS",IF((MID(E574,5,2))="21","MA-ENG(P)",IF((MID(E574,5,2))="22","MA-ENG(F)",IF((MID(E574,5,2))="23","TE",IF((MID(E574,5,2))="24","JMC",IF((MID(E574,5,2))="25","MS-CSE",IF((MID(E574,5,2))="26","LLB(H)",IF((MID(E574,5,2))="27","BRE",IF((MID(E574,5,2))="28","MSS-JMC",IF((MID(E574,5,2))="29","PHARMACY",IF((MID(E574,5,2))="30","ESDM",IF((MID(E574,5,2))="31","MS-ETE",IF((MID(E574,5,2))="32","MS-TE",IF((MID(E574,5,2))="33","EEE",IF((MID(E574,5,2))="34","NFE",IF((MID(E574,5,2))="35","SWE",IF((MID(E574,5,2))="36","LLB(P)",IF((MID(E574,5,2))="37","LLM(Pre)",IF((MID(E574,5,2))="38","LLM(F)",IF((MID(E574,5,2))="39","ICT",IF((MID(E574,5,2))="40","MTCA",IF((MID(E574,5,2))="41","MS-PH",IF((MID(E574,5,2))="42","ARCH",IF((MID(E574,5,2))="43","THM",IF((MID(E574,5,2))="44","MS-SWE",IF((MID(E574,5,2))="45","ENTRE",IF((MID(E574,5,2))="46","M-PHARM",IF((MID(E574,5,2))="47","CIVIL-ENG",0)))))))))))))))))))))))))))))))))))))</f>
        <v/>
      </c>
      <c r="G574" s="90">
        <f>IF((LEFT(E574,3))="063","Fall-2006",IF((LEFT(E574,3))="071","Spring-2007",IF((LEFT(E574,3))="072","Summer-2007",IF((LEFT(E574,3))="073","Fall-2007",IF((LEFT(E574,3))="081","Spring-2008",IF((LEFT(E574,3))="082","Summer-2008",IF((LEFT(E574,3))="083","Fall-2008",IF((LEFT(E574,3))="091","Spring-2009",IF((LEFT(E574,3))="092","Summer-2009",IF((LEFT(E574,3))="093","Fall-2009",IF((LEFT(E574,3))="101","Spring-2010",IF((LEFT(E574,3))="102","Summer-2010",IF((LEFT(E574,3))="103","Fall-2010",IF((LEFT(E574,3))="111","Spring-2011",IF((LEFT(E574,3))="112","Summer-2011",IF((LEFT(E574,3))="113","Fall-2011",IF((LEFT(E574,3))="121","Spring-2012",IF((LEFT(E574,3))="122","Summer-2012",IF((LEFT(E574,3))="123","Fall-2012",IF((LEFT(E574,3))="131","Spring-2013",IF((LEFT(E574,3))="132","Summer-2013",IF((LEFT(E574,3))="133","Fall-2013",IF((LEFT(E574,3))="141","Spring-2014",IF((LEFT(E574,3))="142","Summer-2014",IF((LEFT(E574,3))="143","Fall-2014",0)))))))))))))))))))))))))</f>
        <v/>
      </c>
      <c r="H574" s="85" t="inlineStr">
        <is>
          <t>Summer-2014</t>
        </is>
      </c>
      <c r="I574" s="85" t="inlineStr">
        <is>
          <t>-</t>
        </is>
      </c>
      <c r="J574" s="85" t="inlineStr">
        <is>
          <t>-</t>
        </is>
      </c>
      <c r="K574" s="85" t="inlineStr">
        <is>
          <t>57. West Razabazar, Tejgaon, Dhaka-1215</t>
        </is>
      </c>
      <c r="L574" s="85" t="inlineStr">
        <is>
          <t>Vill-Nowagoan South, Post-Kamalla, Thana-Muradnagar, Dist-Comilla.</t>
        </is>
      </c>
      <c r="M574" s="32" t="inlineStr">
        <is>
          <t>01946179600</t>
        </is>
      </c>
      <c r="N574" t="inlineStr">
        <is>
          <t>nazrulsarker7@gmail.com</t>
        </is>
      </c>
    </row>
    <row customHeight="1" ht="12.75" r="575" s="161">
      <c r="A575" s="10" t="n"/>
      <c r="B575" s="85" t="n">
        <v>573</v>
      </c>
      <c r="C575" s="85" t="n"/>
      <c r="D575" s="96" t="inlineStr">
        <is>
          <t>Md. Nazrul Islam Sarkar</t>
        </is>
      </c>
      <c r="E575" s="29" t="inlineStr">
        <is>
          <t>142-22-330</t>
        </is>
      </c>
      <c r="F575" s="49">
        <f>IF((MID(E575,5,2))="10","ENG",IF((MID(E575,5,2))="11","BBA",IF((MID(E575,5,2))="12","MBA(E)",IF((MID(E575,5,2))="14","MBA",IF((MID(E575,5,2))="15","CSE",IF((MID(E575,5,2))="16","CIS",IF((MID(E575,5,2))="17","MS-MIS",IF((MID(E575,5,2))="18","B.COM",IF((MID(E575,5,2))="19","ETE",IF((MID(E575,5,2))="20","CS",IF((MID(E575,5,2))="21","MA-ENG(P)",IF((MID(E575,5,2))="22","MA-ENG(F)",IF((MID(E575,5,2))="23","TE",IF((MID(E575,5,2))="24","JMC",IF((MID(E575,5,2))="25","MS-CSE",IF((MID(E575,5,2))="26","LLB(H)",IF((MID(E575,5,2))="27","BRE",IF((MID(E575,5,2))="28","MSS-JMC",IF((MID(E575,5,2))="29","PHARMACY",IF((MID(E575,5,2))="30","ESDM",IF((MID(E575,5,2))="31","MS-ETE",IF((MID(E575,5,2))="32","MS-TE",IF((MID(E575,5,2))="33","EEE",IF((MID(E575,5,2))="34","NFE",IF((MID(E575,5,2))="35","SWE",IF((MID(E575,5,2))="36","LLB(P)",IF((MID(E575,5,2))="37","LLM(Pre)",IF((MID(E575,5,2))="38","LLM(F)",IF((MID(E575,5,2))="39","ICT",IF((MID(E575,5,2))="40","MTCA",IF((MID(E575,5,2))="41","MS-PH",IF((MID(E575,5,2))="42","ARCH",IF((MID(E575,5,2))="43","THM",IF((MID(E575,5,2))="44","MS-SWE",IF((MID(E575,5,2))="45","ENTRE",IF((MID(E575,5,2))="46","M-PHARM",IF((MID(E575,5,2))="47","CIVIL-ENG",0)))))))))))))))))))))))))))))))))))))</f>
        <v/>
      </c>
      <c r="G575" s="90">
        <f>IF((LEFT(E575,3))="063","Fall-2006",IF((LEFT(E575,3))="071","Spring-2007",IF((LEFT(E575,3))="072","Summer-2007",IF((LEFT(E575,3))="073","Fall-2007",IF((LEFT(E575,3))="081","Spring-2008",IF((LEFT(E575,3))="082","Summer-2008",IF((LEFT(E575,3))="083","Fall-2008",IF((LEFT(E575,3))="091","Spring-2009",IF((LEFT(E575,3))="092","Summer-2009",IF((LEFT(E575,3))="093","Fall-2009",IF((LEFT(E575,3))="101","Spring-2010",IF((LEFT(E575,3))="102","Summer-2010",IF((LEFT(E575,3))="103","Fall-2010",IF((LEFT(E575,3))="111","Spring-2011",IF((LEFT(E575,3))="112","Summer-2011",IF((LEFT(E575,3))="113","Fall-2011",IF((LEFT(E575,3))="121","Spring-2012",IF((LEFT(E575,3))="122","Summer-2012",IF((LEFT(E575,3))="123","Fall-2012",IF((LEFT(E575,3))="131","Spring-2013",IF((LEFT(E575,3))="132","Summer-2013",IF((LEFT(E575,3))="133","Fall-2013",IF((LEFT(E575,3))="141","Spring-2014",IF((LEFT(E575,3))="142","Summer-2014",IF((LEFT(E575,3))="143","Fall-2014",0)))))))))))))))))))))))))</f>
        <v/>
      </c>
      <c r="H575" s="85" t="inlineStr">
        <is>
          <t>Fall-2015</t>
        </is>
      </c>
      <c r="I575" s="85" t="inlineStr">
        <is>
          <t>-</t>
        </is>
      </c>
      <c r="J575" s="85" t="inlineStr">
        <is>
          <t>-</t>
        </is>
      </c>
      <c r="K575" s="85" t="inlineStr">
        <is>
          <t>57. West Razabazar, Tejgaon, Dhaka-1215</t>
        </is>
      </c>
      <c r="L575" s="85" t="inlineStr">
        <is>
          <t>Vill-Nowagoan South, Post-Kamalla, Thana-Muradnagar, Dist-Comilla.</t>
        </is>
      </c>
      <c r="M575" s="32" t="inlineStr">
        <is>
          <t>01946179600</t>
        </is>
      </c>
      <c r="N575" t="inlineStr">
        <is>
          <t>nazrulsarkar7@gmail.com</t>
        </is>
      </c>
    </row>
    <row customHeight="1" ht="12.75" r="576" s="161">
      <c r="A576" s="10" t="n"/>
      <c r="B576" s="85" t="n">
        <v>574</v>
      </c>
      <c r="C576" s="85" t="n"/>
      <c r="D576" s="96" t="inlineStr">
        <is>
          <t>Md. Mehedi Hassan</t>
        </is>
      </c>
      <c r="E576" s="29" t="inlineStr">
        <is>
          <t>111-11-1842</t>
        </is>
      </c>
      <c r="F576" s="49">
        <f>IF((MID(E576,5,2))="10","ENG",IF((MID(E576,5,2))="11","BBA",IF((MID(E576,5,2))="12","MBA(E)",IF((MID(E576,5,2))="14","MBA",IF((MID(E576,5,2))="15","CSE",IF((MID(E576,5,2))="16","CIS",IF((MID(E576,5,2))="17","MS-MIS",IF((MID(E576,5,2))="18","B.COM",IF((MID(E576,5,2))="19","ETE",IF((MID(E576,5,2))="20","CS",IF((MID(E576,5,2))="21","MA-ENG(P)",IF((MID(E576,5,2))="22","MA-ENG(F)",IF((MID(E576,5,2))="23","TE",IF((MID(E576,5,2))="24","JMC",IF((MID(E576,5,2))="25","MS-CSE",IF((MID(E576,5,2))="26","LLB(H)",IF((MID(E576,5,2))="27","BRE",IF((MID(E576,5,2))="28","MSS-JMC",IF((MID(E576,5,2))="29","PHARMACY",IF((MID(E576,5,2))="30","ESDM",IF((MID(E576,5,2))="31","MS-ETE",IF((MID(E576,5,2))="32","MS-TE",IF((MID(E576,5,2))="33","EEE",IF((MID(E576,5,2))="34","NFE",IF((MID(E576,5,2))="35","SWE",IF((MID(E576,5,2))="36","LLB(P)",IF((MID(E576,5,2))="37","LLM(Pre)",IF((MID(E576,5,2))="38","LLM(F)",IF((MID(E576,5,2))="39","ICT",IF((MID(E576,5,2))="40","MTCA",IF((MID(E576,5,2))="41","MS-PH",IF((MID(E576,5,2))="42","ARCH",IF((MID(E576,5,2))="43","THM",IF((MID(E576,5,2))="44","MS-SWE",IF((MID(E576,5,2))="45","ENTRE",IF((MID(E576,5,2))="46","M-PHARM",IF((MID(E576,5,2))="47","CIVIL-ENG",0)))))))))))))))))))))))))))))))))))))</f>
        <v/>
      </c>
      <c r="G576" s="90">
        <f>IF((LEFT(E576,3))="063","Fall-2006",IF((LEFT(E576,3))="071","Spring-2007",IF((LEFT(E576,3))="072","Summer-2007",IF((LEFT(E576,3))="073","Fall-2007",IF((LEFT(E576,3))="081","Spring-2008",IF((LEFT(E576,3))="082","Summer-2008",IF((LEFT(E576,3))="083","Fall-2008",IF((LEFT(E576,3))="091","Spring-2009",IF((LEFT(E576,3))="092","Summer-2009",IF((LEFT(E576,3))="093","Fall-2009",IF((LEFT(E576,3))="101","Spring-2010",IF((LEFT(E576,3))="102","Summer-2010",IF((LEFT(E576,3))="103","Fall-2010",IF((LEFT(E576,3))="111","Spring-2011",IF((LEFT(E576,3))="112","Summer-2011",IF((LEFT(E576,3))="113","Fall-2011",IF((LEFT(E576,3))="121","Spring-2012",IF((LEFT(E576,3))="122","Summer-2012",IF((LEFT(E576,3))="123","Fall-2012",IF((LEFT(E576,3))="131","Spring-2013",IF((LEFT(E576,3))="132","Summer-2013",IF((LEFT(E576,3))="133","Fall-2013",IF((LEFT(E576,3))="141","Spring-2014",IF((LEFT(E576,3))="142","Summer-2014",IF((LEFT(E576,3))="143","Fall-2014",0)))))))))))))))))))))))))</f>
        <v/>
      </c>
      <c r="H576" s="85" t="inlineStr">
        <is>
          <t>Spring-2015</t>
        </is>
      </c>
      <c r="I576" s="85" t="inlineStr">
        <is>
          <t>-</t>
        </is>
      </c>
      <c r="J576" s="85" t="inlineStr">
        <is>
          <t>-</t>
        </is>
      </c>
      <c r="K576" s="85" t="inlineStr">
        <is>
          <t>94/3, Indira Road, Tejgaon, Dhaka.</t>
        </is>
      </c>
      <c r="L576" s="85" t="inlineStr">
        <is>
          <t>Beljani, Boalmari, Faridpur, Dhaka.</t>
        </is>
      </c>
      <c r="M576" s="32" t="inlineStr">
        <is>
          <t>01722466494</t>
        </is>
      </c>
      <c r="N576" s="27" t="inlineStr">
        <is>
          <t>ashik254@gmail.com</t>
        </is>
      </c>
    </row>
    <row customHeight="1" ht="12.75" r="577" s="161">
      <c r="A577" s="10" t="n"/>
      <c r="B577" s="85" t="n">
        <v>575</v>
      </c>
      <c r="C577" s="85" t="n"/>
      <c r="D577" s="96" t="inlineStr">
        <is>
          <t>Md. Faisal Ahmed</t>
        </is>
      </c>
      <c r="E577" s="29" t="inlineStr">
        <is>
          <t>111-11-1851</t>
        </is>
      </c>
      <c r="F577" s="49">
        <f>IF((MID(E577,5,2))="10","ENG",IF((MID(E577,5,2))="11","BBA",IF((MID(E577,5,2))="12","MBA(E)",IF((MID(E577,5,2))="14","MBA",IF((MID(E577,5,2))="15","CSE",IF((MID(E577,5,2))="16","CIS",IF((MID(E577,5,2))="17","MS-MIS",IF((MID(E577,5,2))="18","B.COM",IF((MID(E577,5,2))="19","ETE",IF((MID(E577,5,2))="20","CS",IF((MID(E577,5,2))="21","MA-ENG(P)",IF((MID(E577,5,2))="22","MA-ENG(F)",IF((MID(E577,5,2))="23","TE",IF((MID(E577,5,2))="24","JMC",IF((MID(E577,5,2))="25","MS-CSE",IF((MID(E577,5,2))="26","LLB(H)",IF((MID(E577,5,2))="27","BRE",IF((MID(E577,5,2))="28","MSS-JMC",IF((MID(E577,5,2))="29","PHARMACY",IF((MID(E577,5,2))="30","ESDM",IF((MID(E577,5,2))="31","MS-ETE",IF((MID(E577,5,2))="32","MS-TE",IF((MID(E577,5,2))="33","EEE",IF((MID(E577,5,2))="34","NFE",IF((MID(E577,5,2))="35","SWE",IF((MID(E577,5,2))="36","LLB(P)",IF((MID(E577,5,2))="37","LLM(Pre)",IF((MID(E577,5,2))="38","LLM(F)",IF((MID(E577,5,2))="39","ICT",IF((MID(E577,5,2))="40","MTCA",IF((MID(E577,5,2))="41","MS-PH",IF((MID(E577,5,2))="42","ARCH",IF((MID(E577,5,2))="43","THM",IF((MID(E577,5,2))="44","MS-SWE",IF((MID(E577,5,2))="45","ENTRE",IF((MID(E577,5,2))="46","M-PHARM",IF((MID(E577,5,2))="47","CIVIL-ENG",0)))))))))))))))))))))))))))))))))))))</f>
        <v/>
      </c>
      <c r="G577" s="90">
        <f>IF((LEFT(E577,3))="063","Fall-2006",IF((LEFT(E577,3))="071","Spring-2007",IF((LEFT(E577,3))="072","Summer-2007",IF((LEFT(E577,3))="073","Fall-2007",IF((LEFT(E577,3))="081","Spring-2008",IF((LEFT(E577,3))="082","Summer-2008",IF((LEFT(E577,3))="083","Fall-2008",IF((LEFT(E577,3))="091","Spring-2009",IF((LEFT(E577,3))="092","Summer-2009",IF((LEFT(E577,3))="093","Fall-2009",IF((LEFT(E577,3))="101","Spring-2010",IF((LEFT(E577,3))="102","Summer-2010",IF((LEFT(E577,3))="103","Fall-2010",IF((LEFT(E577,3))="111","Spring-2011",IF((LEFT(E577,3))="112","Summer-2011",IF((LEFT(E577,3))="113","Fall-2011",IF((LEFT(E577,3))="121","Spring-2012",IF((LEFT(E577,3))="122","Summer-2012",IF((LEFT(E577,3))="123","Fall-2012",IF((LEFT(E577,3))="131","Spring-2013",IF((LEFT(E577,3))="132","Summer-2013",IF((LEFT(E577,3))="133","Fall-2013",IF((LEFT(E577,3))="141","Spring-2014",IF((LEFT(E577,3))="142","Summer-2014",IF((LEFT(E577,3))="143","Fall-2014",0)))))))))))))))))))))))))</f>
        <v/>
      </c>
      <c r="H577" s="85" t="inlineStr">
        <is>
          <t>Spring-2015</t>
        </is>
      </c>
      <c r="I577" s="85" t="inlineStr">
        <is>
          <t>-</t>
        </is>
      </c>
      <c r="J577" s="85" t="inlineStr">
        <is>
          <t>-</t>
        </is>
      </c>
      <c r="K577" s="85" t="inlineStr">
        <is>
          <t>A-130, Lakuriapara, Dhamrai, Dhaka.</t>
        </is>
      </c>
      <c r="L577" s="85" t="inlineStr">
        <is>
          <t>A-130, Lakuriapara, Dhamrai, Dhaka.</t>
        </is>
      </c>
      <c r="M577" s="32" t="inlineStr">
        <is>
          <t>01924061511</t>
        </is>
      </c>
      <c r="N577" s="27" t="inlineStr">
        <is>
          <t>faisal.dh50@gmail.com</t>
        </is>
      </c>
    </row>
    <row customHeight="1" ht="12.75" r="578" s="161">
      <c r="A578" s="10" t="n"/>
      <c r="B578" s="85" t="n">
        <v>576</v>
      </c>
      <c r="C578" s="85" t="n"/>
      <c r="D578" s="96" t="inlineStr">
        <is>
          <t>Md Rakib Hasan</t>
        </is>
      </c>
      <c r="E578" s="29" t="inlineStr">
        <is>
          <t>103-15-1149</t>
        </is>
      </c>
      <c r="F578" s="49">
        <f>IF((MID(E578,5,2))="10","ENG",IF((MID(E578,5,2))="11","BBA",IF((MID(E578,5,2))="12","MBA(E)",IF((MID(E578,5,2))="14","MBA",IF((MID(E578,5,2))="15","CSE",IF((MID(E578,5,2))="16","CIS",IF((MID(E578,5,2))="17","MS-MIS",IF((MID(E578,5,2))="18","B.COM",IF((MID(E578,5,2))="19","ETE",IF((MID(E578,5,2))="20","CS",IF((MID(E578,5,2))="21","MA-ENG(P)",IF((MID(E578,5,2))="22","MA-ENG(F)",IF((MID(E578,5,2))="23","TE",IF((MID(E578,5,2))="24","JMC",IF((MID(E578,5,2))="25","MS-CSE",IF((MID(E578,5,2))="26","LLB(H)",IF((MID(E578,5,2))="27","BRE",IF((MID(E578,5,2))="28","MSS-JMC",IF((MID(E578,5,2))="29","PHARMACY",IF((MID(E578,5,2))="30","ESDM",IF((MID(E578,5,2))="31","MS-ETE",IF((MID(E578,5,2))="32","MS-TE",IF((MID(E578,5,2))="33","EEE",IF((MID(E578,5,2))="34","NFE",IF((MID(E578,5,2))="35","SWE",IF((MID(E578,5,2))="36","LLB(P)",IF((MID(E578,5,2))="37","LLM(Pre)",IF((MID(E578,5,2))="38","LLM(F)",IF((MID(E578,5,2))="39","ICT",IF((MID(E578,5,2))="40","MTCA",IF((MID(E578,5,2))="41","MS-PH",IF((MID(E578,5,2))="42","ARCH",IF((MID(E578,5,2))="43","THM",IF((MID(E578,5,2))="44","MS-SWE",IF((MID(E578,5,2))="45","ENTRE",IF((MID(E578,5,2))="46","M-PHARM",IF((MID(E578,5,2))="47","CIVIL-ENG",0)))))))))))))))))))))))))))))))))))))</f>
        <v/>
      </c>
      <c r="G578" s="90">
        <f>IF((LEFT(E578,3))="063","Fall-2006",IF((LEFT(E578,3))="071","Spring-2007",IF((LEFT(E578,3))="072","Summer-2007",IF((LEFT(E578,3))="073","Fall-2007",IF((LEFT(E578,3))="081","Spring-2008",IF((LEFT(E578,3))="082","Summer-2008",IF((LEFT(E578,3))="083","Fall-2008",IF((LEFT(E578,3))="091","Spring-2009",IF((LEFT(E578,3))="092","Summer-2009",IF((LEFT(E578,3))="093","Fall-2009",IF((LEFT(E578,3))="101","Spring-2010",IF((LEFT(E578,3))="102","Summer-2010",IF((LEFT(E578,3))="103","Fall-2010",IF((LEFT(E578,3))="111","Spring-2011",IF((LEFT(E578,3))="112","Summer-2011",IF((LEFT(E578,3))="113","Fall-2011",IF((LEFT(E578,3))="121","Spring-2012",IF((LEFT(E578,3))="122","Summer-2012",IF((LEFT(E578,3))="123","Fall-2012",IF((LEFT(E578,3))="131","Spring-2013",IF((LEFT(E578,3))="132","Summer-2013",IF((LEFT(E578,3))="133","Fall-2013",IF((LEFT(E578,3))="141","Spring-2014",IF((LEFT(E578,3))="142","Summer-2014",IF((LEFT(E578,3))="143","Fall-2014",0)))))))))))))))))))))))))</f>
        <v/>
      </c>
      <c r="H578" s="85" t="inlineStr">
        <is>
          <t>Spring-2015</t>
        </is>
      </c>
      <c r="I578" s="85" t="inlineStr">
        <is>
          <t>-</t>
        </is>
      </c>
      <c r="J578" s="85" t="inlineStr">
        <is>
          <t>-</t>
        </is>
      </c>
      <c r="K578" s="85" t="inlineStr">
        <is>
          <t>House No-16, Road No-2, PC Culture Housing Society Ltd, Shekhertek, Mohammadpur, Dhaka.</t>
        </is>
      </c>
      <c r="L578" s="85" t="inlineStr">
        <is>
          <t>Vill-Baluakandi, Post-Majidpur, Thana-Titas, Dist-Comilla.</t>
        </is>
      </c>
      <c r="M578" s="32" t="inlineStr">
        <is>
          <t>01677073294</t>
        </is>
      </c>
      <c r="N578" s="90" t="inlineStr">
        <is>
          <t>rhdidar@gmail.com</t>
        </is>
      </c>
    </row>
    <row customHeight="1" ht="12.75" r="579" s="161">
      <c r="A579" s="10" t="n"/>
      <c r="B579" s="85" t="n">
        <v>577</v>
      </c>
      <c r="C579" s="85" t="n"/>
      <c r="D579" s="96" t="inlineStr">
        <is>
          <t>Md. Mahade Hassan</t>
        </is>
      </c>
      <c r="E579" s="29" t="inlineStr">
        <is>
          <t>103-23-2065</t>
        </is>
      </c>
      <c r="F579" s="49">
        <f>IF((MID(E579,5,2))="10","ENG",IF((MID(E579,5,2))="11","BBA",IF((MID(E579,5,2))="12","MBA(E)",IF((MID(E579,5,2))="14","MBA",IF((MID(E579,5,2))="15","CSE",IF((MID(E579,5,2))="16","CIS",IF((MID(E579,5,2))="17","MS-MIS",IF((MID(E579,5,2))="18","B.COM",IF((MID(E579,5,2))="19","ETE",IF((MID(E579,5,2))="20","CS",IF((MID(E579,5,2))="21","MA-ENG(P)",IF((MID(E579,5,2))="22","MA-ENG(F)",IF((MID(E579,5,2))="23","TE",IF((MID(E579,5,2))="24","JMC",IF((MID(E579,5,2))="25","MS-CSE",IF((MID(E579,5,2))="26","LLB(H)",IF((MID(E579,5,2))="27","BRE",IF((MID(E579,5,2))="28","MSS-JMC",IF((MID(E579,5,2))="29","PHARMACY",IF((MID(E579,5,2))="30","ESDM",IF((MID(E579,5,2))="31","MS-ETE",IF((MID(E579,5,2))="32","MS-TE",IF((MID(E579,5,2))="33","EEE",IF((MID(E579,5,2))="34","NFE",IF((MID(E579,5,2))="35","SWE",IF((MID(E579,5,2))="36","LLB(P)",IF((MID(E579,5,2))="37","LLM(Pre)",IF((MID(E579,5,2))="38","LLM(F)",IF((MID(E579,5,2))="39","ICT",IF((MID(E579,5,2))="40","MTCA",IF((MID(E579,5,2))="41","MS-PH",IF((MID(E579,5,2))="42","ARCH",IF((MID(E579,5,2))="43","THM",IF((MID(E579,5,2))="44","MS-SWE",IF((MID(E579,5,2))="45","ENTRE",IF((MID(E579,5,2))="46","M-PHARM",IF((MID(E579,5,2))="47","CIVIL-ENG",0)))))))))))))))))))))))))))))))))))))</f>
        <v/>
      </c>
      <c r="G579" s="90">
        <f>IF((LEFT(E579,3))="063","Fall-2006",IF((LEFT(E579,3))="071","Spring-2007",IF((LEFT(E579,3))="072","Summer-2007",IF((LEFT(E579,3))="073","Fall-2007",IF((LEFT(E579,3))="081","Spring-2008",IF((LEFT(E579,3))="082","Summer-2008",IF((LEFT(E579,3))="083","Fall-2008",IF((LEFT(E579,3))="091","Spring-2009",IF((LEFT(E579,3))="092","Summer-2009",IF((LEFT(E579,3))="093","Fall-2009",IF((LEFT(E579,3))="101","Spring-2010",IF((LEFT(E579,3))="102","Summer-2010",IF((LEFT(E579,3))="103","Fall-2010",IF((LEFT(E579,3))="111","Spring-2011",IF((LEFT(E579,3))="112","Summer-2011",IF((LEFT(E579,3))="113","Fall-2011",IF((LEFT(E579,3))="121","Spring-2012",IF((LEFT(E579,3))="122","Summer-2012",IF((LEFT(E579,3))="123","Fall-2012",IF((LEFT(E579,3))="131","Spring-2013",IF((LEFT(E579,3))="132","Summer-2013",IF((LEFT(E579,3))="133","Fall-2013",IF((LEFT(E579,3))="141","Spring-2014",IF((LEFT(E579,3))="142","Summer-2014",IF((LEFT(E579,3))="143","Fall-2014",0)))))))))))))))))))))))))</f>
        <v/>
      </c>
      <c r="H579" s="85" t="inlineStr">
        <is>
          <t>Fall-2014</t>
        </is>
      </c>
      <c r="I579" s="85" t="inlineStr">
        <is>
          <t>Tivoli Apparels LTD. (Impressive group)</t>
        </is>
      </c>
      <c r="J579" s="85" t="inlineStr">
        <is>
          <t>Asst. Merchandiser</t>
        </is>
      </c>
      <c r="K579" s="85" t="inlineStr">
        <is>
          <t>Tongi Station road, gazipur, Dhaka</t>
        </is>
      </c>
      <c r="L579" s="85" t="inlineStr">
        <is>
          <t>Magura, Mollapara, Magura</t>
        </is>
      </c>
      <c r="M579" s="32" t="inlineStr">
        <is>
          <t>01715706383</t>
        </is>
      </c>
      <c r="N579" t="inlineStr">
        <is>
          <t>mahade-2065@diu.edu.bd</t>
        </is>
      </c>
    </row>
    <row customHeight="1" ht="12.75" r="580" s="161">
      <c r="A580" s="10" t="n"/>
      <c r="B580" s="85" t="n">
        <v>578</v>
      </c>
      <c r="C580" s="85" t="n"/>
      <c r="D580" s="96" t="inlineStr">
        <is>
          <t>Polash Kumar Dey</t>
        </is>
      </c>
      <c r="E580" s="29" t="inlineStr">
        <is>
          <t>122-15-1868</t>
        </is>
      </c>
      <c r="F580" s="49">
        <f>IF((MID(E580,5,2))="10","ENG",IF((MID(E580,5,2))="11","BBA",IF((MID(E580,5,2))="12","MBA(E)",IF((MID(E580,5,2))="14","MBA",IF((MID(E580,5,2))="15","CSE",IF((MID(E580,5,2))="16","CIS",IF((MID(E580,5,2))="17","MS-MIS",IF((MID(E580,5,2))="18","B.COM",IF((MID(E580,5,2))="19","ETE",IF((MID(E580,5,2))="20","CS",IF((MID(E580,5,2))="21","MA-ENG(P)",IF((MID(E580,5,2))="22","MA-ENG(F)",IF((MID(E580,5,2))="23","TE",IF((MID(E580,5,2))="24","JMC",IF((MID(E580,5,2))="25","MS-CSE",IF((MID(E580,5,2))="26","LLB(H)",IF((MID(E580,5,2))="27","BRE",IF((MID(E580,5,2))="28","MSS-JMC",IF((MID(E580,5,2))="29","PHARMACY",IF((MID(E580,5,2))="30","ESDM",IF((MID(E580,5,2))="31","MS-ETE",IF((MID(E580,5,2))="32","MS-TE",IF((MID(E580,5,2))="33","EEE",IF((MID(E580,5,2))="34","NFE",IF((MID(E580,5,2))="35","SWE",IF((MID(E580,5,2))="36","LLB(P)",IF((MID(E580,5,2))="37","LLM(Pre)",IF((MID(E580,5,2))="38","LLM(F)",IF((MID(E580,5,2))="39","ICT",IF((MID(E580,5,2))="40","MTCA",IF((MID(E580,5,2))="41","MS-PH",IF((MID(E580,5,2))="42","ARCH",IF((MID(E580,5,2))="43","THM",IF((MID(E580,5,2))="44","MS-SWE",IF((MID(E580,5,2))="45","ENTRE",IF((MID(E580,5,2))="46","M-PHARM",IF((MID(E580,5,2))="47","CIVIL-ENG",0)))))))))))))))))))))))))))))))))))))</f>
        <v/>
      </c>
      <c r="G580" s="90">
        <f>IF((LEFT(E580,3))="063","Fall-2006",IF((LEFT(E580,3))="071","Spring-2007",IF((LEFT(E580,3))="072","Summer-2007",IF((LEFT(E580,3))="073","Fall-2007",IF((LEFT(E580,3))="081","Spring-2008",IF((LEFT(E580,3))="082","Summer-2008",IF((LEFT(E580,3))="083","Fall-2008",IF((LEFT(E580,3))="091","Spring-2009",IF((LEFT(E580,3))="092","Summer-2009",IF((LEFT(E580,3))="093","Fall-2009",IF((LEFT(E580,3))="101","Spring-2010",IF((LEFT(E580,3))="102","Summer-2010",IF((LEFT(E580,3))="103","Fall-2010",IF((LEFT(E580,3))="111","Spring-2011",IF((LEFT(E580,3))="112","Summer-2011",IF((LEFT(E580,3))="113","Fall-2011",IF((LEFT(E580,3))="121","Spring-2012",IF((LEFT(E580,3))="122","Summer-2012",IF((LEFT(E580,3))="123","Fall-2012",IF((LEFT(E580,3))="131","Spring-2013",IF((LEFT(E580,3))="132","Summer-2013",IF((LEFT(E580,3))="133","Fall-2013",IF((LEFT(E580,3))="141","Spring-2014",IF((LEFT(E580,3))="142","Summer-2014",IF((LEFT(E580,3))="143","Fall-2014",0)))))))))))))))))))))))))</f>
        <v/>
      </c>
      <c r="H580" s="85" t="inlineStr">
        <is>
          <t>Summer-2015</t>
        </is>
      </c>
      <c r="I580" s="85" t="inlineStr">
        <is>
          <t>-</t>
        </is>
      </c>
      <c r="J580" s="85" t="inlineStr">
        <is>
          <t>-</t>
        </is>
      </c>
      <c r="K580" s="85" t="inlineStr">
        <is>
          <t>House NO-17, Road No-2, Block-B, Rampura, Bonosree, Dhaka.</t>
        </is>
      </c>
      <c r="L580" s="85" t="inlineStr">
        <is>
          <t>14/A/6, Garidanarynapur, Sherpur Town.</t>
        </is>
      </c>
      <c r="M580" s="32" t="inlineStr">
        <is>
          <t>01710404053</t>
        </is>
      </c>
      <c r="N580" s="40" t="inlineStr">
        <is>
          <t>dkpalashbd50@hotmail.com</t>
        </is>
      </c>
    </row>
    <row customHeight="1" ht="12.75" r="581" s="161">
      <c r="A581" s="10" t="n"/>
      <c r="B581" s="85" t="n">
        <v>579</v>
      </c>
      <c r="C581" s="85" t="n"/>
      <c r="D581" s="96" t="inlineStr">
        <is>
          <t>Md. Hasan Mojumder</t>
        </is>
      </c>
      <c r="E581" s="29" t="inlineStr">
        <is>
          <t>111-23-129</t>
        </is>
      </c>
      <c r="F581" s="49">
        <f>IF((MID(E581,5,2))="10","ENG",IF((MID(E581,5,2))="11","BBA",IF((MID(E581,5,2))="12","MBA(E)",IF((MID(E581,5,2))="14","MBA",IF((MID(E581,5,2))="15","CSE",IF((MID(E581,5,2))="16","CIS",IF((MID(E581,5,2))="17","MS-MIS",IF((MID(E581,5,2))="18","B.COM",IF((MID(E581,5,2))="19","ETE",IF((MID(E581,5,2))="20","CS",IF((MID(E581,5,2))="21","MA-ENG(P)",IF((MID(E581,5,2))="22","MA-ENG(F)",IF((MID(E581,5,2))="23","TE",IF((MID(E581,5,2))="24","JMC",IF((MID(E581,5,2))="25","MS-CSE",IF((MID(E581,5,2))="26","LLB(H)",IF((MID(E581,5,2))="27","BRE",IF((MID(E581,5,2))="28","MSS-JMC",IF((MID(E581,5,2))="29","PHARMACY",IF((MID(E581,5,2))="30","ESDM",IF((MID(E581,5,2))="31","MS-ETE",IF((MID(E581,5,2))="32","MS-TE",IF((MID(E581,5,2))="33","EEE",IF((MID(E581,5,2))="34","NFE",IF((MID(E581,5,2))="35","SWE",IF((MID(E581,5,2))="36","LLB(P)",IF((MID(E581,5,2))="37","LLM(Pre)",IF((MID(E581,5,2))="38","LLM(F)",IF((MID(E581,5,2))="39","ICT",IF((MID(E581,5,2))="40","MTCA",IF((MID(E581,5,2))="41","MS-PH",IF((MID(E581,5,2))="42","ARCH",IF((MID(E581,5,2))="43","THM",IF((MID(E581,5,2))="44","MS-SWE",IF((MID(E581,5,2))="45","ENTRE",IF((MID(E581,5,2))="46","M-PHARM",IF((MID(E581,5,2))="47","CIVIL-ENG",0)))))))))))))))))))))))))))))))))))))</f>
        <v/>
      </c>
      <c r="G581" s="90">
        <f>IF((LEFT(E581,3))="063","Fall-2006",IF((LEFT(E581,3))="071","Spring-2007",IF((LEFT(E581,3))="072","Summer-2007",IF((LEFT(E581,3))="073","Fall-2007",IF((LEFT(E581,3))="081","Spring-2008",IF((LEFT(E581,3))="082","Summer-2008",IF((LEFT(E581,3))="083","Fall-2008",IF((LEFT(E581,3))="091","Spring-2009",IF((LEFT(E581,3))="092","Summer-2009",IF((LEFT(E581,3))="093","Fall-2009",IF((LEFT(E581,3))="101","Spring-2010",IF((LEFT(E581,3))="102","Summer-2010",IF((LEFT(E581,3))="103","Fall-2010",IF((LEFT(E581,3))="111","Spring-2011",IF((LEFT(E581,3))="112","Summer-2011",IF((LEFT(E581,3))="113","Fall-2011",IF((LEFT(E581,3))="121","Spring-2012",IF((LEFT(E581,3))="122","Summer-2012",IF((LEFT(E581,3))="123","Fall-2012",IF((LEFT(E581,3))="131","Spring-2013",IF((LEFT(E581,3))="132","Summer-2013",IF((LEFT(E581,3))="133","Fall-2013",IF((LEFT(E581,3))="141","Spring-2014",IF((LEFT(E581,3))="142","Summer-2014",IF((LEFT(E581,3))="143","Fall-2014",0)))))))))))))))))))))))))</f>
        <v/>
      </c>
      <c r="H581" s="85" t="inlineStr">
        <is>
          <t>Fall-2014</t>
        </is>
      </c>
      <c r="I581" s="85" t="inlineStr">
        <is>
          <t>Office of the Deputy Commissionar of Comilla</t>
        </is>
      </c>
      <c r="J581" s="85" t="inlineStr">
        <is>
          <t>Govt. Job Holder</t>
        </is>
      </c>
      <c r="K581" s="85" t="inlineStr">
        <is>
          <t>S/N: 10, R/N: 04, H/N: 53, Uttara, Dhaka-1230</t>
        </is>
      </c>
      <c r="L581" s="85" t="inlineStr">
        <is>
          <t>275/kha, Bagicagaon, Comilla Sadar, Comilla</t>
        </is>
      </c>
      <c r="M581" s="32" t="inlineStr">
        <is>
          <t>01755943342</t>
        </is>
      </c>
      <c r="N581" s="90" t="inlineStr">
        <is>
          <t>hasan23-129@diu.edu.bd</t>
        </is>
      </c>
    </row>
    <row customHeight="1" ht="12.75" r="582" s="161">
      <c r="A582" s="10" t="n"/>
      <c r="B582" s="85" t="n">
        <v>580</v>
      </c>
      <c r="C582" s="85" t="n"/>
      <c r="D582" s="96" t="inlineStr">
        <is>
          <t>Md. Shahinur Alam Khan</t>
        </is>
      </c>
      <c r="E582" s="29" t="inlineStr">
        <is>
          <t>103-11-1645</t>
        </is>
      </c>
      <c r="F582" s="49">
        <f>IF((MID(E582,5,2))="10","ENG",IF((MID(E582,5,2))="11","BBA",IF((MID(E582,5,2))="12","MBA(E)",IF((MID(E582,5,2))="14","MBA",IF((MID(E582,5,2))="15","CSE",IF((MID(E582,5,2))="16","CIS",IF((MID(E582,5,2))="17","MS-MIS",IF((MID(E582,5,2))="18","B.COM",IF((MID(E582,5,2))="19","ETE",IF((MID(E582,5,2))="20","CS",IF((MID(E582,5,2))="21","MA-ENG(P)",IF((MID(E582,5,2))="22","MA-ENG(F)",IF((MID(E582,5,2))="23","TE",IF((MID(E582,5,2))="24","JMC",IF((MID(E582,5,2))="25","MS-CSE",IF((MID(E582,5,2))="26","LLB(H)",IF((MID(E582,5,2))="27","BRE",IF((MID(E582,5,2))="28","MSS-JMC",IF((MID(E582,5,2))="29","PHARMACY",IF((MID(E582,5,2))="30","ESDM",IF((MID(E582,5,2))="31","MS-ETE",IF((MID(E582,5,2))="32","MS-TE",IF((MID(E582,5,2))="33","EEE",IF((MID(E582,5,2))="34","NFE",IF((MID(E582,5,2))="35","SWE",IF((MID(E582,5,2))="36","LLB(P)",IF((MID(E582,5,2))="37","LLM(Pre)",IF((MID(E582,5,2))="38","LLM(F)",IF((MID(E582,5,2))="39","ICT",IF((MID(E582,5,2))="40","MTCA",IF((MID(E582,5,2))="41","MS-PH",IF((MID(E582,5,2))="42","ARCH",IF((MID(E582,5,2))="43","THM",IF((MID(E582,5,2))="44","MS-SWE",IF((MID(E582,5,2))="45","ENTRE",IF((MID(E582,5,2))="46","M-PHARM",IF((MID(E582,5,2))="47","CIVIL-ENG",0)))))))))))))))))))))))))))))))))))))</f>
        <v/>
      </c>
      <c r="G582" s="90">
        <f>IF((LEFT(E582,3))="063","Fall-2006",IF((LEFT(E582,3))="071","Spring-2007",IF((LEFT(E582,3))="072","Summer-2007",IF((LEFT(E582,3))="073","Fall-2007",IF((LEFT(E582,3))="081","Spring-2008",IF((LEFT(E582,3))="082","Summer-2008",IF((LEFT(E582,3))="083","Fall-2008",IF((LEFT(E582,3))="091","Spring-2009",IF((LEFT(E582,3))="092","Summer-2009",IF((LEFT(E582,3))="093","Fall-2009",IF((LEFT(E582,3))="101","Spring-2010",IF((LEFT(E582,3))="102","Summer-2010",IF((LEFT(E582,3))="103","Fall-2010",IF((LEFT(E582,3))="111","Spring-2011",IF((LEFT(E582,3))="112","Summer-2011",IF((LEFT(E582,3))="113","Fall-2011",IF((LEFT(E582,3))="121","Spring-2012",IF((LEFT(E582,3))="122","Summer-2012",IF((LEFT(E582,3))="123","Fall-2012",IF((LEFT(E582,3))="131","Spring-2013",IF((LEFT(E582,3))="132","Summer-2013",IF((LEFT(E582,3))="133","Fall-2013",IF((LEFT(E582,3))="141","Spring-2014",IF((LEFT(E582,3))="142","Summer-2014",IF((LEFT(E582,3))="143","Fall-2014",0)))))))))))))))))))))))))</f>
        <v/>
      </c>
      <c r="H582" s="85" t="inlineStr">
        <is>
          <t>Spring-2015</t>
        </is>
      </c>
      <c r="I582" s="85" t="inlineStr">
        <is>
          <t>Daffodil International university</t>
        </is>
      </c>
      <c r="J582" s="85" t="inlineStr">
        <is>
          <t>Asst. Officer, HR</t>
        </is>
      </c>
      <c r="K582" s="77" t="inlineStr">
        <is>
          <t>51, Arjatpara, Mohakhali, Dhaka</t>
        </is>
      </c>
      <c r="L582" s="85" t="inlineStr">
        <is>
          <t>139, Kazla, Motihar, Rajshahi</t>
        </is>
      </c>
      <c r="M582" s="32" t="inlineStr">
        <is>
          <t>01719037154</t>
        </is>
      </c>
      <c r="N582" t="inlineStr">
        <is>
          <t>shahinur_1645@diu.edu.bd</t>
        </is>
      </c>
    </row>
    <row customHeight="1" ht="12.75" r="583" s="161">
      <c r="A583" s="10" t="n"/>
      <c r="B583" s="85" t="n">
        <v>581</v>
      </c>
      <c r="C583" s="85" t="n"/>
      <c r="D583" s="96" t="inlineStr">
        <is>
          <t>Nigar Alam Tanjila</t>
        </is>
      </c>
      <c r="E583" s="29" t="inlineStr">
        <is>
          <t>103-11-1640</t>
        </is>
      </c>
      <c r="F583" s="49">
        <f>IF((MID(E583,5,2))="10","ENG",IF((MID(E583,5,2))="11","BBA",IF((MID(E583,5,2))="12","MBA(E)",IF((MID(E583,5,2))="14","MBA",IF((MID(E583,5,2))="15","CSE",IF((MID(E583,5,2))="16","CIS",IF((MID(E583,5,2))="17","MS-MIS",IF((MID(E583,5,2))="18","B.COM",IF((MID(E583,5,2))="19","ETE",IF((MID(E583,5,2))="20","CS",IF((MID(E583,5,2))="21","MA-ENG(P)",IF((MID(E583,5,2))="22","MA-ENG(F)",IF((MID(E583,5,2))="23","TE",IF((MID(E583,5,2))="24","JMC",IF((MID(E583,5,2))="25","MS-CSE",IF((MID(E583,5,2))="26","LLB(H)",IF((MID(E583,5,2))="27","BRE",IF((MID(E583,5,2))="28","MSS-JMC",IF((MID(E583,5,2))="29","PHARMACY",IF((MID(E583,5,2))="30","ESDM",IF((MID(E583,5,2))="31","MS-ETE",IF((MID(E583,5,2))="32","MS-TE",IF((MID(E583,5,2))="33","EEE",IF((MID(E583,5,2))="34","NFE",IF((MID(E583,5,2))="35","SWE",IF((MID(E583,5,2))="36","LLB(P)",IF((MID(E583,5,2))="37","LLM(Pre)",IF((MID(E583,5,2))="38","LLM(F)",IF((MID(E583,5,2))="39","ICT",IF((MID(E583,5,2))="40","MTCA",IF((MID(E583,5,2))="41","MS-PH",IF((MID(E583,5,2))="42","ARCH",IF((MID(E583,5,2))="43","THM",IF((MID(E583,5,2))="44","MS-SWE",IF((MID(E583,5,2))="45","ENTRE",IF((MID(E583,5,2))="46","M-PHARM",IF((MID(E583,5,2))="47","CIVIL-ENG",0)))))))))))))))))))))))))))))))))))))</f>
        <v/>
      </c>
      <c r="G583" s="90">
        <f>IF((LEFT(E583,3))="063","Fall-2006",IF((LEFT(E583,3))="071","Spring-2007",IF((LEFT(E583,3))="072","Summer-2007",IF((LEFT(E583,3))="073","Fall-2007",IF((LEFT(E583,3))="081","Spring-2008",IF((LEFT(E583,3))="082","Summer-2008",IF((LEFT(E583,3))="083","Fall-2008",IF((LEFT(E583,3))="091","Spring-2009",IF((LEFT(E583,3))="092","Summer-2009",IF((LEFT(E583,3))="093","Fall-2009",IF((LEFT(E583,3))="101","Spring-2010",IF((LEFT(E583,3))="102","Summer-2010",IF((LEFT(E583,3))="103","Fall-2010",IF((LEFT(E583,3))="111","Spring-2011",IF((LEFT(E583,3))="112","Summer-2011",IF((LEFT(E583,3))="113","Fall-2011",IF((LEFT(E583,3))="121","Spring-2012",IF((LEFT(E583,3))="122","Summer-2012",IF((LEFT(E583,3))="123","Fall-2012",IF((LEFT(E583,3))="131","Spring-2013",IF((LEFT(E583,3))="132","Summer-2013",IF((LEFT(E583,3))="133","Fall-2013",IF((LEFT(E583,3))="141","Spring-2014",IF((LEFT(E583,3))="142","Summer-2014",IF((LEFT(E583,3))="143","Fall-2014",0)))))))))))))))))))))))))</f>
        <v/>
      </c>
      <c r="H583" s="85" t="inlineStr">
        <is>
          <t>Fall-2014</t>
        </is>
      </c>
      <c r="I583" s="85" t="inlineStr">
        <is>
          <t>QA Services hong kong limited(LIDL)</t>
        </is>
      </c>
      <c r="J583" s="85" t="inlineStr">
        <is>
          <t>Executive, Administration</t>
        </is>
      </c>
      <c r="K583" s="85" t="inlineStr">
        <is>
          <t>51, Arjatpara, Mohakhali, Dhaka</t>
        </is>
      </c>
      <c r="L583" s="85" t="inlineStr">
        <is>
          <t>House-119/B, Professorpara, Chandpur</t>
        </is>
      </c>
      <c r="M583" s="32" t="inlineStr">
        <is>
          <t>01789398982</t>
        </is>
      </c>
      <c r="N583" t="inlineStr">
        <is>
          <t>nigar-1640@diu.edu.bd</t>
        </is>
      </c>
    </row>
    <row customHeight="1" ht="12.75" r="584" s="161">
      <c r="A584" s="10" t="n"/>
      <c r="B584" s="85" t="n">
        <v>582</v>
      </c>
      <c r="C584" s="85" t="n"/>
      <c r="D584" s="96" t="inlineStr">
        <is>
          <t>Md. Fahad Bin Siddique</t>
        </is>
      </c>
      <c r="E584" s="29" t="inlineStr">
        <is>
          <t>103-15-1090</t>
        </is>
      </c>
      <c r="F584" s="49">
        <f>IF((MID(E584,5,2))="10","ENG",IF((MID(E584,5,2))="11","BBA",IF((MID(E584,5,2))="12","MBA(E)",IF((MID(E584,5,2))="14","MBA",IF((MID(E584,5,2))="15","CSE",IF((MID(E584,5,2))="16","CIS",IF((MID(E584,5,2))="17","MS-MIS",IF((MID(E584,5,2))="18","B.COM",IF((MID(E584,5,2))="19","ETE",IF((MID(E584,5,2))="20","CS",IF((MID(E584,5,2))="21","MA-ENG(P)",IF((MID(E584,5,2))="22","MA-ENG(F)",IF((MID(E584,5,2))="23","TE",IF((MID(E584,5,2))="24","JMC",IF((MID(E584,5,2))="25","MS-CSE",IF((MID(E584,5,2))="26","LLB(H)",IF((MID(E584,5,2))="27","BRE",IF((MID(E584,5,2))="28","MSS-JMC",IF((MID(E584,5,2))="29","PHARMACY",IF((MID(E584,5,2))="30","ESDM",IF((MID(E584,5,2))="31","MS-ETE",IF((MID(E584,5,2))="32","MS-TE",IF((MID(E584,5,2))="33","EEE",IF((MID(E584,5,2))="34","NFE",IF((MID(E584,5,2))="35","SWE",IF((MID(E584,5,2))="36","LLB(P)",IF((MID(E584,5,2))="37","LLM(Pre)",IF((MID(E584,5,2))="38","LLM(F)",IF((MID(E584,5,2))="39","ICT",IF((MID(E584,5,2))="40","MTCA",IF((MID(E584,5,2))="41","MS-PH",IF((MID(E584,5,2))="42","ARCH",IF((MID(E584,5,2))="43","THM",IF((MID(E584,5,2))="44","MS-SWE",IF((MID(E584,5,2))="45","ENTRE",IF((MID(E584,5,2))="46","M-PHARM",IF((MID(E584,5,2))="47","CIVIL-ENG",0)))))))))))))))))))))))))))))))))))))</f>
        <v/>
      </c>
      <c r="G584" s="90">
        <f>IF((LEFT(E584,3))="063","Fall-2006",IF((LEFT(E584,3))="071","Spring-2007",IF((LEFT(E584,3))="072","Summer-2007",IF((LEFT(E584,3))="073","Fall-2007",IF((LEFT(E584,3))="081","Spring-2008",IF((LEFT(E584,3))="082","Summer-2008",IF((LEFT(E584,3))="083","Fall-2008",IF((LEFT(E584,3))="091","Spring-2009",IF((LEFT(E584,3))="092","Summer-2009",IF((LEFT(E584,3))="093","Fall-2009",IF((LEFT(E584,3))="101","Spring-2010",IF((LEFT(E584,3))="102","Summer-2010",IF((LEFT(E584,3))="103","Fall-2010",IF((LEFT(E584,3))="111","Spring-2011",IF((LEFT(E584,3))="112","Summer-2011",IF((LEFT(E584,3))="113","Fall-2011",IF((LEFT(E584,3))="121","Spring-2012",IF((LEFT(E584,3))="122","Summer-2012",IF((LEFT(E584,3))="123","Fall-2012",IF((LEFT(E584,3))="131","Spring-2013",IF((LEFT(E584,3))="132","Summer-2013",IF((LEFT(E584,3))="133","Fall-2013",IF((LEFT(E584,3))="141","Spring-2014",IF((LEFT(E584,3))="142","Summer-2014",IF((LEFT(E584,3))="143","Fall-2014",0)))))))))))))))))))))))))</f>
        <v/>
      </c>
      <c r="H584" s="85" t="inlineStr">
        <is>
          <t>Fall-2014</t>
        </is>
      </c>
      <c r="I584" s="85" t="inlineStr">
        <is>
          <t>-</t>
        </is>
      </c>
      <c r="J584" s="85" t="inlineStr">
        <is>
          <t>-</t>
        </is>
      </c>
      <c r="K584" s="85" t="inlineStr">
        <is>
          <t>U-12, Noorjahan Road, Mohammadpur, Dhaka-1207.</t>
        </is>
      </c>
      <c r="L584" s="85" t="inlineStr">
        <is>
          <t>Shushari Sadar, Dinajpur.</t>
        </is>
      </c>
      <c r="M584" s="32" t="inlineStr">
        <is>
          <t>01625384203</t>
        </is>
      </c>
      <c r="N584" t="inlineStr">
        <is>
          <t>fahad_1090@diu.edu.bd</t>
        </is>
      </c>
    </row>
    <row customHeight="1" ht="12.75" r="585" s="161">
      <c r="A585" s="10" t="n"/>
      <c r="B585" s="85" t="n">
        <v>583</v>
      </c>
      <c r="C585" s="85" t="n"/>
      <c r="D585" s="96" t="inlineStr">
        <is>
          <t>Md. Rezwanul Haque</t>
        </is>
      </c>
      <c r="E585" s="29" t="inlineStr">
        <is>
          <t>103-33-311</t>
        </is>
      </c>
      <c r="F585" s="49">
        <f>IF((MID(E585,5,2))="10","ENG",IF((MID(E585,5,2))="11","BBA",IF((MID(E585,5,2))="12","MBA(E)",IF((MID(E585,5,2))="14","MBA",IF((MID(E585,5,2))="15","CSE",IF((MID(E585,5,2))="16","CIS",IF((MID(E585,5,2))="17","MS-MIS",IF((MID(E585,5,2))="18","B.COM",IF((MID(E585,5,2))="19","ETE",IF((MID(E585,5,2))="20","CS",IF((MID(E585,5,2))="21","MA-ENG(P)",IF((MID(E585,5,2))="22","MA-ENG(F)",IF((MID(E585,5,2))="23","TE",IF((MID(E585,5,2))="24","JMC",IF((MID(E585,5,2))="25","MS-CSE",IF((MID(E585,5,2))="26","LLB(H)",IF((MID(E585,5,2))="27","BRE",IF((MID(E585,5,2))="28","MSS-JMC",IF((MID(E585,5,2))="29","PHARMACY",IF((MID(E585,5,2))="30","ESDM",IF((MID(E585,5,2))="31","MS-ETE",IF((MID(E585,5,2))="32","MS-TE",IF((MID(E585,5,2))="33","EEE",IF((MID(E585,5,2))="34","NFE",IF((MID(E585,5,2))="35","SWE",IF((MID(E585,5,2))="36","LLB(P)",IF((MID(E585,5,2))="37","LLM(Pre)",IF((MID(E585,5,2))="38","LLM(F)",IF((MID(E585,5,2))="39","ICT",IF((MID(E585,5,2))="40","MTCA",IF((MID(E585,5,2))="41","MS-PH",IF((MID(E585,5,2))="42","ARCH",IF((MID(E585,5,2))="43","THM",IF((MID(E585,5,2))="44","MS-SWE",IF((MID(E585,5,2))="45","ENTRE",IF((MID(E585,5,2))="46","M-PHARM",IF((MID(E585,5,2))="47","CIVIL-ENG",0)))))))))))))))))))))))))))))))))))))</f>
        <v/>
      </c>
      <c r="G585" s="90">
        <f>IF((LEFT(E585,3))="063","Fall-2006",IF((LEFT(E585,3))="071","Spring-2007",IF((LEFT(E585,3))="072","Summer-2007",IF((LEFT(E585,3))="073","Fall-2007",IF((LEFT(E585,3))="081","Spring-2008",IF((LEFT(E585,3))="082","Summer-2008",IF((LEFT(E585,3))="083","Fall-2008",IF((LEFT(E585,3))="091","Spring-2009",IF((LEFT(E585,3))="092","Summer-2009",IF((LEFT(E585,3))="093","Fall-2009",IF((LEFT(E585,3))="101","Spring-2010",IF((LEFT(E585,3))="102","Summer-2010",IF((LEFT(E585,3))="103","Fall-2010",IF((LEFT(E585,3))="111","Spring-2011",IF((LEFT(E585,3))="112","Summer-2011",IF((LEFT(E585,3))="113","Fall-2011",IF((LEFT(E585,3))="121","Spring-2012",IF((LEFT(E585,3))="122","Summer-2012",IF((LEFT(E585,3))="123","Fall-2012",IF((LEFT(E585,3))="131","Spring-2013",IF((LEFT(E585,3))="132","Summer-2013",IF((LEFT(E585,3))="133","Fall-2013",IF((LEFT(E585,3))="141","Spring-2014",IF((LEFT(E585,3))="142","Summer-2014",IF((LEFT(E585,3))="143","Fall-2014",0)))))))))))))))))))))))))</f>
        <v/>
      </c>
      <c r="H585" s="85" t="inlineStr">
        <is>
          <t>Fall-2014</t>
        </is>
      </c>
      <c r="I585" s="85" t="inlineStr">
        <is>
          <t>-</t>
        </is>
      </c>
      <c r="J585" s="85" t="inlineStr">
        <is>
          <t>-</t>
        </is>
      </c>
      <c r="K585" s="85" t="inlineStr">
        <is>
          <t>Comfort Cute Bulding, West Side, Sutrapur, Bogra.</t>
        </is>
      </c>
      <c r="L585" s="85" t="inlineStr">
        <is>
          <t>Vill-Kachua, Post-Lokhnathapara, Thana-Kahaloo, Dist-Bogra.</t>
        </is>
      </c>
      <c r="M585" s="32" t="inlineStr">
        <is>
          <t>01785559042</t>
        </is>
      </c>
      <c r="N585" t="inlineStr">
        <is>
          <t>rezwan311@gmail.com</t>
        </is>
      </c>
    </row>
    <row customHeight="1" ht="12.75" r="586" s="161">
      <c r="A586" s="10" t="n"/>
      <c r="B586" s="85" t="n">
        <v>584</v>
      </c>
      <c r="C586" s="85" t="n"/>
      <c r="D586" s="96" t="inlineStr">
        <is>
          <t>Anwar Parves</t>
        </is>
      </c>
      <c r="E586" s="29" t="inlineStr">
        <is>
          <t>093-11-171</t>
        </is>
      </c>
      <c r="F586" s="49">
        <f>IF((MID(E586,5,2))="10","ENG",IF((MID(E586,5,2))="11","BBA",IF((MID(E586,5,2))="12","MBA(E)",IF((MID(E586,5,2))="14","MBA",IF((MID(E586,5,2))="15","CSE",IF((MID(E586,5,2))="16","CIS",IF((MID(E586,5,2))="17","MS-MIS",IF((MID(E586,5,2))="18","B.COM",IF((MID(E586,5,2))="19","ETE",IF((MID(E586,5,2))="20","CS",IF((MID(E586,5,2))="21","MA-ENG(P)",IF((MID(E586,5,2))="22","MA-ENG(F)",IF((MID(E586,5,2))="23","TE",IF((MID(E586,5,2))="24","JMC",IF((MID(E586,5,2))="25","MS-CSE",IF((MID(E586,5,2))="26","LLB(H)",IF((MID(E586,5,2))="27","BRE",IF((MID(E586,5,2))="28","MSS-JMC",IF((MID(E586,5,2))="29","PHARMACY",IF((MID(E586,5,2))="30","ESDM",IF((MID(E586,5,2))="31","MS-ETE",IF((MID(E586,5,2))="32","MS-TE",IF((MID(E586,5,2))="33","EEE",IF((MID(E586,5,2))="34","NFE",IF((MID(E586,5,2))="35","SWE",IF((MID(E586,5,2))="36","LLB(P)",IF((MID(E586,5,2))="37","LLM(Pre)",IF((MID(E586,5,2))="38","LLM(F)",IF((MID(E586,5,2))="39","ICT",IF((MID(E586,5,2))="40","MTCA",IF((MID(E586,5,2))="41","MS-PH",IF((MID(E586,5,2))="42","ARCH",IF((MID(E586,5,2))="43","THM",IF((MID(E586,5,2))="44","MS-SWE",IF((MID(E586,5,2))="45","ENTRE",IF((MID(E586,5,2))="46","M-PHARM",IF((MID(E586,5,2))="47","CIVIL-ENG",0)))))))))))))))))))))))))))))))))))))</f>
        <v/>
      </c>
      <c r="G586" s="90">
        <f>IF((LEFT(E586,3))="063","Fall-2006",IF((LEFT(E586,3))="071","Spring-2007",IF((LEFT(E586,3))="072","Summer-2007",IF((LEFT(E586,3))="073","Fall-2007",IF((LEFT(E586,3))="081","Spring-2008",IF((LEFT(E586,3))="082","Summer-2008",IF((LEFT(E586,3))="083","Fall-2008",IF((LEFT(E586,3))="091","Spring-2009",IF((LEFT(E586,3))="092","Summer-2009",IF((LEFT(E586,3))="093","Fall-2009",IF((LEFT(E586,3))="101","Spring-2010",IF((LEFT(E586,3))="102","Summer-2010",IF((LEFT(E586,3))="103","Fall-2010",IF((LEFT(E586,3))="111","Spring-2011",IF((LEFT(E586,3))="112","Summer-2011",IF((LEFT(E586,3))="113","Fall-2011",IF((LEFT(E586,3))="121","Spring-2012",IF((LEFT(E586,3))="122","Summer-2012",IF((LEFT(E586,3))="123","Fall-2012",IF((LEFT(E586,3))="131","Spring-2013",IF((LEFT(E586,3))="132","Summer-2013",IF((LEFT(E586,3))="133","Fall-2013",IF((LEFT(E586,3))="141","Spring-2014",IF((LEFT(E586,3))="142","Summer-2014",IF((LEFT(E586,3))="143","Fall-2014",0)))))))))))))))))))))))))</f>
        <v/>
      </c>
      <c r="H586" s="85" t="inlineStr">
        <is>
          <t>Fall-2014</t>
        </is>
      </c>
      <c r="I586" s="85" t="inlineStr">
        <is>
          <t>M/S Bhai Bhai Traders</t>
        </is>
      </c>
      <c r="J586" s="85" t="inlineStr">
        <is>
          <t>Owner</t>
        </is>
      </c>
      <c r="K586" s="85" t="inlineStr">
        <is>
          <t xml:space="preserve">House No-101, U.N.O. office road, Trishal, Mymensingh </t>
        </is>
      </c>
      <c r="L586" s="85" t="inlineStr">
        <is>
          <t xml:space="preserve">House No-101, U.N.O. office road, Trishal, Mymensingh </t>
        </is>
      </c>
      <c r="M586" s="32" t="inlineStr">
        <is>
          <t>01813022542</t>
        </is>
      </c>
      <c r="N586" t="inlineStr">
        <is>
          <t>polas00786@gmail.com</t>
        </is>
      </c>
    </row>
    <row customHeight="1" ht="12.75" r="587" s="161">
      <c r="A587" s="10" t="n"/>
      <c r="B587" s="85" t="n">
        <v>585</v>
      </c>
      <c r="C587" s="85" t="n"/>
      <c r="D587" s="96" t="inlineStr">
        <is>
          <t>Md. Fozlarabbi</t>
        </is>
      </c>
      <c r="E587" s="29" t="inlineStr">
        <is>
          <t>112-15-1364</t>
        </is>
      </c>
      <c r="F587" s="49">
        <f>IF((MID(E587,5,2))="10","ENG",IF((MID(E587,5,2))="11","BBA",IF((MID(E587,5,2))="12","MBA(E)",IF((MID(E587,5,2))="14","MBA",IF((MID(E587,5,2))="15","CSE",IF((MID(E587,5,2))="16","CIS",IF((MID(E587,5,2))="17","MS-MIS",IF((MID(E587,5,2))="18","B.COM",IF((MID(E587,5,2))="19","ETE",IF((MID(E587,5,2))="20","CS",IF((MID(E587,5,2))="21","MA-ENG(P)",IF((MID(E587,5,2))="22","MA-ENG(F)",IF((MID(E587,5,2))="23","TE",IF((MID(E587,5,2))="24","JMC",IF((MID(E587,5,2))="25","MS-CSE",IF((MID(E587,5,2))="26","LLB(H)",IF((MID(E587,5,2))="27","BRE",IF((MID(E587,5,2))="28","MSS-JMC",IF((MID(E587,5,2))="29","PHARMACY",IF((MID(E587,5,2))="30","ESDM",IF((MID(E587,5,2))="31","MS-ETE",IF((MID(E587,5,2))="32","MS-TE",IF((MID(E587,5,2))="33","EEE",IF((MID(E587,5,2))="34","NFE",IF((MID(E587,5,2))="35","SWE",IF((MID(E587,5,2))="36","LLB(P)",IF((MID(E587,5,2))="37","LLM(Pre)",IF((MID(E587,5,2))="38","LLM(F)",IF((MID(E587,5,2))="39","ICT",IF((MID(E587,5,2))="40","MTCA",IF((MID(E587,5,2))="41","MS-PH",IF((MID(E587,5,2))="42","ARCH",IF((MID(E587,5,2))="43","THM",IF((MID(E587,5,2))="44","MS-SWE",IF((MID(E587,5,2))="45","ENTRE",IF((MID(E587,5,2))="46","M-PHARM",IF((MID(E587,5,2))="47","CIVIL-ENG",0)))))))))))))))))))))))))))))))))))))</f>
        <v/>
      </c>
      <c r="G587" s="90">
        <f>IF((LEFT(E587,3))="063","Fall-2006",IF((LEFT(E587,3))="071","Spring-2007",IF((LEFT(E587,3))="072","Summer-2007",IF((LEFT(E587,3))="073","Fall-2007",IF((LEFT(E587,3))="081","Spring-2008",IF((LEFT(E587,3))="082","Summer-2008",IF((LEFT(E587,3))="083","Fall-2008",IF((LEFT(E587,3))="091","Spring-2009",IF((LEFT(E587,3))="092","Summer-2009",IF((LEFT(E587,3))="093","Fall-2009",IF((LEFT(E587,3))="101","Spring-2010",IF((LEFT(E587,3))="102","Summer-2010",IF((LEFT(E587,3))="103","Fall-2010",IF((LEFT(E587,3))="111","Spring-2011",IF((LEFT(E587,3))="112","Summer-2011",IF((LEFT(E587,3))="113","Fall-2011",IF((LEFT(E587,3))="121","Spring-2012",IF((LEFT(E587,3))="122","Summer-2012",IF((LEFT(E587,3))="123","Fall-2012",IF((LEFT(E587,3))="131","Spring-2013",IF((LEFT(E587,3))="132","Summer-2013",IF((LEFT(E587,3))="133","Fall-2013",IF((LEFT(E587,3))="141","Spring-2014",IF((LEFT(E587,3))="142","Summer-2014",IF((LEFT(E587,3))="143","Fall-2014",0)))))))))))))))))))))))))</f>
        <v/>
      </c>
      <c r="H587" s="85" t="inlineStr">
        <is>
          <t>Summer-2014</t>
        </is>
      </c>
      <c r="I587" s="85" t="inlineStr">
        <is>
          <t xml:space="preserve">Tech Valley Solutions LTD. </t>
        </is>
      </c>
      <c r="J587" s="85" t="inlineStr">
        <is>
          <t>Executive(System &amp; integration)</t>
        </is>
      </c>
      <c r="K587" s="85" t="inlineStr">
        <is>
          <t>House no.- 7/7, Shenpara, Parbota, Mirpur-10, Dhaka-1216</t>
        </is>
      </c>
      <c r="L587" s="85" t="inlineStr">
        <is>
          <t>Vill: Mashpara, PO: Guzia, Upozila: Shipganj, Dist: Bogra</t>
        </is>
      </c>
      <c r="M587" s="32" t="inlineStr">
        <is>
          <t>01739083501</t>
        </is>
      </c>
      <c r="N587" t="inlineStr">
        <is>
          <t>fozlarabbi64@gmail.com</t>
        </is>
      </c>
    </row>
    <row customHeight="1" ht="12.75" r="588" s="161">
      <c r="A588" s="10" t="n"/>
      <c r="B588" s="85" t="n">
        <v>586</v>
      </c>
      <c r="C588" s="85" t="n"/>
      <c r="D588" s="96" t="inlineStr">
        <is>
          <t>MOSTOFA SHIRAJUM MUNIR KHAN</t>
        </is>
      </c>
      <c r="E588" s="29" t="inlineStr">
        <is>
          <t>111-11-252</t>
        </is>
      </c>
      <c r="F588" s="49">
        <f>IF((MID(E588,5,2))="10","ENG",IF((MID(E588,5,2))="11","BBA",IF((MID(E588,5,2))="12","MBA(E)",IF((MID(E588,5,2))="14","MBA",IF((MID(E588,5,2))="15","CSE",IF((MID(E588,5,2))="16","CIS",IF((MID(E588,5,2))="17","MS-MIS",IF((MID(E588,5,2))="18","B.COM",IF((MID(E588,5,2))="19","ETE",IF((MID(E588,5,2))="20","CS",IF((MID(E588,5,2))="21","MA-ENG(P)",IF((MID(E588,5,2))="22","MA-ENG(F)",IF((MID(E588,5,2))="23","TE",IF((MID(E588,5,2))="24","JMC",IF((MID(E588,5,2))="25","MS-CSE",IF((MID(E588,5,2))="26","LLB(H)",IF((MID(E588,5,2))="27","BRE",IF((MID(E588,5,2))="28","MSS-JMC",IF((MID(E588,5,2))="29","PHARMACY",IF((MID(E588,5,2))="30","ESDM",IF((MID(E588,5,2))="31","MS-ETE",IF((MID(E588,5,2))="32","MS-TE",IF((MID(E588,5,2))="33","EEE",IF((MID(E588,5,2))="34","NFE",IF((MID(E588,5,2))="35","SWE",IF((MID(E588,5,2))="36","LLB(P)",IF((MID(E588,5,2))="37","LLM(Pre)",IF((MID(E588,5,2))="38","LLM(F)",IF((MID(E588,5,2))="39","ICT",IF((MID(E588,5,2))="40","MTCA",IF((MID(E588,5,2))="41","MS-PH",IF((MID(E588,5,2))="42","ARCH",IF((MID(E588,5,2))="43","THM",IF((MID(E588,5,2))="44","MS-SWE",IF((MID(E588,5,2))="45","ENTRE",IF((MID(E588,5,2))="46","M-PHARM",IF((MID(E588,5,2))="47","CIVIL-ENG",0)))))))))))))))))))))))))))))))))))))</f>
        <v/>
      </c>
      <c r="G588" s="90">
        <f>IF((LEFT(E588,3))="063","Fall-2006",IF((LEFT(E588,3))="071","Spring-2007",IF((LEFT(E588,3))="072","Summer-2007",IF((LEFT(E588,3))="073","Fall-2007",IF((LEFT(E588,3))="081","Spring-2008",IF((LEFT(E588,3))="082","Summer-2008",IF((LEFT(E588,3))="083","Fall-2008",IF((LEFT(E588,3))="091","Spring-2009",IF((LEFT(E588,3))="092","Summer-2009",IF((LEFT(E588,3))="093","Fall-2009",IF((LEFT(E588,3))="101","Spring-2010",IF((LEFT(E588,3))="102","Summer-2010",IF((LEFT(E588,3))="103","Fall-2010",IF((LEFT(E588,3))="111","Spring-2011",IF((LEFT(E588,3))="112","Summer-2011",IF((LEFT(E588,3))="113","Fall-2011",IF((LEFT(E588,3))="121","Spring-2012",IF((LEFT(E588,3))="122","Summer-2012",IF((LEFT(E588,3))="123","Fall-2012",IF((LEFT(E588,3))="131","Spring-2013",IF((LEFT(E588,3))="132","Summer-2013",IF((LEFT(E588,3))="133","Fall-2013",IF((LEFT(E588,3))="141","Spring-2014",IF((LEFT(E588,3))="142","Summer-2014",IF((LEFT(E588,3))="143","Fall-2014",0)))))))))))))))))))))))))</f>
        <v/>
      </c>
      <c r="H588" s="85" t="inlineStr">
        <is>
          <t>Spring-2014</t>
        </is>
      </c>
      <c r="I588" s="85" t="inlineStr">
        <is>
          <t>-</t>
        </is>
      </c>
      <c r="J588" s="85" t="inlineStr">
        <is>
          <t>-</t>
        </is>
      </c>
      <c r="K588" s="85" t="inlineStr">
        <is>
          <t>House No-28, Road No-04, Sector-03, Uttara, Dhaka-1230.</t>
        </is>
      </c>
      <c r="L588" s="85" t="inlineStr">
        <is>
          <t>House No-28, Road No-04, Sector-03, Uttara, Dhaka-1230.</t>
        </is>
      </c>
      <c r="M588" s="32" t="inlineStr">
        <is>
          <t>01725196788</t>
        </is>
      </c>
      <c r="N588" s="27" t="inlineStr">
        <is>
          <t>aponkhan004@gmail.com</t>
        </is>
      </c>
    </row>
    <row customHeight="1" ht="12.75" r="589" s="161">
      <c r="A589" s="10" t="n"/>
      <c r="B589" s="85" t="n">
        <v>587</v>
      </c>
      <c r="C589" s="85" t="n"/>
      <c r="D589" s="96" t="inlineStr">
        <is>
          <t>Nazmul Hossain</t>
        </is>
      </c>
      <c r="E589" s="29" t="inlineStr">
        <is>
          <t>112-15-1414</t>
        </is>
      </c>
      <c r="F589" s="49">
        <f>IF((MID(E589,5,2))="10","ENG",IF((MID(E589,5,2))="11","BBA",IF((MID(E589,5,2))="12","MBA(E)",IF((MID(E589,5,2))="14","MBA",IF((MID(E589,5,2))="15","CSE",IF((MID(E589,5,2))="16","CIS",IF((MID(E589,5,2))="17","MS-MIS",IF((MID(E589,5,2))="18","B.COM",IF((MID(E589,5,2))="19","ETE",IF((MID(E589,5,2))="20","CS",IF((MID(E589,5,2))="21","MA-ENG(P)",IF((MID(E589,5,2))="22","MA-ENG(F)",IF((MID(E589,5,2))="23","TE",IF((MID(E589,5,2))="24","JMC",IF((MID(E589,5,2))="25","MS-CSE",IF((MID(E589,5,2))="26","LLB(H)",IF((MID(E589,5,2))="27","BRE",IF((MID(E589,5,2))="28","MSS-JMC",IF((MID(E589,5,2))="29","PHARMACY",IF((MID(E589,5,2))="30","ESDM",IF((MID(E589,5,2))="31","MS-ETE",IF((MID(E589,5,2))="32","MS-TE",IF((MID(E589,5,2))="33","EEE",IF((MID(E589,5,2))="34","NFE",IF((MID(E589,5,2))="35","SWE",IF((MID(E589,5,2))="36","LLB(P)",IF((MID(E589,5,2))="37","LLM(Pre)",IF((MID(E589,5,2))="38","LLM(F)",IF((MID(E589,5,2))="39","ICT",IF((MID(E589,5,2))="40","MTCA",IF((MID(E589,5,2))="41","MS-PH",IF((MID(E589,5,2))="42","ARCH",IF((MID(E589,5,2))="43","THM",IF((MID(E589,5,2))="44","MS-SWE",IF((MID(E589,5,2))="45","ENTRE",IF((MID(E589,5,2))="46","M-PHARM",IF((MID(E589,5,2))="47","CIVIL-ENG",0)))))))))))))))))))))))))))))))))))))</f>
        <v/>
      </c>
      <c r="G589" s="90">
        <f>IF((LEFT(E589,3))="063","Fall-2006",IF((LEFT(E589,3))="071","Spring-2007",IF((LEFT(E589,3))="072","Summer-2007",IF((LEFT(E589,3))="073","Fall-2007",IF((LEFT(E589,3))="081","Spring-2008",IF((LEFT(E589,3))="082","Summer-2008",IF((LEFT(E589,3))="083","Fall-2008",IF((LEFT(E589,3))="091","Spring-2009",IF((LEFT(E589,3))="092","Summer-2009",IF((LEFT(E589,3))="093","Fall-2009",IF((LEFT(E589,3))="101","Spring-2010",IF((LEFT(E589,3))="102","Summer-2010",IF((LEFT(E589,3))="103","Fall-2010",IF((LEFT(E589,3))="111","Spring-2011",IF((LEFT(E589,3))="112","Summer-2011",IF((LEFT(E589,3))="113","Fall-2011",IF((LEFT(E589,3))="121","Spring-2012",IF((LEFT(E589,3))="122","Summer-2012",IF((LEFT(E589,3))="123","Fall-2012",IF((LEFT(E589,3))="131","Spring-2013",IF((LEFT(E589,3))="132","Summer-2013",IF((LEFT(E589,3))="133","Fall-2013",IF((LEFT(E589,3))="141","Spring-2014",IF((LEFT(E589,3))="142","Summer-2014",IF((LEFT(E589,3))="143","Fall-2014",0)))))))))))))))))))))))))</f>
        <v/>
      </c>
      <c r="H589" s="85" t="inlineStr">
        <is>
          <t>Summer-2015</t>
        </is>
      </c>
      <c r="I589" s="85" t="inlineStr">
        <is>
          <t>-</t>
        </is>
      </c>
      <c r="J589" s="85" t="inlineStr">
        <is>
          <t>-</t>
        </is>
      </c>
      <c r="K589" s="85" t="inlineStr">
        <is>
          <t>18/M, Khan Monzil, Tallabag, West Raja bazar, Indira Road, Agargaon, Dhaka-1207.</t>
        </is>
      </c>
      <c r="L589" s="85" t="inlineStr">
        <is>
          <t>kazi bari, East Kachar, Post-Joar Kachar, Thana-Feni Sadar, dist-Feni.</t>
        </is>
      </c>
      <c r="M589" s="32" t="inlineStr">
        <is>
          <t>01812809665</t>
        </is>
      </c>
      <c r="N589" s="90" t="inlineStr">
        <is>
          <t>nazmul15-1414@diu.edu.bd</t>
        </is>
      </c>
    </row>
    <row customHeight="1" ht="12.75" r="590" s="161">
      <c r="A590" s="10" t="n"/>
      <c r="B590" s="85" t="n">
        <v>588</v>
      </c>
      <c r="C590" s="85" t="n"/>
      <c r="D590" s="96" t="inlineStr">
        <is>
          <t>Md. Mahedi Hasan</t>
        </is>
      </c>
      <c r="E590" s="29" t="inlineStr">
        <is>
          <t>111-34-172</t>
        </is>
      </c>
      <c r="F590" s="49">
        <f>IF((MID(E590,5,2))="10","ENG",IF((MID(E590,5,2))="11","BBA",IF((MID(E590,5,2))="12","MBA(E)",IF((MID(E590,5,2))="14","MBA",IF((MID(E590,5,2))="15","CSE",IF((MID(E590,5,2))="16","CIS",IF((MID(E590,5,2))="17","MS-MIS",IF((MID(E590,5,2))="18","B.COM",IF((MID(E590,5,2))="19","ETE",IF((MID(E590,5,2))="20","CS",IF((MID(E590,5,2))="21","MA-ENG(P)",IF((MID(E590,5,2))="22","MA-ENG(F)",IF((MID(E590,5,2))="23","TE",IF((MID(E590,5,2))="24","JMC",IF((MID(E590,5,2))="25","MS-CSE",IF((MID(E590,5,2))="26","LLB(H)",IF((MID(E590,5,2))="27","BRE",IF((MID(E590,5,2))="28","MSS-JMC",IF((MID(E590,5,2))="29","PHARMACY",IF((MID(E590,5,2))="30","ESDM",IF((MID(E590,5,2))="31","MS-ETE",IF((MID(E590,5,2))="32","MS-TE",IF((MID(E590,5,2))="33","EEE",IF((MID(E590,5,2))="34","NFE",IF((MID(E590,5,2))="35","SWE",IF((MID(E590,5,2))="36","LLB(P)",IF((MID(E590,5,2))="37","LLM(Pre)",IF((MID(E590,5,2))="38","LLM(F)",IF((MID(E590,5,2))="39","ICT",IF((MID(E590,5,2))="40","MTCA",IF((MID(E590,5,2))="41","MS-PH",IF((MID(E590,5,2))="42","ARCH",IF((MID(E590,5,2))="43","THM",IF((MID(E590,5,2))="44","MS-SWE",IF((MID(E590,5,2))="45","ENTRE",IF((MID(E590,5,2))="46","M-PHARM",IF((MID(E590,5,2))="47","CIVIL-ENG",0)))))))))))))))))))))))))))))))))))))</f>
        <v/>
      </c>
      <c r="G590" s="90">
        <f>IF((LEFT(E590,3))="063","Fall-2006",IF((LEFT(E590,3))="071","Spring-2007",IF((LEFT(E590,3))="072","Summer-2007",IF((LEFT(E590,3))="073","Fall-2007",IF((LEFT(E590,3))="081","Spring-2008",IF((LEFT(E590,3))="082","Summer-2008",IF((LEFT(E590,3))="083","Fall-2008",IF((LEFT(E590,3))="091","Spring-2009",IF((LEFT(E590,3))="092","Summer-2009",IF((LEFT(E590,3))="093","Fall-2009",IF((LEFT(E590,3))="101","Spring-2010",IF((LEFT(E590,3))="102","Summer-2010",IF((LEFT(E590,3))="103","Fall-2010",IF((LEFT(E590,3))="111","Spring-2011",IF((LEFT(E590,3))="112","Summer-2011",IF((LEFT(E590,3))="113","Fall-2011",IF((LEFT(E590,3))="121","Spring-2012",IF((LEFT(E590,3))="122","Summer-2012",IF((LEFT(E590,3))="123","Fall-2012",IF((LEFT(E590,3))="131","Spring-2013",IF((LEFT(E590,3))="132","Summer-2013",IF((LEFT(E590,3))="133","Fall-2013",IF((LEFT(E590,3))="141","Spring-2014",IF((LEFT(E590,3))="142","Summer-2014",IF((LEFT(E590,3))="143","Fall-2014",0)))))))))))))))))))))))))</f>
        <v/>
      </c>
      <c r="H590" s="85" t="inlineStr">
        <is>
          <t>spring-2014</t>
        </is>
      </c>
      <c r="I590" s="85" t="inlineStr">
        <is>
          <t xml:space="preserve">Vegan Agro LTD. </t>
        </is>
      </c>
      <c r="J590" s="85" t="inlineStr">
        <is>
          <t>Q.C. Executive</t>
        </is>
      </c>
      <c r="K590" s="85" t="inlineStr">
        <is>
          <t>vill: Mongolpara, PO:Pak- Enayetpur, Thana: Rani Nagar, Dist: Naogaon</t>
        </is>
      </c>
      <c r="L590" s="85" t="inlineStr">
        <is>
          <t>vill: Mongolpara, PO:Pak- Enayetpur, Thana: Rani Nagar, Dist: Naogaon</t>
        </is>
      </c>
      <c r="M590" s="32" t="inlineStr">
        <is>
          <t>01721704859</t>
        </is>
      </c>
      <c r="N590" t="inlineStr">
        <is>
          <t>nirobh630@gmail.com</t>
        </is>
      </c>
    </row>
    <row customHeight="1" ht="12.75" r="591" s="161">
      <c r="A591" s="10" t="n"/>
      <c r="B591" s="85" t="n">
        <v>589</v>
      </c>
      <c r="C591" s="85" t="n"/>
      <c r="D591" s="96" t="inlineStr">
        <is>
          <t>Shuvro Sujoy Biswas</t>
        </is>
      </c>
      <c r="E591" s="29" t="inlineStr">
        <is>
          <t>141-25-363</t>
        </is>
      </c>
      <c r="F591" s="49">
        <f>IF((MID(E591,5,2))="10","ENG",IF((MID(E591,5,2))="11","BBA",IF((MID(E591,5,2))="12","MBA(E)",IF((MID(E591,5,2))="14","MBA",IF((MID(E591,5,2))="15","CSE",IF((MID(E591,5,2))="16","CIS",IF((MID(E591,5,2))="17","MS-MIS",IF((MID(E591,5,2))="18","B.COM",IF((MID(E591,5,2))="19","ETE",IF((MID(E591,5,2))="20","CS",IF((MID(E591,5,2))="21","MA-ENG(P)",IF((MID(E591,5,2))="22","MA-ENG(F)",IF((MID(E591,5,2))="23","TE",IF((MID(E591,5,2))="24","JMC",IF((MID(E591,5,2))="25","MS-CSE",IF((MID(E591,5,2))="26","LLB(H)",IF((MID(E591,5,2))="27","BRE",IF((MID(E591,5,2))="28","MSS-JMC",IF((MID(E591,5,2))="29","PHARMACY",IF((MID(E591,5,2))="30","ESDM",IF((MID(E591,5,2))="31","MS-ETE",IF((MID(E591,5,2))="32","MS-TE",IF((MID(E591,5,2))="33","EEE",IF((MID(E591,5,2))="34","NFE",IF((MID(E591,5,2))="35","SWE",IF((MID(E591,5,2))="36","LLB(P)",IF((MID(E591,5,2))="37","LLM(Pre)",IF((MID(E591,5,2))="38","LLM(F)",IF((MID(E591,5,2))="39","ICT",IF((MID(E591,5,2))="40","MTCA",IF((MID(E591,5,2))="41","MS-PH",IF((MID(E591,5,2))="42","ARCH",IF((MID(E591,5,2))="43","THM",IF((MID(E591,5,2))="44","MS-SWE",IF((MID(E591,5,2))="45","ENTRE",IF((MID(E591,5,2))="46","M-PHARM",IF((MID(E591,5,2))="47","CIVIL-ENG",0)))))))))))))))))))))))))))))))))))))</f>
        <v/>
      </c>
      <c r="G591" s="90">
        <f>IF((LEFT(E591,3))="063","Fall-2006",IF((LEFT(E591,3))="071","Spring-2007",IF((LEFT(E591,3))="072","Summer-2007",IF((LEFT(E591,3))="073","Fall-2007",IF((LEFT(E591,3))="081","Spring-2008",IF((LEFT(E591,3))="082","Summer-2008",IF((LEFT(E591,3))="083","Fall-2008",IF((LEFT(E591,3))="091","Spring-2009",IF((LEFT(E591,3))="092","Summer-2009",IF((LEFT(E591,3))="093","Fall-2009",IF((LEFT(E591,3))="101","Spring-2010",IF((LEFT(E591,3))="102","Summer-2010",IF((LEFT(E591,3))="103","Fall-2010",IF((LEFT(E591,3))="111","Spring-2011",IF((LEFT(E591,3))="112","Summer-2011",IF((LEFT(E591,3))="113","Fall-2011",IF((LEFT(E591,3))="121","Spring-2012",IF((LEFT(E591,3))="122","Summer-2012",IF((LEFT(E591,3))="123","Fall-2012",IF((LEFT(E591,3))="131","Spring-2013",IF((LEFT(E591,3))="132","Summer-2013",IF((LEFT(E591,3))="133","Fall-2013",IF((LEFT(E591,3))="141","Spring-2014",IF((LEFT(E591,3))="142","Summer-2014",IF((LEFT(E591,3))="143","Fall-2014",0)))))))))))))))))))))))))</f>
        <v/>
      </c>
      <c r="H591" s="85" t="inlineStr">
        <is>
          <t>Summer-2015</t>
        </is>
      </c>
      <c r="I591" s="85" t="inlineStr">
        <is>
          <t>Dhaka Tribune</t>
        </is>
      </c>
      <c r="J591" s="85" t="inlineStr">
        <is>
          <t>System Admin</t>
        </is>
      </c>
      <c r="K591" s="85" t="inlineStr">
        <is>
          <t>14, Garden Road, (1st floor), Kawranbazar, Dhaka</t>
        </is>
      </c>
      <c r="L591" s="85" t="inlineStr">
        <is>
          <t>Vill: Nuttuingram, PO:Gangni, Dist+PS: Magura, Bangladesh</t>
        </is>
      </c>
      <c r="M591" s="32" t="inlineStr">
        <is>
          <t>01740189733</t>
        </is>
      </c>
      <c r="N591" t="inlineStr">
        <is>
          <t>shuvrocse@gmail.com</t>
        </is>
      </c>
    </row>
    <row customHeight="1" ht="12.75" r="592" s="161">
      <c r="A592" s="10" t="n"/>
      <c r="B592" s="85" t="n">
        <v>590</v>
      </c>
      <c r="C592" s="85" t="n"/>
      <c r="D592" s="96" t="inlineStr">
        <is>
          <t>Shewlee Naznin</t>
        </is>
      </c>
      <c r="E592" s="29" t="inlineStr">
        <is>
          <t>102-26-082</t>
        </is>
      </c>
      <c r="F592" s="49">
        <f>IF((MID(E592,5,2))="10","ENG",IF((MID(E592,5,2))="11","BBA",IF((MID(E592,5,2))="12","MBA(E)",IF((MID(E592,5,2))="14","MBA",IF((MID(E592,5,2))="15","CSE",IF((MID(E592,5,2))="16","CIS",IF((MID(E592,5,2))="17","MS-MIS",IF((MID(E592,5,2))="18","B.COM",IF((MID(E592,5,2))="19","ETE",IF((MID(E592,5,2))="20","CS",IF((MID(E592,5,2))="21","MA-ENG(P)",IF((MID(E592,5,2))="22","MA-ENG(F)",IF((MID(E592,5,2))="23","TE",IF((MID(E592,5,2))="24","JMC",IF((MID(E592,5,2))="25","MS-CSE",IF((MID(E592,5,2))="26","LLB(H)",IF((MID(E592,5,2))="27","BRE",IF((MID(E592,5,2))="28","MSS-JMC",IF((MID(E592,5,2))="29","PHARMACY",IF((MID(E592,5,2))="30","ESDM",IF((MID(E592,5,2))="31","MS-ETE",IF((MID(E592,5,2))="32","MS-TE",IF((MID(E592,5,2))="33","EEE",IF((MID(E592,5,2))="34","NFE",IF((MID(E592,5,2))="35","SWE",IF((MID(E592,5,2))="36","LLB(P)",IF((MID(E592,5,2))="37","LLM(Pre)",IF((MID(E592,5,2))="38","LLM(F)",IF((MID(E592,5,2))="39","ICT",IF((MID(E592,5,2))="40","MTCA",IF((MID(E592,5,2))="41","MS-PH",IF((MID(E592,5,2))="42","ARCH",IF((MID(E592,5,2))="43","THM",IF((MID(E592,5,2))="44","MS-SWE",IF((MID(E592,5,2))="45","ENTRE",IF((MID(E592,5,2))="46","M-PHARM",IF((MID(E592,5,2))="47","CIVIL-ENG",0)))))))))))))))))))))))))))))))))))))</f>
        <v/>
      </c>
      <c r="G592" s="90">
        <f>IF((LEFT(E592,3))="063","Fall-2006",IF((LEFT(E592,3))="071","Spring-2007",IF((LEFT(E592,3))="072","Summer-2007",IF((LEFT(E592,3))="073","Fall-2007",IF((LEFT(E592,3))="081","Spring-2008",IF((LEFT(E592,3))="082","Summer-2008",IF((LEFT(E592,3))="083","Fall-2008",IF((LEFT(E592,3))="091","Spring-2009",IF((LEFT(E592,3))="092","Summer-2009",IF((LEFT(E592,3))="093","Fall-2009",IF((LEFT(E592,3))="101","Spring-2010",IF((LEFT(E592,3))="102","Summer-2010",IF((LEFT(E592,3))="103","Fall-2010",IF((LEFT(E592,3))="111","Spring-2011",IF((LEFT(E592,3))="112","Summer-2011",IF((LEFT(E592,3))="113","Fall-2011",IF((LEFT(E592,3))="121","Spring-2012",IF((LEFT(E592,3))="122","Summer-2012",IF((LEFT(E592,3))="123","Fall-2012",IF((LEFT(E592,3))="131","Spring-2013",IF((LEFT(E592,3))="132","Summer-2013",IF((LEFT(E592,3))="133","Fall-2013",IF((LEFT(E592,3))="141","Spring-2014",IF((LEFT(E592,3))="142","Summer-2014",IF((LEFT(E592,3))="143","Fall-2014",0)))))))))))))))))))))))))</f>
        <v/>
      </c>
      <c r="H592" s="85" t="inlineStr">
        <is>
          <t>Summer-2014</t>
        </is>
      </c>
      <c r="I592" s="85" t="inlineStr">
        <is>
          <t>-</t>
        </is>
      </c>
      <c r="J592" s="85" t="inlineStr">
        <is>
          <t>-</t>
        </is>
      </c>
      <c r="K592" s="85" t="inlineStr">
        <is>
          <t>Begum Rokeya Grils Hostel.</t>
        </is>
      </c>
      <c r="L592" s="85" t="inlineStr">
        <is>
          <t>Chandkhali, Paikghacha, Khulna.</t>
        </is>
      </c>
      <c r="M592" s="32" t="inlineStr">
        <is>
          <t>01725175018</t>
        </is>
      </c>
      <c r="N592" s="27" t="inlineStr">
        <is>
          <t>naznin-09@edu.diu.bd</t>
        </is>
      </c>
    </row>
    <row customHeight="1" ht="12.75" r="593" s="161">
      <c r="A593" s="10" t="n"/>
      <c r="B593" s="85" t="n">
        <v>591</v>
      </c>
      <c r="C593" s="85" t="n"/>
      <c r="D593" s="96" t="inlineStr">
        <is>
          <t>Jannatul Ferdous Naima</t>
        </is>
      </c>
      <c r="E593" s="29" t="inlineStr">
        <is>
          <t>113-11-2240</t>
        </is>
      </c>
      <c r="F593" s="49">
        <f>IF((MID(E593,5,2))="10","ENG",IF((MID(E593,5,2))="11","BBA",IF((MID(E593,5,2))="12","MBA(E)",IF((MID(E593,5,2))="14","MBA",IF((MID(E593,5,2))="15","CSE",IF((MID(E593,5,2))="16","CIS",IF((MID(E593,5,2))="17","MS-MIS",IF((MID(E593,5,2))="18","B.COM",IF((MID(E593,5,2))="19","ETE",IF((MID(E593,5,2))="20","CS",IF((MID(E593,5,2))="21","MA-ENG(P)",IF((MID(E593,5,2))="22","MA-ENG(F)",IF((MID(E593,5,2))="23","TE",IF((MID(E593,5,2))="24","JMC",IF((MID(E593,5,2))="25","MS-CSE",IF((MID(E593,5,2))="26","LLB(H)",IF((MID(E593,5,2))="27","BRE",IF((MID(E593,5,2))="28","MSS-JMC",IF((MID(E593,5,2))="29","PHARMACY",IF((MID(E593,5,2))="30","ESDM",IF((MID(E593,5,2))="31","MS-ETE",IF((MID(E593,5,2))="32","MS-TE",IF((MID(E593,5,2))="33","EEE",IF((MID(E593,5,2))="34","NFE",IF((MID(E593,5,2))="35","SWE",IF((MID(E593,5,2))="36","LLB(P)",IF((MID(E593,5,2))="37","LLM(Pre)",IF((MID(E593,5,2))="38","LLM(F)",IF((MID(E593,5,2))="39","ICT",IF((MID(E593,5,2))="40","MTCA",IF((MID(E593,5,2))="41","MS-PH",IF((MID(E593,5,2))="42","ARCH",IF((MID(E593,5,2))="43","THM",IF((MID(E593,5,2))="44","MS-SWE",IF((MID(E593,5,2))="45","ENTRE",IF((MID(E593,5,2))="46","M-PHARM",IF((MID(E593,5,2))="47","CIVIL-ENG",0)))))))))))))))))))))))))))))))))))))</f>
        <v/>
      </c>
      <c r="G593" s="90">
        <f>IF((LEFT(E593,3))="063","Fall-2006",IF((LEFT(E593,3))="071","Spring-2007",IF((LEFT(E593,3))="072","Summer-2007",IF((LEFT(E593,3))="073","Fall-2007",IF((LEFT(E593,3))="081","Spring-2008",IF((LEFT(E593,3))="082","Summer-2008",IF((LEFT(E593,3))="083","Fall-2008",IF((LEFT(E593,3))="091","Spring-2009",IF((LEFT(E593,3))="092","Summer-2009",IF((LEFT(E593,3))="093","Fall-2009",IF((LEFT(E593,3))="101","Spring-2010",IF((LEFT(E593,3))="102","Summer-2010",IF((LEFT(E593,3))="103","Fall-2010",IF((LEFT(E593,3))="111","Spring-2011",IF((LEFT(E593,3))="112","Summer-2011",IF((LEFT(E593,3))="113","Fall-2011",IF((LEFT(E593,3))="121","Spring-2012",IF((LEFT(E593,3))="122","Summer-2012",IF((LEFT(E593,3))="123","Fall-2012",IF((LEFT(E593,3))="131","Spring-2013",IF((LEFT(E593,3))="132","Summer-2013",IF((LEFT(E593,3))="133","Fall-2013",IF((LEFT(E593,3))="141","Spring-2014",IF((LEFT(E593,3))="142","Summer-2014",IF((LEFT(E593,3))="143","Fall-2014",0)))))))))))))))))))))))))</f>
        <v/>
      </c>
      <c r="H593" s="85" t="inlineStr">
        <is>
          <t>Spring-2015</t>
        </is>
      </c>
      <c r="I593" s="85" t="inlineStr">
        <is>
          <t>-</t>
        </is>
      </c>
      <c r="J593" s="85" t="inlineStr">
        <is>
          <t>-</t>
        </is>
      </c>
      <c r="K593" s="85" t="inlineStr">
        <is>
          <t>House No-30,Flat No-5A, Mohammadia Housing Ltd-3, Mohammadpur, Dhaka.</t>
        </is>
      </c>
      <c r="L593" s="85" t="inlineStr">
        <is>
          <t>House No-30,Flat No-5A, Mohammadia Housing Ltd-3, Mohammadpur, Dhaka.</t>
        </is>
      </c>
      <c r="M593" s="32" t="inlineStr">
        <is>
          <t>01624013227</t>
        </is>
      </c>
      <c r="N593" s="90" t="inlineStr">
        <is>
          <t>naima11-2240@diu.edu.bd</t>
        </is>
      </c>
    </row>
    <row customHeight="1" ht="12.75" r="594" s="161">
      <c r="A594" s="10" t="n"/>
      <c r="B594" s="85" t="n">
        <v>592</v>
      </c>
      <c r="C594" s="85" t="n"/>
      <c r="D594" s="96" t="inlineStr">
        <is>
          <t>Mahmudul Hasan</t>
        </is>
      </c>
      <c r="E594" s="29" t="inlineStr">
        <is>
          <t>113-11-2241</t>
        </is>
      </c>
      <c r="F594" s="49">
        <f>IF((MID(E594,5,2))="10","ENG",IF((MID(E594,5,2))="11","BBA",IF((MID(E594,5,2))="12","MBA(E)",IF((MID(E594,5,2))="14","MBA",IF((MID(E594,5,2))="15","CSE",IF((MID(E594,5,2))="16","CIS",IF((MID(E594,5,2))="17","MS-MIS",IF((MID(E594,5,2))="18","B.COM",IF((MID(E594,5,2))="19","ETE",IF((MID(E594,5,2))="20","CS",IF((MID(E594,5,2))="21","MA-ENG(P)",IF((MID(E594,5,2))="22","MA-ENG(F)",IF((MID(E594,5,2))="23","TE",IF((MID(E594,5,2))="24","JMC",IF((MID(E594,5,2))="25","MS-CSE",IF((MID(E594,5,2))="26","LLB(H)",IF((MID(E594,5,2))="27","BRE",IF((MID(E594,5,2))="28","MSS-JMC",IF((MID(E594,5,2))="29","PHARMACY",IF((MID(E594,5,2))="30","ESDM",IF((MID(E594,5,2))="31","MS-ETE",IF((MID(E594,5,2))="32","MS-TE",IF((MID(E594,5,2))="33","EEE",IF((MID(E594,5,2))="34","NFE",IF((MID(E594,5,2))="35","SWE",IF((MID(E594,5,2))="36","LLB(P)",IF((MID(E594,5,2))="37","LLM(Pre)",IF((MID(E594,5,2))="38","LLM(F)",IF((MID(E594,5,2))="39","ICT",IF((MID(E594,5,2))="40","MTCA",IF((MID(E594,5,2))="41","MS-PH",IF((MID(E594,5,2))="42","ARCH",IF((MID(E594,5,2))="43","THM",IF((MID(E594,5,2))="44","MS-SWE",IF((MID(E594,5,2))="45","ENTRE",IF((MID(E594,5,2))="46","M-PHARM",IF((MID(E594,5,2))="47","CIVIL-ENG",0)))))))))))))))))))))))))))))))))))))</f>
        <v/>
      </c>
      <c r="G594" s="90">
        <f>IF((LEFT(E594,3))="063","Fall-2006",IF((LEFT(E594,3))="071","Spring-2007",IF((LEFT(E594,3))="072","Summer-2007",IF((LEFT(E594,3))="073","Fall-2007",IF((LEFT(E594,3))="081","Spring-2008",IF((LEFT(E594,3))="082","Summer-2008",IF((LEFT(E594,3))="083","Fall-2008",IF((LEFT(E594,3))="091","Spring-2009",IF((LEFT(E594,3))="092","Summer-2009",IF((LEFT(E594,3))="093","Fall-2009",IF((LEFT(E594,3))="101","Spring-2010",IF((LEFT(E594,3))="102","Summer-2010",IF((LEFT(E594,3))="103","Fall-2010",IF((LEFT(E594,3))="111","Spring-2011",IF((LEFT(E594,3))="112","Summer-2011",IF((LEFT(E594,3))="113","Fall-2011",IF((LEFT(E594,3))="121","Spring-2012",IF((LEFT(E594,3))="122","Summer-2012",IF((LEFT(E594,3))="123","Fall-2012",IF((LEFT(E594,3))="131","Spring-2013",IF((LEFT(E594,3))="132","Summer-2013",IF((LEFT(E594,3))="133","Fall-2013",IF((LEFT(E594,3))="141","Spring-2014",IF((LEFT(E594,3))="142","Summer-2014",IF((LEFT(E594,3))="143","Fall-2014",0)))))))))))))))))))))))))</f>
        <v/>
      </c>
      <c r="H594" s="85" t="inlineStr">
        <is>
          <t>Spring-2015</t>
        </is>
      </c>
      <c r="I594" s="85" t="inlineStr">
        <is>
          <t>-</t>
        </is>
      </c>
      <c r="J594" s="85" t="inlineStr">
        <is>
          <t>-</t>
        </is>
      </c>
      <c r="K594" s="85" t="inlineStr">
        <is>
          <t>51/2, North Rajason, Savar, Dhaka.</t>
        </is>
      </c>
      <c r="L594" s="85" t="inlineStr">
        <is>
          <t>51/2, North Rajason, Savar, Dhaka.</t>
        </is>
      </c>
      <c r="M594" s="32" t="inlineStr">
        <is>
          <t>01681880067</t>
        </is>
      </c>
      <c r="N594" s="90" t="inlineStr">
        <is>
          <t>hassan_mahmodul@yahoo.com</t>
        </is>
      </c>
    </row>
    <row customHeight="1" ht="12.75" r="595" s="161">
      <c r="A595" s="10" t="n"/>
      <c r="B595" s="85" t="n">
        <v>593</v>
      </c>
      <c r="C595" s="85" t="n"/>
      <c r="D595" s="96" t="inlineStr">
        <is>
          <t>A.F.M. Hasanuzzaman</t>
        </is>
      </c>
      <c r="E595" s="29" t="inlineStr">
        <is>
          <t>113-33-807</t>
        </is>
      </c>
      <c r="F595" s="49">
        <f>IF((MID(E595,5,2))="10","ENG",IF((MID(E595,5,2))="11","BBA",IF((MID(E595,5,2))="12","MBA(E)",IF((MID(E595,5,2))="14","MBA",IF((MID(E595,5,2))="15","CSE",IF((MID(E595,5,2))="16","CIS",IF((MID(E595,5,2))="17","MS-MIS",IF((MID(E595,5,2))="18","B.COM",IF((MID(E595,5,2))="19","ETE",IF((MID(E595,5,2))="20","CS",IF((MID(E595,5,2))="21","MA-ENG(P)",IF((MID(E595,5,2))="22","MA-ENG(F)",IF((MID(E595,5,2))="23","TE",IF((MID(E595,5,2))="24","JMC",IF((MID(E595,5,2))="25","MS-CSE",IF((MID(E595,5,2))="26","LLB(H)",IF((MID(E595,5,2))="27","BRE",IF((MID(E595,5,2))="28","MSS-JMC",IF((MID(E595,5,2))="29","PHARMACY",IF((MID(E595,5,2))="30","ESDM",IF((MID(E595,5,2))="31","MS-ETE",IF((MID(E595,5,2))="32","MS-TE",IF((MID(E595,5,2))="33","EEE",IF((MID(E595,5,2))="34","NFE",IF((MID(E595,5,2))="35","SWE",IF((MID(E595,5,2))="36","LLB(P)",IF((MID(E595,5,2))="37","LLM(Pre)",IF((MID(E595,5,2))="38","LLM(F)",IF((MID(E595,5,2))="39","ICT",IF((MID(E595,5,2))="40","MTCA",IF((MID(E595,5,2))="41","MS-PH",IF((MID(E595,5,2))="42","ARCH",IF((MID(E595,5,2))="43","THM",IF((MID(E595,5,2))="44","MS-SWE",IF((MID(E595,5,2))="45","ENTRE",IF((MID(E595,5,2))="46","M-PHARM",IF((MID(E595,5,2))="47","CIVIL-ENG",0)))))))))))))))))))))))))))))))))))))</f>
        <v/>
      </c>
      <c r="G595" s="90">
        <f>IF((LEFT(E595,3))="063","Fall-2006",IF((LEFT(E595,3))="071","Spring-2007",IF((LEFT(E595,3))="072","Summer-2007",IF((LEFT(E595,3))="073","Fall-2007",IF((LEFT(E595,3))="081","Spring-2008",IF((LEFT(E595,3))="082","Summer-2008",IF((LEFT(E595,3))="083","Fall-2008",IF((LEFT(E595,3))="091","Spring-2009",IF((LEFT(E595,3))="092","Summer-2009",IF((LEFT(E595,3))="093","Fall-2009",IF((LEFT(E595,3))="101","Spring-2010",IF((LEFT(E595,3))="102","Summer-2010",IF((LEFT(E595,3))="103","Fall-2010",IF((LEFT(E595,3))="111","Spring-2011",IF((LEFT(E595,3))="112","Summer-2011",IF((LEFT(E595,3))="113","Fall-2011",IF((LEFT(E595,3))="121","Spring-2012",IF((LEFT(E595,3))="122","Summer-2012",IF((LEFT(E595,3))="123","Fall-2012",IF((LEFT(E595,3))="131","Spring-2013",IF((LEFT(E595,3))="132","Summer-2013",IF((LEFT(E595,3))="133","Fall-2013",IF((LEFT(E595,3))="141","Spring-2014",IF((LEFT(E595,3))="142","Summer-2014",IF((LEFT(E595,3))="143","Fall-2014",0)))))))))))))))))))))))))</f>
        <v/>
      </c>
      <c r="H595" s="85" t="inlineStr">
        <is>
          <t>Fall-2014</t>
        </is>
      </c>
      <c r="I595" s="85" t="inlineStr">
        <is>
          <t xml:space="preserve">Code Cirrus PVT. LTD. </t>
        </is>
      </c>
      <c r="J595" s="85" t="inlineStr">
        <is>
          <t>Executive Director</t>
        </is>
      </c>
      <c r="K595" s="85" t="inlineStr">
        <is>
          <t>Biswas Bhaban, Janata mar, Rahonpur, Gomostapur, Chapainawabganj</t>
        </is>
      </c>
      <c r="L595" s="85" t="inlineStr">
        <is>
          <t>Biswas Bhaban, Janata mar, Rahonpur, Gomostapur, Chapainawabganj</t>
        </is>
      </c>
      <c r="M595" s="32" t="inlineStr">
        <is>
          <t>01713230397</t>
        </is>
      </c>
      <c r="N595" t="inlineStr">
        <is>
          <t>afm.hasanuzzaman.eee@gmail.com</t>
        </is>
      </c>
    </row>
    <row customHeight="1" ht="12.75" r="596" s="161">
      <c r="A596" s="10" t="n"/>
      <c r="B596" s="85" t="n">
        <v>594</v>
      </c>
      <c r="C596" s="85" t="n"/>
      <c r="D596" s="96" t="inlineStr">
        <is>
          <t>Md. Shamiul Hasan</t>
        </is>
      </c>
      <c r="E596" s="29" t="inlineStr">
        <is>
          <t>113-33-702</t>
        </is>
      </c>
      <c r="F596" s="49">
        <f>IF((MID(E596,5,2))="10","ENG",IF((MID(E596,5,2))="11","BBA",IF((MID(E596,5,2))="12","MBA(E)",IF((MID(E596,5,2))="14","MBA",IF((MID(E596,5,2))="15","CSE",IF((MID(E596,5,2))="16","CIS",IF((MID(E596,5,2))="17","MS-MIS",IF((MID(E596,5,2))="18","B.COM",IF((MID(E596,5,2))="19","ETE",IF((MID(E596,5,2))="20","CS",IF((MID(E596,5,2))="21","MA-ENG(P)",IF((MID(E596,5,2))="22","MA-ENG(F)",IF((MID(E596,5,2))="23","TE",IF((MID(E596,5,2))="24","JMC",IF((MID(E596,5,2))="25","MS-CSE",IF((MID(E596,5,2))="26","LLB(H)",IF((MID(E596,5,2))="27","BRE",IF((MID(E596,5,2))="28","MSS-JMC",IF((MID(E596,5,2))="29","PHARMACY",IF((MID(E596,5,2))="30","ESDM",IF((MID(E596,5,2))="31","MS-ETE",IF((MID(E596,5,2))="32","MS-TE",IF((MID(E596,5,2))="33","EEE",IF((MID(E596,5,2))="34","NFE",IF((MID(E596,5,2))="35","SWE",IF((MID(E596,5,2))="36","LLB(P)",IF((MID(E596,5,2))="37","LLM(Pre)",IF((MID(E596,5,2))="38","LLM(F)",IF((MID(E596,5,2))="39","ICT",IF((MID(E596,5,2))="40","MTCA",IF((MID(E596,5,2))="41","MS-PH",IF((MID(E596,5,2))="42","ARCH",IF((MID(E596,5,2))="43","THM",IF((MID(E596,5,2))="44","MS-SWE",IF((MID(E596,5,2))="45","ENTRE",IF((MID(E596,5,2))="46","M-PHARM",IF((MID(E596,5,2))="47","CIVIL-ENG",0)))))))))))))))))))))))))))))))))))))</f>
        <v/>
      </c>
      <c r="G596" s="90">
        <f>IF((LEFT(E596,3))="063","Fall-2006",IF((LEFT(E596,3))="071","Spring-2007",IF((LEFT(E596,3))="072","Summer-2007",IF((LEFT(E596,3))="073","Fall-2007",IF((LEFT(E596,3))="081","Spring-2008",IF((LEFT(E596,3))="082","Summer-2008",IF((LEFT(E596,3))="083","Fall-2008",IF((LEFT(E596,3))="091","Spring-2009",IF((LEFT(E596,3))="092","Summer-2009",IF((LEFT(E596,3))="093","Fall-2009",IF((LEFT(E596,3))="101","Spring-2010",IF((LEFT(E596,3))="102","Summer-2010",IF((LEFT(E596,3))="103","Fall-2010",IF((LEFT(E596,3))="111","Spring-2011",IF((LEFT(E596,3))="112","Summer-2011",IF((LEFT(E596,3))="113","Fall-2011",IF((LEFT(E596,3))="121","Spring-2012",IF((LEFT(E596,3))="122","Summer-2012",IF((LEFT(E596,3))="123","Fall-2012",IF((LEFT(E596,3))="131","Spring-2013",IF((LEFT(E596,3))="132","Summer-2013",IF((LEFT(E596,3))="133","Fall-2013",IF((LEFT(E596,3))="141","Spring-2014",IF((LEFT(E596,3))="142","Summer-2014",IF((LEFT(E596,3))="143","Fall-2014",0)))))))))))))))))))))))))</f>
        <v/>
      </c>
      <c r="H596" s="85" t="inlineStr">
        <is>
          <t>Fall-2014</t>
        </is>
      </c>
      <c r="I596" s="85" t="inlineStr">
        <is>
          <t>Everway Yarn Dyeing LTD.</t>
        </is>
      </c>
      <c r="J596" s="85" t="inlineStr">
        <is>
          <t>Jr. Executive</t>
        </is>
      </c>
      <c r="K596" s="85" t="inlineStr">
        <is>
          <t>Vill: Nihalia Khanda, PO: Churkhai Bazar, Upozila: Sadar, Dist: Mymensingh</t>
        </is>
      </c>
      <c r="L596" s="85" t="inlineStr">
        <is>
          <t>Vill: Nihalia Khanda, PO: Churkhai Bazar, Upozila: Sadar, Dist: Mymensingh</t>
        </is>
      </c>
      <c r="M596" s="32" t="inlineStr">
        <is>
          <t>01982926305</t>
        </is>
      </c>
      <c r="N596" t="inlineStr">
        <is>
          <t>shamiul426@gmail.com</t>
        </is>
      </c>
    </row>
    <row customHeight="1" ht="12.75" r="597" s="161">
      <c r="A597" s="10" t="n"/>
      <c r="B597" s="85" t="n">
        <v>595</v>
      </c>
      <c r="C597" s="85" t="n"/>
      <c r="D597" s="96" t="inlineStr">
        <is>
          <t>Md Yasir Arafat Mollick</t>
        </is>
      </c>
      <c r="E597" s="29" t="inlineStr">
        <is>
          <t>113-33-749</t>
        </is>
      </c>
      <c r="F597" s="49">
        <f>IF((MID(E597,5,2))="10","ENG",IF((MID(E597,5,2))="11","BBA",IF((MID(E597,5,2))="12","MBA(E)",IF((MID(E597,5,2))="14","MBA",IF((MID(E597,5,2))="15","CSE",IF((MID(E597,5,2))="16","CIS",IF((MID(E597,5,2))="17","MS-MIS",IF((MID(E597,5,2))="18","B.COM",IF((MID(E597,5,2))="19","ETE",IF((MID(E597,5,2))="20","CS",IF((MID(E597,5,2))="21","MA-ENG(P)",IF((MID(E597,5,2))="22","MA-ENG(F)",IF((MID(E597,5,2))="23","TE",IF((MID(E597,5,2))="24","JMC",IF((MID(E597,5,2))="25","MS-CSE",IF((MID(E597,5,2))="26","LLB(H)",IF((MID(E597,5,2))="27","BRE",IF((MID(E597,5,2))="28","MSS-JMC",IF((MID(E597,5,2))="29","PHARMACY",IF((MID(E597,5,2))="30","ESDM",IF((MID(E597,5,2))="31","MS-ETE",IF((MID(E597,5,2))="32","MS-TE",IF((MID(E597,5,2))="33","EEE",IF((MID(E597,5,2))="34","NFE",IF((MID(E597,5,2))="35","SWE",IF((MID(E597,5,2))="36","LLB(P)",IF((MID(E597,5,2))="37","LLM(Pre)",IF((MID(E597,5,2))="38","LLM(F)",IF((MID(E597,5,2))="39","ICT",IF((MID(E597,5,2))="40","MTCA",IF((MID(E597,5,2))="41","MS-PH",IF((MID(E597,5,2))="42","ARCH",IF((MID(E597,5,2))="43","THM",IF((MID(E597,5,2))="44","MS-SWE",IF((MID(E597,5,2))="45","ENTRE",IF((MID(E597,5,2))="46","M-PHARM",IF((MID(E597,5,2))="47","CIVIL-ENG",0)))))))))))))))))))))))))))))))))))))</f>
        <v/>
      </c>
      <c r="G597" s="90">
        <f>IF((LEFT(E597,3))="063","Fall-2006",IF((LEFT(E597,3))="071","Spring-2007",IF((LEFT(E597,3))="072","Summer-2007",IF((LEFT(E597,3))="073","Fall-2007",IF((LEFT(E597,3))="081","Spring-2008",IF((LEFT(E597,3))="082","Summer-2008",IF((LEFT(E597,3))="083","Fall-2008",IF((LEFT(E597,3))="091","Spring-2009",IF((LEFT(E597,3))="092","Summer-2009",IF((LEFT(E597,3))="093","Fall-2009",IF((LEFT(E597,3))="101","Spring-2010",IF((LEFT(E597,3))="102","Summer-2010",IF((LEFT(E597,3))="103","Fall-2010",IF((LEFT(E597,3))="111","Spring-2011",IF((LEFT(E597,3))="112","Summer-2011",IF((LEFT(E597,3))="113","Fall-2011",IF((LEFT(E597,3))="121","Spring-2012",IF((LEFT(E597,3))="122","Summer-2012",IF((LEFT(E597,3))="123","Fall-2012",IF((LEFT(E597,3))="131","Spring-2013",IF((LEFT(E597,3))="132","Summer-2013",IF((LEFT(E597,3))="133","Fall-2013",IF((LEFT(E597,3))="141","Spring-2014",IF((LEFT(E597,3))="142","Summer-2014",IF((LEFT(E597,3))="143","Fall-2014",0)))))))))))))))))))))))))</f>
        <v/>
      </c>
      <c r="H597" s="85" t="inlineStr">
        <is>
          <t>Spring-2015</t>
        </is>
      </c>
      <c r="I597" s="85" t="inlineStr">
        <is>
          <t>-</t>
        </is>
      </c>
      <c r="J597" s="85" t="inlineStr">
        <is>
          <t>-</t>
        </is>
      </c>
      <c r="K597" s="85" t="inlineStr">
        <is>
          <t>Vill-Kaipal, Post-Taragunea, Thana-Doulotpur, Dist-Kushtia.</t>
        </is>
      </c>
      <c r="L597" s="85" t="inlineStr">
        <is>
          <t>Vill-Kaipal, Post-Taragunea, Thana-Doulotpur, Dist-Kushtia.</t>
        </is>
      </c>
      <c r="M597" s="32" t="inlineStr">
        <is>
          <t>01712912153</t>
        </is>
      </c>
      <c r="N597" s="90" t="inlineStr">
        <is>
          <t>yasir2560@gmail.com</t>
        </is>
      </c>
    </row>
    <row customHeight="1" ht="12.75" r="598" s="161">
      <c r="A598" s="10" t="n"/>
      <c r="B598" s="85" t="n">
        <v>596</v>
      </c>
      <c r="C598" s="85" t="n"/>
      <c r="D598" s="96" t="inlineStr">
        <is>
          <t>Md. Shahadat Hossain</t>
        </is>
      </c>
      <c r="E598" s="29" t="inlineStr">
        <is>
          <t>121-14-699</t>
        </is>
      </c>
      <c r="F598" s="49">
        <f>IF((MID(E598,5,2))="10","ENG",IF((MID(E598,5,2))="11","BBA",IF((MID(E598,5,2))="12","MBA(E)",IF((MID(E598,5,2))="14","MBA",IF((MID(E598,5,2))="15","CSE",IF((MID(E598,5,2))="16","CIS",IF((MID(E598,5,2))="17","MS-MIS",IF((MID(E598,5,2))="18","B.COM",IF((MID(E598,5,2))="19","ETE",IF((MID(E598,5,2))="20","CS",IF((MID(E598,5,2))="21","MA-ENG(P)",IF((MID(E598,5,2))="22","MA-ENG(F)",IF((MID(E598,5,2))="23","TE",IF((MID(E598,5,2))="24","JMC",IF((MID(E598,5,2))="25","MS-CSE",IF((MID(E598,5,2))="26","LLB(H)",IF((MID(E598,5,2))="27","BRE",IF((MID(E598,5,2))="28","MSS-JMC",IF((MID(E598,5,2))="29","PHARMACY",IF((MID(E598,5,2))="30","ESDM",IF((MID(E598,5,2))="31","MS-ETE",IF((MID(E598,5,2))="32","MS-TE",IF((MID(E598,5,2))="33","EEE",IF((MID(E598,5,2))="34","NFE",IF((MID(E598,5,2))="35","SWE",IF((MID(E598,5,2))="36","LLB(P)",IF((MID(E598,5,2))="37","LLM(Pre)",IF((MID(E598,5,2))="38","LLM(F)",IF((MID(E598,5,2))="39","ICT",IF((MID(E598,5,2))="40","MTCA",IF((MID(E598,5,2))="41","MS-PH",IF((MID(E598,5,2))="42","ARCH",IF((MID(E598,5,2))="43","THM",IF((MID(E598,5,2))="44","MS-SWE",IF((MID(E598,5,2))="45","ENTRE",IF((MID(E598,5,2))="46","M-PHARM",IF((MID(E598,5,2))="47","CIVIL-ENG",0)))))))))))))))))))))))))))))))))))))</f>
        <v/>
      </c>
      <c r="G598" s="90">
        <f>IF((LEFT(E598,3))="063","Fall-2006",IF((LEFT(E598,3))="071","Spring-2007",IF((LEFT(E598,3))="072","Summer-2007",IF((LEFT(E598,3))="073","Fall-2007",IF((LEFT(E598,3))="081","Spring-2008",IF((LEFT(E598,3))="082","Summer-2008",IF((LEFT(E598,3))="083","Fall-2008",IF((LEFT(E598,3))="091","Spring-2009",IF((LEFT(E598,3))="092","Summer-2009",IF((LEFT(E598,3))="093","Fall-2009",IF((LEFT(E598,3))="101","Spring-2010",IF((LEFT(E598,3))="102","Summer-2010",IF((LEFT(E598,3))="103","Fall-2010",IF((LEFT(E598,3))="111","Spring-2011",IF((LEFT(E598,3))="112","Summer-2011",IF((LEFT(E598,3))="113","Fall-2011",IF((LEFT(E598,3))="121","Spring-2012",IF((LEFT(E598,3))="122","Summer-2012",IF((LEFT(E598,3))="123","Fall-2012",IF((LEFT(E598,3))="131","Spring-2013",IF((LEFT(E598,3))="132","Summer-2013",IF((LEFT(E598,3))="133","Fall-2013",IF((LEFT(E598,3))="141","Spring-2014",IF((LEFT(E598,3))="142","Summer-2014",IF((LEFT(E598,3))="143","Fall-2014",0)))))))))))))))))))))))))</f>
        <v/>
      </c>
      <c r="H598" s="85" t="inlineStr">
        <is>
          <t>spring-2014</t>
        </is>
      </c>
      <c r="I598" s="85" t="inlineStr">
        <is>
          <t>Daffodil International university</t>
        </is>
      </c>
      <c r="J598" s="85" t="inlineStr">
        <is>
          <t>Administrative Officer</t>
        </is>
      </c>
      <c r="K598" s="85" t="inlineStr">
        <is>
          <t>102, Sukrabad, mirpur road, Dhanmondi, Dhaka.(Office of the treasurer)</t>
        </is>
      </c>
      <c r="L598" s="85" t="inlineStr">
        <is>
          <t>Vill: Shengaon, PO: Ashikati, PS: Chandpur Sadar, Dist: Chandpur</t>
        </is>
      </c>
      <c r="M598" s="32" t="inlineStr">
        <is>
          <t>01843527682</t>
        </is>
      </c>
      <c r="N598" t="inlineStr">
        <is>
          <t>shahadat0111@yahoo.com</t>
        </is>
      </c>
    </row>
    <row customHeight="1" ht="12.75" r="599" s="161">
      <c r="A599" s="10" t="n"/>
      <c r="B599" s="85" t="n">
        <v>597</v>
      </c>
      <c r="C599" s="85" t="n"/>
      <c r="D599" s="96" t="inlineStr">
        <is>
          <t>Md. Formanul Haque Gazi</t>
        </is>
      </c>
      <c r="E599" s="29" t="inlineStr">
        <is>
          <t>103-14-263</t>
        </is>
      </c>
      <c r="F599" s="49">
        <f>IF((MID(E599,5,2))="10","ENG",IF((MID(E599,5,2))="11","BBA",IF((MID(E599,5,2))="12","MBA(E)",IF((MID(E599,5,2))="14","MBA",IF((MID(E599,5,2))="15","CSE",IF((MID(E599,5,2))="16","CIS",IF((MID(E599,5,2))="17","MS-MIS",IF((MID(E599,5,2))="18","B.COM",IF((MID(E599,5,2))="19","ETE",IF((MID(E599,5,2))="20","CS",IF((MID(E599,5,2))="21","MA-ENG(P)",IF((MID(E599,5,2))="22","MA-ENG(F)",IF((MID(E599,5,2))="23","TE",IF((MID(E599,5,2))="24","JMC",IF((MID(E599,5,2))="25","MS-CSE",IF((MID(E599,5,2))="26","LLB(H)",IF((MID(E599,5,2))="27","BRE",IF((MID(E599,5,2))="28","MSS-JMC",IF((MID(E599,5,2))="29","PHARMACY",IF((MID(E599,5,2))="30","ESDM",IF((MID(E599,5,2))="31","MS-ETE",IF((MID(E599,5,2))="32","MS-TE",IF((MID(E599,5,2))="33","EEE",IF((MID(E599,5,2))="34","NFE",IF((MID(E599,5,2))="35","SWE",IF((MID(E599,5,2))="36","LLB(P)",IF((MID(E599,5,2))="37","LLM(Pre)",IF((MID(E599,5,2))="38","LLM(F)",IF((MID(E599,5,2))="39","ICT",IF((MID(E599,5,2))="40","MTCA",IF((MID(E599,5,2))="41","MS-PH",IF((MID(E599,5,2))="42","ARCH",IF((MID(E599,5,2))="43","THM",IF((MID(E599,5,2))="44","MS-SWE",IF((MID(E599,5,2))="45","ENTRE",IF((MID(E599,5,2))="46","M-PHARM",IF((MID(E599,5,2))="47","CIVIL-ENG",0)))))))))))))))))))))))))))))))))))))</f>
        <v/>
      </c>
      <c r="G599" s="90">
        <f>IF((LEFT(E599,3))="063","Fall-2006",IF((LEFT(E599,3))="071","Spring-2007",IF((LEFT(E599,3))="072","Summer-2007",IF((LEFT(E599,3))="073","Fall-2007",IF((LEFT(E599,3))="081","Spring-2008",IF((LEFT(E599,3))="082","Summer-2008",IF((LEFT(E599,3))="083","Fall-2008",IF((LEFT(E599,3))="091","Spring-2009",IF((LEFT(E599,3))="092","Summer-2009",IF((LEFT(E599,3))="093","Fall-2009",IF((LEFT(E599,3))="101","Spring-2010",IF((LEFT(E599,3))="102","Summer-2010",IF((LEFT(E599,3))="103","Fall-2010",IF((LEFT(E599,3))="111","Spring-2011",IF((LEFT(E599,3))="112","Summer-2011",IF((LEFT(E599,3))="113","Fall-2011",IF((LEFT(E599,3))="121","Spring-2012",IF((LEFT(E599,3))="122","Summer-2012",IF((LEFT(E599,3))="123","Fall-2012",IF((LEFT(E599,3))="131","Spring-2013",IF((LEFT(E599,3))="132","Summer-2013",IF((LEFT(E599,3))="133","Fall-2013",IF((LEFT(E599,3))="141","Spring-2014",IF((LEFT(E599,3))="142","Summer-2014",IF((LEFT(E599,3))="143","Fall-2014",0)))))))))))))))))))))))))</f>
        <v/>
      </c>
      <c r="H599" s="85" t="inlineStr">
        <is>
          <t>Fall-2014</t>
        </is>
      </c>
      <c r="I599" s="85" t="inlineStr">
        <is>
          <t>-</t>
        </is>
      </c>
      <c r="J599" s="85" t="inlineStr">
        <is>
          <t>-</t>
        </is>
      </c>
      <c r="K599" s="85" t="inlineStr">
        <is>
          <t>22, Mujib Raod, Moshjid Mohalla, Railgate, Jessore.</t>
        </is>
      </c>
      <c r="L599" s="85" t="inlineStr">
        <is>
          <t>22, Mujib Raod, Moshjid Mohalla, Railgate, Jessore.</t>
        </is>
      </c>
      <c r="M599" s="32" t="inlineStr">
        <is>
          <t>01552363232</t>
        </is>
      </c>
      <c r="N599" s="90" t="inlineStr">
        <is>
          <t>formanforhad@gmail.com</t>
        </is>
      </c>
    </row>
    <row customHeight="1" ht="12.75" r="600" s="161">
      <c r="A600" s="10" t="n"/>
      <c r="B600" s="85" t="n">
        <v>598</v>
      </c>
      <c r="C600" s="85" t="n"/>
      <c r="D600" s="96" t="inlineStr">
        <is>
          <t>Shanta Islam</t>
        </is>
      </c>
      <c r="E600" s="29" t="inlineStr">
        <is>
          <t>111-11-1759</t>
        </is>
      </c>
      <c r="F600" s="49">
        <f>IF((MID(E600,5,2))="10","ENG",IF((MID(E600,5,2))="11","BBA",IF((MID(E600,5,2))="12","MBA(E)",IF((MID(E600,5,2))="14","MBA",IF((MID(E600,5,2))="15","CSE",IF((MID(E600,5,2))="16","CIS",IF((MID(E600,5,2))="17","MS-MIS",IF((MID(E600,5,2))="18","B.COM",IF((MID(E600,5,2))="19","ETE",IF((MID(E600,5,2))="20","CS",IF((MID(E600,5,2))="21","MA-ENG(P)",IF((MID(E600,5,2))="22","MA-ENG(F)",IF((MID(E600,5,2))="23","TE",IF((MID(E600,5,2))="24","JMC",IF((MID(E600,5,2))="25","MS-CSE",IF((MID(E600,5,2))="26","LLB(H)",IF((MID(E600,5,2))="27","BRE",IF((MID(E600,5,2))="28","MSS-JMC",IF((MID(E600,5,2))="29","PHARMACY",IF((MID(E600,5,2))="30","ESDM",IF((MID(E600,5,2))="31","MS-ETE",IF((MID(E600,5,2))="32","MS-TE",IF((MID(E600,5,2))="33","EEE",IF((MID(E600,5,2))="34","NFE",IF((MID(E600,5,2))="35","SWE",IF((MID(E600,5,2))="36","LLB(P)",IF((MID(E600,5,2))="37","LLM(Pre)",IF((MID(E600,5,2))="38","LLM(F)",IF((MID(E600,5,2))="39","ICT",IF((MID(E600,5,2))="40","MTCA",IF((MID(E600,5,2))="41","MS-PH",IF((MID(E600,5,2))="42","ARCH",IF((MID(E600,5,2))="43","THM",IF((MID(E600,5,2))="44","MS-SWE",IF((MID(E600,5,2))="45","ENTRE",IF((MID(E600,5,2))="46","M-PHARM",IF((MID(E600,5,2))="47","CIVIL-ENG",0)))))))))))))))))))))))))))))))))))))</f>
        <v/>
      </c>
      <c r="G600" s="90">
        <f>IF((LEFT(E600,3))="063","Fall-2006",IF((LEFT(E600,3))="071","Spring-2007",IF((LEFT(E600,3))="072","Summer-2007",IF((LEFT(E600,3))="073","Fall-2007",IF((LEFT(E600,3))="081","Spring-2008",IF((LEFT(E600,3))="082","Summer-2008",IF((LEFT(E600,3))="083","Fall-2008",IF((LEFT(E600,3))="091","Spring-2009",IF((LEFT(E600,3))="092","Summer-2009",IF((LEFT(E600,3))="093","Fall-2009",IF((LEFT(E600,3))="101","Spring-2010",IF((LEFT(E600,3))="102","Summer-2010",IF((LEFT(E600,3))="103","Fall-2010",IF((LEFT(E600,3))="111","Spring-2011",IF((LEFT(E600,3))="112","Summer-2011",IF((LEFT(E600,3))="113","Fall-2011",IF((LEFT(E600,3))="121","Spring-2012",IF((LEFT(E600,3))="122","Summer-2012",IF((LEFT(E600,3))="123","Fall-2012",IF((LEFT(E600,3))="131","Spring-2013",IF((LEFT(E600,3))="132","Summer-2013",IF((LEFT(E600,3))="133","Fall-2013",IF((LEFT(E600,3))="141","Spring-2014",IF((LEFT(E600,3))="142","Summer-2014",IF((LEFT(E600,3))="143","Fall-2014",0)))))))))))))))))))))))))</f>
        <v/>
      </c>
      <c r="H600" s="85" t="inlineStr">
        <is>
          <t>Fall-2014</t>
        </is>
      </c>
      <c r="I600" s="85" t="inlineStr">
        <is>
          <t>-</t>
        </is>
      </c>
      <c r="J600" s="85" t="inlineStr">
        <is>
          <t>-</t>
        </is>
      </c>
      <c r="K600" s="85" t="inlineStr">
        <is>
          <t>Shovarumpur, Faridpur Sadar, Faridpur.</t>
        </is>
      </c>
      <c r="L600" s="85" t="inlineStr">
        <is>
          <t>Shovarumpur, Faridpur Sadar, Faridpur.</t>
        </is>
      </c>
      <c r="M600" s="32" t="inlineStr">
        <is>
          <t>01685031957</t>
        </is>
      </c>
      <c r="N600" t="inlineStr">
        <is>
          <t>jarin.anan@gmail.com</t>
        </is>
      </c>
    </row>
    <row customHeight="1" ht="12.75" r="601" s="161">
      <c r="A601" s="10" t="n"/>
      <c r="B601" s="85" t="n">
        <v>599</v>
      </c>
      <c r="C601" s="85" t="n"/>
      <c r="D601" s="96" t="inlineStr">
        <is>
          <t>Rumana Naznine</t>
        </is>
      </c>
      <c r="E601" s="29" t="inlineStr">
        <is>
          <t>111-11-1988</t>
        </is>
      </c>
      <c r="F601" s="49">
        <f>IF((MID(E601,5,2))="10","ENG",IF((MID(E601,5,2))="11","BBA",IF((MID(E601,5,2))="12","MBA(E)",IF((MID(E601,5,2))="14","MBA",IF((MID(E601,5,2))="15","CSE",IF((MID(E601,5,2))="16","CIS",IF((MID(E601,5,2))="17","MS-MIS",IF((MID(E601,5,2))="18","B.COM",IF((MID(E601,5,2))="19","ETE",IF((MID(E601,5,2))="20","CS",IF((MID(E601,5,2))="21","MA-ENG(P)",IF((MID(E601,5,2))="22","MA-ENG(F)",IF((MID(E601,5,2))="23","TE",IF((MID(E601,5,2))="24","JMC",IF((MID(E601,5,2))="25","MS-CSE",IF((MID(E601,5,2))="26","LLB(H)",IF((MID(E601,5,2))="27","BRE",IF((MID(E601,5,2))="28","MSS-JMC",IF((MID(E601,5,2))="29","PHARMACY",IF((MID(E601,5,2))="30","ESDM",IF((MID(E601,5,2))="31","MS-ETE",IF((MID(E601,5,2))="32","MS-TE",IF((MID(E601,5,2))="33","EEE",IF((MID(E601,5,2))="34","NFE",IF((MID(E601,5,2))="35","SWE",IF((MID(E601,5,2))="36","LLB(P)",IF((MID(E601,5,2))="37","LLM(Pre)",IF((MID(E601,5,2))="38","LLM(F)",IF((MID(E601,5,2))="39","ICT",IF((MID(E601,5,2))="40","MTCA",IF((MID(E601,5,2))="41","MS-PH",IF((MID(E601,5,2))="42","ARCH",IF((MID(E601,5,2))="43","THM",IF((MID(E601,5,2))="44","MS-SWE",IF((MID(E601,5,2))="45","ENTRE",IF((MID(E601,5,2))="46","M-PHARM",IF((MID(E601,5,2))="47","CIVIL-ENG",0)))))))))))))))))))))))))))))))))))))</f>
        <v/>
      </c>
      <c r="G601" s="90">
        <f>IF((LEFT(E601,3))="063","Fall-2006",IF((LEFT(E601,3))="071","Spring-2007",IF((LEFT(E601,3))="072","Summer-2007",IF((LEFT(E601,3))="073","Fall-2007",IF((LEFT(E601,3))="081","Spring-2008",IF((LEFT(E601,3))="082","Summer-2008",IF((LEFT(E601,3))="083","Fall-2008",IF((LEFT(E601,3))="091","Spring-2009",IF((LEFT(E601,3))="092","Summer-2009",IF((LEFT(E601,3))="093","Fall-2009",IF((LEFT(E601,3))="101","Spring-2010",IF((LEFT(E601,3))="102","Summer-2010",IF((LEFT(E601,3))="103","Fall-2010",IF((LEFT(E601,3))="111","Spring-2011",IF((LEFT(E601,3))="112","Summer-2011",IF((LEFT(E601,3))="113","Fall-2011",IF((LEFT(E601,3))="121","Spring-2012",IF((LEFT(E601,3))="122","Summer-2012",IF((LEFT(E601,3))="123","Fall-2012",IF((LEFT(E601,3))="131","Spring-2013",IF((LEFT(E601,3))="132","Summer-2013",IF((LEFT(E601,3))="133","Fall-2013",IF((LEFT(E601,3))="141","Spring-2014",IF((LEFT(E601,3))="142","Summer-2014",IF((LEFT(E601,3))="143","Fall-2014",0)))))))))))))))))))))))))</f>
        <v/>
      </c>
      <c r="H601" s="85" t="inlineStr">
        <is>
          <t>Fall-2014</t>
        </is>
      </c>
      <c r="I601" s="85" t="inlineStr">
        <is>
          <t>-</t>
        </is>
      </c>
      <c r="J601" s="85" t="inlineStr">
        <is>
          <t>-</t>
        </is>
      </c>
      <c r="K601" s="85" t="inlineStr">
        <is>
          <t>28, Shukrabad, Dhanmondi, Dhaka.</t>
        </is>
      </c>
      <c r="L601" s="85" t="inlineStr">
        <is>
          <t>Arappur City Collage Para, Jamtola Sorok, Jhenaidha.</t>
        </is>
      </c>
      <c r="M601" s="32" t="inlineStr">
        <is>
          <t>01788685491</t>
        </is>
      </c>
      <c r="N601" t="inlineStr">
        <is>
          <t>rumananaznin13@gmail.com</t>
        </is>
      </c>
    </row>
    <row customHeight="1" ht="12.75" r="602" s="161">
      <c r="A602" s="10" t="n"/>
      <c r="B602" s="85" t="n">
        <v>600</v>
      </c>
      <c r="C602" s="85" t="n"/>
      <c r="D602" s="96" t="inlineStr">
        <is>
          <t>Bishwajit Shil</t>
        </is>
      </c>
      <c r="E602" s="29" t="inlineStr">
        <is>
          <t>111-33-424</t>
        </is>
      </c>
      <c r="F602" s="49">
        <f>IF((MID(E602,5,2))="10","ENG",IF((MID(E602,5,2))="11","BBA",IF((MID(E602,5,2))="12","MBA(E)",IF((MID(E602,5,2))="14","MBA",IF((MID(E602,5,2))="15","CSE",IF((MID(E602,5,2))="16","CIS",IF((MID(E602,5,2))="17","MS-MIS",IF((MID(E602,5,2))="18","B.COM",IF((MID(E602,5,2))="19","ETE",IF((MID(E602,5,2))="20","CS",IF((MID(E602,5,2))="21","MA-ENG(P)",IF((MID(E602,5,2))="22","MA-ENG(F)",IF((MID(E602,5,2))="23","TE",IF((MID(E602,5,2))="24","JMC",IF((MID(E602,5,2))="25","MS-CSE",IF((MID(E602,5,2))="26","LLB(H)",IF((MID(E602,5,2))="27","BRE",IF((MID(E602,5,2))="28","MSS-JMC",IF((MID(E602,5,2))="29","PHARMACY",IF((MID(E602,5,2))="30","ESDM",IF((MID(E602,5,2))="31","MS-ETE",IF((MID(E602,5,2))="32","MS-TE",IF((MID(E602,5,2))="33","EEE",IF((MID(E602,5,2))="34","NFE",IF((MID(E602,5,2))="35","SWE",IF((MID(E602,5,2))="36","LLB(P)",IF((MID(E602,5,2))="37","LLM(Pre)",IF((MID(E602,5,2))="38","LLM(F)",IF((MID(E602,5,2))="39","ICT",IF((MID(E602,5,2))="40","MTCA",IF((MID(E602,5,2))="41","MS-PH",IF((MID(E602,5,2))="42","ARCH",IF((MID(E602,5,2))="43","THM",IF((MID(E602,5,2))="44","MS-SWE",IF((MID(E602,5,2))="45","ENTRE",IF((MID(E602,5,2))="46","M-PHARM",IF((MID(E602,5,2))="47","CIVIL-ENG",0)))))))))))))))))))))))))))))))))))))</f>
        <v/>
      </c>
      <c r="G602" s="90">
        <f>IF((LEFT(E602,3))="063","Fall-2006",IF((LEFT(E602,3))="071","Spring-2007",IF((LEFT(E602,3))="072","Summer-2007",IF((LEFT(E602,3))="073","Fall-2007",IF((LEFT(E602,3))="081","Spring-2008",IF((LEFT(E602,3))="082","Summer-2008",IF((LEFT(E602,3))="083","Fall-2008",IF((LEFT(E602,3))="091","Spring-2009",IF((LEFT(E602,3))="092","Summer-2009",IF((LEFT(E602,3))="093","Fall-2009",IF((LEFT(E602,3))="101","Spring-2010",IF((LEFT(E602,3))="102","Summer-2010",IF((LEFT(E602,3))="103","Fall-2010",IF((LEFT(E602,3))="111","Spring-2011",IF((LEFT(E602,3))="112","Summer-2011",IF((LEFT(E602,3))="113","Fall-2011",IF((LEFT(E602,3))="121","Spring-2012",IF((LEFT(E602,3))="122","Summer-2012",IF((LEFT(E602,3))="123","Fall-2012",IF((LEFT(E602,3))="131","Spring-2013",IF((LEFT(E602,3))="132","Summer-2013",IF((LEFT(E602,3))="133","Fall-2013",IF((LEFT(E602,3))="141","Spring-2014",IF((LEFT(E602,3))="142","Summer-2014",IF((LEFT(E602,3))="143","Fall-2014",0)))))))))))))))))))))))))</f>
        <v/>
      </c>
      <c r="H602" s="85" t="inlineStr">
        <is>
          <t>Fall-2014</t>
        </is>
      </c>
      <c r="I602" s="85" t="inlineStr">
        <is>
          <t>-</t>
        </is>
      </c>
      <c r="J602" s="85" t="inlineStr">
        <is>
          <t>-</t>
        </is>
      </c>
      <c r="K602" s="85" t="inlineStr">
        <is>
          <t>Bondon-47/D, West Razabazar, Indira Road, Tajgaon, Dhaka.</t>
        </is>
      </c>
      <c r="L602" s="85" t="inlineStr">
        <is>
          <t>Vill-Pukhra, Post-Pukhara, Thana-Baniyachong, Dist-Habiganj.</t>
        </is>
      </c>
      <c r="M602" s="32" t="inlineStr">
        <is>
          <t>01712682456</t>
        </is>
      </c>
      <c r="N602" t="inlineStr">
        <is>
          <t>bishwajitshil@gmail.com</t>
        </is>
      </c>
    </row>
    <row customHeight="1" ht="12.75" r="603" s="161">
      <c r="A603" s="10" t="n"/>
      <c r="B603" s="85" t="n">
        <v>601</v>
      </c>
      <c r="C603" s="85" t="n"/>
      <c r="D603" s="96" t="inlineStr">
        <is>
          <t>Dipok Chondraw Ray</t>
        </is>
      </c>
      <c r="E603" s="29" t="inlineStr">
        <is>
          <t>103-11-1691</t>
        </is>
      </c>
      <c r="F603" s="49">
        <f>IF((MID(E603,5,2))="10","ENG",IF((MID(E603,5,2))="11","BBA",IF((MID(E603,5,2))="12","MBA(E)",IF((MID(E603,5,2))="14","MBA",IF((MID(E603,5,2))="15","CSE",IF((MID(E603,5,2))="16","CIS",IF((MID(E603,5,2))="17","MS-MIS",IF((MID(E603,5,2))="18","B.COM",IF((MID(E603,5,2))="19","ETE",IF((MID(E603,5,2))="20","CS",IF((MID(E603,5,2))="21","MA-ENG(P)",IF((MID(E603,5,2))="22","MA-ENG(F)",IF((MID(E603,5,2))="23","TE",IF((MID(E603,5,2))="24","JMC",IF((MID(E603,5,2))="25","MS-CSE",IF((MID(E603,5,2))="26","LLB(H)",IF((MID(E603,5,2))="27","BRE",IF((MID(E603,5,2))="28","MSS-JMC",IF((MID(E603,5,2))="29","PHARMACY",IF((MID(E603,5,2))="30","ESDM",IF((MID(E603,5,2))="31","MS-ETE",IF((MID(E603,5,2))="32","MS-TE",IF((MID(E603,5,2))="33","EEE",IF((MID(E603,5,2))="34","NFE",IF((MID(E603,5,2))="35","SWE",IF((MID(E603,5,2))="36","LLB(P)",IF((MID(E603,5,2))="37","LLM(Pre)",IF((MID(E603,5,2))="38","LLM(F)",IF((MID(E603,5,2))="39","ICT",IF((MID(E603,5,2))="40","MTCA",IF((MID(E603,5,2))="41","MS-PH",IF((MID(E603,5,2))="42","ARCH",IF((MID(E603,5,2))="43","THM",IF((MID(E603,5,2))="44","MS-SWE",IF((MID(E603,5,2))="45","ENTRE",IF((MID(E603,5,2))="46","M-PHARM",IF((MID(E603,5,2))="47","CIVIL-ENG",0)))))))))))))))))))))))))))))))))))))</f>
        <v/>
      </c>
      <c r="G603" s="90">
        <f>IF((LEFT(E603,3))="063","Fall-2006",IF((LEFT(E603,3))="071","Spring-2007",IF((LEFT(E603,3))="072","Summer-2007",IF((LEFT(E603,3))="073","Fall-2007",IF((LEFT(E603,3))="081","Spring-2008",IF((LEFT(E603,3))="082","Summer-2008",IF((LEFT(E603,3))="083","Fall-2008",IF((LEFT(E603,3))="091","Spring-2009",IF((LEFT(E603,3))="092","Summer-2009",IF((LEFT(E603,3))="093","Fall-2009",IF((LEFT(E603,3))="101","Spring-2010",IF((LEFT(E603,3))="102","Summer-2010",IF((LEFT(E603,3))="103","Fall-2010",IF((LEFT(E603,3))="111","Spring-2011",IF((LEFT(E603,3))="112","Summer-2011",IF((LEFT(E603,3))="113","Fall-2011",IF((LEFT(E603,3))="121","Spring-2012",IF((LEFT(E603,3))="122","Summer-2012",IF((LEFT(E603,3))="123","Fall-2012",IF((LEFT(E603,3))="131","Spring-2013",IF((LEFT(E603,3))="132","Summer-2013",IF((LEFT(E603,3))="133","Fall-2013",IF((LEFT(E603,3))="141","Spring-2014",IF((LEFT(E603,3))="142","Summer-2014",IF((LEFT(E603,3))="143","Fall-2014",0)))))))))))))))))))))))))</f>
        <v/>
      </c>
      <c r="H603" s="85" t="inlineStr">
        <is>
          <t>Fall-2013</t>
        </is>
      </c>
      <c r="I603" s="85" t="inlineStr">
        <is>
          <t>-</t>
        </is>
      </c>
      <c r="J603" s="85" t="inlineStr">
        <is>
          <t>-</t>
        </is>
      </c>
      <c r="K603" s="85" t="inlineStr">
        <is>
          <t>Flat No-1/C, House No-280, West Dhanmondi, Dhaka.</t>
        </is>
      </c>
      <c r="L603" s="85" t="inlineStr">
        <is>
          <t>Vill-Itranpur, Post-Chandpur, Thana-Derai, Dist-Sunamganj.</t>
        </is>
      </c>
      <c r="M603" s="32" t="inlineStr">
        <is>
          <t>01710986199</t>
        </is>
      </c>
      <c r="N603" s="27" t="inlineStr">
        <is>
          <t>dipok_Ray@yahoo.com</t>
        </is>
      </c>
    </row>
    <row customHeight="1" ht="12.75" r="604" s="161">
      <c r="A604" s="10" t="n"/>
      <c r="B604" s="85" t="n">
        <v>602</v>
      </c>
      <c r="C604" s="85" t="n"/>
      <c r="D604" s="96" t="inlineStr">
        <is>
          <t>Sabya Sachi Saha</t>
        </is>
      </c>
      <c r="E604" s="29" t="inlineStr">
        <is>
          <t>101-11-1410</t>
        </is>
      </c>
      <c r="F604" s="49">
        <f>IF((MID(E604,5,2))="10","ENG",IF((MID(E604,5,2))="11","BBA",IF((MID(E604,5,2))="12","MBA(E)",IF((MID(E604,5,2))="14","MBA",IF((MID(E604,5,2))="15","CSE",IF((MID(E604,5,2))="16","CIS",IF((MID(E604,5,2))="17","MS-MIS",IF((MID(E604,5,2))="18","B.COM",IF((MID(E604,5,2))="19","ETE",IF((MID(E604,5,2))="20","CS",IF((MID(E604,5,2))="21","MA-ENG(P)",IF((MID(E604,5,2))="22","MA-ENG(F)",IF((MID(E604,5,2))="23","TE",IF((MID(E604,5,2))="24","JMC",IF((MID(E604,5,2))="25","MS-CSE",IF((MID(E604,5,2))="26","LLB(H)",IF((MID(E604,5,2))="27","BRE",IF((MID(E604,5,2))="28","MSS-JMC",IF((MID(E604,5,2))="29","PHARMACY",IF((MID(E604,5,2))="30","ESDM",IF((MID(E604,5,2))="31","MS-ETE",IF((MID(E604,5,2))="32","MS-TE",IF((MID(E604,5,2))="33","EEE",IF((MID(E604,5,2))="34","NFE",IF((MID(E604,5,2))="35","SWE",IF((MID(E604,5,2))="36","LLB(P)",IF((MID(E604,5,2))="37","LLM(Pre)",IF((MID(E604,5,2))="38","LLM(F)",IF((MID(E604,5,2))="39","ICT",IF((MID(E604,5,2))="40","MTCA",IF((MID(E604,5,2))="41","MS-PH",IF((MID(E604,5,2))="42","ARCH",IF((MID(E604,5,2))="43","THM",IF((MID(E604,5,2))="44","MS-SWE",IF((MID(E604,5,2))="45","ENTRE",IF((MID(E604,5,2))="46","M-PHARM",IF((MID(E604,5,2))="47","CIVIL-ENG",0)))))))))))))))))))))))))))))))))))))</f>
        <v/>
      </c>
      <c r="G604" s="90">
        <f>IF((LEFT(E604,3))="063","Fall-2006",IF((LEFT(E604,3))="071","Spring-2007",IF((LEFT(E604,3))="072","Summer-2007",IF((LEFT(E604,3))="073","Fall-2007",IF((LEFT(E604,3))="081","Spring-2008",IF((LEFT(E604,3))="082","Summer-2008",IF((LEFT(E604,3))="083","Fall-2008",IF((LEFT(E604,3))="091","Spring-2009",IF((LEFT(E604,3))="092","Summer-2009",IF((LEFT(E604,3))="093","Fall-2009",IF((LEFT(E604,3))="101","Spring-2010",IF((LEFT(E604,3))="102","Summer-2010",IF((LEFT(E604,3))="103","Fall-2010",IF((LEFT(E604,3))="111","Spring-2011",IF((LEFT(E604,3))="112","Summer-2011",IF((LEFT(E604,3))="113","Fall-2011",IF((LEFT(E604,3))="121","Spring-2012",IF((LEFT(E604,3))="122","Summer-2012",IF((LEFT(E604,3))="123","Fall-2012",IF((LEFT(E604,3))="131","Spring-2013",IF((LEFT(E604,3))="132","Summer-2013",IF((LEFT(E604,3))="133","Fall-2013",IF((LEFT(E604,3))="141","Spring-2014",IF((LEFT(E604,3))="142","Summer-2014",IF((LEFT(E604,3))="143","Fall-2014",0)))))))))))))))))))))))))</f>
        <v/>
      </c>
      <c r="H604" s="85" t="inlineStr">
        <is>
          <t>Spring-2014</t>
        </is>
      </c>
      <c r="I604" s="85" t="inlineStr">
        <is>
          <t>-</t>
        </is>
      </c>
      <c r="J604" s="85" t="inlineStr">
        <is>
          <t>-</t>
        </is>
      </c>
      <c r="K604" s="85" t="inlineStr">
        <is>
          <t>Emel Vill, 92/3, Shukrabad, Dhanmondi, Dhaka.</t>
        </is>
      </c>
      <c r="L604" s="85" t="inlineStr">
        <is>
          <t>Modhukhali, Faridpur.</t>
        </is>
      </c>
      <c r="M604" s="32" t="inlineStr">
        <is>
          <t>01725984687</t>
        </is>
      </c>
      <c r="N604" s="90" t="inlineStr">
        <is>
          <t>Sabyasachi.saha8@gmail.com</t>
        </is>
      </c>
    </row>
    <row customHeight="1" ht="12.75" r="605" s="161">
      <c r="A605" s="10" t="n"/>
      <c r="B605" s="85" t="n">
        <v>603</v>
      </c>
      <c r="C605" s="85" t="n"/>
      <c r="D605" s="86" t="inlineStr">
        <is>
          <t>Sabiha Pariyat 
Shawon</t>
        </is>
      </c>
      <c r="E605" s="86" t="inlineStr">
        <is>
          <t>132-14-420</t>
        </is>
      </c>
      <c r="F605" s="49">
        <f>IF((MID(E605,5,2))="10","ENG",IF((MID(E605,5,2))="11","BBA",IF((MID(E605,5,2))="12","MBA(E)",IF((MID(E605,5,2))="14","MBA",IF((MID(E605,5,2))="15","CSE",IF((MID(E605,5,2))="16","CIS",IF((MID(E605,5,2))="17","MS-MIS",IF((MID(E605,5,2))="18","B.COM",IF((MID(E605,5,2))="19","ETE",IF((MID(E605,5,2))="20","CS",IF((MID(E605,5,2))="21","MA-ENG(P)",IF((MID(E605,5,2))="22","MA-ENG(F)",IF((MID(E605,5,2))="23","TE",IF((MID(E605,5,2))="24","JMC",IF((MID(E605,5,2))="25","MS-CSE",IF((MID(E605,5,2))="26","LLB(H)",IF((MID(E605,5,2))="27","BRE",IF((MID(E605,5,2))="28","MSS-JMC",IF((MID(E605,5,2))="29","PHARMACY",IF((MID(E605,5,2))="30","ESDM",IF((MID(E605,5,2))="31","MS-ETE",IF((MID(E605,5,2))="32","MS-TE",IF((MID(E605,5,2))="33","EEE",IF((MID(E605,5,2))="34","NFE",IF((MID(E605,5,2))="35","SWE",IF((MID(E605,5,2))="36","LLB(P)",IF((MID(E605,5,2))="37","LLM(Pre)",IF((MID(E605,5,2))="38","LLM(F)",IF((MID(E605,5,2))="39","ICT",IF((MID(E605,5,2))="40","MTCA",IF((MID(E605,5,2))="41","MS-PH",IF((MID(E605,5,2))="42","ARCH",IF((MID(E605,5,2))="43","THM",IF((MID(E605,5,2))="44","MS-SWE",IF((MID(E605,5,2))="45","ENTRE",IF((MID(E605,5,2))="46","M-PHARM",IF((MID(E605,5,2))="47","CIVIL-ENG",0)))))))))))))))))))))))))))))))))))))</f>
        <v/>
      </c>
      <c r="G605" s="90">
        <f>IF((LEFT(E605,3))="063","Fall-2006",IF((LEFT(E605,3))="071","Spring-2007",IF((LEFT(E605,3))="072","Summer-2007",IF((LEFT(E605,3))="073","Fall-2007",IF((LEFT(E605,3))="081","Spring-2008",IF((LEFT(E605,3))="082","Summer-2008",IF((LEFT(E605,3))="083","Fall-2008",IF((LEFT(E605,3))="091","Spring-2009",IF((LEFT(E605,3))="092","Summer-2009",IF((LEFT(E605,3))="093","Fall-2009",IF((LEFT(E605,3))="101","Spring-2010",IF((LEFT(E605,3))="102","Summer-2010",IF((LEFT(E605,3))="103","Fall-2010",IF((LEFT(E605,3))="111","Spring-2011",IF((LEFT(E605,3))="112","Summer-2011",IF((LEFT(E605,3))="113","Fall-2011",IF((LEFT(E605,3))="121","Spring-2012",IF((LEFT(E605,3))="122","Summer-2012",IF((LEFT(E605,3))="123","Fall-2012",IF((LEFT(E605,3))="131","Spring-2013",IF((LEFT(E605,3))="132","Summer-2013",IF((LEFT(E605,3))="133","Fall-2013",IF((LEFT(E605,3))="141","Spring-2014",IF((LEFT(E605,3))="142","Summer-2014",IF((LEFT(E605,3))="143","Fall-2014",0)))))))))))))))))))))))))</f>
        <v/>
      </c>
      <c r="H605" s="85" t="inlineStr">
        <is>
          <t>Fall-2015</t>
        </is>
      </c>
      <c r="I605" s="85" t="inlineStr">
        <is>
          <t>Digicon Technologies- Airtel Bangladesh LTD</t>
        </is>
      </c>
      <c r="J605" s="85" t="inlineStr">
        <is>
          <t>C.S.R.</t>
        </is>
      </c>
      <c r="K605" s="85" t="inlineStr">
        <is>
          <t>House-608, Road-03, Block-C, Khilgaon, Dhaka-1219</t>
        </is>
      </c>
      <c r="L605" s="85" t="inlineStr">
        <is>
          <t>House-608, Road-03, Block-C, Khilgaon, Dhaka-1219</t>
        </is>
      </c>
      <c r="M605" s="17" t="n">
        <v>1619357070</v>
      </c>
      <c r="N605" s="23" t="inlineStr">
        <is>
          <t xml:space="preserve">Sabiha. pari@gmail.com </t>
        </is>
      </c>
    </row>
    <row customHeight="1" ht="12.75" r="606" s="161">
      <c r="A606" s="10" t="n"/>
      <c r="B606" s="85" t="n">
        <v>604</v>
      </c>
      <c r="C606" s="85" t="n"/>
      <c r="D606" s="96" t="inlineStr">
        <is>
          <t>Huzaifa</t>
        </is>
      </c>
      <c r="E606" s="29" t="inlineStr">
        <is>
          <t>112-23-2598</t>
        </is>
      </c>
      <c r="F606" s="49">
        <f>IF((MID(E606,5,2))="10","ENG",IF((MID(E606,5,2))="11","BBA",IF((MID(E606,5,2))="12","MBA(E)",IF((MID(E606,5,2))="14","MBA",IF((MID(E606,5,2))="15","CSE",IF((MID(E606,5,2))="16","CIS",IF((MID(E606,5,2))="17","MS-MIS",IF((MID(E606,5,2))="18","B.COM",IF((MID(E606,5,2))="19","ETE",IF((MID(E606,5,2))="20","CS",IF((MID(E606,5,2))="21","MA-ENG(P)",IF((MID(E606,5,2))="22","MA-ENG(F)",IF((MID(E606,5,2))="23","TE",IF((MID(E606,5,2))="24","JMC",IF((MID(E606,5,2))="25","MS-CSE",IF((MID(E606,5,2))="26","LLB(H)",IF((MID(E606,5,2))="27","BRE",IF((MID(E606,5,2))="28","MSS-JMC",IF((MID(E606,5,2))="29","PHARMACY",IF((MID(E606,5,2))="30","ESDM",IF((MID(E606,5,2))="31","MS-ETE",IF((MID(E606,5,2))="32","MS-TE",IF((MID(E606,5,2))="33","EEE",IF((MID(E606,5,2))="34","NFE",IF((MID(E606,5,2))="35","SWE",IF((MID(E606,5,2))="36","LLB(P)",IF((MID(E606,5,2))="37","LLM(Pre)",IF((MID(E606,5,2))="38","LLM(F)",IF((MID(E606,5,2))="39","ICT",IF((MID(E606,5,2))="40","MTCA",IF((MID(E606,5,2))="41","MS-PH",IF((MID(E606,5,2))="42","ARCH",IF((MID(E606,5,2))="43","THM",IF((MID(E606,5,2))="44","MS-SWE",IF((MID(E606,5,2))="45","ENTRE",IF((MID(E606,5,2))="46","M-PHARM",IF((MID(E606,5,2))="47","CIVIL-ENG",0)))))))))))))))))))))))))))))))))))))</f>
        <v/>
      </c>
      <c r="G606" s="90">
        <f>IF((LEFT(E606,3))="063","Fall-2006",IF((LEFT(E606,3))="071","Spring-2007",IF((LEFT(E606,3))="072","Summer-2007",IF((LEFT(E606,3))="073","Fall-2007",IF((LEFT(E606,3))="081","Spring-2008",IF((LEFT(E606,3))="082","Summer-2008",IF((LEFT(E606,3))="083","Fall-2008",IF((LEFT(E606,3))="091","Spring-2009",IF((LEFT(E606,3))="092","Summer-2009",IF((LEFT(E606,3))="093","Fall-2009",IF((LEFT(E606,3))="101","Spring-2010",IF((LEFT(E606,3))="102","Summer-2010",IF((LEFT(E606,3))="103","Fall-2010",IF((LEFT(E606,3))="111","Spring-2011",IF((LEFT(E606,3))="112","Summer-2011",IF((LEFT(E606,3))="113","Fall-2011",IF((LEFT(E606,3))="121","Spring-2012",IF((LEFT(E606,3))="122","Summer-2012",IF((LEFT(E606,3))="123","Fall-2012",IF((LEFT(E606,3))="131","Spring-2013",IF((LEFT(E606,3))="132","Summer-2013",IF((LEFT(E606,3))="133","Fall-2013",IF((LEFT(E606,3))="141","Spring-2014",IF((LEFT(E606,3))="142","Summer-2014",IF((LEFT(E606,3))="143","Fall-2014",0)))))))))))))))))))))))))</f>
        <v/>
      </c>
      <c r="H606" s="85" t="inlineStr">
        <is>
          <t>Spring-2015</t>
        </is>
      </c>
      <c r="I606" s="85" t="inlineStr">
        <is>
          <t>-</t>
        </is>
      </c>
      <c r="J606" s="85" t="inlineStr">
        <is>
          <t>-</t>
        </is>
      </c>
      <c r="K606" s="85" t="inlineStr">
        <is>
          <t>Masterpara, Panchbibi, Joypurhat.</t>
        </is>
      </c>
      <c r="L606" s="85" t="inlineStr">
        <is>
          <t>Masterpara, Panchbibi, Joypurhat.</t>
        </is>
      </c>
      <c r="M606" s="32" t="inlineStr">
        <is>
          <t>01766949143</t>
        </is>
      </c>
      <c r="N606" s="90" t="inlineStr">
        <is>
          <t>Princebabu2209@gamil.com</t>
        </is>
      </c>
    </row>
    <row customHeight="1" ht="12.75" r="607" s="161">
      <c r="A607" s="10" t="n"/>
      <c r="B607" s="85" t="n">
        <v>605</v>
      </c>
      <c r="C607" s="85" t="n"/>
      <c r="D607" s="96" t="inlineStr">
        <is>
          <t>Md. Asaduzzaman</t>
        </is>
      </c>
      <c r="E607" s="29" t="inlineStr">
        <is>
          <t>113-23-2647</t>
        </is>
      </c>
      <c r="F607" s="49">
        <f>IF((MID(E607,5,2))="10","ENG",IF((MID(E607,5,2))="11","BBA",IF((MID(E607,5,2))="12","MBA(E)",IF((MID(E607,5,2))="14","MBA",IF((MID(E607,5,2))="15","CSE",IF((MID(E607,5,2))="16","CIS",IF((MID(E607,5,2))="17","MS-MIS",IF((MID(E607,5,2))="18","B.COM",IF((MID(E607,5,2))="19","ETE",IF((MID(E607,5,2))="20","CS",IF((MID(E607,5,2))="21","MA-ENG(P)",IF((MID(E607,5,2))="22","MA-ENG(F)",IF((MID(E607,5,2))="23","TE",IF((MID(E607,5,2))="24","JMC",IF((MID(E607,5,2))="25","MS-CSE",IF((MID(E607,5,2))="26","LLB(H)",IF((MID(E607,5,2))="27","BRE",IF((MID(E607,5,2))="28","MSS-JMC",IF((MID(E607,5,2))="29","PHARMACY",IF((MID(E607,5,2))="30","ESDM",IF((MID(E607,5,2))="31","MS-ETE",IF((MID(E607,5,2))="32","MS-TE",IF((MID(E607,5,2))="33","EEE",IF((MID(E607,5,2))="34","NFE",IF((MID(E607,5,2))="35","SWE",IF((MID(E607,5,2))="36","LLB(P)",IF((MID(E607,5,2))="37","LLM(Pre)",IF((MID(E607,5,2))="38","LLM(F)",IF((MID(E607,5,2))="39","ICT",IF((MID(E607,5,2))="40","MTCA",IF((MID(E607,5,2))="41","MS-PH",IF((MID(E607,5,2))="42","ARCH",IF((MID(E607,5,2))="43","THM",IF((MID(E607,5,2))="44","MS-SWE",IF((MID(E607,5,2))="45","ENTRE",IF((MID(E607,5,2))="46","M-PHARM",IF((MID(E607,5,2))="47","CIVIL-ENG",0)))))))))))))))))))))))))))))))))))))</f>
        <v/>
      </c>
      <c r="G607" s="90">
        <f>IF((LEFT(E607,3))="063","Fall-2006",IF((LEFT(E607,3))="071","Spring-2007",IF((LEFT(E607,3))="072","Summer-2007",IF((LEFT(E607,3))="073","Fall-2007",IF((LEFT(E607,3))="081","Spring-2008",IF((LEFT(E607,3))="082","Summer-2008",IF((LEFT(E607,3))="083","Fall-2008",IF((LEFT(E607,3))="091","Spring-2009",IF((LEFT(E607,3))="092","Summer-2009",IF((LEFT(E607,3))="093","Fall-2009",IF((LEFT(E607,3))="101","Spring-2010",IF((LEFT(E607,3))="102","Summer-2010",IF((LEFT(E607,3))="103","Fall-2010",IF((LEFT(E607,3))="111","Spring-2011",IF((LEFT(E607,3))="112","Summer-2011",IF((LEFT(E607,3))="113","Fall-2011",IF((LEFT(E607,3))="121","Spring-2012",IF((LEFT(E607,3))="122","Summer-2012",IF((LEFT(E607,3))="123","Fall-2012",IF((LEFT(E607,3))="131","Spring-2013",IF((LEFT(E607,3))="132","Summer-2013",IF((LEFT(E607,3))="133","Fall-2013",IF((LEFT(E607,3))="141","Spring-2014",IF((LEFT(E607,3))="142","Summer-2014",IF((LEFT(E607,3))="143","Fall-2014",0)))))))))))))))))))))))))</f>
        <v/>
      </c>
      <c r="H607" s="85" t="inlineStr">
        <is>
          <t>Summer-2015</t>
        </is>
      </c>
      <c r="I607" s="85" t="inlineStr">
        <is>
          <t>-</t>
        </is>
      </c>
      <c r="J607" s="85" t="inlineStr">
        <is>
          <t>-</t>
        </is>
      </c>
      <c r="K607" s="85" t="inlineStr">
        <is>
          <t>89/1, Shukrabad, Dhanmondi, Dhaka.</t>
        </is>
      </c>
      <c r="L607" s="85" t="inlineStr">
        <is>
          <t>Bamondanga, Sundargonj, Gaibandha.</t>
        </is>
      </c>
      <c r="M607" s="32" t="inlineStr">
        <is>
          <t>01744386812</t>
        </is>
      </c>
      <c r="N607" s="90" t="inlineStr">
        <is>
          <t>Sabed.tex@gmail.com</t>
        </is>
      </c>
    </row>
    <row customHeight="1" ht="12.75" r="608" s="161">
      <c r="A608" s="10" t="n"/>
      <c r="B608" s="85" t="n">
        <v>606</v>
      </c>
      <c r="C608" s="85" t="n"/>
      <c r="D608" s="96" t="inlineStr">
        <is>
          <t>Mohammad Masud Rana</t>
        </is>
      </c>
      <c r="E608" s="29" t="inlineStr">
        <is>
          <t>132-14-426</t>
        </is>
      </c>
      <c r="F608" s="49">
        <f>IF((MID(E608,5,2))="10","ENG",IF((MID(E608,5,2))="11","BBA",IF((MID(E608,5,2))="12","MBA(E)",IF((MID(E608,5,2))="14","MBA",IF((MID(E608,5,2))="15","CSE",IF((MID(E608,5,2))="16","CIS",IF((MID(E608,5,2))="17","MS-MIS",IF((MID(E608,5,2))="18","B.COM",IF((MID(E608,5,2))="19","ETE",IF((MID(E608,5,2))="20","CS",IF((MID(E608,5,2))="21","MA-ENG(P)",IF((MID(E608,5,2))="22","MA-ENG(F)",IF((MID(E608,5,2))="23","TE",IF((MID(E608,5,2))="24","JMC",IF((MID(E608,5,2))="25","MS-CSE",IF((MID(E608,5,2))="26","LLB(H)",IF((MID(E608,5,2))="27","BRE",IF((MID(E608,5,2))="28","MSS-JMC",IF((MID(E608,5,2))="29","PHARMACY",IF((MID(E608,5,2))="30","ESDM",IF((MID(E608,5,2))="31","MS-ETE",IF((MID(E608,5,2))="32","MS-TE",IF((MID(E608,5,2))="33","EEE",IF((MID(E608,5,2))="34","NFE",IF((MID(E608,5,2))="35","SWE",IF((MID(E608,5,2))="36","LLB(P)",IF((MID(E608,5,2))="37","LLM(Pre)",IF((MID(E608,5,2))="38","LLM(F)",IF((MID(E608,5,2))="39","ICT",IF((MID(E608,5,2))="40","MTCA",IF((MID(E608,5,2))="41","MS-PH",IF((MID(E608,5,2))="42","ARCH",IF((MID(E608,5,2))="43","THM",IF((MID(E608,5,2))="44","MS-SWE",IF((MID(E608,5,2))="45","ENTRE",IF((MID(E608,5,2))="46","M-PHARM",IF((MID(E608,5,2))="47","CIVIL-ENG",0)))))))))))))))))))))))))))))))))))))</f>
        <v/>
      </c>
      <c r="G608" s="90">
        <f>IF((LEFT(E608,3))="063","Fall-2006",IF((LEFT(E608,3))="071","Spring-2007",IF((LEFT(E608,3))="072","Summer-2007",IF((LEFT(E608,3))="073","Fall-2007",IF((LEFT(E608,3))="081","Spring-2008",IF((LEFT(E608,3))="082","Summer-2008",IF((LEFT(E608,3))="083","Fall-2008",IF((LEFT(E608,3))="091","Spring-2009",IF((LEFT(E608,3))="092","Summer-2009",IF((LEFT(E608,3))="093","Fall-2009",IF((LEFT(E608,3))="101","Spring-2010",IF((LEFT(E608,3))="102","Summer-2010",IF((LEFT(E608,3))="103","Fall-2010",IF((LEFT(E608,3))="111","Spring-2011",IF((LEFT(E608,3))="112","Summer-2011",IF((LEFT(E608,3))="113","Fall-2011",IF((LEFT(E608,3))="121","Spring-2012",IF((LEFT(E608,3))="122","Summer-2012",IF((LEFT(E608,3))="123","Fall-2012",IF((LEFT(E608,3))="131","Spring-2013",IF((LEFT(E608,3))="132","Summer-2013",IF((LEFT(E608,3))="133","Fall-2013",IF((LEFT(E608,3))="141","Spring-2014",IF((LEFT(E608,3))="142","Summer-2014",IF((LEFT(E608,3))="143","Fall-2014",0)))))))))))))))))))))))))</f>
        <v/>
      </c>
      <c r="H608" s="85" t="inlineStr">
        <is>
          <t>Spring-2015</t>
        </is>
      </c>
      <c r="I608" s="85" t="inlineStr">
        <is>
          <t>-</t>
        </is>
      </c>
      <c r="J608" s="85" t="inlineStr">
        <is>
          <t>-</t>
        </is>
      </c>
      <c r="K608" s="85" t="inlineStr">
        <is>
          <t>Vill-Agdhalla, Post-Barati, Thana-Mirzapur, Dist-Tangail.</t>
        </is>
      </c>
      <c r="L608" s="85" t="inlineStr">
        <is>
          <t>Vill-Agdhalla, Post-Barati, Thana-Mirzapur, Dist-Tangail.</t>
        </is>
      </c>
      <c r="M608" s="32" t="inlineStr">
        <is>
          <t>01816163564</t>
        </is>
      </c>
      <c r="N608" t="inlineStr">
        <is>
          <t>md.masud1989@gmail.com</t>
        </is>
      </c>
    </row>
    <row customHeight="1" ht="12.75" r="609" s="161">
      <c r="A609" s="10" t="n"/>
      <c r="B609" s="85" t="n">
        <v>607</v>
      </c>
      <c r="C609" s="85" t="n"/>
      <c r="D609" s="96" t="inlineStr">
        <is>
          <t>Syeda Maria Rahman</t>
        </is>
      </c>
      <c r="E609" s="29" t="inlineStr">
        <is>
          <t>131-14-999</t>
        </is>
      </c>
      <c r="F609" s="49">
        <f>IF((MID(E609,5,2))="10","ENG",IF((MID(E609,5,2))="11","BBA",IF((MID(E609,5,2))="12","MBA(E)",IF((MID(E609,5,2))="14","MBA",IF((MID(E609,5,2))="15","CSE",IF((MID(E609,5,2))="16","CIS",IF((MID(E609,5,2))="17","MS-MIS",IF((MID(E609,5,2))="18","B.COM",IF((MID(E609,5,2))="19","ETE",IF((MID(E609,5,2))="20","CS",IF((MID(E609,5,2))="21","MA-ENG(P)",IF((MID(E609,5,2))="22","MA-ENG(F)",IF((MID(E609,5,2))="23","TE",IF((MID(E609,5,2))="24","JMC",IF((MID(E609,5,2))="25","MS-CSE",IF((MID(E609,5,2))="26","LLB(H)",IF((MID(E609,5,2))="27","BRE",IF((MID(E609,5,2))="28","MSS-JMC",IF((MID(E609,5,2))="29","PHARMACY",IF((MID(E609,5,2))="30","ESDM",IF((MID(E609,5,2))="31","MS-ETE",IF((MID(E609,5,2))="32","MS-TE",IF((MID(E609,5,2))="33","EEE",IF((MID(E609,5,2))="34","NFE",IF((MID(E609,5,2))="35","SWE",IF((MID(E609,5,2))="36","LLB(P)",IF((MID(E609,5,2))="37","LLM(Pre)",IF((MID(E609,5,2))="38","LLM(F)",IF((MID(E609,5,2))="39","ICT",IF((MID(E609,5,2))="40","MTCA",IF((MID(E609,5,2))="41","MS-PH",IF((MID(E609,5,2))="42","ARCH",IF((MID(E609,5,2))="43","THM",IF((MID(E609,5,2))="44","MS-SWE",IF((MID(E609,5,2))="45","ENTRE",IF((MID(E609,5,2))="46","M-PHARM",IF((MID(E609,5,2))="47","CIVIL-ENG",0)))))))))))))))))))))))))))))))))))))</f>
        <v/>
      </c>
      <c r="G609" s="90">
        <f>IF((LEFT(E609,3))="063","Fall-2006",IF((LEFT(E609,3))="071","Spring-2007",IF((LEFT(E609,3))="072","Summer-2007",IF((LEFT(E609,3))="073","Fall-2007",IF((LEFT(E609,3))="081","Spring-2008",IF((LEFT(E609,3))="082","Summer-2008",IF((LEFT(E609,3))="083","Fall-2008",IF((LEFT(E609,3))="091","Spring-2009",IF((LEFT(E609,3))="092","Summer-2009",IF((LEFT(E609,3))="093","Fall-2009",IF((LEFT(E609,3))="101","Spring-2010",IF((LEFT(E609,3))="102","Summer-2010",IF((LEFT(E609,3))="103","Fall-2010",IF((LEFT(E609,3))="111","Spring-2011",IF((LEFT(E609,3))="112","Summer-2011",IF((LEFT(E609,3))="113","Fall-2011",IF((LEFT(E609,3))="121","Spring-2012",IF((LEFT(E609,3))="122","Summer-2012",IF((LEFT(E609,3))="123","Fall-2012",IF((LEFT(E609,3))="131","Spring-2013",IF((LEFT(E609,3))="132","Summer-2013",IF((LEFT(E609,3))="133","Fall-2013",IF((LEFT(E609,3))="141","Spring-2014",IF((LEFT(E609,3))="142","Summer-2014",IF((LEFT(E609,3))="143","Fall-2014",0)))))))))))))))))))))))))</f>
        <v/>
      </c>
      <c r="H609" s="85" t="inlineStr">
        <is>
          <t>Fall-2014</t>
        </is>
      </c>
      <c r="I609" s="85" t="inlineStr">
        <is>
          <t>-</t>
        </is>
      </c>
      <c r="J609" s="85" t="inlineStr">
        <is>
          <t>-</t>
        </is>
      </c>
      <c r="K609" s="85" t="inlineStr">
        <is>
          <t>1/10, North Jatrabari, Dhaka-1204.</t>
        </is>
      </c>
      <c r="L609" s="85" t="inlineStr">
        <is>
          <t>1/10, North Jatrabari, Dhaka-1204.</t>
        </is>
      </c>
      <c r="M609" s="32" t="inlineStr">
        <is>
          <t>01681641830</t>
        </is>
      </c>
      <c r="N609" t="inlineStr">
        <is>
          <t>syedamaria330@gmail.com</t>
        </is>
      </c>
    </row>
    <row customHeight="1" ht="12.75" r="610" s="161">
      <c r="A610" s="10" t="n"/>
      <c r="B610" s="85" t="n">
        <v>608</v>
      </c>
      <c r="C610" s="85" t="n"/>
      <c r="D610" s="86" t="inlineStr">
        <is>
          <t>Most. Zenia Naznin</t>
        </is>
      </c>
      <c r="E610" s="86" t="inlineStr">
        <is>
          <t>112-34-183</t>
        </is>
      </c>
      <c r="F610" s="49">
        <f>IF((MID(E610,5,2))="10","ENG",IF((MID(E610,5,2))="11","BBA",IF((MID(E610,5,2))="12","MBA(E)",IF((MID(E610,5,2))="14","MBA",IF((MID(E610,5,2))="15","CSE",IF((MID(E610,5,2))="16","CIS",IF((MID(E610,5,2))="17","MS-MIS",IF((MID(E610,5,2))="18","B.COM",IF((MID(E610,5,2))="19","ETE",IF((MID(E610,5,2))="20","CS",IF((MID(E610,5,2))="21","MA-ENG(P)",IF((MID(E610,5,2))="22","MA-ENG(F)",IF((MID(E610,5,2))="23","TE",IF((MID(E610,5,2))="24","JMC",IF((MID(E610,5,2))="25","MS-CSE",IF((MID(E610,5,2))="26","LLB(H)",IF((MID(E610,5,2))="27","BRE",IF((MID(E610,5,2))="28","MSS-JMC",IF((MID(E610,5,2))="29","PHARMACY",IF((MID(E610,5,2))="30","ESDM",IF((MID(E610,5,2))="31","MS-ETE",IF((MID(E610,5,2))="32","MS-TE",IF((MID(E610,5,2))="33","EEE",IF((MID(E610,5,2))="34","NFE",IF((MID(E610,5,2))="35","SWE",IF((MID(E610,5,2))="36","LLB(P)",IF((MID(E610,5,2))="37","LLM(Pre)",IF((MID(E610,5,2))="38","LLM(F)",IF((MID(E610,5,2))="39","ICT",IF((MID(E610,5,2))="40","MTCA",IF((MID(E610,5,2))="41","MS-PH",IF((MID(E610,5,2))="42","ARCH",IF((MID(E610,5,2))="43","THM",IF((MID(E610,5,2))="44","MS-SWE",IF((MID(E610,5,2))="45","ENTRE",IF((MID(E610,5,2))="46","M-PHARM",IF((MID(E610,5,2))="47","CIVIL-ENG",0)))))))))))))))))))))))))))))))))))))</f>
        <v/>
      </c>
      <c r="G610" s="90">
        <f>IF((LEFT(E610,3))="063","Fall-2006",IF((LEFT(E610,3))="071","Spring-2007",IF((LEFT(E610,3))="072","Summer-2007",IF((LEFT(E610,3))="073","Fall-2007",IF((LEFT(E610,3))="081","Spring-2008",IF((LEFT(E610,3))="082","Summer-2008",IF((LEFT(E610,3))="083","Fall-2008",IF((LEFT(E610,3))="091","Spring-2009",IF((LEFT(E610,3))="092","Summer-2009",IF((LEFT(E610,3))="093","Fall-2009",IF((LEFT(E610,3))="101","Spring-2010",IF((LEFT(E610,3))="102","Summer-2010",IF((LEFT(E610,3))="103","Fall-2010",IF((LEFT(E610,3))="111","Spring-2011",IF((LEFT(E610,3))="112","Summer-2011",IF((LEFT(E610,3))="113","Fall-2011",IF((LEFT(E610,3))="121","Spring-2012",IF((LEFT(E610,3))="122","Summer-2012",IF((LEFT(E610,3))="123","Fall-2012",IF((LEFT(E610,3))="131","Spring-2013",IF((LEFT(E610,3))="132","Summer-2013",IF((LEFT(E610,3))="133","Fall-2013",IF((LEFT(E610,3))="141","Spring-2014",IF((LEFT(E610,3))="142","Summer-2014",IF((LEFT(E610,3))="143","Fall-2014",0)))))))))))))))))))))))))</f>
        <v/>
      </c>
      <c r="H610" s="85" t="inlineStr">
        <is>
          <t>Spring-2015</t>
        </is>
      </c>
      <c r="I610" s="85" t="inlineStr">
        <is>
          <t>Food Tech, Kishorgong Polytechnic Institute</t>
        </is>
      </c>
      <c r="J610" s="85" t="inlineStr">
        <is>
          <t>Jr. Instructor</t>
        </is>
      </c>
      <c r="K610" s="85" t="inlineStr">
        <is>
          <t>Sarkarpara, Thakurgaon Sadar, Thakurgaon</t>
        </is>
      </c>
      <c r="L610" s="85" t="inlineStr">
        <is>
          <t>Sarkarpara, Thakurgaon Sadar, Thakurgaon</t>
        </is>
      </c>
      <c r="M610" s="32" t="inlineStr">
        <is>
          <t>01722562080</t>
        </is>
      </c>
      <c r="N610" t="inlineStr">
        <is>
          <t>zenia34-183@diu.edu.bd</t>
        </is>
      </c>
    </row>
    <row customHeight="1" ht="12.75" r="611" s="161">
      <c r="A611" s="10" t="n"/>
      <c r="B611" s="85" t="n">
        <v>609</v>
      </c>
      <c r="C611" s="85" t="n"/>
      <c r="D611" s="96" t="inlineStr">
        <is>
          <t>Golam Saroar Parvez</t>
        </is>
      </c>
      <c r="E611" s="29" t="inlineStr">
        <is>
          <t>103-11-1736</t>
        </is>
      </c>
      <c r="F611" s="49">
        <f>IF((MID(E611,5,2))="10","ENG",IF((MID(E611,5,2))="11","BBA",IF((MID(E611,5,2))="12","MBA(E)",IF((MID(E611,5,2))="14","MBA",IF((MID(E611,5,2))="15","CSE",IF((MID(E611,5,2))="16","CIS",IF((MID(E611,5,2))="17","MS-MIS",IF((MID(E611,5,2))="18","B.COM",IF((MID(E611,5,2))="19","ETE",IF((MID(E611,5,2))="20","CS",IF((MID(E611,5,2))="21","MA-ENG(P)",IF((MID(E611,5,2))="22","MA-ENG(F)",IF((MID(E611,5,2))="23","TE",IF((MID(E611,5,2))="24","JMC",IF((MID(E611,5,2))="25","MS-CSE",IF((MID(E611,5,2))="26","LLB(H)",IF((MID(E611,5,2))="27","BRE",IF((MID(E611,5,2))="28","MSS-JMC",IF((MID(E611,5,2))="29","PHARMACY",IF((MID(E611,5,2))="30","ESDM",IF((MID(E611,5,2))="31","MS-ETE",IF((MID(E611,5,2))="32","MS-TE",IF((MID(E611,5,2))="33","EEE",IF((MID(E611,5,2))="34","NFE",IF((MID(E611,5,2))="35","SWE",IF((MID(E611,5,2))="36","LLB(P)",IF((MID(E611,5,2))="37","LLM(Pre)",IF((MID(E611,5,2))="38","LLM(F)",IF((MID(E611,5,2))="39","ICT",IF((MID(E611,5,2))="40","MTCA",IF((MID(E611,5,2))="41","MS-PH",IF((MID(E611,5,2))="42","ARCH",IF((MID(E611,5,2))="43","THM",IF((MID(E611,5,2))="44","MS-SWE",IF((MID(E611,5,2))="45","ENTRE",IF((MID(E611,5,2))="46","M-PHARM",IF((MID(E611,5,2))="47","CIVIL-ENG",0)))))))))))))))))))))))))))))))))))))</f>
        <v/>
      </c>
      <c r="G611" s="90">
        <f>IF((LEFT(E611,3))="063","Fall-2006",IF((LEFT(E611,3))="071","Spring-2007",IF((LEFT(E611,3))="072","Summer-2007",IF((LEFT(E611,3))="073","Fall-2007",IF((LEFT(E611,3))="081","Spring-2008",IF((LEFT(E611,3))="082","Summer-2008",IF((LEFT(E611,3))="083","Fall-2008",IF((LEFT(E611,3))="091","Spring-2009",IF((LEFT(E611,3))="092","Summer-2009",IF((LEFT(E611,3))="093","Fall-2009",IF((LEFT(E611,3))="101","Spring-2010",IF((LEFT(E611,3))="102","Summer-2010",IF((LEFT(E611,3))="103","Fall-2010",IF((LEFT(E611,3))="111","Spring-2011",IF((LEFT(E611,3))="112","Summer-2011",IF((LEFT(E611,3))="113","Fall-2011",IF((LEFT(E611,3))="121","Spring-2012",IF((LEFT(E611,3))="122","Summer-2012",IF((LEFT(E611,3))="123","Fall-2012",IF((LEFT(E611,3))="131","Spring-2013",IF((LEFT(E611,3))="132","Summer-2013",IF((LEFT(E611,3))="133","Fall-2013",IF((LEFT(E611,3))="141","Spring-2014",IF((LEFT(E611,3))="142","Summer-2014",IF((LEFT(E611,3))="143","Fall-2014",0)))))))))))))))))))))))))</f>
        <v/>
      </c>
      <c r="H611" s="85" t="inlineStr">
        <is>
          <t>Summer-2014</t>
        </is>
      </c>
      <c r="I611" s="85" t="inlineStr">
        <is>
          <t>-</t>
        </is>
      </c>
      <c r="J611" s="85" t="inlineStr">
        <is>
          <t>-</t>
        </is>
      </c>
      <c r="K611" s="85" t="inlineStr">
        <is>
          <t>21/1(A), Shukrabad, Dhanmondi, Dhaka.</t>
        </is>
      </c>
      <c r="L611" s="85" t="inlineStr">
        <is>
          <t>Vill-West Shilua, Post-East Shilua, Thana-Chhagalnaiya, Dist-Fani.</t>
        </is>
      </c>
      <c r="M611" s="32" t="inlineStr">
        <is>
          <t>01864092992</t>
        </is>
      </c>
      <c r="N611" s="27" t="inlineStr">
        <is>
          <t>parvez1550@diu.edu.bd</t>
        </is>
      </c>
    </row>
    <row customHeight="1" ht="12.75" r="612" s="161">
      <c r="A612" s="10" t="n"/>
      <c r="B612" s="85" t="n">
        <v>610</v>
      </c>
      <c r="C612" s="85" t="n"/>
      <c r="D612" s="96" t="inlineStr">
        <is>
          <t>Md. Amdadul Haque</t>
        </is>
      </c>
      <c r="E612" s="29" t="inlineStr">
        <is>
          <t>121-33-849</t>
        </is>
      </c>
      <c r="F612" s="49">
        <f>IF((MID(E612,5,2))="10","ENG",IF((MID(E612,5,2))="11","BBA",IF((MID(E612,5,2))="12","MBA(E)",IF((MID(E612,5,2))="14","MBA",IF((MID(E612,5,2))="15","CSE",IF((MID(E612,5,2))="16","CIS",IF((MID(E612,5,2))="17","MS-MIS",IF((MID(E612,5,2))="18","B.COM",IF((MID(E612,5,2))="19","ETE",IF((MID(E612,5,2))="20","CS",IF((MID(E612,5,2))="21","MA-ENG(P)",IF((MID(E612,5,2))="22","MA-ENG(F)",IF((MID(E612,5,2))="23","TE",IF((MID(E612,5,2))="24","JMC",IF((MID(E612,5,2))="25","MS-CSE",IF((MID(E612,5,2))="26","LLB(H)",IF((MID(E612,5,2))="27","BRE",IF((MID(E612,5,2))="28","MSS-JMC",IF((MID(E612,5,2))="29","PHARMACY",IF((MID(E612,5,2))="30","ESDM",IF((MID(E612,5,2))="31","MS-ETE",IF((MID(E612,5,2))="32","MS-TE",IF((MID(E612,5,2))="33","EEE",IF((MID(E612,5,2))="34","NFE",IF((MID(E612,5,2))="35","SWE",IF((MID(E612,5,2))="36","LLB(P)",IF((MID(E612,5,2))="37","LLM(Pre)",IF((MID(E612,5,2))="38","LLM(F)",IF((MID(E612,5,2))="39","ICT",IF((MID(E612,5,2))="40","MTCA",IF((MID(E612,5,2))="41","MS-PH",IF((MID(E612,5,2))="42","ARCH",IF((MID(E612,5,2))="43","THM",IF((MID(E612,5,2))="44","MS-SWE",IF((MID(E612,5,2))="45","ENTRE",IF((MID(E612,5,2))="46","M-PHARM",IF((MID(E612,5,2))="47","CIVIL-ENG",0)))))))))))))))))))))))))))))))))))))</f>
        <v/>
      </c>
      <c r="G612" s="90">
        <f>IF((LEFT(E612,3))="063","Fall-2006",IF((LEFT(E612,3))="071","Spring-2007",IF((LEFT(E612,3))="072","Summer-2007",IF((LEFT(E612,3))="073","Fall-2007",IF((LEFT(E612,3))="081","Spring-2008",IF((LEFT(E612,3))="082","Summer-2008",IF((LEFT(E612,3))="083","Fall-2008",IF((LEFT(E612,3))="091","Spring-2009",IF((LEFT(E612,3))="092","Summer-2009",IF((LEFT(E612,3))="093","Fall-2009",IF((LEFT(E612,3))="101","Spring-2010",IF((LEFT(E612,3))="102","Summer-2010",IF((LEFT(E612,3))="103","Fall-2010",IF((LEFT(E612,3))="111","Spring-2011",IF((LEFT(E612,3))="112","Summer-2011",IF((LEFT(E612,3))="113","Fall-2011",IF((LEFT(E612,3))="121","Spring-2012",IF((LEFT(E612,3))="122","Summer-2012",IF((LEFT(E612,3))="123","Fall-2012",IF((LEFT(E612,3))="131","Spring-2013",IF((LEFT(E612,3))="132","Summer-2013",IF((LEFT(E612,3))="133","Fall-2013",IF((LEFT(E612,3))="141","Spring-2014",IF((LEFT(E612,3))="142","Summer-2014",IF((LEFT(E612,3))="143","Fall-2014",0)))))))))))))))))))))))))</f>
        <v/>
      </c>
      <c r="H612" s="85" t="inlineStr">
        <is>
          <t>Fall-2014</t>
        </is>
      </c>
      <c r="I612" s="85" t="inlineStr">
        <is>
          <t>-</t>
        </is>
      </c>
      <c r="J612" s="85" t="inlineStr">
        <is>
          <t>-</t>
        </is>
      </c>
      <c r="K612" s="85" t="inlineStr">
        <is>
          <t>Vill-Dattabari, Post-Bagbati, Thana-Sirajgonj Sadar, Dist-Sirajgonj.</t>
        </is>
      </c>
      <c r="L612" s="85" t="inlineStr">
        <is>
          <t>Vill-Dattabari, Post-Bagbati, Thana-Sirajgonj Sadar, Dist-Sirajgonj.</t>
        </is>
      </c>
      <c r="M612" s="32" t="inlineStr">
        <is>
          <t>01714843638</t>
        </is>
      </c>
      <c r="N612" t="inlineStr">
        <is>
          <t>amdadmilon849@gmail.com</t>
        </is>
      </c>
    </row>
    <row customHeight="1" ht="12.75" r="613" s="161">
      <c r="A613" s="10" t="n"/>
      <c r="B613" s="85" t="n">
        <v>611</v>
      </c>
      <c r="C613" s="85" t="n"/>
      <c r="D613" s="96" t="inlineStr">
        <is>
          <t>Sifat Ahmed Nayan</t>
        </is>
      </c>
      <c r="E613" s="29" t="inlineStr">
        <is>
          <t>111-23-2382</t>
        </is>
      </c>
      <c r="F613" s="49">
        <f>IF((MID(E613,5,2))="10","ENG",IF((MID(E613,5,2))="11","BBA",IF((MID(E613,5,2))="12","MBA(E)",IF((MID(E613,5,2))="14","MBA",IF((MID(E613,5,2))="15","CSE",IF((MID(E613,5,2))="16","CIS",IF((MID(E613,5,2))="17","MS-MIS",IF((MID(E613,5,2))="18","B.COM",IF((MID(E613,5,2))="19","ETE",IF((MID(E613,5,2))="20","CS",IF((MID(E613,5,2))="21","MA-ENG(P)",IF((MID(E613,5,2))="22","MA-ENG(F)",IF((MID(E613,5,2))="23","TE",IF((MID(E613,5,2))="24","JMC",IF((MID(E613,5,2))="25","MS-CSE",IF((MID(E613,5,2))="26","LLB(H)",IF((MID(E613,5,2))="27","BRE",IF((MID(E613,5,2))="28","MSS-JMC",IF((MID(E613,5,2))="29","PHARMACY",IF((MID(E613,5,2))="30","ESDM",IF((MID(E613,5,2))="31","MS-ETE",IF((MID(E613,5,2))="32","MS-TE",IF((MID(E613,5,2))="33","EEE",IF((MID(E613,5,2))="34","NFE",IF((MID(E613,5,2))="35","SWE",IF((MID(E613,5,2))="36","LLB(P)",IF((MID(E613,5,2))="37","LLM(Pre)",IF((MID(E613,5,2))="38","LLM(F)",IF((MID(E613,5,2))="39","ICT",IF((MID(E613,5,2))="40","MTCA",IF((MID(E613,5,2))="41","MS-PH",IF((MID(E613,5,2))="42","ARCH",IF((MID(E613,5,2))="43","THM",IF((MID(E613,5,2))="44","MS-SWE",IF((MID(E613,5,2))="45","ENTRE",IF((MID(E613,5,2))="46","M-PHARM",IF((MID(E613,5,2))="47","CIVIL-ENG",0)))))))))))))))))))))))))))))))))))))</f>
        <v/>
      </c>
      <c r="G613" s="90">
        <f>IF((LEFT(E613,3))="063","Fall-2006",IF((LEFT(E613,3))="071","Spring-2007",IF((LEFT(E613,3))="072","Summer-2007",IF((LEFT(E613,3))="073","Fall-2007",IF((LEFT(E613,3))="081","Spring-2008",IF((LEFT(E613,3))="082","Summer-2008",IF((LEFT(E613,3))="083","Fall-2008",IF((LEFT(E613,3))="091","Spring-2009",IF((LEFT(E613,3))="092","Summer-2009",IF((LEFT(E613,3))="093","Fall-2009",IF((LEFT(E613,3))="101","Spring-2010",IF((LEFT(E613,3))="102","Summer-2010",IF((LEFT(E613,3))="103","Fall-2010",IF((LEFT(E613,3))="111","Spring-2011",IF((LEFT(E613,3))="112","Summer-2011",IF((LEFT(E613,3))="113","Fall-2011",IF((LEFT(E613,3))="121","Spring-2012",IF((LEFT(E613,3))="122","Summer-2012",IF((LEFT(E613,3))="123","Fall-2012",IF((LEFT(E613,3))="131","Spring-2013",IF((LEFT(E613,3))="132","Summer-2013",IF((LEFT(E613,3))="133","Fall-2013",IF((LEFT(E613,3))="141","Spring-2014",IF((LEFT(E613,3))="142","Summer-2014",IF((LEFT(E613,3))="143","Fall-2014",0)))))))))))))))))))))))))</f>
        <v/>
      </c>
      <c r="H613" s="85" t="inlineStr">
        <is>
          <t>Spring-2015</t>
        </is>
      </c>
      <c r="I613" s="85" t="inlineStr">
        <is>
          <t>-</t>
        </is>
      </c>
      <c r="J613" s="85" t="inlineStr">
        <is>
          <t>-</t>
        </is>
      </c>
      <c r="K613" s="85" t="inlineStr">
        <is>
          <t>House No-32/2. Road No-3, Shyamoli, Dhaka.</t>
        </is>
      </c>
      <c r="L613" s="85" t="inlineStr">
        <is>
          <t>House No-32/2. Road No-3, Shyamoli, Dhaka.</t>
        </is>
      </c>
      <c r="M613" s="32" t="inlineStr">
        <is>
          <t>01919465050</t>
        </is>
      </c>
      <c r="N613" s="27" t="inlineStr">
        <is>
          <t>nayansafat@yahoo.com</t>
        </is>
      </c>
    </row>
    <row customHeight="1" ht="12.75" r="614" s="161">
      <c r="A614" s="10" t="n"/>
      <c r="B614" s="85" t="n">
        <v>612</v>
      </c>
      <c r="C614" s="85" t="n"/>
      <c r="D614" s="86" t="inlineStr">
        <is>
          <t>S.M. Farhad</t>
        </is>
      </c>
      <c r="E614" s="86" t="inlineStr">
        <is>
          <t>132-28-157</t>
        </is>
      </c>
      <c r="F614" s="49">
        <f>IF((MID(E614,5,2))="10","ENG",IF((MID(E614,5,2))="11","BBA",IF((MID(E614,5,2))="12","MBA(E)",IF((MID(E614,5,2))="14","MBA",IF((MID(E614,5,2))="15","CSE",IF((MID(E614,5,2))="16","CIS",IF((MID(E614,5,2))="17","MS-MIS",IF((MID(E614,5,2))="18","B.COM",IF((MID(E614,5,2))="19","ETE",IF((MID(E614,5,2))="20","CS",IF((MID(E614,5,2))="21","MA-ENG(P)",IF((MID(E614,5,2))="22","MA-ENG(F)",IF((MID(E614,5,2))="23","TE",IF((MID(E614,5,2))="24","JMC",IF((MID(E614,5,2))="25","MS-CSE",IF((MID(E614,5,2))="26","LLB(H)",IF((MID(E614,5,2))="27","BRE",IF((MID(E614,5,2))="28","MSS-JMC",IF((MID(E614,5,2))="29","PHARMACY",IF((MID(E614,5,2))="30","ESDM",IF((MID(E614,5,2))="31","MS-ETE",IF((MID(E614,5,2))="32","MS-TE",IF((MID(E614,5,2))="33","EEE",IF((MID(E614,5,2))="34","NFE",IF((MID(E614,5,2))="35","SWE",IF((MID(E614,5,2))="36","LLB(P)",IF((MID(E614,5,2))="37","LLM(Pre)",IF((MID(E614,5,2))="38","LLM(F)",IF((MID(E614,5,2))="39","ICT",IF((MID(E614,5,2))="40","MTCA",IF((MID(E614,5,2))="41","MS-PH",IF((MID(E614,5,2))="42","ARCH",IF((MID(E614,5,2))="43","THM",IF((MID(E614,5,2))="44","MS-SWE",IF((MID(E614,5,2))="45","ENTRE",IF((MID(E614,5,2))="46","M-PHARM",IF((MID(E614,5,2))="47","CIVIL-ENG",0)))))))))))))))))))))))))))))))))))))</f>
        <v/>
      </c>
      <c r="G614" s="90">
        <f>IF((LEFT(E614,3))="063","Fall-2006",IF((LEFT(E614,3))="071","Spring-2007",IF((LEFT(E614,3))="072","Summer-2007",IF((LEFT(E614,3))="073","Fall-2007",IF((LEFT(E614,3))="081","Spring-2008",IF((LEFT(E614,3))="082","Summer-2008",IF((LEFT(E614,3))="083","Fall-2008",IF((LEFT(E614,3))="091","Spring-2009",IF((LEFT(E614,3))="092","Summer-2009",IF((LEFT(E614,3))="093","Fall-2009",IF((LEFT(E614,3))="101","Spring-2010",IF((LEFT(E614,3))="102","Summer-2010",IF((LEFT(E614,3))="103","Fall-2010",IF((LEFT(E614,3))="111","Spring-2011",IF((LEFT(E614,3))="112","Summer-2011",IF((LEFT(E614,3))="113","Fall-2011",IF((LEFT(E614,3))="121","Spring-2012",IF((LEFT(E614,3))="122","Summer-2012",IF((LEFT(E614,3))="123","Fall-2012",IF((LEFT(E614,3))="131","Spring-2013",IF((LEFT(E614,3))="132","Summer-2013",IF((LEFT(E614,3))="133","Fall-2013",IF((LEFT(E614,3))="141","Spring-2014",IF((LEFT(E614,3))="142","Summer-2014",IF((LEFT(E614,3))="143","Fall-2014",0)))))))))))))))))))))))))</f>
        <v/>
      </c>
      <c r="H614" s="85" t="inlineStr">
        <is>
          <t>-</t>
        </is>
      </c>
      <c r="I614" s="85" t="inlineStr">
        <is>
          <t>Somoy Media LTD</t>
        </is>
      </c>
      <c r="J614" s="85" t="inlineStr">
        <is>
          <t>Executive</t>
        </is>
      </c>
      <c r="K614" s="85" t="inlineStr">
        <is>
          <t>6/B, Sebaneer, Dhaka cantonment</t>
        </is>
      </c>
      <c r="L614" s="85" t="inlineStr">
        <is>
          <t>Bangora, Novinagar, B-Baria</t>
        </is>
      </c>
      <c r="M614" s="17" t="n">
        <v>1914804224</v>
      </c>
      <c r="N614" s="23">
        <f>HYPERLINK("mailto:smfarhad00@gmail.com","smfarhad00@gmail.com")</f>
        <v/>
      </c>
    </row>
    <row customHeight="1" ht="12.75" r="615" s="161">
      <c r="A615" s="10" t="n"/>
      <c r="B615" s="85" t="n">
        <v>613</v>
      </c>
      <c r="C615" s="85" t="n"/>
      <c r="D615" s="86" t="inlineStr">
        <is>
          <t>Abdul Karim</t>
        </is>
      </c>
      <c r="E615" s="86" t="inlineStr">
        <is>
          <t>111-10-691</t>
        </is>
      </c>
      <c r="F615" s="49">
        <f>IF((MID(E615,5,2))="10","ENG",IF((MID(E615,5,2))="11","BBA",IF((MID(E615,5,2))="12","MBA(E)",IF((MID(E615,5,2))="14","MBA",IF((MID(E615,5,2))="15","CSE",IF((MID(E615,5,2))="16","CIS",IF((MID(E615,5,2))="17","MS-MIS",IF((MID(E615,5,2))="18","B.COM",IF((MID(E615,5,2))="19","ETE",IF((MID(E615,5,2))="20","CS",IF((MID(E615,5,2))="21","MA-ENG(P)",IF((MID(E615,5,2))="22","MA-ENG(F)",IF((MID(E615,5,2))="23","TE",IF((MID(E615,5,2))="24","JMC",IF((MID(E615,5,2))="25","MS-CSE",IF((MID(E615,5,2))="26","LLB(H)",IF((MID(E615,5,2))="27","BRE",IF((MID(E615,5,2))="28","MSS-JMC",IF((MID(E615,5,2))="29","PHARMACY",IF((MID(E615,5,2))="30","ESDM",IF((MID(E615,5,2))="31","MS-ETE",IF((MID(E615,5,2))="32","MS-TE",IF((MID(E615,5,2))="33","EEE",IF((MID(E615,5,2))="34","NFE",IF((MID(E615,5,2))="35","SWE",IF((MID(E615,5,2))="36","LLB(P)",IF((MID(E615,5,2))="37","LLM(Pre)",IF((MID(E615,5,2))="38","LLM(F)",IF((MID(E615,5,2))="39","ICT",IF((MID(E615,5,2))="40","MTCA",IF((MID(E615,5,2))="41","MS-PH",IF((MID(E615,5,2))="42","ARCH",IF((MID(E615,5,2))="43","THM",IF((MID(E615,5,2))="44","MS-SWE",IF((MID(E615,5,2))="45","ENTRE",IF((MID(E615,5,2))="46","M-PHARM",IF((MID(E615,5,2))="47","CIVIL-ENG",0)))))))))))))))))))))))))))))))))))))</f>
        <v/>
      </c>
      <c r="G615" s="90">
        <f>IF((LEFT(E615,3))="063","Fall-2006",IF((LEFT(E615,3))="071","Spring-2007",IF((LEFT(E615,3))="072","Summer-2007",IF((LEFT(E615,3))="073","Fall-2007",IF((LEFT(E615,3))="081","Spring-2008",IF((LEFT(E615,3))="082","Summer-2008",IF((LEFT(E615,3))="083","Fall-2008",IF((LEFT(E615,3))="091","Spring-2009",IF((LEFT(E615,3))="092","Summer-2009",IF((LEFT(E615,3))="093","Fall-2009",IF((LEFT(E615,3))="101","Spring-2010",IF((LEFT(E615,3))="102","Summer-2010",IF((LEFT(E615,3))="103","Fall-2010",IF((LEFT(E615,3))="111","Spring-2011",IF((LEFT(E615,3))="112","Summer-2011",IF((LEFT(E615,3))="113","Fall-2011",IF((LEFT(E615,3))="121","Spring-2012",IF((LEFT(E615,3))="122","Summer-2012",IF((LEFT(E615,3))="123","Fall-2012",IF((LEFT(E615,3))="131","Spring-2013",IF((LEFT(E615,3))="132","Summer-2013",IF((LEFT(E615,3))="133","Fall-2013",IF((LEFT(E615,3))="141","Spring-2014",IF((LEFT(E615,3))="142","Summer-2014",IF((LEFT(E615,3))="143","Fall-2014",0)))))))))))))))))))))))))</f>
        <v/>
      </c>
      <c r="H615" s="85" t="inlineStr">
        <is>
          <t>Fall-2014</t>
        </is>
      </c>
      <c r="I615" s="85" t="inlineStr">
        <is>
          <t xml:space="preserve">Asa Univerasity Bangladesh </t>
        </is>
      </c>
      <c r="J615" s="85" t="inlineStr">
        <is>
          <t>MA in Eng.</t>
        </is>
      </c>
      <c r="K615" s="85" t="inlineStr">
        <is>
          <t>38/17, Alhamdulillah Bhaban, Azimpur road, Dhaka-1205</t>
        </is>
      </c>
      <c r="L615" s="85" t="inlineStr">
        <is>
          <t>Vill:Biroli, PO: Biroli Bazar, PS: Feni Sadar, Dist: Feni</t>
        </is>
      </c>
      <c r="M615" s="17" t="n">
        <v>1680050374</v>
      </c>
      <c r="N615" s="23">
        <f>HYPERLINK("mailto:akminar@gmail.com","akminar@gmail.com")</f>
        <v/>
      </c>
    </row>
    <row customHeight="1" ht="12.75" r="616" s="161">
      <c r="A616" s="10" t="n"/>
      <c r="B616" s="85" t="n">
        <v>614</v>
      </c>
      <c r="C616" s="85" t="n"/>
      <c r="D616" s="98" t="inlineStr">
        <is>
          <t>Md. Amzad Shah Jonayed</t>
        </is>
      </c>
      <c r="E616" s="98" t="inlineStr">
        <is>
          <t>111-10-680</t>
        </is>
      </c>
      <c r="F616" s="49">
        <f>IF((MID(E616,5,2))="10","ENG",IF((MID(E616,5,2))="11","BBA",IF((MID(E616,5,2))="12","MBA(E)",IF((MID(E616,5,2))="14","MBA",IF((MID(E616,5,2))="15","CSE",IF((MID(E616,5,2))="16","CIS",IF((MID(E616,5,2))="17","MS-MIS",IF((MID(E616,5,2))="18","B.COM",IF((MID(E616,5,2))="19","ETE",IF((MID(E616,5,2))="20","CS",IF((MID(E616,5,2))="21","MA-ENG(P)",IF((MID(E616,5,2))="22","MA-ENG(F)",IF((MID(E616,5,2))="23","TE",IF((MID(E616,5,2))="24","JMC",IF((MID(E616,5,2))="25","MS-CSE",IF((MID(E616,5,2))="26","LLB(H)",IF((MID(E616,5,2))="27","BRE",IF((MID(E616,5,2))="28","MSS-JMC",IF((MID(E616,5,2))="29","PHARMACY",IF((MID(E616,5,2))="30","ESDM",IF((MID(E616,5,2))="31","MS-ETE",IF((MID(E616,5,2))="32","MS-TE",IF((MID(E616,5,2))="33","EEE",IF((MID(E616,5,2))="34","NFE",IF((MID(E616,5,2))="35","SWE",IF((MID(E616,5,2))="36","LLB(P)",IF((MID(E616,5,2))="37","LLM(Pre)",IF((MID(E616,5,2))="38","LLM(F)",IF((MID(E616,5,2))="39","ICT",IF((MID(E616,5,2))="40","MTCA",IF((MID(E616,5,2))="41","MS-PH",IF((MID(E616,5,2))="42","ARCH",IF((MID(E616,5,2))="43","THM",IF((MID(E616,5,2))="44","MS-SWE",IF((MID(E616,5,2))="45","ENTRE",IF((MID(E616,5,2))="46","M-PHARM",IF((MID(E616,5,2))="47","CIVIL-ENG",0)))))))))))))))))))))))))))))))))))))</f>
        <v/>
      </c>
      <c r="G616" s="90">
        <f>IF((LEFT(E616,3))="063","Fall-2006",IF((LEFT(E616,3))="071","Spring-2007",IF((LEFT(E616,3))="072","Summer-2007",IF((LEFT(E616,3))="073","Fall-2007",IF((LEFT(E616,3))="081","Spring-2008",IF((LEFT(E616,3))="082","Summer-2008",IF((LEFT(E616,3))="083","Fall-2008",IF((LEFT(E616,3))="091","Spring-2009",IF((LEFT(E616,3))="092","Summer-2009",IF((LEFT(E616,3))="093","Fall-2009",IF((LEFT(E616,3))="101","Spring-2010",IF((LEFT(E616,3))="102","Summer-2010",IF((LEFT(E616,3))="103","Fall-2010",IF((LEFT(E616,3))="111","Spring-2011",IF((LEFT(E616,3))="112","Summer-2011",IF((LEFT(E616,3))="113","Fall-2011",IF((LEFT(E616,3))="121","Spring-2012",IF((LEFT(E616,3))="122","Summer-2012",IF((LEFT(E616,3))="123","Fall-2012",IF((LEFT(E616,3))="131","Spring-2013",IF((LEFT(E616,3))="132","Summer-2013",IF((LEFT(E616,3))="133","Fall-2013",IF((LEFT(E616,3))="141","Spring-2014",IF((LEFT(E616,3))="142","Summer-2014",IF((LEFT(E616,3))="143","Fall-2014",0)))))))))))))))))))))))))</f>
        <v/>
      </c>
      <c r="H616" s="85" t="inlineStr">
        <is>
          <t>Fall-2014</t>
        </is>
      </c>
      <c r="I616" s="85" t="inlineStr">
        <is>
          <t>Daffodil International University</t>
        </is>
      </c>
      <c r="J616" s="85" t="inlineStr">
        <is>
          <t>Student</t>
        </is>
      </c>
      <c r="K616" s="85" t="inlineStr">
        <is>
          <t>1267/6, East Jurain, Foridabad, Kadamtoly, Dhaka-1204.</t>
        </is>
      </c>
      <c r="L616" s="85" t="inlineStr">
        <is>
          <t>1267/6, East Jurain, Foridabad, Kadamtoly, Dhaka-1204.</t>
        </is>
      </c>
      <c r="M616" s="101" t="n">
        <v>1917201901</v>
      </c>
      <c r="N616" s="27" t="inlineStr">
        <is>
          <t>jonayedamzad901@gmail.com</t>
        </is>
      </c>
    </row>
    <row customHeight="1" ht="12.75" r="617" s="161">
      <c r="A617" s="10" t="n"/>
      <c r="B617" s="85" t="n">
        <v>615</v>
      </c>
      <c r="C617" s="85" t="n"/>
      <c r="D617" s="86" t="inlineStr">
        <is>
          <t>Md. Rabiul Islam 
Babu</t>
        </is>
      </c>
      <c r="E617" s="86" t="inlineStr">
        <is>
          <t>112-33-610</t>
        </is>
      </c>
      <c r="F617" s="49">
        <f>IF((MID(E617,5,2))="10","ENG",IF((MID(E617,5,2))="11","BBA",IF((MID(E617,5,2))="12","MBA(E)",IF((MID(E617,5,2))="14","MBA",IF((MID(E617,5,2))="15","CSE",IF((MID(E617,5,2))="16","CIS",IF((MID(E617,5,2))="17","MS-MIS",IF((MID(E617,5,2))="18","B.COM",IF((MID(E617,5,2))="19","ETE",IF((MID(E617,5,2))="20","CS",IF((MID(E617,5,2))="21","MA-ENG(P)",IF((MID(E617,5,2))="22","MA-ENG(F)",IF((MID(E617,5,2))="23","TE",IF((MID(E617,5,2))="24","JMC",IF((MID(E617,5,2))="25","MS-CSE",IF((MID(E617,5,2))="26","LLB(H)",IF((MID(E617,5,2))="27","BRE",IF((MID(E617,5,2))="28","MSS-JMC",IF((MID(E617,5,2))="29","PHARMACY",IF((MID(E617,5,2))="30","ESDM",IF((MID(E617,5,2))="31","MS-ETE",IF((MID(E617,5,2))="32","MS-TE",IF((MID(E617,5,2))="33","EEE",IF((MID(E617,5,2))="34","NFE",IF((MID(E617,5,2))="35","SWE",IF((MID(E617,5,2))="36","LLB(P)",IF((MID(E617,5,2))="37","LLM(Pre)",IF((MID(E617,5,2))="38","LLM(F)",IF((MID(E617,5,2))="39","ICT",IF((MID(E617,5,2))="40","MTCA",IF((MID(E617,5,2))="41","MS-PH",IF((MID(E617,5,2))="42","ARCH",IF((MID(E617,5,2))="43","THM",IF((MID(E617,5,2))="44","MS-SWE",IF((MID(E617,5,2))="45","ENTRE",IF((MID(E617,5,2))="46","M-PHARM",IF((MID(E617,5,2))="47","CIVIL-ENG",0)))))))))))))))))))))))))))))))))))))</f>
        <v/>
      </c>
      <c r="G617" s="90">
        <f>IF((LEFT(E617,3))="063","Fall-2006",IF((LEFT(E617,3))="071","Spring-2007",IF((LEFT(E617,3))="072","Summer-2007",IF((LEFT(E617,3))="073","Fall-2007",IF((LEFT(E617,3))="081","Spring-2008",IF((LEFT(E617,3))="082","Summer-2008",IF((LEFT(E617,3))="083","Fall-2008",IF((LEFT(E617,3))="091","Spring-2009",IF((LEFT(E617,3))="092","Summer-2009",IF((LEFT(E617,3))="093","Fall-2009",IF((LEFT(E617,3))="101","Spring-2010",IF((LEFT(E617,3))="102","Summer-2010",IF((LEFT(E617,3))="103","Fall-2010",IF((LEFT(E617,3))="111","Spring-2011",IF((LEFT(E617,3))="112","Summer-2011",IF((LEFT(E617,3))="113","Fall-2011",IF((LEFT(E617,3))="121","Spring-2012",IF((LEFT(E617,3))="122","Summer-2012",IF((LEFT(E617,3))="123","Fall-2012",IF((LEFT(E617,3))="131","Spring-2013",IF((LEFT(E617,3))="132","Summer-2013",IF((LEFT(E617,3))="133","Fall-2013",IF((LEFT(E617,3))="141","Spring-2014",IF((LEFT(E617,3))="142","Summer-2014",IF((LEFT(E617,3))="143","Fall-2014",0)))))))))))))))))))))))))</f>
        <v/>
      </c>
      <c r="H617" s="85" t="inlineStr">
        <is>
          <t>Fall-2014</t>
        </is>
      </c>
      <c r="I617" s="85" t="inlineStr">
        <is>
          <t>Pran-RFL Group, Section- Trade Environment LTD. , Hobiganj</t>
        </is>
      </c>
      <c r="J617" s="85" t="inlineStr">
        <is>
          <t>Maintenance Incharge</t>
        </is>
      </c>
      <c r="K617" s="85" t="inlineStr">
        <is>
          <t>Olipur, sayasta gonj, Hobiganj</t>
        </is>
      </c>
      <c r="L617" s="85" t="inlineStr">
        <is>
          <t>Vill: Barabil(Northpara), PO: Shahzadpar, Dist: Sirajgonj</t>
        </is>
      </c>
      <c r="M617" s="17" t="n">
        <v>1724508127</v>
      </c>
      <c r="N617" s="23">
        <f>HYPERLINK("mailto:Rabiulbabu33@gmail.com","Rabiulbabu33@gmail.com")</f>
        <v/>
      </c>
    </row>
    <row customHeight="1" ht="12.75" r="618" s="161">
      <c r="A618" s="10" t="n"/>
      <c r="B618" s="85" t="n">
        <v>616</v>
      </c>
      <c r="C618" s="85" t="n"/>
      <c r="D618" s="86" t="inlineStr">
        <is>
          <t xml:space="preserve">Rabeya Bossri Mily </t>
        </is>
      </c>
      <c r="E618" s="86" t="inlineStr">
        <is>
          <t>131-14-385</t>
        </is>
      </c>
      <c r="F618" s="49">
        <f>IF((MID(E618,5,2))="10","ENG",IF((MID(E618,5,2))="11","BBA",IF((MID(E618,5,2))="12","MBA(E)",IF((MID(E618,5,2))="14","MBA",IF((MID(E618,5,2))="15","CSE",IF((MID(E618,5,2))="16","CIS",IF((MID(E618,5,2))="17","MS-MIS",IF((MID(E618,5,2))="18","B.COM",IF((MID(E618,5,2))="19","ETE",IF((MID(E618,5,2))="20","CS",IF((MID(E618,5,2))="21","MA-ENG(P)",IF((MID(E618,5,2))="22","MA-ENG(F)",IF((MID(E618,5,2))="23","TE",IF((MID(E618,5,2))="24","JMC",IF((MID(E618,5,2))="25","MS-CSE",IF((MID(E618,5,2))="26","LLB(H)",IF((MID(E618,5,2))="27","BRE",IF((MID(E618,5,2))="28","MSS-JMC",IF((MID(E618,5,2))="29","PHARMACY",IF((MID(E618,5,2))="30","ESDM",IF((MID(E618,5,2))="31","MS-ETE",IF((MID(E618,5,2))="32","MS-TE",IF((MID(E618,5,2))="33","EEE",IF((MID(E618,5,2))="34","NFE",IF((MID(E618,5,2))="35","SWE",IF((MID(E618,5,2))="36","LLB(P)",IF((MID(E618,5,2))="37","LLM(Pre)",IF((MID(E618,5,2))="38","LLM(F)",IF((MID(E618,5,2))="39","ICT",IF((MID(E618,5,2))="40","MTCA",IF((MID(E618,5,2))="41","MS-PH",IF((MID(E618,5,2))="42","ARCH",IF((MID(E618,5,2))="43","THM",IF((MID(E618,5,2))="44","MS-SWE",IF((MID(E618,5,2))="45","ENTRE",IF((MID(E618,5,2))="46","M-PHARM",IF((MID(E618,5,2))="47","CIVIL-ENG",0)))))))))))))))))))))))))))))))))))))</f>
        <v/>
      </c>
      <c r="G618" s="90">
        <f>IF((LEFT(E618,3))="063","Fall-2006",IF((LEFT(E618,3))="071","Spring-2007",IF((LEFT(E618,3))="072","Summer-2007",IF((LEFT(E618,3))="073","Fall-2007",IF((LEFT(E618,3))="081","Spring-2008",IF((LEFT(E618,3))="082","Summer-2008",IF((LEFT(E618,3))="083","Fall-2008",IF((LEFT(E618,3))="091","Spring-2009",IF((LEFT(E618,3))="092","Summer-2009",IF((LEFT(E618,3))="093","Fall-2009",IF((LEFT(E618,3))="101","Spring-2010",IF((LEFT(E618,3))="102","Summer-2010",IF((LEFT(E618,3))="103","Fall-2010",IF((LEFT(E618,3))="111","Spring-2011",IF((LEFT(E618,3))="112","Summer-2011",IF((LEFT(E618,3))="113","Fall-2011",IF((LEFT(E618,3))="121","Spring-2012",IF((LEFT(E618,3))="122","Summer-2012",IF((LEFT(E618,3))="123","Fall-2012",IF((LEFT(E618,3))="131","Spring-2013",IF((LEFT(E618,3))="132","Summer-2013",IF((LEFT(E618,3))="133","Fall-2013",IF((LEFT(E618,3))="141","Spring-2014",IF((LEFT(E618,3))="142","Summer-2014",IF((LEFT(E618,3))="143","Fall-2014",0)))))))))))))))))))))))))</f>
        <v/>
      </c>
      <c r="H618" s="85" t="inlineStr">
        <is>
          <t xml:space="preserve"> Spring- 2015</t>
        </is>
      </c>
      <c r="I618" s="85" t="inlineStr">
        <is>
          <t>Sawdahor apartment Builders LTD</t>
        </is>
      </c>
      <c r="J618" s="85" t="inlineStr">
        <is>
          <t>Account Officer</t>
        </is>
      </c>
      <c r="K618" s="85" t="inlineStr">
        <is>
          <t>House no: 06, road-14/D, Sector-4, Uttara, Dhaka</t>
        </is>
      </c>
      <c r="L618" s="85" t="inlineStr">
        <is>
          <t>House no: 06, road-14/D, Sector-4, Uttara, Dhaka</t>
        </is>
      </c>
      <c r="M618" s="17" t="n">
        <v>1772617823</v>
      </c>
      <c r="N618" s="23">
        <f>HYPERLINK("mailto:rabeyamily@yahoo.com","rabeyamily@yahoo.com")</f>
        <v/>
      </c>
    </row>
    <row customHeight="1" ht="12.75" r="619" s="161">
      <c r="A619" s="10" t="n"/>
      <c r="B619" s="85" t="n">
        <v>617</v>
      </c>
      <c r="C619" s="85" t="n"/>
      <c r="D619" s="86" t="inlineStr">
        <is>
          <t>Md. Shakiluzzaman</t>
        </is>
      </c>
      <c r="E619" s="86" t="inlineStr">
        <is>
          <t>102-34-121</t>
        </is>
      </c>
      <c r="F619" s="49">
        <f>IF((MID(E619,5,2))="10","ENG",IF((MID(E619,5,2))="11","BBA",IF((MID(E619,5,2))="12","MBA(E)",IF((MID(E619,5,2))="14","MBA",IF((MID(E619,5,2))="15","CSE",IF((MID(E619,5,2))="16","CIS",IF((MID(E619,5,2))="17","MS-MIS",IF((MID(E619,5,2))="18","B.COM",IF((MID(E619,5,2))="19","ETE",IF((MID(E619,5,2))="20","CS",IF((MID(E619,5,2))="21","MA-ENG(P)",IF((MID(E619,5,2))="22","MA-ENG(F)",IF((MID(E619,5,2))="23","TE",IF((MID(E619,5,2))="24","JMC",IF((MID(E619,5,2))="25","MS-CSE",IF((MID(E619,5,2))="26","LLB(H)",IF((MID(E619,5,2))="27","BRE",IF((MID(E619,5,2))="28","MSS-JMC",IF((MID(E619,5,2))="29","PHARMACY",IF((MID(E619,5,2))="30","ESDM",IF((MID(E619,5,2))="31","MS-ETE",IF((MID(E619,5,2))="32","MS-TE",IF((MID(E619,5,2))="33","EEE",IF((MID(E619,5,2))="34","NFE",IF((MID(E619,5,2))="35","SWE",IF((MID(E619,5,2))="36","LLB(P)",IF((MID(E619,5,2))="37","LLM(Pre)",IF((MID(E619,5,2))="38","LLM(F)",IF((MID(E619,5,2))="39","ICT",IF((MID(E619,5,2))="40","MTCA",IF((MID(E619,5,2))="41","MS-PH",IF((MID(E619,5,2))="42","ARCH",IF((MID(E619,5,2))="43","THM",IF((MID(E619,5,2))="44","MS-SWE",IF((MID(E619,5,2))="45","ENTRE",IF((MID(E619,5,2))="46","M-PHARM",IF((MID(E619,5,2))="47","CIVIL-ENG",0)))))))))))))))))))))))))))))))))))))</f>
        <v/>
      </c>
      <c r="G619" s="90">
        <f>IF((LEFT(E619,3))="063","Fall-2006",IF((LEFT(E619,3))="071","Spring-2007",IF((LEFT(E619,3))="072","Summer-2007",IF((LEFT(E619,3))="073","Fall-2007",IF((LEFT(E619,3))="081","Spring-2008",IF((LEFT(E619,3))="082","Summer-2008",IF((LEFT(E619,3))="083","Fall-2008",IF((LEFT(E619,3))="091","Spring-2009",IF((LEFT(E619,3))="092","Summer-2009",IF((LEFT(E619,3))="093","Fall-2009",IF((LEFT(E619,3))="101","Spring-2010",IF((LEFT(E619,3))="102","Summer-2010",IF((LEFT(E619,3))="103","Fall-2010",IF((LEFT(E619,3))="111","Spring-2011",IF((LEFT(E619,3))="112","Summer-2011",IF((LEFT(E619,3))="113","Fall-2011",IF((LEFT(E619,3))="121","Spring-2012",IF((LEFT(E619,3))="122","Summer-2012",IF((LEFT(E619,3))="123","Fall-2012",IF((LEFT(E619,3))="131","Spring-2013",IF((LEFT(E619,3))="132","Summer-2013",IF((LEFT(E619,3))="133","Fall-2013",IF((LEFT(E619,3))="141","Spring-2014",IF((LEFT(E619,3))="142","Summer-2014",IF((LEFT(E619,3))="143","Fall-2014",0)))))))))))))))))))))))))</f>
        <v/>
      </c>
      <c r="H619" s="85" t="inlineStr">
        <is>
          <t>Fall-2014</t>
        </is>
      </c>
      <c r="I619" s="85" t="inlineStr">
        <is>
          <t>Ministry of Textile</t>
        </is>
      </c>
      <c r="J619" s="85" t="inlineStr">
        <is>
          <t>Executive</t>
        </is>
      </c>
      <c r="K619" s="85" t="inlineStr">
        <is>
          <t>Rampura, Dhaka</t>
        </is>
      </c>
      <c r="L619" s="85" t="inlineStr">
        <is>
          <t>Vill: Jaduarchar, PS: Shibchar, PO: Bokhamgonj, Dist: Madaripur</t>
        </is>
      </c>
      <c r="M619" s="17" t="n">
        <v>1916589363</v>
      </c>
      <c r="N619" s="23">
        <f>HYPERLINK("mailto:mdshakil32@gmail.com","mdshakil32@gmail.com")</f>
        <v/>
      </c>
    </row>
    <row customHeight="1" ht="12.75" r="620" s="161">
      <c r="A620" s="10" t="n"/>
      <c r="B620" s="85" t="n">
        <v>618</v>
      </c>
      <c r="C620" s="85" t="n"/>
      <c r="D620" s="96" t="inlineStr">
        <is>
          <t>Md. Atiqur Rahman</t>
        </is>
      </c>
      <c r="E620" s="29" t="inlineStr">
        <is>
          <t>111-29-251</t>
        </is>
      </c>
      <c r="F620" s="49">
        <f>IF((MID(E620,5,2))="10","ENG",IF((MID(E620,5,2))="11","BBA",IF((MID(E620,5,2))="12","MBA(E)",IF((MID(E620,5,2))="14","MBA",IF((MID(E620,5,2))="15","CSE",IF((MID(E620,5,2))="16","CIS",IF((MID(E620,5,2))="17","MS-MIS",IF((MID(E620,5,2))="18","B.COM",IF((MID(E620,5,2))="19","ETE",IF((MID(E620,5,2))="20","CS",IF((MID(E620,5,2))="21","MA-ENG(P)",IF((MID(E620,5,2))="22","MA-ENG(F)",IF((MID(E620,5,2))="23","TE",IF((MID(E620,5,2))="24","JMC",IF((MID(E620,5,2))="25","MS-CSE",IF((MID(E620,5,2))="26","LLB(H)",IF((MID(E620,5,2))="27","BRE",IF((MID(E620,5,2))="28","MSS-JMC",IF((MID(E620,5,2))="29","PHARMACY",IF((MID(E620,5,2))="30","ESDM",IF((MID(E620,5,2))="31","MS-ETE",IF((MID(E620,5,2))="32","MS-TE",IF((MID(E620,5,2))="33","EEE",IF((MID(E620,5,2))="34","NFE",IF((MID(E620,5,2))="35","SWE",IF((MID(E620,5,2))="36","LLB(P)",IF((MID(E620,5,2))="37","LLM(Pre)",IF((MID(E620,5,2))="38","LLM(F)",IF((MID(E620,5,2))="39","ICT",IF((MID(E620,5,2))="40","MTCA",IF((MID(E620,5,2))="41","MS-PH",IF((MID(E620,5,2))="42","ARCH",IF((MID(E620,5,2))="43","THM",IF((MID(E620,5,2))="44","MS-SWE",IF((MID(E620,5,2))="45","ENTRE",IF((MID(E620,5,2))="46","M-PHARM",IF((MID(E620,5,2))="47","CIVIL-ENG",0)))))))))))))))))))))))))))))))))))))</f>
        <v/>
      </c>
      <c r="G620" s="90">
        <f>IF((LEFT(E620,3))="063","Fall-2006",IF((LEFT(E620,3))="071","Spring-2007",IF((LEFT(E620,3))="072","Summer-2007",IF((LEFT(E620,3))="073","Fall-2007",IF((LEFT(E620,3))="081","Spring-2008",IF((LEFT(E620,3))="082","Summer-2008",IF((LEFT(E620,3))="083","Fall-2008",IF((LEFT(E620,3))="091","Spring-2009",IF((LEFT(E620,3))="092","Summer-2009",IF((LEFT(E620,3))="093","Fall-2009",IF((LEFT(E620,3))="101","Spring-2010",IF((LEFT(E620,3))="102","Summer-2010",IF((LEFT(E620,3))="103","Fall-2010",IF((LEFT(E620,3))="111","Spring-2011",IF((LEFT(E620,3))="112","Summer-2011",IF((LEFT(E620,3))="113","Fall-2011",IF((LEFT(E620,3))="121","Spring-2012",IF((LEFT(E620,3))="122","Summer-2012",IF((LEFT(E620,3))="123","Fall-2012",IF((LEFT(E620,3))="131","Spring-2013",IF((LEFT(E620,3))="132","Summer-2013",IF((LEFT(E620,3))="133","Fall-2013",IF((LEFT(E620,3))="141","Spring-2014",IF((LEFT(E620,3))="142","Summer-2014",IF((LEFT(E620,3))="143","Fall-2014",0)))))))))))))))))))))))))</f>
        <v/>
      </c>
      <c r="H620" s="85" t="inlineStr">
        <is>
          <t>Fall-2015</t>
        </is>
      </c>
      <c r="I620" s="85" t="inlineStr">
        <is>
          <t>-</t>
        </is>
      </c>
      <c r="J620" s="85" t="inlineStr">
        <is>
          <t>-</t>
        </is>
      </c>
      <c r="K620" s="85" t="inlineStr">
        <is>
          <t>Punot, Kalai, Joypurhat.</t>
        </is>
      </c>
      <c r="L620" s="85" t="inlineStr">
        <is>
          <t>Punot, Kalai, Joypurhat.</t>
        </is>
      </c>
      <c r="M620" s="32" t="inlineStr">
        <is>
          <t>01745389463</t>
        </is>
      </c>
      <c r="N620" s="90" t="inlineStr">
        <is>
          <t>atiqur251@Gmail.com</t>
        </is>
      </c>
    </row>
    <row customHeight="1" ht="12.75" r="621" s="161">
      <c r="A621" s="10" t="n"/>
      <c r="B621" s="85" t="n">
        <v>619</v>
      </c>
      <c r="C621" s="85" t="n"/>
      <c r="D621" s="86" t="inlineStr">
        <is>
          <t>Muhammad 
Mahmudul Hasan</t>
        </is>
      </c>
      <c r="E621" s="86" t="inlineStr">
        <is>
          <t>112-33-623</t>
        </is>
      </c>
      <c r="F621" s="49">
        <f>IF((MID(E621,5,2))="10","ENG",IF((MID(E621,5,2))="11","BBA",IF((MID(E621,5,2))="12","MBA(E)",IF((MID(E621,5,2))="14","MBA",IF((MID(E621,5,2))="15","CSE",IF((MID(E621,5,2))="16","CIS",IF((MID(E621,5,2))="17","MS-MIS",IF((MID(E621,5,2))="18","B.COM",IF((MID(E621,5,2))="19","ETE",IF((MID(E621,5,2))="20","CS",IF((MID(E621,5,2))="21","MA-ENG(P)",IF((MID(E621,5,2))="22","MA-ENG(F)",IF((MID(E621,5,2))="23","TE",IF((MID(E621,5,2))="24","JMC",IF((MID(E621,5,2))="25","MS-CSE",IF((MID(E621,5,2))="26","LLB(H)",IF((MID(E621,5,2))="27","BRE",IF((MID(E621,5,2))="28","MSS-JMC",IF((MID(E621,5,2))="29","PHARMACY",IF((MID(E621,5,2))="30","ESDM",IF((MID(E621,5,2))="31","MS-ETE",IF((MID(E621,5,2))="32","MS-TE",IF((MID(E621,5,2))="33","EEE",IF((MID(E621,5,2))="34","NFE",IF((MID(E621,5,2))="35","SWE",IF((MID(E621,5,2))="36","LLB(P)",IF((MID(E621,5,2))="37","LLM(Pre)",IF((MID(E621,5,2))="38","LLM(F)",IF((MID(E621,5,2))="39","ICT",IF((MID(E621,5,2))="40","MTCA",IF((MID(E621,5,2))="41","MS-PH",IF((MID(E621,5,2))="42","ARCH",IF((MID(E621,5,2))="43","THM",IF((MID(E621,5,2))="44","MS-SWE",IF((MID(E621,5,2))="45","ENTRE",IF((MID(E621,5,2))="46","M-PHARM",IF((MID(E621,5,2))="47","CIVIL-ENG",0)))))))))))))))))))))))))))))))))))))</f>
        <v/>
      </c>
      <c r="G621" s="90">
        <f>IF((LEFT(E621,3))="063","Fall-2006",IF((LEFT(E621,3))="071","Spring-2007",IF((LEFT(E621,3))="072","Summer-2007",IF((LEFT(E621,3))="073","Fall-2007",IF((LEFT(E621,3))="081","Spring-2008",IF((LEFT(E621,3))="082","Summer-2008",IF((LEFT(E621,3))="083","Fall-2008",IF((LEFT(E621,3))="091","Spring-2009",IF((LEFT(E621,3))="092","Summer-2009",IF((LEFT(E621,3))="093","Fall-2009",IF((LEFT(E621,3))="101","Spring-2010",IF((LEFT(E621,3))="102","Summer-2010",IF((LEFT(E621,3))="103","Fall-2010",IF((LEFT(E621,3))="111","Spring-2011",IF((LEFT(E621,3))="112","Summer-2011",IF((LEFT(E621,3))="113","Fall-2011",IF((LEFT(E621,3))="121","Spring-2012",IF((LEFT(E621,3))="122","Summer-2012",IF((LEFT(E621,3))="123","Fall-2012",IF((LEFT(E621,3))="131","Spring-2013",IF((LEFT(E621,3))="132","Summer-2013",IF((LEFT(E621,3))="133","Fall-2013",IF((LEFT(E621,3))="141","Spring-2014",IF((LEFT(E621,3))="142","Summer-2014",IF((LEFT(E621,3))="143","Fall-2014",0)))))))))))))))))))))))))</f>
        <v/>
      </c>
      <c r="H621" s="85" t="inlineStr">
        <is>
          <t>Fall-2014</t>
        </is>
      </c>
      <c r="I621" s="85" t="inlineStr">
        <is>
          <t xml:space="preserve">Symantic Technology LTD </t>
        </is>
      </c>
      <c r="J621" s="85" t="inlineStr">
        <is>
          <t>Asst. Engineer (trainee)</t>
        </is>
      </c>
      <c r="K621" s="85" t="inlineStr">
        <is>
          <t>House no- 45( Near new hostel), Nabakalash, Matlab South, Chandpur</t>
        </is>
      </c>
      <c r="L621" s="85" t="inlineStr">
        <is>
          <t>Vill: Kadra, PO: Citoshi, PS: Shahrasti, Dist: Chandpur</t>
        </is>
      </c>
      <c r="M621" s="17" t="n">
        <v>1923017458</v>
      </c>
      <c r="N621" s="23">
        <f>HYPERLINK("mailto:Mahmud33-623@diu.edu.bd","Mahmud33-623@diu.edu.bd")</f>
        <v/>
      </c>
    </row>
    <row customHeight="1" ht="12.75" r="622" s="161">
      <c r="A622" s="10" t="n"/>
      <c r="B622" s="85" t="n">
        <v>620</v>
      </c>
      <c r="C622" s="85" t="n"/>
      <c r="D622" s="96" t="inlineStr">
        <is>
          <t>Md. Anamul Haq Masum</t>
        </is>
      </c>
      <c r="E622" s="29" t="inlineStr">
        <is>
          <t>141-14-1324</t>
        </is>
      </c>
      <c r="F622" s="49">
        <f>IF((MID(E622,5,2))="10","ENG",IF((MID(E622,5,2))="11","BBA",IF((MID(E622,5,2))="12","MBA(E)",IF((MID(E622,5,2))="14","MBA",IF((MID(E622,5,2))="15","CSE",IF((MID(E622,5,2))="16","CIS",IF((MID(E622,5,2))="17","MS-MIS",IF((MID(E622,5,2))="18","B.COM",IF((MID(E622,5,2))="19","ETE",IF((MID(E622,5,2))="20","CS",IF((MID(E622,5,2))="21","MA-ENG(P)",IF((MID(E622,5,2))="22","MA-ENG(F)",IF((MID(E622,5,2))="23","TE",IF((MID(E622,5,2))="24","JMC",IF((MID(E622,5,2))="25","MS-CSE",IF((MID(E622,5,2))="26","LLB(H)",IF((MID(E622,5,2))="27","BRE",IF((MID(E622,5,2))="28","MSS-JMC",IF((MID(E622,5,2))="29","PHARMACY",IF((MID(E622,5,2))="30","ESDM",IF((MID(E622,5,2))="31","MS-ETE",IF((MID(E622,5,2))="32","MS-TE",IF((MID(E622,5,2))="33","EEE",IF((MID(E622,5,2))="34","NFE",IF((MID(E622,5,2))="35","SWE",IF((MID(E622,5,2))="36","LLB(P)",IF((MID(E622,5,2))="37","LLM(Pre)",IF((MID(E622,5,2))="38","LLM(F)",IF((MID(E622,5,2))="39","ICT",IF((MID(E622,5,2))="40","MTCA",IF((MID(E622,5,2))="41","MS-PH",IF((MID(E622,5,2))="42","ARCH",IF((MID(E622,5,2))="43","THM",IF((MID(E622,5,2))="44","MS-SWE",IF((MID(E622,5,2))="45","ENTRE",IF((MID(E622,5,2))="46","M-PHARM",IF((MID(E622,5,2))="47","CIVIL-ENG",0)))))))))))))))))))))))))))))))))))))</f>
        <v/>
      </c>
      <c r="G622" s="90">
        <f>IF((LEFT(E622,3))="063","Fall-2006",IF((LEFT(E622,3))="071","Spring-2007",IF((LEFT(E622,3))="072","Summer-2007",IF((LEFT(E622,3))="073","Fall-2007",IF((LEFT(E622,3))="081","Spring-2008",IF((LEFT(E622,3))="082","Summer-2008",IF((LEFT(E622,3))="083","Fall-2008",IF((LEFT(E622,3))="091","Spring-2009",IF((LEFT(E622,3))="092","Summer-2009",IF((LEFT(E622,3))="093","Fall-2009",IF((LEFT(E622,3))="101","Spring-2010",IF((LEFT(E622,3))="102","Summer-2010",IF((LEFT(E622,3))="103","Fall-2010",IF((LEFT(E622,3))="111","Spring-2011",IF((LEFT(E622,3))="112","Summer-2011",IF((LEFT(E622,3))="113","Fall-2011",IF((LEFT(E622,3))="121","Spring-2012",IF((LEFT(E622,3))="122","Summer-2012",IF((LEFT(E622,3))="123","Fall-2012",IF((LEFT(E622,3))="131","Spring-2013",IF((LEFT(E622,3))="132","Summer-2013",IF((LEFT(E622,3))="133","Fall-2013",IF((LEFT(E622,3))="141","Spring-2014",IF((LEFT(E622,3))="142","Summer-2014",IF((LEFT(E622,3))="143","Fall-2014",0)))))))))))))))))))))))))</f>
        <v/>
      </c>
      <c r="H622" s="85" t="inlineStr">
        <is>
          <t>Fall-2015</t>
        </is>
      </c>
      <c r="I622" s="85" t="inlineStr">
        <is>
          <t>-</t>
        </is>
      </c>
      <c r="J622" s="85" t="inlineStr">
        <is>
          <t>-</t>
        </is>
      </c>
      <c r="K622" s="85" t="inlineStr">
        <is>
          <t>357/A/16, Modhubag, Moghbazar, Dhaka.</t>
        </is>
      </c>
      <c r="L622" s="85" t="inlineStr">
        <is>
          <t>57/A/2, Doulot Munshi Road, Knistorpur, Mymensingh.</t>
        </is>
      </c>
      <c r="M622" s="32" t="inlineStr">
        <is>
          <t>01717038953</t>
        </is>
      </c>
      <c r="N622" s="90" t="inlineStr">
        <is>
          <t>masum1324@diu.edu.bd</t>
        </is>
      </c>
    </row>
    <row customHeight="1" ht="12.75" r="623" s="161">
      <c r="A623" s="10" t="n"/>
      <c r="B623" s="85" t="n">
        <v>621</v>
      </c>
      <c r="C623" s="85" t="n"/>
      <c r="D623" s="86" t="inlineStr">
        <is>
          <t>Mehedi Hasan Rubel</t>
        </is>
      </c>
      <c r="E623" s="86" t="inlineStr">
        <is>
          <t>112-33-677</t>
        </is>
      </c>
      <c r="F623" s="49">
        <f>IF((MID(E623,5,2))="10","ENG",IF((MID(E623,5,2))="11","BBA",IF((MID(E623,5,2))="12","MBA(E)",IF((MID(E623,5,2))="14","MBA",IF((MID(E623,5,2))="15","CSE",IF((MID(E623,5,2))="16","CIS",IF((MID(E623,5,2))="17","MS-MIS",IF((MID(E623,5,2))="18","B.COM",IF((MID(E623,5,2))="19","ETE",IF((MID(E623,5,2))="20","CS",IF((MID(E623,5,2))="21","MA-ENG(P)",IF((MID(E623,5,2))="22","MA-ENG(F)",IF((MID(E623,5,2))="23","TE",IF((MID(E623,5,2))="24","JMC",IF((MID(E623,5,2))="25","MS-CSE",IF((MID(E623,5,2))="26","LLB(H)",IF((MID(E623,5,2))="27","BRE",IF((MID(E623,5,2))="28","MSS-JMC",IF((MID(E623,5,2))="29","PHARMACY",IF((MID(E623,5,2))="30","ESDM",IF((MID(E623,5,2))="31","MS-ETE",IF((MID(E623,5,2))="32","MS-TE",IF((MID(E623,5,2))="33","EEE",IF((MID(E623,5,2))="34","NFE",IF((MID(E623,5,2))="35","SWE",IF((MID(E623,5,2))="36","LLB(P)",IF((MID(E623,5,2))="37","LLM(Pre)",IF((MID(E623,5,2))="38","LLM(F)",IF((MID(E623,5,2))="39","ICT",IF((MID(E623,5,2))="40","MTCA",IF((MID(E623,5,2))="41","MS-PH",IF((MID(E623,5,2))="42","ARCH",IF((MID(E623,5,2))="43","THM",IF((MID(E623,5,2))="44","MS-SWE",IF((MID(E623,5,2))="45","ENTRE",IF((MID(E623,5,2))="46","M-PHARM",IF((MID(E623,5,2))="47","CIVIL-ENG",0)))))))))))))))))))))))))))))))))))))</f>
        <v/>
      </c>
      <c r="G623" s="90">
        <f>IF((LEFT(E623,3))="063","Fall-2006",IF((LEFT(E623,3))="071","Spring-2007",IF((LEFT(E623,3))="072","Summer-2007",IF((LEFT(E623,3))="073","Fall-2007",IF((LEFT(E623,3))="081","Spring-2008",IF((LEFT(E623,3))="082","Summer-2008",IF((LEFT(E623,3))="083","Fall-2008",IF((LEFT(E623,3))="091","Spring-2009",IF((LEFT(E623,3))="092","Summer-2009",IF((LEFT(E623,3))="093","Fall-2009",IF((LEFT(E623,3))="101","Spring-2010",IF((LEFT(E623,3))="102","Summer-2010",IF((LEFT(E623,3))="103","Fall-2010",IF((LEFT(E623,3))="111","Spring-2011",IF((LEFT(E623,3))="112","Summer-2011",IF((LEFT(E623,3))="113","Fall-2011",IF((LEFT(E623,3))="121","Spring-2012",IF((LEFT(E623,3))="122","Summer-2012",IF((LEFT(E623,3))="123","Fall-2012",IF((LEFT(E623,3))="131","Spring-2013",IF((LEFT(E623,3))="132","Summer-2013",IF((LEFT(E623,3))="133","Fall-2013",IF((LEFT(E623,3))="141","Spring-2014",IF((LEFT(E623,3))="142","Summer-2014",IF((LEFT(E623,3))="143","Fall-2014",0)))))))))))))))))))))))))</f>
        <v/>
      </c>
      <c r="H623" s="85" t="inlineStr">
        <is>
          <t>Fall-2014</t>
        </is>
      </c>
      <c r="I623" s="85" t="inlineStr">
        <is>
          <t>Risalat Associates LTD, Rahman Chamber</t>
        </is>
      </c>
      <c r="J623" s="85" t="inlineStr">
        <is>
          <t>Executive</t>
        </is>
      </c>
      <c r="K623" s="85" t="inlineStr">
        <is>
          <t>Vill: Bhukta, PO: Bhukta, PS: Kalihati, Dist: Tangail</t>
        </is>
      </c>
      <c r="L623" s="85" t="inlineStr">
        <is>
          <t>Vill: Bhukta, PO: Bhukta, PS: Kalihati, Dist: Tangail</t>
        </is>
      </c>
      <c r="M623" s="17" t="n">
        <v>1752979899</v>
      </c>
      <c r="N623" s="23">
        <f>HYPERLINK("mailto:urmehedi01@gmail.com","urmehedi01@gmail.com")</f>
        <v/>
      </c>
    </row>
    <row customHeight="1" ht="12.75" r="624" s="161">
      <c r="A624" s="10" t="n"/>
      <c r="B624" s="85" t="n">
        <v>622</v>
      </c>
      <c r="C624" s="85" t="n"/>
      <c r="D624" s="96" t="inlineStr">
        <is>
          <t>Anup Kumar Mridha</t>
        </is>
      </c>
      <c r="E624" s="29" t="inlineStr">
        <is>
          <t>113-23-2747</t>
        </is>
      </c>
      <c r="F624" s="49">
        <f>IF((MID(E624,5,2))="10","ENG",IF((MID(E624,5,2))="11","BBA",IF((MID(E624,5,2))="12","MBA(E)",IF((MID(E624,5,2))="14","MBA",IF((MID(E624,5,2))="15","CSE",IF((MID(E624,5,2))="16","CIS",IF((MID(E624,5,2))="17","MS-MIS",IF((MID(E624,5,2))="18","B.COM",IF((MID(E624,5,2))="19","ETE",IF((MID(E624,5,2))="20","CS",IF((MID(E624,5,2))="21","MA-ENG(P)",IF((MID(E624,5,2))="22","MA-ENG(F)",IF((MID(E624,5,2))="23","TE",IF((MID(E624,5,2))="24","JMC",IF((MID(E624,5,2))="25","MS-CSE",IF((MID(E624,5,2))="26","LLB(H)",IF((MID(E624,5,2))="27","BRE",IF((MID(E624,5,2))="28","MSS-JMC",IF((MID(E624,5,2))="29","PHARMACY",IF((MID(E624,5,2))="30","ESDM",IF((MID(E624,5,2))="31","MS-ETE",IF((MID(E624,5,2))="32","MS-TE",IF((MID(E624,5,2))="33","EEE",IF((MID(E624,5,2))="34","NFE",IF((MID(E624,5,2))="35","SWE",IF((MID(E624,5,2))="36","LLB(P)",IF((MID(E624,5,2))="37","LLM(Pre)",IF((MID(E624,5,2))="38","LLM(F)",IF((MID(E624,5,2))="39","ICT",IF((MID(E624,5,2))="40","MTCA",IF((MID(E624,5,2))="41","MS-PH",IF((MID(E624,5,2))="42","ARCH",IF((MID(E624,5,2))="43","THM",IF((MID(E624,5,2))="44","MS-SWE",IF((MID(E624,5,2))="45","ENTRE",IF((MID(E624,5,2))="46","M-PHARM",IF((MID(E624,5,2))="47","CIVIL-ENG",0)))))))))))))))))))))))))))))))))))))</f>
        <v/>
      </c>
      <c r="G624" s="90">
        <f>IF((LEFT(E624,3))="063","Fall-2006",IF((LEFT(E624,3))="071","Spring-2007",IF((LEFT(E624,3))="072","Summer-2007",IF((LEFT(E624,3))="073","Fall-2007",IF((LEFT(E624,3))="081","Spring-2008",IF((LEFT(E624,3))="082","Summer-2008",IF((LEFT(E624,3))="083","Fall-2008",IF((LEFT(E624,3))="091","Spring-2009",IF((LEFT(E624,3))="092","Summer-2009",IF((LEFT(E624,3))="093","Fall-2009",IF((LEFT(E624,3))="101","Spring-2010",IF((LEFT(E624,3))="102","Summer-2010",IF((LEFT(E624,3))="103","Fall-2010",IF((LEFT(E624,3))="111","Spring-2011",IF((LEFT(E624,3))="112","Summer-2011",IF((LEFT(E624,3))="113","Fall-2011",IF((LEFT(E624,3))="121","Spring-2012",IF((LEFT(E624,3))="122","Summer-2012",IF((LEFT(E624,3))="123","Fall-2012",IF((LEFT(E624,3))="131","Spring-2013",IF((LEFT(E624,3))="132","Summer-2013",IF((LEFT(E624,3))="133","Fall-2013",IF((LEFT(E624,3))="141","Spring-2014",IF((LEFT(E624,3))="142","Summer-2014",IF((LEFT(E624,3))="143","Fall-2014",0)))))))))))))))))))))))))</f>
        <v/>
      </c>
      <c r="H624" s="85" t="inlineStr">
        <is>
          <t>Summer-2015</t>
        </is>
      </c>
      <c r="I624" s="108" t="inlineStr">
        <is>
          <t>-</t>
        </is>
      </c>
      <c r="J624" s="85" t="inlineStr">
        <is>
          <t>-</t>
        </is>
      </c>
      <c r="K624" s="85" t="inlineStr">
        <is>
          <t>59, West Raja Bazar, Tejgoan, Dhaka.</t>
        </is>
      </c>
      <c r="L624" s="85" t="inlineStr">
        <is>
          <t>Vill-Bakshi, Post-Soloshal, Thana-Nazirpur, Dist-Pirojpur.</t>
        </is>
      </c>
      <c r="M624" s="32" t="inlineStr">
        <is>
          <t>01729348031</t>
        </is>
      </c>
      <c r="N624" s="90" t="inlineStr">
        <is>
          <t>anupmridha08@gmail.com</t>
        </is>
      </c>
    </row>
    <row customHeight="1" ht="12.75" r="625" s="161">
      <c r="A625" s="10" t="n"/>
      <c r="B625" s="85" t="n">
        <v>623</v>
      </c>
      <c r="C625" s="85" t="n"/>
      <c r="D625" s="96" t="inlineStr">
        <is>
          <t>MD. MAHMUDUL HASAN TUHIN</t>
        </is>
      </c>
      <c r="E625" s="29" t="inlineStr">
        <is>
          <t>123-15-2074</t>
        </is>
      </c>
      <c r="F625" s="49">
        <f>IF((MID(E625,5,2))="10","ENG",IF((MID(E625,5,2))="11","BBA",IF((MID(E625,5,2))="12","MBA(E)",IF((MID(E625,5,2))="14","MBA",IF((MID(E625,5,2))="15","CSE",IF((MID(E625,5,2))="16","CIS",IF((MID(E625,5,2))="17","MS-MIS",IF((MID(E625,5,2))="18","B.COM",IF((MID(E625,5,2))="19","ETE",IF((MID(E625,5,2))="20","CS",IF((MID(E625,5,2))="21","MA-ENG(P)",IF((MID(E625,5,2))="22","MA-ENG(F)",IF((MID(E625,5,2))="23","TE",IF((MID(E625,5,2))="24","JMC",IF((MID(E625,5,2))="25","MS-CSE",IF((MID(E625,5,2))="26","LLB(H)",IF((MID(E625,5,2))="27","BRE",IF((MID(E625,5,2))="28","MSS-JMC",IF((MID(E625,5,2))="29","PHARMACY",IF((MID(E625,5,2))="30","ESDM",IF((MID(E625,5,2))="31","MS-ETE",IF((MID(E625,5,2))="32","MS-TE",IF((MID(E625,5,2))="33","EEE",IF((MID(E625,5,2))="34","NFE",IF((MID(E625,5,2))="35","SWE",IF((MID(E625,5,2))="36","LLB(P)",IF((MID(E625,5,2))="37","LLM(Pre)",IF((MID(E625,5,2))="38","LLM(F)",IF((MID(E625,5,2))="39","ICT",IF((MID(E625,5,2))="40","MTCA",IF((MID(E625,5,2))="41","MS-PH",IF((MID(E625,5,2))="42","ARCH",IF((MID(E625,5,2))="43","THM",IF((MID(E625,5,2))="44","MS-SWE",IF((MID(E625,5,2))="45","ENTRE",IF((MID(E625,5,2))="46","M-PHARM",IF((MID(E625,5,2))="47","CIVIL-ENG",0)))))))))))))))))))))))))))))))))))))</f>
        <v/>
      </c>
      <c r="G625" s="90">
        <f>IF((LEFT(E625,3))="063","Fall-2006",IF((LEFT(E625,3))="071","Spring-2007",IF((LEFT(E625,3))="072","Summer-2007",IF((LEFT(E625,3))="073","Fall-2007",IF((LEFT(E625,3))="081","Spring-2008",IF((LEFT(E625,3))="082","Summer-2008",IF((LEFT(E625,3))="083","Fall-2008",IF((LEFT(E625,3))="091","Spring-2009",IF((LEFT(E625,3))="092","Summer-2009",IF((LEFT(E625,3))="093","Fall-2009",IF((LEFT(E625,3))="101","Spring-2010",IF((LEFT(E625,3))="102","Summer-2010",IF((LEFT(E625,3))="103","Fall-2010",IF((LEFT(E625,3))="111","Spring-2011",IF((LEFT(E625,3))="112","Summer-2011",IF((LEFT(E625,3))="113","Fall-2011",IF((LEFT(E625,3))="121","Spring-2012",IF((LEFT(E625,3))="122","Summer-2012",IF((LEFT(E625,3))="123","Fall-2012",IF((LEFT(E625,3))="131","Spring-2013",IF((LEFT(E625,3))="132","Summer-2013",IF((LEFT(E625,3))="133","Fall-2013",IF((LEFT(E625,3))="141","Spring-2014",IF((LEFT(E625,3))="142","Summer-2014",IF((LEFT(E625,3))="143","Fall-2014",0)))))))))))))))))))))))))</f>
        <v/>
      </c>
      <c r="H625" s="85" t="inlineStr">
        <is>
          <t>Summer-2015</t>
        </is>
      </c>
      <c r="I625" s="85" t="inlineStr">
        <is>
          <t>-</t>
        </is>
      </c>
      <c r="J625" s="85" t="inlineStr">
        <is>
          <t>-</t>
        </is>
      </c>
      <c r="K625" s="85" t="inlineStr">
        <is>
          <t>105/1, Shukrabad, Dhaka-1207.</t>
        </is>
      </c>
      <c r="L625" s="85" t="inlineStr">
        <is>
          <t>Hospital Road, Sherpur, Bogra.</t>
        </is>
      </c>
      <c r="M625" s="32" t="inlineStr">
        <is>
          <t>01911560822</t>
        </is>
      </c>
      <c r="N625" s="40" t="inlineStr">
        <is>
          <t>mhtuhin74@gmail.com</t>
        </is>
      </c>
    </row>
    <row customHeight="1" ht="12.75" r="626" s="161">
      <c r="A626" s="10" t="n"/>
      <c r="B626" s="85" t="n">
        <v>624</v>
      </c>
      <c r="C626" s="85" t="n"/>
      <c r="D626" s="96" t="inlineStr">
        <is>
          <t>Ashikuzzaman</t>
        </is>
      </c>
      <c r="E626" s="29" t="inlineStr">
        <is>
          <t>123-15-2009</t>
        </is>
      </c>
      <c r="F626" s="49">
        <f>IF((MID(E626,5,2))="10","ENG",IF((MID(E626,5,2))="11","BBA",IF((MID(E626,5,2))="12","MBA(E)",IF((MID(E626,5,2))="14","MBA",IF((MID(E626,5,2))="15","CSE",IF((MID(E626,5,2))="16","CIS",IF((MID(E626,5,2))="17","MS-MIS",IF((MID(E626,5,2))="18","B.COM",IF((MID(E626,5,2))="19","ETE",IF((MID(E626,5,2))="20","CS",IF((MID(E626,5,2))="21","MA-ENG(P)",IF((MID(E626,5,2))="22","MA-ENG(F)",IF((MID(E626,5,2))="23","TE",IF((MID(E626,5,2))="24","JMC",IF((MID(E626,5,2))="25","MS-CSE",IF((MID(E626,5,2))="26","LLB(H)",IF((MID(E626,5,2))="27","BRE",IF((MID(E626,5,2))="28","MSS-JMC",IF((MID(E626,5,2))="29","PHARMACY",IF((MID(E626,5,2))="30","ESDM",IF((MID(E626,5,2))="31","MS-ETE",IF((MID(E626,5,2))="32","MS-TE",IF((MID(E626,5,2))="33","EEE",IF((MID(E626,5,2))="34","NFE",IF((MID(E626,5,2))="35","SWE",IF((MID(E626,5,2))="36","LLB(P)",IF((MID(E626,5,2))="37","LLM(Pre)",IF((MID(E626,5,2))="38","LLM(F)",IF((MID(E626,5,2))="39","ICT",IF((MID(E626,5,2))="40","MTCA",IF((MID(E626,5,2))="41","MS-PH",IF((MID(E626,5,2))="42","ARCH",IF((MID(E626,5,2))="43","THM",IF((MID(E626,5,2))="44","MS-SWE",IF((MID(E626,5,2))="45","ENTRE",IF((MID(E626,5,2))="46","M-PHARM",IF((MID(E626,5,2))="47","CIVIL-ENG",0)))))))))))))))))))))))))))))))))))))</f>
        <v/>
      </c>
      <c r="G626" s="90">
        <f>IF((LEFT(E626,3))="063","Fall-2006",IF((LEFT(E626,3))="071","Spring-2007",IF((LEFT(E626,3))="072","Summer-2007",IF((LEFT(E626,3))="073","Fall-2007",IF((LEFT(E626,3))="081","Spring-2008",IF((LEFT(E626,3))="082","Summer-2008",IF((LEFT(E626,3))="083","Fall-2008",IF((LEFT(E626,3))="091","Spring-2009",IF((LEFT(E626,3))="092","Summer-2009",IF((LEFT(E626,3))="093","Fall-2009",IF((LEFT(E626,3))="101","Spring-2010",IF((LEFT(E626,3))="102","Summer-2010",IF((LEFT(E626,3))="103","Fall-2010",IF((LEFT(E626,3))="111","Spring-2011",IF((LEFT(E626,3))="112","Summer-2011",IF((LEFT(E626,3))="113","Fall-2011",IF((LEFT(E626,3))="121","Spring-2012",IF((LEFT(E626,3))="122","Summer-2012",IF((LEFT(E626,3))="123","Fall-2012",IF((LEFT(E626,3))="131","Spring-2013",IF((LEFT(E626,3))="132","Summer-2013",IF((LEFT(E626,3))="133","Fall-2013",IF((LEFT(E626,3))="141","Spring-2014",IF((LEFT(E626,3))="142","Summer-2014",IF((LEFT(E626,3))="143","Fall-2014",0)))))))))))))))))))))))))</f>
        <v/>
      </c>
      <c r="H626" s="85" t="inlineStr">
        <is>
          <t>Summer-2015</t>
        </is>
      </c>
      <c r="I626" s="85" t="inlineStr">
        <is>
          <t>-</t>
        </is>
      </c>
      <c r="J626" s="85" t="inlineStr">
        <is>
          <t>-</t>
        </is>
      </c>
      <c r="K626" s="85" t="inlineStr">
        <is>
          <t>Kayet Para, Ponchaganh.</t>
        </is>
      </c>
      <c r="L626" s="85" t="inlineStr">
        <is>
          <t>26/9, Sersha, Suni Road, Mohammadpur, Dhaka-1207.</t>
        </is>
      </c>
      <c r="M626" s="32" t="inlineStr">
        <is>
          <t>01722206236</t>
        </is>
      </c>
      <c r="N626" s="40" t="inlineStr">
        <is>
          <t>asucoms@gmail.com</t>
        </is>
      </c>
    </row>
    <row customHeight="1" ht="12.75" r="627" s="161">
      <c r="A627" s="10" t="n"/>
      <c r="B627" s="85" t="n">
        <v>625</v>
      </c>
      <c r="C627" s="85" t="n"/>
      <c r="D627" s="96" t="inlineStr">
        <is>
          <t>Rony Mondol</t>
        </is>
      </c>
      <c r="E627" s="29" t="inlineStr">
        <is>
          <t>121-11-359</t>
        </is>
      </c>
      <c r="F627" s="49">
        <f>IF((MID(E627,5,2))="10","ENG",IF((MID(E627,5,2))="11","BBA",IF((MID(E627,5,2))="12","MBA(E)",IF((MID(E627,5,2))="14","MBA",IF((MID(E627,5,2))="15","CSE",IF((MID(E627,5,2))="16","CIS",IF((MID(E627,5,2))="17","MS-MIS",IF((MID(E627,5,2))="18","B.COM",IF((MID(E627,5,2))="19","ETE",IF((MID(E627,5,2))="20","CS",IF((MID(E627,5,2))="21","MA-ENG(P)",IF((MID(E627,5,2))="22","MA-ENG(F)",IF((MID(E627,5,2))="23","TE",IF((MID(E627,5,2))="24","JMC",IF((MID(E627,5,2))="25","MS-CSE",IF((MID(E627,5,2))="26","LLB(H)",IF((MID(E627,5,2))="27","BRE",IF((MID(E627,5,2))="28","MSS-JMC",IF((MID(E627,5,2))="29","PHARMACY",IF((MID(E627,5,2))="30","ESDM",IF((MID(E627,5,2))="31","MS-ETE",IF((MID(E627,5,2))="32","MS-TE",IF((MID(E627,5,2))="33","EEE",IF((MID(E627,5,2))="34","NFE",IF((MID(E627,5,2))="35","SWE",IF((MID(E627,5,2))="36","LLB(P)",IF((MID(E627,5,2))="37","LLM(Pre)",IF((MID(E627,5,2))="38","LLM(F)",IF((MID(E627,5,2))="39","ICT",IF((MID(E627,5,2))="40","MTCA",IF((MID(E627,5,2))="41","MS-PH",IF((MID(E627,5,2))="42","ARCH",IF((MID(E627,5,2))="43","THM",IF((MID(E627,5,2))="44","MS-SWE",IF((MID(E627,5,2))="45","ENTRE",IF((MID(E627,5,2))="46","M-PHARM",IF((MID(E627,5,2))="47","CIVIL-ENG",0)))))))))))))))))))))))))))))))))))))</f>
        <v/>
      </c>
      <c r="G627" s="90">
        <f>IF((LEFT(E627,3))="063","Fall-2006",IF((LEFT(E627,3))="071","Spring-2007",IF((LEFT(E627,3))="072","Summer-2007",IF((LEFT(E627,3))="073","Fall-2007",IF((LEFT(E627,3))="081","Spring-2008",IF((LEFT(E627,3))="082","Summer-2008",IF((LEFT(E627,3))="083","Fall-2008",IF((LEFT(E627,3))="091","Spring-2009",IF((LEFT(E627,3))="092","Summer-2009",IF((LEFT(E627,3))="093","Fall-2009",IF((LEFT(E627,3))="101","Spring-2010",IF((LEFT(E627,3))="102","Summer-2010",IF((LEFT(E627,3))="103","Fall-2010",IF((LEFT(E627,3))="111","Spring-2011",IF((LEFT(E627,3))="112","Summer-2011",IF((LEFT(E627,3))="113","Fall-2011",IF((LEFT(E627,3))="121","Spring-2012",IF((LEFT(E627,3))="122","Summer-2012",IF((LEFT(E627,3))="123","Fall-2012",IF((LEFT(E627,3))="131","Spring-2013",IF((LEFT(E627,3))="132","Summer-2013",IF((LEFT(E627,3))="133","Fall-2013",IF((LEFT(E627,3))="141","Spring-2014",IF((LEFT(E627,3))="142","Summer-2014",IF((LEFT(E627,3))="143","Fall-2014",0)))))))))))))))))))))))))</f>
        <v/>
      </c>
      <c r="H627" s="85" t="inlineStr">
        <is>
          <t>Spring-2015</t>
        </is>
      </c>
      <c r="I627" s="85" t="inlineStr">
        <is>
          <t>-</t>
        </is>
      </c>
      <c r="J627" s="85" t="inlineStr">
        <is>
          <t>-</t>
        </is>
      </c>
      <c r="K627" s="85" t="inlineStr">
        <is>
          <t>Kha-53/B, Nadda, Gulshan-2, Dhaka-1212.</t>
        </is>
      </c>
      <c r="L627" s="85" t="inlineStr">
        <is>
          <t>Vill-Manra, Post-Radagonj, Thana-Kotalipara, Dist-Gopalgonj.</t>
        </is>
      </c>
      <c r="M627" s="32" t="inlineStr">
        <is>
          <t>01682417867</t>
        </is>
      </c>
      <c r="N627" s="27" t="inlineStr">
        <is>
          <t>ronymondal@gmail.com</t>
        </is>
      </c>
    </row>
    <row customHeight="1" ht="12.75" r="628" s="161">
      <c r="A628" s="10" t="n"/>
      <c r="B628" s="85" t="n">
        <v>626</v>
      </c>
      <c r="C628" s="85" t="n"/>
      <c r="D628" s="96" t="inlineStr">
        <is>
          <t>Avijit Bain</t>
        </is>
      </c>
      <c r="E628" s="29" t="inlineStr">
        <is>
          <t>111-11-2006</t>
        </is>
      </c>
      <c r="F628" s="49">
        <f>IF((MID(E628,5,2))="10","ENG",IF((MID(E628,5,2))="11","BBA",IF((MID(E628,5,2))="12","MBA(E)",IF((MID(E628,5,2))="14","MBA",IF((MID(E628,5,2))="15","CSE",IF((MID(E628,5,2))="16","CIS",IF((MID(E628,5,2))="17","MS-MIS",IF((MID(E628,5,2))="18","B.COM",IF((MID(E628,5,2))="19","ETE",IF((MID(E628,5,2))="20","CS",IF((MID(E628,5,2))="21","MA-ENG(P)",IF((MID(E628,5,2))="22","MA-ENG(F)",IF((MID(E628,5,2))="23","TE",IF((MID(E628,5,2))="24","JMC",IF((MID(E628,5,2))="25","MS-CSE",IF((MID(E628,5,2))="26","LLB(H)",IF((MID(E628,5,2))="27","BRE",IF((MID(E628,5,2))="28","MSS-JMC",IF((MID(E628,5,2))="29","PHARMACY",IF((MID(E628,5,2))="30","ESDM",IF((MID(E628,5,2))="31","MS-ETE",IF((MID(E628,5,2))="32","MS-TE",IF((MID(E628,5,2))="33","EEE",IF((MID(E628,5,2))="34","NFE",IF((MID(E628,5,2))="35","SWE",IF((MID(E628,5,2))="36","LLB(P)",IF((MID(E628,5,2))="37","LLM(Pre)",IF((MID(E628,5,2))="38","LLM(F)",IF((MID(E628,5,2))="39","ICT",IF((MID(E628,5,2))="40","MTCA",IF((MID(E628,5,2))="41","MS-PH",IF((MID(E628,5,2))="42","ARCH",IF((MID(E628,5,2))="43","THM",IF((MID(E628,5,2))="44","MS-SWE",IF((MID(E628,5,2))="45","ENTRE",IF((MID(E628,5,2))="46","M-PHARM",IF((MID(E628,5,2))="47","CIVIL-ENG",0)))))))))))))))))))))))))))))))))))))</f>
        <v/>
      </c>
      <c r="G628" s="90">
        <f>IF((LEFT(E628,3))="063","Fall-2006",IF((LEFT(E628,3))="071","Spring-2007",IF((LEFT(E628,3))="072","Summer-2007",IF((LEFT(E628,3))="073","Fall-2007",IF((LEFT(E628,3))="081","Spring-2008",IF((LEFT(E628,3))="082","Summer-2008",IF((LEFT(E628,3))="083","Fall-2008",IF((LEFT(E628,3))="091","Spring-2009",IF((LEFT(E628,3))="092","Summer-2009",IF((LEFT(E628,3))="093","Fall-2009",IF((LEFT(E628,3))="101","Spring-2010",IF((LEFT(E628,3))="102","Summer-2010",IF((LEFT(E628,3))="103","Fall-2010",IF((LEFT(E628,3))="111","Spring-2011",IF((LEFT(E628,3))="112","Summer-2011",IF((LEFT(E628,3))="113","Fall-2011",IF((LEFT(E628,3))="121","Spring-2012",IF((LEFT(E628,3))="122","Summer-2012",IF((LEFT(E628,3))="123","Fall-2012",IF((LEFT(E628,3))="131","Spring-2013",IF((LEFT(E628,3))="132","Summer-2013",IF((LEFT(E628,3))="133","Fall-2013",IF((LEFT(E628,3))="141","Spring-2014",IF((LEFT(E628,3))="142","Summer-2014",IF((LEFT(E628,3))="143","Fall-2014",0)))))))))))))))))))))))))</f>
        <v/>
      </c>
      <c r="H628" s="85" t="inlineStr">
        <is>
          <t>Fall-2014</t>
        </is>
      </c>
      <c r="I628" s="85" t="inlineStr">
        <is>
          <t>-</t>
        </is>
      </c>
      <c r="J628" s="85" t="inlineStr">
        <is>
          <t>-</t>
        </is>
      </c>
      <c r="K628" s="85" t="inlineStr">
        <is>
          <t>86/2A, Dhanmondi, Zigatola, Dhaka.</t>
        </is>
      </c>
      <c r="L628" s="85" t="inlineStr">
        <is>
          <t>Vill-Raghunathpur, Post-Raghunathpur, Dist-Gopalgong.</t>
        </is>
      </c>
      <c r="M628" s="32" t="inlineStr">
        <is>
          <t>01735657111</t>
        </is>
      </c>
      <c r="N628" t="inlineStr">
        <is>
          <t>avijitbani.diu@gmail.com</t>
        </is>
      </c>
    </row>
    <row customHeight="1" ht="12.75" r="629" s="161">
      <c r="A629" s="10" t="n"/>
      <c r="B629" s="85" t="n">
        <v>627</v>
      </c>
      <c r="C629" s="85" t="n"/>
      <c r="D629" s="96" t="inlineStr">
        <is>
          <t>Diba Das</t>
        </is>
      </c>
      <c r="E629" s="29" t="inlineStr">
        <is>
          <t>111-11-2021</t>
        </is>
      </c>
      <c r="F629" s="49">
        <f>IF((MID(E629,5,2))="10","ENG",IF((MID(E629,5,2))="11","BBA",IF((MID(E629,5,2))="12","MBA(E)",IF((MID(E629,5,2))="14","MBA",IF((MID(E629,5,2))="15","CSE",IF((MID(E629,5,2))="16","CIS",IF((MID(E629,5,2))="17","MS-MIS",IF((MID(E629,5,2))="18","B.COM",IF((MID(E629,5,2))="19","ETE",IF((MID(E629,5,2))="20","CS",IF((MID(E629,5,2))="21","MA-ENG(P)",IF((MID(E629,5,2))="22","MA-ENG(F)",IF((MID(E629,5,2))="23","TE",IF((MID(E629,5,2))="24","JMC",IF((MID(E629,5,2))="25","MS-CSE",IF((MID(E629,5,2))="26","LLB(H)",IF((MID(E629,5,2))="27","BRE",IF((MID(E629,5,2))="28","MSS-JMC",IF((MID(E629,5,2))="29","PHARMACY",IF((MID(E629,5,2))="30","ESDM",IF((MID(E629,5,2))="31","MS-ETE",IF((MID(E629,5,2))="32","MS-TE",IF((MID(E629,5,2))="33","EEE",IF((MID(E629,5,2))="34","NFE",IF((MID(E629,5,2))="35","SWE",IF((MID(E629,5,2))="36","LLB(P)",IF((MID(E629,5,2))="37","LLM(Pre)",IF((MID(E629,5,2))="38","LLM(F)",IF((MID(E629,5,2))="39","ICT",IF((MID(E629,5,2))="40","MTCA",IF((MID(E629,5,2))="41","MS-PH",IF((MID(E629,5,2))="42","ARCH",IF((MID(E629,5,2))="43","THM",IF((MID(E629,5,2))="44","MS-SWE",IF((MID(E629,5,2))="45","ENTRE",IF((MID(E629,5,2))="46","M-PHARM",IF((MID(E629,5,2))="47","CIVIL-ENG",0)))))))))))))))))))))))))))))))))))))</f>
        <v/>
      </c>
      <c r="G629" s="90">
        <f>IF((LEFT(E629,3))="063","Fall-2006",IF((LEFT(E629,3))="071","Spring-2007",IF((LEFT(E629,3))="072","Summer-2007",IF((LEFT(E629,3))="073","Fall-2007",IF((LEFT(E629,3))="081","Spring-2008",IF((LEFT(E629,3))="082","Summer-2008",IF((LEFT(E629,3))="083","Fall-2008",IF((LEFT(E629,3))="091","Spring-2009",IF((LEFT(E629,3))="092","Summer-2009",IF((LEFT(E629,3))="093","Fall-2009",IF((LEFT(E629,3))="101","Spring-2010",IF((LEFT(E629,3))="102","Summer-2010",IF((LEFT(E629,3))="103","Fall-2010",IF((LEFT(E629,3))="111","Spring-2011",IF((LEFT(E629,3))="112","Summer-2011",IF((LEFT(E629,3))="113","Fall-2011",IF((LEFT(E629,3))="121","Spring-2012",IF((LEFT(E629,3))="122","Summer-2012",IF((LEFT(E629,3))="123","Fall-2012",IF((LEFT(E629,3))="131","Spring-2013",IF((LEFT(E629,3))="132","Summer-2013",IF((LEFT(E629,3))="133","Fall-2013",IF((LEFT(E629,3))="141","Spring-2014",IF((LEFT(E629,3))="142","Summer-2014",IF((LEFT(E629,3))="143","Fall-2014",0)))))))))))))))))))))))))</f>
        <v/>
      </c>
      <c r="H629" s="85" t="inlineStr">
        <is>
          <t>Summer-2014</t>
        </is>
      </c>
      <c r="I629" s="85" t="inlineStr">
        <is>
          <t>-</t>
        </is>
      </c>
      <c r="J629" s="85" t="inlineStr">
        <is>
          <t>-</t>
        </is>
      </c>
      <c r="K629" s="85" t="inlineStr">
        <is>
          <t>46/1, Shukrabad, Dhanmondi, Dhaka.</t>
        </is>
      </c>
      <c r="L629" s="85" t="inlineStr">
        <is>
          <t>Babupara, Ishwardi, Pabna.</t>
        </is>
      </c>
      <c r="M629" s="32" t="inlineStr">
        <is>
          <t>01761048278</t>
        </is>
      </c>
      <c r="N629" s="27" t="inlineStr">
        <is>
          <t>dibadas2021@gmail.com</t>
        </is>
      </c>
    </row>
    <row customHeight="1" ht="12.75" r="630" s="161">
      <c r="A630" s="10" t="n"/>
      <c r="B630" s="85" t="n">
        <v>628</v>
      </c>
      <c r="C630" s="85" t="n"/>
      <c r="D630" s="96" t="inlineStr">
        <is>
          <t>Kamrul Islam</t>
        </is>
      </c>
      <c r="E630" s="29" t="inlineStr">
        <is>
          <t>111-11-2036</t>
        </is>
      </c>
      <c r="F630" s="49">
        <f>IF((MID(E630,5,2))="10","ENG",IF((MID(E630,5,2))="11","BBA",IF((MID(E630,5,2))="12","MBA(E)",IF((MID(E630,5,2))="14","MBA",IF((MID(E630,5,2))="15","CSE",IF((MID(E630,5,2))="16","CIS",IF((MID(E630,5,2))="17","MS-MIS",IF((MID(E630,5,2))="18","B.COM",IF((MID(E630,5,2))="19","ETE",IF((MID(E630,5,2))="20","CS",IF((MID(E630,5,2))="21","MA-ENG(P)",IF((MID(E630,5,2))="22","MA-ENG(F)",IF((MID(E630,5,2))="23","TE",IF((MID(E630,5,2))="24","JMC",IF((MID(E630,5,2))="25","MS-CSE",IF((MID(E630,5,2))="26","LLB(H)",IF((MID(E630,5,2))="27","BRE",IF((MID(E630,5,2))="28","MSS-JMC",IF((MID(E630,5,2))="29","PHARMACY",IF((MID(E630,5,2))="30","ESDM",IF((MID(E630,5,2))="31","MS-ETE",IF((MID(E630,5,2))="32","MS-TE",IF((MID(E630,5,2))="33","EEE",IF((MID(E630,5,2))="34","NFE",IF((MID(E630,5,2))="35","SWE",IF((MID(E630,5,2))="36","LLB(P)",IF((MID(E630,5,2))="37","LLM(Pre)",IF((MID(E630,5,2))="38","LLM(F)",IF((MID(E630,5,2))="39","ICT",IF((MID(E630,5,2))="40","MTCA",IF((MID(E630,5,2))="41","MS-PH",IF((MID(E630,5,2))="42","ARCH",IF((MID(E630,5,2))="43","THM",IF((MID(E630,5,2))="44","MS-SWE",IF((MID(E630,5,2))="45","ENTRE",IF((MID(E630,5,2))="46","M-PHARM",IF((MID(E630,5,2))="47","CIVIL-ENG",0)))))))))))))))))))))))))))))))))))))</f>
        <v/>
      </c>
      <c r="G630" s="90">
        <f>IF((LEFT(E630,3))="063","Fall-2006",IF((LEFT(E630,3))="071","Spring-2007",IF((LEFT(E630,3))="072","Summer-2007",IF((LEFT(E630,3))="073","Fall-2007",IF((LEFT(E630,3))="081","Spring-2008",IF((LEFT(E630,3))="082","Summer-2008",IF((LEFT(E630,3))="083","Fall-2008",IF((LEFT(E630,3))="091","Spring-2009",IF((LEFT(E630,3))="092","Summer-2009",IF((LEFT(E630,3))="093","Fall-2009",IF((LEFT(E630,3))="101","Spring-2010",IF((LEFT(E630,3))="102","Summer-2010",IF((LEFT(E630,3))="103","Fall-2010",IF((LEFT(E630,3))="111","Spring-2011",IF((LEFT(E630,3))="112","Summer-2011",IF((LEFT(E630,3))="113","Fall-2011",IF((LEFT(E630,3))="121","Spring-2012",IF((LEFT(E630,3))="122","Summer-2012",IF((LEFT(E630,3))="123","Fall-2012",IF((LEFT(E630,3))="131","Spring-2013",IF((LEFT(E630,3))="132","Summer-2013",IF((LEFT(E630,3))="133","Fall-2013",IF((LEFT(E630,3))="141","Spring-2014",IF((LEFT(E630,3))="142","Summer-2014",IF((LEFT(E630,3))="143","Fall-2014",0)))))))))))))))))))))))))</f>
        <v/>
      </c>
      <c r="H630" s="85" t="inlineStr">
        <is>
          <t>Spring-2015</t>
        </is>
      </c>
      <c r="I630" s="85" t="inlineStr">
        <is>
          <t>-</t>
        </is>
      </c>
      <c r="J630" s="85" t="inlineStr">
        <is>
          <t>-</t>
        </is>
      </c>
      <c r="K630" s="85" t="inlineStr">
        <is>
          <t>47, Shukrabad, Dhanmondi, Dhaka.</t>
        </is>
      </c>
      <c r="L630" s="85" t="inlineStr">
        <is>
          <t>Vill-Laksam, Post-Laksam, Dist-Comilla</t>
        </is>
      </c>
      <c r="M630" s="32" t="inlineStr">
        <is>
          <t>01924426696</t>
        </is>
      </c>
      <c r="N630" s="90" t="inlineStr">
        <is>
          <t>kamrul111-11-2036@diu.edu.bd</t>
        </is>
      </c>
    </row>
    <row customHeight="1" ht="12.75" r="631" s="161">
      <c r="A631" s="10" t="n"/>
      <c r="B631" s="85" t="n">
        <v>629</v>
      </c>
      <c r="C631" s="85" t="n"/>
      <c r="D631" s="96" t="inlineStr">
        <is>
          <t>Mithun Datta</t>
        </is>
      </c>
      <c r="E631" s="29" t="inlineStr">
        <is>
          <t>111-11-1965</t>
        </is>
      </c>
      <c r="F631" s="49">
        <f>IF((MID(E631,5,2))="10","ENG",IF((MID(E631,5,2))="11","BBA",IF((MID(E631,5,2))="12","MBA(E)",IF((MID(E631,5,2))="14","MBA",IF((MID(E631,5,2))="15","CSE",IF((MID(E631,5,2))="16","CIS",IF((MID(E631,5,2))="17","MS-MIS",IF((MID(E631,5,2))="18","B.COM",IF((MID(E631,5,2))="19","ETE",IF((MID(E631,5,2))="20","CS",IF((MID(E631,5,2))="21","MA-ENG(P)",IF((MID(E631,5,2))="22","MA-ENG(F)",IF((MID(E631,5,2))="23","TE",IF((MID(E631,5,2))="24","JMC",IF((MID(E631,5,2))="25","MS-CSE",IF((MID(E631,5,2))="26","LLB(H)",IF((MID(E631,5,2))="27","BRE",IF((MID(E631,5,2))="28","MSS-JMC",IF((MID(E631,5,2))="29","PHARMACY",IF((MID(E631,5,2))="30","ESDM",IF((MID(E631,5,2))="31","MS-ETE",IF((MID(E631,5,2))="32","MS-TE",IF((MID(E631,5,2))="33","EEE",IF((MID(E631,5,2))="34","NFE",IF((MID(E631,5,2))="35","SWE",IF((MID(E631,5,2))="36","LLB(P)",IF((MID(E631,5,2))="37","LLM(Pre)",IF((MID(E631,5,2))="38","LLM(F)",IF((MID(E631,5,2))="39","ICT",IF((MID(E631,5,2))="40","MTCA",IF((MID(E631,5,2))="41","MS-PH",IF((MID(E631,5,2))="42","ARCH",IF((MID(E631,5,2))="43","THM",IF((MID(E631,5,2))="44","MS-SWE",IF((MID(E631,5,2))="45","ENTRE",IF((MID(E631,5,2))="46","M-PHARM",IF((MID(E631,5,2))="47","CIVIL-ENG",0)))))))))))))))))))))))))))))))))))))</f>
        <v/>
      </c>
      <c r="G631" s="90">
        <f>IF((LEFT(E631,3))="063","Fall-2006",IF((LEFT(E631,3))="071","Spring-2007",IF((LEFT(E631,3))="072","Summer-2007",IF((LEFT(E631,3))="073","Fall-2007",IF((LEFT(E631,3))="081","Spring-2008",IF((LEFT(E631,3))="082","Summer-2008",IF((LEFT(E631,3))="083","Fall-2008",IF((LEFT(E631,3))="091","Spring-2009",IF((LEFT(E631,3))="092","Summer-2009",IF((LEFT(E631,3))="093","Fall-2009",IF((LEFT(E631,3))="101","Spring-2010",IF((LEFT(E631,3))="102","Summer-2010",IF((LEFT(E631,3))="103","Fall-2010",IF((LEFT(E631,3))="111","Spring-2011",IF((LEFT(E631,3))="112","Summer-2011",IF((LEFT(E631,3))="113","Fall-2011",IF((LEFT(E631,3))="121","Spring-2012",IF((LEFT(E631,3))="122","Summer-2012",IF((LEFT(E631,3))="123","Fall-2012",IF((LEFT(E631,3))="131","Spring-2013",IF((LEFT(E631,3))="132","Summer-2013",IF((LEFT(E631,3))="133","Fall-2013",IF((LEFT(E631,3))="141","Spring-2014",IF((LEFT(E631,3))="142","Summer-2014",IF((LEFT(E631,3))="143","Fall-2014",0)))))))))))))))))))))))))</f>
        <v/>
      </c>
      <c r="H631" s="85" t="inlineStr">
        <is>
          <t>Fall-2014</t>
        </is>
      </c>
      <c r="I631" s="85" t="inlineStr">
        <is>
          <t>Bangladesh University of Professional</t>
        </is>
      </c>
      <c r="J631" s="85" t="inlineStr">
        <is>
          <t>Student</t>
        </is>
      </c>
      <c r="K631" s="85" t="inlineStr">
        <is>
          <t>362/1, Elephat Road, Dhaka-1205.</t>
        </is>
      </c>
      <c r="L631" s="85" t="inlineStr">
        <is>
          <t>Vill-Mulgonj, Post-Sanfanpara, Thana-Kaligonj, Dist-Gazipur.</t>
        </is>
      </c>
      <c r="M631" s="32" t="inlineStr">
        <is>
          <t>01921659187</t>
        </is>
      </c>
      <c r="N631" s="27" t="inlineStr">
        <is>
          <t>mithundatta965@yahoo.com</t>
        </is>
      </c>
    </row>
    <row customHeight="1" ht="12.75" r="632" s="161">
      <c r="A632" s="10" t="n"/>
      <c r="B632" s="85" t="n">
        <v>630</v>
      </c>
      <c r="C632" s="85" t="n"/>
      <c r="D632" s="96" t="inlineStr">
        <is>
          <t>Santano Banik</t>
        </is>
      </c>
      <c r="E632" s="29" t="inlineStr">
        <is>
          <t>111-11-1993</t>
        </is>
      </c>
      <c r="F632" s="49">
        <f>IF((MID(E632,5,2))="10","ENG",IF((MID(E632,5,2))="11","BBA",IF((MID(E632,5,2))="12","MBA(E)",IF((MID(E632,5,2))="14","MBA",IF((MID(E632,5,2))="15","CSE",IF((MID(E632,5,2))="16","CIS",IF((MID(E632,5,2))="17","MS-MIS",IF((MID(E632,5,2))="18","B.COM",IF((MID(E632,5,2))="19","ETE",IF((MID(E632,5,2))="20","CS",IF((MID(E632,5,2))="21","MA-ENG(P)",IF((MID(E632,5,2))="22","MA-ENG(F)",IF((MID(E632,5,2))="23","TE",IF((MID(E632,5,2))="24","JMC",IF((MID(E632,5,2))="25","MS-CSE",IF((MID(E632,5,2))="26","LLB(H)",IF((MID(E632,5,2))="27","BRE",IF((MID(E632,5,2))="28","MSS-JMC",IF((MID(E632,5,2))="29","PHARMACY",IF((MID(E632,5,2))="30","ESDM",IF((MID(E632,5,2))="31","MS-ETE",IF((MID(E632,5,2))="32","MS-TE",IF((MID(E632,5,2))="33","EEE",IF((MID(E632,5,2))="34","NFE",IF((MID(E632,5,2))="35","SWE",IF((MID(E632,5,2))="36","LLB(P)",IF((MID(E632,5,2))="37","LLM(Pre)",IF((MID(E632,5,2))="38","LLM(F)",IF((MID(E632,5,2))="39","ICT",IF((MID(E632,5,2))="40","MTCA",IF((MID(E632,5,2))="41","MS-PH",IF((MID(E632,5,2))="42","ARCH",IF((MID(E632,5,2))="43","THM",IF((MID(E632,5,2))="44","MS-SWE",IF((MID(E632,5,2))="45","ENTRE",IF((MID(E632,5,2))="46","M-PHARM",IF((MID(E632,5,2))="47","CIVIL-ENG",0)))))))))))))))))))))))))))))))))))))</f>
        <v/>
      </c>
      <c r="G632" s="90">
        <f>IF((LEFT(E632,3))="063","Fall-2006",IF((LEFT(E632,3))="071","Spring-2007",IF((LEFT(E632,3))="072","Summer-2007",IF((LEFT(E632,3))="073","Fall-2007",IF((LEFT(E632,3))="081","Spring-2008",IF((LEFT(E632,3))="082","Summer-2008",IF((LEFT(E632,3))="083","Fall-2008",IF((LEFT(E632,3))="091","Spring-2009",IF((LEFT(E632,3))="092","Summer-2009",IF((LEFT(E632,3))="093","Fall-2009",IF((LEFT(E632,3))="101","Spring-2010",IF((LEFT(E632,3))="102","Summer-2010",IF((LEFT(E632,3))="103","Fall-2010",IF((LEFT(E632,3))="111","Spring-2011",IF((LEFT(E632,3))="112","Summer-2011",IF((LEFT(E632,3))="113","Fall-2011",IF((LEFT(E632,3))="121","Spring-2012",IF((LEFT(E632,3))="122","Summer-2012",IF((LEFT(E632,3))="123","Fall-2012",IF((LEFT(E632,3))="131","Spring-2013",IF((LEFT(E632,3))="132","Summer-2013",IF((LEFT(E632,3))="133","Fall-2013",IF((LEFT(E632,3))="141","Spring-2014",IF((LEFT(E632,3))="142","Summer-2014",IF((LEFT(E632,3))="143","Fall-2014",0)))))))))))))))))))))))))</f>
        <v/>
      </c>
      <c r="H632" s="85" t="inlineStr">
        <is>
          <t>Spring-2015</t>
        </is>
      </c>
      <c r="I632" s="85" t="inlineStr">
        <is>
          <t>-</t>
        </is>
      </c>
      <c r="J632" s="85" t="inlineStr">
        <is>
          <t>-</t>
        </is>
      </c>
      <c r="K632" s="85" t="inlineStr">
        <is>
          <t>47, Shukrabad, Dhanmondi, Dhaka.</t>
        </is>
      </c>
      <c r="L632" s="85" t="inlineStr">
        <is>
          <t>Vill-Chandina, Post-Chandina, Thana-Chandina, Dist-Comilla.</t>
        </is>
      </c>
      <c r="M632" s="32" t="inlineStr">
        <is>
          <t>01911614991</t>
        </is>
      </c>
      <c r="N632" t="inlineStr">
        <is>
          <t>santan011-1993@diu.edu.bd</t>
        </is>
      </c>
    </row>
    <row customHeight="1" ht="12.75" r="633" s="161">
      <c r="A633" s="10" t="n"/>
      <c r="B633" s="85" t="n">
        <v>631</v>
      </c>
      <c r="C633" s="85" t="n"/>
      <c r="D633" s="96" t="inlineStr">
        <is>
          <t>Al Amin</t>
        </is>
      </c>
      <c r="E633" s="29" t="inlineStr">
        <is>
          <t>111-11-2014</t>
        </is>
      </c>
      <c r="F633" s="49">
        <f>IF((MID(E633,5,2))="10","ENG",IF((MID(E633,5,2))="11","BBA",IF((MID(E633,5,2))="12","MBA(E)",IF((MID(E633,5,2))="14","MBA",IF((MID(E633,5,2))="15","CSE",IF((MID(E633,5,2))="16","CIS",IF((MID(E633,5,2))="17","MS-MIS",IF((MID(E633,5,2))="18","B.COM",IF((MID(E633,5,2))="19","ETE",IF((MID(E633,5,2))="20","CS",IF((MID(E633,5,2))="21","MA-ENG(P)",IF((MID(E633,5,2))="22","MA-ENG(F)",IF((MID(E633,5,2))="23","TE",IF((MID(E633,5,2))="24","JMC",IF((MID(E633,5,2))="25","MS-CSE",IF((MID(E633,5,2))="26","LLB(H)",IF((MID(E633,5,2))="27","BRE",IF((MID(E633,5,2))="28","MSS-JMC",IF((MID(E633,5,2))="29","PHARMACY",IF((MID(E633,5,2))="30","ESDM",IF((MID(E633,5,2))="31","MS-ETE",IF((MID(E633,5,2))="32","MS-TE",IF((MID(E633,5,2))="33","EEE",IF((MID(E633,5,2))="34","NFE",IF((MID(E633,5,2))="35","SWE",IF((MID(E633,5,2))="36","LLB(P)",IF((MID(E633,5,2))="37","LLM(Pre)",IF((MID(E633,5,2))="38","LLM(F)",IF((MID(E633,5,2))="39","ICT",IF((MID(E633,5,2))="40","MTCA",IF((MID(E633,5,2))="41","MS-PH",IF((MID(E633,5,2))="42","ARCH",IF((MID(E633,5,2))="43","THM",IF((MID(E633,5,2))="44","MS-SWE",IF((MID(E633,5,2))="45","ENTRE",IF((MID(E633,5,2))="46","M-PHARM",IF((MID(E633,5,2))="47","CIVIL-ENG",0)))))))))))))))))))))))))))))))))))))</f>
        <v/>
      </c>
      <c r="G633" s="90">
        <f>IF((LEFT(E633,3))="063","Fall-2006",IF((LEFT(E633,3))="071","Spring-2007",IF((LEFT(E633,3))="072","Summer-2007",IF((LEFT(E633,3))="073","Fall-2007",IF((LEFT(E633,3))="081","Spring-2008",IF((LEFT(E633,3))="082","Summer-2008",IF((LEFT(E633,3))="083","Fall-2008",IF((LEFT(E633,3))="091","Spring-2009",IF((LEFT(E633,3))="092","Summer-2009",IF((LEFT(E633,3))="093","Fall-2009",IF((LEFT(E633,3))="101","Spring-2010",IF((LEFT(E633,3))="102","Summer-2010",IF((LEFT(E633,3))="103","Fall-2010",IF((LEFT(E633,3))="111","Spring-2011",IF((LEFT(E633,3))="112","Summer-2011",IF((LEFT(E633,3))="113","Fall-2011",IF((LEFT(E633,3))="121","Spring-2012",IF((LEFT(E633,3))="122","Summer-2012",IF((LEFT(E633,3))="123","Fall-2012",IF((LEFT(E633,3))="131","Spring-2013",IF((LEFT(E633,3))="132","Summer-2013",IF((LEFT(E633,3))="133","Fall-2013",IF((LEFT(E633,3))="141","Spring-2014",IF((LEFT(E633,3))="142","Summer-2014",IF((LEFT(E633,3))="143","Fall-2014",0)))))))))))))))))))))))))</f>
        <v/>
      </c>
      <c r="H633" s="85" t="inlineStr">
        <is>
          <t>Fall-2014</t>
        </is>
      </c>
      <c r="I633" s="85" t="inlineStr">
        <is>
          <t>-</t>
        </is>
      </c>
      <c r="J633" s="85" t="inlineStr">
        <is>
          <t>-</t>
        </is>
      </c>
      <c r="K633" s="85" t="inlineStr">
        <is>
          <t>27/10, T&amp;T Colony, Motijheel, Dhaka.</t>
        </is>
      </c>
      <c r="L633" s="85" t="inlineStr">
        <is>
          <t>East Anaytpur, Kasimpur, Gazipur Sadar, Gazipur.</t>
        </is>
      </c>
      <c r="M633" s="32" t="inlineStr">
        <is>
          <t>01680034647</t>
        </is>
      </c>
      <c r="N633" s="90" t="inlineStr">
        <is>
          <t>joyamin2014@gmail.com</t>
        </is>
      </c>
    </row>
    <row customHeight="1" ht="12.75" r="634" s="161">
      <c r="A634" s="10" t="n"/>
      <c r="B634" s="85" t="n">
        <v>632</v>
      </c>
      <c r="C634" s="85" t="n"/>
      <c r="D634" s="96" t="inlineStr">
        <is>
          <t>Saddam Hossain</t>
        </is>
      </c>
      <c r="E634" s="29" t="inlineStr">
        <is>
          <t>111-11-2013</t>
        </is>
      </c>
      <c r="F634" s="49">
        <f>IF((MID(E634,5,2))="10","ENG",IF((MID(E634,5,2))="11","BBA",IF((MID(E634,5,2))="12","MBA(E)",IF((MID(E634,5,2))="14","MBA",IF((MID(E634,5,2))="15","CSE",IF((MID(E634,5,2))="16","CIS",IF((MID(E634,5,2))="17","MS-MIS",IF((MID(E634,5,2))="18","B.COM",IF((MID(E634,5,2))="19","ETE",IF((MID(E634,5,2))="20","CS",IF((MID(E634,5,2))="21","MA-ENG(P)",IF((MID(E634,5,2))="22","MA-ENG(F)",IF((MID(E634,5,2))="23","TE",IF((MID(E634,5,2))="24","JMC",IF((MID(E634,5,2))="25","MS-CSE",IF((MID(E634,5,2))="26","LLB(H)",IF((MID(E634,5,2))="27","BRE",IF((MID(E634,5,2))="28","MSS-JMC",IF((MID(E634,5,2))="29","PHARMACY",IF((MID(E634,5,2))="30","ESDM",IF((MID(E634,5,2))="31","MS-ETE",IF((MID(E634,5,2))="32","MS-TE",IF((MID(E634,5,2))="33","EEE",IF((MID(E634,5,2))="34","NFE",IF((MID(E634,5,2))="35","SWE",IF((MID(E634,5,2))="36","LLB(P)",IF((MID(E634,5,2))="37","LLM(Pre)",IF((MID(E634,5,2))="38","LLM(F)",IF((MID(E634,5,2))="39","ICT",IF((MID(E634,5,2))="40","MTCA",IF((MID(E634,5,2))="41","MS-PH",IF((MID(E634,5,2))="42","ARCH",IF((MID(E634,5,2))="43","THM",IF((MID(E634,5,2))="44","MS-SWE",IF((MID(E634,5,2))="45","ENTRE",IF((MID(E634,5,2))="46","M-PHARM",IF((MID(E634,5,2))="47","CIVIL-ENG",0)))))))))))))))))))))))))))))))))))))</f>
        <v/>
      </c>
      <c r="G634" s="90">
        <f>IF((LEFT(E634,3))="063","Fall-2006",IF((LEFT(E634,3))="071","Spring-2007",IF((LEFT(E634,3))="072","Summer-2007",IF((LEFT(E634,3))="073","Fall-2007",IF((LEFT(E634,3))="081","Spring-2008",IF((LEFT(E634,3))="082","Summer-2008",IF((LEFT(E634,3))="083","Fall-2008",IF((LEFT(E634,3))="091","Spring-2009",IF((LEFT(E634,3))="092","Summer-2009",IF((LEFT(E634,3))="093","Fall-2009",IF((LEFT(E634,3))="101","Spring-2010",IF((LEFT(E634,3))="102","Summer-2010",IF((LEFT(E634,3))="103","Fall-2010",IF((LEFT(E634,3))="111","Spring-2011",IF((LEFT(E634,3))="112","Summer-2011",IF((LEFT(E634,3))="113","Fall-2011",IF((LEFT(E634,3))="121","Spring-2012",IF((LEFT(E634,3))="122","Summer-2012",IF((LEFT(E634,3))="123","Fall-2012",IF((LEFT(E634,3))="131","Spring-2013",IF((LEFT(E634,3))="132","Summer-2013",IF((LEFT(E634,3))="133","Fall-2013",IF((LEFT(E634,3))="141","Spring-2014",IF((LEFT(E634,3))="142","Summer-2014",IF((LEFT(E634,3))="143","Fall-2014",0)))))))))))))))))))))))))</f>
        <v/>
      </c>
      <c r="H634" s="85" t="inlineStr">
        <is>
          <t>Fall-2014</t>
        </is>
      </c>
      <c r="I634" s="85" t="inlineStr">
        <is>
          <t>-</t>
        </is>
      </c>
      <c r="J634" s="85" t="inlineStr">
        <is>
          <t>-</t>
        </is>
      </c>
      <c r="K634" s="85" t="inlineStr">
        <is>
          <t>27/10, T&amp;T Colony, Motijheel, Dhaka.</t>
        </is>
      </c>
      <c r="L634" s="85" t="inlineStr">
        <is>
          <t>Vill-Shankishair, Post-South Balithuba, Thana-Farirgong, Dist-Chandpur.</t>
        </is>
      </c>
      <c r="M634" s="32" t="inlineStr">
        <is>
          <t>01759399867</t>
        </is>
      </c>
      <c r="N634" s="90" t="inlineStr">
        <is>
          <t>Princjoy001@yahoo.com</t>
        </is>
      </c>
    </row>
    <row customHeight="1" ht="12.75" r="635" s="161">
      <c r="A635" s="10" t="n"/>
      <c r="B635" s="85" t="n">
        <v>633</v>
      </c>
      <c r="C635" s="85" t="n"/>
      <c r="D635" s="96" t="inlineStr">
        <is>
          <t>Md. Ashab Ul Haque</t>
        </is>
      </c>
      <c r="E635" s="29" t="inlineStr">
        <is>
          <t>121-33-928</t>
        </is>
      </c>
      <c r="F635" s="49">
        <f>IF((MID(E635,5,2))="10","ENG",IF((MID(E635,5,2))="11","BBA",IF((MID(E635,5,2))="12","MBA(E)",IF((MID(E635,5,2))="14","MBA",IF((MID(E635,5,2))="15","CSE",IF((MID(E635,5,2))="16","CIS",IF((MID(E635,5,2))="17","MS-MIS",IF((MID(E635,5,2))="18","B.COM",IF((MID(E635,5,2))="19","ETE",IF((MID(E635,5,2))="20","CS",IF((MID(E635,5,2))="21","MA-ENG(P)",IF((MID(E635,5,2))="22","MA-ENG(F)",IF((MID(E635,5,2))="23","TE",IF((MID(E635,5,2))="24","JMC",IF((MID(E635,5,2))="25","MS-CSE",IF((MID(E635,5,2))="26","LLB(H)",IF((MID(E635,5,2))="27","BRE",IF((MID(E635,5,2))="28","MSS-JMC",IF((MID(E635,5,2))="29","PHARMACY",IF((MID(E635,5,2))="30","ESDM",IF((MID(E635,5,2))="31","MS-ETE",IF((MID(E635,5,2))="32","MS-TE",IF((MID(E635,5,2))="33","EEE",IF((MID(E635,5,2))="34","NFE",IF((MID(E635,5,2))="35","SWE",IF((MID(E635,5,2))="36","LLB(P)",IF((MID(E635,5,2))="37","LLM(Pre)",IF((MID(E635,5,2))="38","LLM(F)",IF((MID(E635,5,2))="39","ICT",IF((MID(E635,5,2))="40","MTCA",IF((MID(E635,5,2))="41","MS-PH",IF((MID(E635,5,2))="42","ARCH",IF((MID(E635,5,2))="43","THM",IF((MID(E635,5,2))="44","MS-SWE",IF((MID(E635,5,2))="45","ENTRE",IF((MID(E635,5,2))="46","M-PHARM",IF((MID(E635,5,2))="47","CIVIL-ENG",0)))))))))))))))))))))))))))))))))))))</f>
        <v/>
      </c>
      <c r="G635" s="90">
        <f>IF((LEFT(E635,3))="063","Fall-2006",IF((LEFT(E635,3))="071","Spring-2007",IF((LEFT(E635,3))="072","Summer-2007",IF((LEFT(E635,3))="073","Fall-2007",IF((LEFT(E635,3))="081","Spring-2008",IF((LEFT(E635,3))="082","Summer-2008",IF((LEFT(E635,3))="083","Fall-2008",IF((LEFT(E635,3))="091","Spring-2009",IF((LEFT(E635,3))="092","Summer-2009",IF((LEFT(E635,3))="093","Fall-2009",IF((LEFT(E635,3))="101","Spring-2010",IF((LEFT(E635,3))="102","Summer-2010",IF((LEFT(E635,3))="103","Fall-2010",IF((LEFT(E635,3))="111","Spring-2011",IF((LEFT(E635,3))="112","Summer-2011",IF((LEFT(E635,3))="113","Fall-2011",IF((LEFT(E635,3))="121","Spring-2012",IF((LEFT(E635,3))="122","Summer-2012",IF((LEFT(E635,3))="123","Fall-2012",IF((LEFT(E635,3))="131","Spring-2013",IF((LEFT(E635,3))="132","Summer-2013",IF((LEFT(E635,3))="133","Fall-2013",IF((LEFT(E635,3))="141","Spring-2014",IF((LEFT(E635,3))="142","Summer-2014",IF((LEFT(E635,3))="143","Fall-2014",0)))))))))))))))))))))))))</f>
        <v/>
      </c>
      <c r="H635" s="85" t="inlineStr">
        <is>
          <t>Spring-2015</t>
        </is>
      </c>
      <c r="I635" s="85" t="inlineStr">
        <is>
          <t>-</t>
        </is>
      </c>
      <c r="J635" s="85" t="inlineStr">
        <is>
          <t>-</t>
        </is>
      </c>
      <c r="K635" s="85" t="inlineStr">
        <is>
          <t>3rd Floor, House No-12, Block-D, Raod No-2, Mirpur-1, Dhaka.</t>
        </is>
      </c>
      <c r="L635" s="85" t="inlineStr">
        <is>
          <t>Vill-Daria, Post-Daria, Thana-Nawabgonj, Dist-Dinajpur.</t>
        </is>
      </c>
      <c r="M635" s="32" t="inlineStr">
        <is>
          <t>01723985172</t>
        </is>
      </c>
      <c r="N635" s="90" t="inlineStr">
        <is>
          <t>ashabulhaque@gmail.com</t>
        </is>
      </c>
    </row>
    <row customHeight="1" ht="12.75" r="636" s="161">
      <c r="A636" s="10" t="n"/>
      <c r="B636" s="85" t="n">
        <v>634</v>
      </c>
      <c r="C636" s="85" t="n"/>
      <c r="D636" s="96" t="inlineStr">
        <is>
          <t>Saurav Sarkar</t>
        </is>
      </c>
      <c r="E636" s="29" t="inlineStr">
        <is>
          <t>103-11-1748</t>
        </is>
      </c>
      <c r="F636" s="49">
        <f>IF((MID(E636,5,2))="10","ENG",IF((MID(E636,5,2))="11","BBA",IF((MID(E636,5,2))="12","MBA(E)",IF((MID(E636,5,2))="14","MBA",IF((MID(E636,5,2))="15","CSE",IF((MID(E636,5,2))="16","CIS",IF((MID(E636,5,2))="17","MS-MIS",IF((MID(E636,5,2))="18","B.COM",IF((MID(E636,5,2))="19","ETE",IF((MID(E636,5,2))="20","CS",IF((MID(E636,5,2))="21","MA-ENG(P)",IF((MID(E636,5,2))="22","MA-ENG(F)",IF((MID(E636,5,2))="23","TE",IF((MID(E636,5,2))="24","JMC",IF((MID(E636,5,2))="25","MS-CSE",IF((MID(E636,5,2))="26","LLB(H)",IF((MID(E636,5,2))="27","BRE",IF((MID(E636,5,2))="28","MSS-JMC",IF((MID(E636,5,2))="29","PHARMACY",IF((MID(E636,5,2))="30","ESDM",IF((MID(E636,5,2))="31","MS-ETE",IF((MID(E636,5,2))="32","MS-TE",IF((MID(E636,5,2))="33","EEE",IF((MID(E636,5,2))="34","NFE",IF((MID(E636,5,2))="35","SWE",IF((MID(E636,5,2))="36","LLB(P)",IF((MID(E636,5,2))="37","LLM(Pre)",IF((MID(E636,5,2))="38","LLM(F)",IF((MID(E636,5,2))="39","ICT",IF((MID(E636,5,2))="40","MTCA",IF((MID(E636,5,2))="41","MS-PH",IF((MID(E636,5,2))="42","ARCH",IF((MID(E636,5,2))="43","THM",IF((MID(E636,5,2))="44","MS-SWE",IF((MID(E636,5,2))="45","ENTRE",IF((MID(E636,5,2))="46","M-PHARM",IF((MID(E636,5,2))="47","CIVIL-ENG",0)))))))))))))))))))))))))))))))))))))</f>
        <v/>
      </c>
      <c r="G636" s="90">
        <f>IF((LEFT(E636,3))="063","Fall-2006",IF((LEFT(E636,3))="071","Spring-2007",IF((LEFT(E636,3))="072","Summer-2007",IF((LEFT(E636,3))="073","Fall-2007",IF((LEFT(E636,3))="081","Spring-2008",IF((LEFT(E636,3))="082","Summer-2008",IF((LEFT(E636,3))="083","Fall-2008",IF((LEFT(E636,3))="091","Spring-2009",IF((LEFT(E636,3))="092","Summer-2009",IF((LEFT(E636,3))="093","Fall-2009",IF((LEFT(E636,3))="101","Spring-2010",IF((LEFT(E636,3))="102","Summer-2010",IF((LEFT(E636,3))="103","Fall-2010",IF((LEFT(E636,3))="111","Spring-2011",IF((LEFT(E636,3))="112","Summer-2011",IF((LEFT(E636,3))="113","Fall-2011",IF((LEFT(E636,3))="121","Spring-2012",IF((LEFT(E636,3))="122","Summer-2012",IF((LEFT(E636,3))="123","Fall-2012",IF((LEFT(E636,3))="131","Spring-2013",IF((LEFT(E636,3))="132","Summer-2013",IF((LEFT(E636,3))="133","Fall-2013",IF((LEFT(E636,3))="141","Spring-2014",IF((LEFT(E636,3))="142","Summer-2014",IF((LEFT(E636,3))="143","Fall-2014",0)))))))))))))))))))))))))</f>
        <v/>
      </c>
      <c r="H636" s="85" t="inlineStr">
        <is>
          <t>Fall-2014</t>
        </is>
      </c>
      <c r="I636" s="85" t="inlineStr">
        <is>
          <t>-</t>
        </is>
      </c>
      <c r="J636" s="85" t="inlineStr">
        <is>
          <t>-</t>
        </is>
      </c>
      <c r="K636" s="85" t="inlineStr">
        <is>
          <t>65, Drim Bulding, New Pulatan Lane, Azimpur, Dhaka.</t>
        </is>
      </c>
      <c r="L636" s="85" t="inlineStr">
        <is>
          <t>Sarkar Bari, Vill-Yiknia, Post-Sreemangol, Dist-Moulovibazar.</t>
        </is>
      </c>
      <c r="M636" s="32" t="inlineStr">
        <is>
          <t>01749743047</t>
        </is>
      </c>
      <c r="N636" t="inlineStr">
        <is>
          <t>hbksaurav92@gmail.com</t>
        </is>
      </c>
    </row>
    <row customHeight="1" ht="12.75" r="637" s="161">
      <c r="A637" s="10" t="n"/>
      <c r="B637" s="85" t="n">
        <v>635</v>
      </c>
      <c r="C637" s="85" t="n"/>
      <c r="D637" s="96" t="inlineStr">
        <is>
          <t>Umme Salma</t>
        </is>
      </c>
      <c r="E637" s="29" t="inlineStr">
        <is>
          <t>103-11-1740</t>
        </is>
      </c>
      <c r="F637" s="49">
        <f>IF((MID(E637,5,2))="10","ENG",IF((MID(E637,5,2))="11","BBA",IF((MID(E637,5,2))="12","MBA(E)",IF((MID(E637,5,2))="14","MBA",IF((MID(E637,5,2))="15","CSE",IF((MID(E637,5,2))="16","CIS",IF((MID(E637,5,2))="17","MS-MIS",IF((MID(E637,5,2))="18","B.COM",IF((MID(E637,5,2))="19","ETE",IF((MID(E637,5,2))="20","CS",IF((MID(E637,5,2))="21","MA-ENG(P)",IF((MID(E637,5,2))="22","MA-ENG(F)",IF((MID(E637,5,2))="23","TE",IF((MID(E637,5,2))="24","JMC",IF((MID(E637,5,2))="25","MS-CSE",IF((MID(E637,5,2))="26","LLB(H)",IF((MID(E637,5,2))="27","BRE",IF((MID(E637,5,2))="28","MSS-JMC",IF((MID(E637,5,2))="29","PHARMACY",IF((MID(E637,5,2))="30","ESDM",IF((MID(E637,5,2))="31","MS-ETE",IF((MID(E637,5,2))="32","MS-TE",IF((MID(E637,5,2))="33","EEE",IF((MID(E637,5,2))="34","NFE",IF((MID(E637,5,2))="35","SWE",IF((MID(E637,5,2))="36","LLB(P)",IF((MID(E637,5,2))="37","LLM(Pre)",IF((MID(E637,5,2))="38","LLM(F)",IF((MID(E637,5,2))="39","ICT",IF((MID(E637,5,2))="40","MTCA",IF((MID(E637,5,2))="41","MS-PH",IF((MID(E637,5,2))="42","ARCH",IF((MID(E637,5,2))="43","THM",IF((MID(E637,5,2))="44","MS-SWE",IF((MID(E637,5,2))="45","ENTRE",IF((MID(E637,5,2))="46","M-PHARM",IF((MID(E637,5,2))="47","CIVIL-ENG",0)))))))))))))))))))))))))))))))))))))</f>
        <v/>
      </c>
      <c r="G637" s="90">
        <f>IF((LEFT(E637,3))="063","Fall-2006",IF((LEFT(E637,3))="071","Spring-2007",IF((LEFT(E637,3))="072","Summer-2007",IF((LEFT(E637,3))="073","Fall-2007",IF((LEFT(E637,3))="081","Spring-2008",IF((LEFT(E637,3))="082","Summer-2008",IF((LEFT(E637,3))="083","Fall-2008",IF((LEFT(E637,3))="091","Spring-2009",IF((LEFT(E637,3))="092","Summer-2009",IF((LEFT(E637,3))="093","Fall-2009",IF((LEFT(E637,3))="101","Spring-2010",IF((LEFT(E637,3))="102","Summer-2010",IF((LEFT(E637,3))="103","Fall-2010",IF((LEFT(E637,3))="111","Spring-2011",IF((LEFT(E637,3))="112","Summer-2011",IF((LEFT(E637,3))="113","Fall-2011",IF((LEFT(E637,3))="121","Spring-2012",IF((LEFT(E637,3))="122","Summer-2012",IF((LEFT(E637,3))="123","Fall-2012",IF((LEFT(E637,3))="131","Spring-2013",IF((LEFT(E637,3))="132","Summer-2013",IF((LEFT(E637,3))="133","Fall-2013",IF((LEFT(E637,3))="141","Spring-2014",IF((LEFT(E637,3))="142","Summer-2014",IF((LEFT(E637,3))="143","Fall-2014",0)))))))))))))))))))))))))</f>
        <v/>
      </c>
      <c r="H637" s="85" t="inlineStr">
        <is>
          <t>Fall-2014</t>
        </is>
      </c>
      <c r="I637" s="85" t="inlineStr">
        <is>
          <t>-</t>
        </is>
      </c>
      <c r="J637" s="85" t="inlineStr">
        <is>
          <t>-</t>
        </is>
      </c>
      <c r="K637" s="85" t="inlineStr">
        <is>
          <t>Kha-44/1, Shahajadpur, Gulshan, Dhaka.</t>
        </is>
      </c>
      <c r="L637" s="85" t="inlineStr">
        <is>
          <t>Kha-44/1, Shahajadpur, Gulshan, Dhaka.</t>
        </is>
      </c>
      <c r="M637" s="32" t="inlineStr">
        <is>
          <t>01688700306</t>
        </is>
      </c>
      <c r="N637" s="27" t="inlineStr">
        <is>
          <t>ummesalma070@gmail.com</t>
        </is>
      </c>
    </row>
    <row customHeight="1" ht="12.75" r="638" s="161">
      <c r="A638" s="10" t="n"/>
      <c r="B638" s="85" t="n">
        <v>636</v>
      </c>
      <c r="C638" s="85" t="n"/>
      <c r="D638" s="96" t="inlineStr">
        <is>
          <t>Mousumi Akhter</t>
        </is>
      </c>
      <c r="E638" s="29" t="inlineStr">
        <is>
          <t>103-11-1743</t>
        </is>
      </c>
      <c r="F638" s="49">
        <f>IF((MID(E638,5,2))="10","ENG",IF((MID(E638,5,2))="11","BBA",IF((MID(E638,5,2))="12","MBA(E)",IF((MID(E638,5,2))="14","MBA",IF((MID(E638,5,2))="15","CSE",IF((MID(E638,5,2))="16","CIS",IF((MID(E638,5,2))="17","MS-MIS",IF((MID(E638,5,2))="18","B.COM",IF((MID(E638,5,2))="19","ETE",IF((MID(E638,5,2))="20","CS",IF((MID(E638,5,2))="21","MA-ENG(P)",IF((MID(E638,5,2))="22","MA-ENG(F)",IF((MID(E638,5,2))="23","TE",IF((MID(E638,5,2))="24","JMC",IF((MID(E638,5,2))="25","MS-CSE",IF((MID(E638,5,2))="26","LLB(H)",IF((MID(E638,5,2))="27","BRE",IF((MID(E638,5,2))="28","MSS-JMC",IF((MID(E638,5,2))="29","PHARMACY",IF((MID(E638,5,2))="30","ESDM",IF((MID(E638,5,2))="31","MS-ETE",IF((MID(E638,5,2))="32","MS-TE",IF((MID(E638,5,2))="33","EEE",IF((MID(E638,5,2))="34","NFE",IF((MID(E638,5,2))="35","SWE",IF((MID(E638,5,2))="36","LLB(P)",IF((MID(E638,5,2))="37","LLM(Pre)",IF((MID(E638,5,2))="38","LLM(F)",IF((MID(E638,5,2))="39","ICT",IF((MID(E638,5,2))="40","MTCA",IF((MID(E638,5,2))="41","MS-PH",IF((MID(E638,5,2))="42","ARCH",IF((MID(E638,5,2))="43","THM",IF((MID(E638,5,2))="44","MS-SWE",IF((MID(E638,5,2))="45","ENTRE",IF((MID(E638,5,2))="46","M-PHARM",IF((MID(E638,5,2))="47","CIVIL-ENG",0)))))))))))))))))))))))))))))))))))))</f>
        <v/>
      </c>
      <c r="G638" s="90">
        <f>IF((LEFT(E638,3))="063","Fall-2006",IF((LEFT(E638,3))="071","Spring-2007",IF((LEFT(E638,3))="072","Summer-2007",IF((LEFT(E638,3))="073","Fall-2007",IF((LEFT(E638,3))="081","Spring-2008",IF((LEFT(E638,3))="082","Summer-2008",IF((LEFT(E638,3))="083","Fall-2008",IF((LEFT(E638,3))="091","Spring-2009",IF((LEFT(E638,3))="092","Summer-2009",IF((LEFT(E638,3))="093","Fall-2009",IF((LEFT(E638,3))="101","Spring-2010",IF((LEFT(E638,3))="102","Summer-2010",IF((LEFT(E638,3))="103","Fall-2010",IF((LEFT(E638,3))="111","Spring-2011",IF((LEFT(E638,3))="112","Summer-2011",IF((LEFT(E638,3))="113","Fall-2011",IF((LEFT(E638,3))="121","Spring-2012",IF((LEFT(E638,3))="122","Summer-2012",IF((LEFT(E638,3))="123","Fall-2012",IF((LEFT(E638,3))="131","Spring-2013",IF((LEFT(E638,3))="132","Summer-2013",IF((LEFT(E638,3))="133","Fall-2013",IF((LEFT(E638,3))="141","Spring-2014",IF((LEFT(E638,3))="142","Summer-2014",IF((LEFT(E638,3))="143","Fall-2014",0)))))))))))))))))))))))))</f>
        <v/>
      </c>
      <c r="H638" s="85" t="inlineStr">
        <is>
          <t>Fall-2014</t>
        </is>
      </c>
      <c r="I638" s="85" t="inlineStr">
        <is>
          <t>-</t>
        </is>
      </c>
      <c r="J638" s="85" t="inlineStr">
        <is>
          <t>-</t>
        </is>
      </c>
      <c r="K638" s="85" t="inlineStr">
        <is>
          <t>12/4, Panthapath, Dhaka-1207.</t>
        </is>
      </c>
      <c r="L638" s="85" t="inlineStr">
        <is>
          <t>12/4, Panthapath, Dhaka-1207.</t>
        </is>
      </c>
      <c r="M638" s="32" t="inlineStr">
        <is>
          <t>01913468407</t>
        </is>
      </c>
      <c r="N638" t="inlineStr">
        <is>
          <t>mousumi-1743@diu.edu.bd</t>
        </is>
      </c>
    </row>
    <row customHeight="1" ht="12.75" r="639" s="161">
      <c r="A639" s="10" t="n"/>
      <c r="B639" s="85" t="n">
        <v>637</v>
      </c>
      <c r="C639" s="85" t="n"/>
      <c r="D639" s="96" t="inlineStr">
        <is>
          <t>Taslima Hakim</t>
        </is>
      </c>
      <c r="E639" s="29" t="inlineStr">
        <is>
          <t>103-11-1749</t>
        </is>
      </c>
      <c r="F639" s="49">
        <f>IF((MID(E639,5,2))="10","ENG",IF((MID(E639,5,2))="11","BBA",IF((MID(E639,5,2))="12","MBA(E)",IF((MID(E639,5,2))="14","MBA",IF((MID(E639,5,2))="15","CSE",IF((MID(E639,5,2))="16","CIS",IF((MID(E639,5,2))="17","MS-MIS",IF((MID(E639,5,2))="18","B.COM",IF((MID(E639,5,2))="19","ETE",IF((MID(E639,5,2))="20","CS",IF((MID(E639,5,2))="21","MA-ENG(P)",IF((MID(E639,5,2))="22","MA-ENG(F)",IF((MID(E639,5,2))="23","TE",IF((MID(E639,5,2))="24","JMC",IF((MID(E639,5,2))="25","MS-CSE",IF((MID(E639,5,2))="26","LLB(H)",IF((MID(E639,5,2))="27","BRE",IF((MID(E639,5,2))="28","MSS-JMC",IF((MID(E639,5,2))="29","PHARMACY",IF((MID(E639,5,2))="30","ESDM",IF((MID(E639,5,2))="31","MS-ETE",IF((MID(E639,5,2))="32","MS-TE",IF((MID(E639,5,2))="33","EEE",IF((MID(E639,5,2))="34","NFE",IF((MID(E639,5,2))="35","SWE",IF((MID(E639,5,2))="36","LLB(P)",IF((MID(E639,5,2))="37","LLM(Pre)",IF((MID(E639,5,2))="38","LLM(F)",IF((MID(E639,5,2))="39","ICT",IF((MID(E639,5,2))="40","MTCA",IF((MID(E639,5,2))="41","MS-PH",IF((MID(E639,5,2))="42","ARCH",IF((MID(E639,5,2))="43","THM",IF((MID(E639,5,2))="44","MS-SWE",IF((MID(E639,5,2))="45","ENTRE",IF((MID(E639,5,2))="46","M-PHARM",IF((MID(E639,5,2))="47","CIVIL-ENG",0)))))))))))))))))))))))))))))))))))))</f>
        <v/>
      </c>
      <c r="G639" s="90">
        <f>IF((LEFT(E639,3))="063","Fall-2006",IF((LEFT(E639,3))="071","Spring-2007",IF((LEFT(E639,3))="072","Summer-2007",IF((LEFT(E639,3))="073","Fall-2007",IF((LEFT(E639,3))="081","Spring-2008",IF((LEFT(E639,3))="082","Summer-2008",IF((LEFT(E639,3))="083","Fall-2008",IF((LEFT(E639,3))="091","Spring-2009",IF((LEFT(E639,3))="092","Summer-2009",IF((LEFT(E639,3))="093","Fall-2009",IF((LEFT(E639,3))="101","Spring-2010",IF((LEFT(E639,3))="102","Summer-2010",IF((LEFT(E639,3))="103","Fall-2010",IF((LEFT(E639,3))="111","Spring-2011",IF((LEFT(E639,3))="112","Summer-2011",IF((LEFT(E639,3))="113","Fall-2011",IF((LEFT(E639,3))="121","Spring-2012",IF((LEFT(E639,3))="122","Summer-2012",IF((LEFT(E639,3))="123","Fall-2012",IF((LEFT(E639,3))="131","Spring-2013",IF((LEFT(E639,3))="132","Summer-2013",IF((LEFT(E639,3))="133","Fall-2013",IF((LEFT(E639,3))="141","Spring-2014",IF((LEFT(E639,3))="142","Summer-2014",IF((LEFT(E639,3))="143","Fall-2014",0)))))))))))))))))))))))))</f>
        <v/>
      </c>
      <c r="H639" s="85" t="inlineStr">
        <is>
          <t>Summer-2014</t>
        </is>
      </c>
      <c r="I639" s="85" t="inlineStr">
        <is>
          <t>-=</t>
        </is>
      </c>
      <c r="J639" s="85" t="inlineStr">
        <is>
          <t>-</t>
        </is>
      </c>
      <c r="K639" s="85" t="inlineStr">
        <is>
          <t>15/31, Block-D, Mirpur-12, Pallabi, Dhaka.</t>
        </is>
      </c>
      <c r="L639" s="85" t="inlineStr">
        <is>
          <t>15/31, Block-D, Mirpur-12, Pallabi, Dhaka.</t>
        </is>
      </c>
      <c r="M639" s="32" t="inlineStr">
        <is>
          <t>01686433341</t>
        </is>
      </c>
      <c r="N639" s="90" t="inlineStr">
        <is>
          <t>taslimahakim75@gmail.com</t>
        </is>
      </c>
    </row>
    <row customHeight="1" ht="12.75" r="640" s="161">
      <c r="A640" s="10" t="n"/>
      <c r="B640" s="85" t="n">
        <v>638</v>
      </c>
      <c r="C640" s="85" t="n"/>
      <c r="D640" s="86" t="inlineStr">
        <is>
          <t>Gopal Chandra Das</t>
        </is>
      </c>
      <c r="E640" s="86" t="inlineStr">
        <is>
          <t>143-25-427</t>
        </is>
      </c>
      <c r="F640" s="49">
        <f>IF((MID(E640,5,2))="10","ENG",IF((MID(E640,5,2))="11","BBA",IF((MID(E640,5,2))="12","MBA(E)",IF((MID(E640,5,2))="14","MBA",IF((MID(E640,5,2))="15","CSE",IF((MID(E640,5,2))="16","CIS",IF((MID(E640,5,2))="17","MS-MIS",IF((MID(E640,5,2))="18","B.COM",IF((MID(E640,5,2))="19","ETE",IF((MID(E640,5,2))="20","CS",IF((MID(E640,5,2))="21","MA-ENG(P)",IF((MID(E640,5,2))="22","MA-ENG(F)",IF((MID(E640,5,2))="23","TE",IF((MID(E640,5,2))="24","JMC",IF((MID(E640,5,2))="25","MS-CSE",IF((MID(E640,5,2))="26","LLB(H)",IF((MID(E640,5,2))="27","BRE",IF((MID(E640,5,2))="28","MSS-JMC",IF((MID(E640,5,2))="29","PHARMACY",IF((MID(E640,5,2))="30","ESDM",IF((MID(E640,5,2))="31","MS-ETE",IF((MID(E640,5,2))="32","MS-TE",IF((MID(E640,5,2))="33","EEE",IF((MID(E640,5,2))="34","NFE",IF((MID(E640,5,2))="35","SWE",IF((MID(E640,5,2))="36","LLB(P)",IF((MID(E640,5,2))="37","LLM(Pre)",IF((MID(E640,5,2))="38","LLM(F)",IF((MID(E640,5,2))="39","ICT",IF((MID(E640,5,2))="40","MTCA",IF((MID(E640,5,2))="41","MS-PH",IF((MID(E640,5,2))="42","ARCH",IF((MID(E640,5,2))="43","THM",IF((MID(E640,5,2))="44","MS-SWE",IF((MID(E640,5,2))="45","ENTRE",IF((MID(E640,5,2))="46","M-PHARM",IF((MID(E640,5,2))="47","CIVIL-ENG",0)))))))))))))))))))))))))))))))))))))</f>
        <v/>
      </c>
      <c r="G640" s="90">
        <f>IF((LEFT(E640,3))="063","Fall-2006",IF((LEFT(E640,3))="071","Spring-2007",IF((LEFT(E640,3))="072","Summer-2007",IF((LEFT(E640,3))="073","Fall-2007",IF((LEFT(E640,3))="081","Spring-2008",IF((LEFT(E640,3))="082","Summer-2008",IF((LEFT(E640,3))="083","Fall-2008",IF((LEFT(E640,3))="091","Spring-2009",IF((LEFT(E640,3))="092","Summer-2009",IF((LEFT(E640,3))="093","Fall-2009",IF((LEFT(E640,3))="101","Spring-2010",IF((LEFT(E640,3))="102","Summer-2010",IF((LEFT(E640,3))="103","Fall-2010",IF((LEFT(E640,3))="111","Spring-2011",IF((LEFT(E640,3))="112","Summer-2011",IF((LEFT(E640,3))="113","Fall-2011",IF((LEFT(E640,3))="121","Spring-2012",IF((LEFT(E640,3))="122","Summer-2012",IF((LEFT(E640,3))="123","Fall-2012",IF((LEFT(E640,3))="131","Spring-2013",IF((LEFT(E640,3))="132","Summer-2013",IF((LEFT(E640,3))="133","Fall-2013",IF((LEFT(E640,3))="141","Spring-2014",IF((LEFT(E640,3))="142","Summer-2014",IF((LEFT(E640,3))="143","Fall-2014",0)))))))))))))))))))))))))</f>
        <v/>
      </c>
      <c r="H640" s="85" t="inlineStr">
        <is>
          <t>Summer-2015</t>
        </is>
      </c>
      <c r="I640" s="85" t="inlineStr">
        <is>
          <t>Corporate IT Division, Navana Group</t>
        </is>
      </c>
      <c r="J640" s="85" t="inlineStr">
        <is>
          <t>Software Engineer</t>
        </is>
      </c>
      <c r="K640" s="85" t="inlineStr">
        <is>
          <t>11/1/A Siddeshwari lane (5th floor), Dhaka-1217</t>
        </is>
      </c>
      <c r="L640" s="85" t="inlineStr">
        <is>
          <t>Vill: Banipara, PO: Billkrishnapur, Thana: Raninagar, Dist: Naogaon</t>
        </is>
      </c>
      <c r="M640" s="17" t="n">
        <v>1713423799</v>
      </c>
      <c r="N640" s="23">
        <f>HYPERLINK("mailto:dew.sub@gmail.com","dew.sub@gmail.com")</f>
        <v/>
      </c>
    </row>
    <row customHeight="1" ht="12.75" r="641" s="161">
      <c r="A641" s="10" t="n"/>
      <c r="B641" s="85" t="n">
        <v>639</v>
      </c>
      <c r="C641" s="85" t="n"/>
      <c r="D641" s="96" t="inlineStr">
        <is>
          <t>Md. Emrul Islam</t>
        </is>
      </c>
      <c r="E641" s="60" t="inlineStr">
        <is>
          <t>101-11-1323</t>
        </is>
      </c>
      <c r="F641" s="49">
        <f>IF((MID(E641,5,2))="10","ENG",IF((MID(E641,5,2))="11","BBA",IF((MID(E641,5,2))="12","MBA(E)",IF((MID(E641,5,2))="14","MBA",IF((MID(E641,5,2))="15","CSE",IF((MID(E641,5,2))="16","CIS",IF((MID(E641,5,2))="17","MS-MIS",IF((MID(E641,5,2))="18","B.COM",IF((MID(E641,5,2))="19","ETE",IF((MID(E641,5,2))="20","CS",IF((MID(E641,5,2))="21","MA-ENG(P)",IF((MID(E641,5,2))="22","MA-ENG(F)",IF((MID(E641,5,2))="23","TE",IF((MID(E641,5,2))="24","JMC",IF((MID(E641,5,2))="25","MS-CSE",IF((MID(E641,5,2))="26","LLB(H)",IF((MID(E641,5,2))="27","BRE",IF((MID(E641,5,2))="28","MSS-JMC",IF((MID(E641,5,2))="29","PHARMACY",IF((MID(E641,5,2))="30","ESDM",IF((MID(E641,5,2))="31","MS-ETE",IF((MID(E641,5,2))="32","MS-TE",IF((MID(E641,5,2))="33","EEE",IF((MID(E641,5,2))="34","NFE",IF((MID(E641,5,2))="35","SWE",IF((MID(E641,5,2))="36","LLB(P)",IF((MID(E641,5,2))="37","LLM(Pre)",IF((MID(E641,5,2))="38","LLM(F)",IF((MID(E641,5,2))="39","ICT",IF((MID(E641,5,2))="40","MTCA",IF((MID(E641,5,2))="41","MS-PH",IF((MID(E641,5,2))="42","ARCH",IF((MID(E641,5,2))="43","THM",IF((MID(E641,5,2))="44","MS-SWE",IF((MID(E641,5,2))="45","ENTRE",IF((MID(E641,5,2))="46","M-PHARM",IF((MID(E641,5,2))="47","CIVIL-ENG",0)))))))))))))))))))))))))))))))))))))</f>
        <v/>
      </c>
      <c r="G641" s="90">
        <f>IF((LEFT(E641,3))="063","Fall-2006",IF((LEFT(E641,3))="071","Spring-2007",IF((LEFT(E641,3))="072","Summer-2007",IF((LEFT(E641,3))="073","Fall-2007",IF((LEFT(E641,3))="081","Spring-2008",IF((LEFT(E641,3))="082","Summer-2008",IF((LEFT(E641,3))="083","Fall-2008",IF((LEFT(E641,3))="091","Spring-2009",IF((LEFT(E641,3))="092","Summer-2009",IF((LEFT(E641,3))="093","Fall-2009",IF((LEFT(E641,3))="101","Spring-2010",IF((LEFT(E641,3))="102","Summer-2010",IF((LEFT(E641,3))="103","Fall-2010",IF((LEFT(E641,3))="111","Spring-2011",IF((LEFT(E641,3))="112","Summer-2011",IF((LEFT(E641,3))="113","Fall-2011",IF((LEFT(E641,3))="121","Spring-2012",IF((LEFT(E641,3))="122","Summer-2012",IF((LEFT(E641,3))="123","Fall-2012",IF((LEFT(E641,3))="131","Spring-2013",IF((LEFT(E641,3))="132","Summer-2013",IF((LEFT(E641,3))="133","Fall-2013",IF((LEFT(E641,3))="141","Spring-2014",IF((LEFT(E641,3))="142","Summer-2014",IF((LEFT(E641,3))="143","Fall-2014",0)))))))))))))))))))))))))</f>
        <v/>
      </c>
      <c r="H641" s="85" t="inlineStr">
        <is>
          <t>Spring-2015</t>
        </is>
      </c>
      <c r="I641" s="85" t="inlineStr">
        <is>
          <t>-</t>
        </is>
      </c>
      <c r="J641" s="85" t="inlineStr">
        <is>
          <t>-</t>
        </is>
      </c>
      <c r="K641" s="85" t="inlineStr">
        <is>
          <t>330, Tangail House, Jafrabad, Sonaor, Dhanmondi,Dhaka.</t>
        </is>
      </c>
      <c r="L641" s="85" t="inlineStr">
        <is>
          <t>Vill-Dhekra, Post-Chhatanidhekra, Thana-Adandhigi, Dist-Bogra.</t>
        </is>
      </c>
      <c r="M641" s="32" t="inlineStr">
        <is>
          <t>01746333646</t>
        </is>
      </c>
      <c r="N641" t="inlineStr">
        <is>
          <t>emrul14-1515@diu.edu.bd</t>
        </is>
      </c>
    </row>
    <row customHeight="1" ht="12.75" r="642" s="161">
      <c r="A642" s="10" t="n"/>
      <c r="B642" s="85" t="n">
        <v>640</v>
      </c>
      <c r="C642" s="85" t="n"/>
      <c r="D642" s="96" t="inlineStr">
        <is>
          <t>Mohammad Shafiur Rahman</t>
        </is>
      </c>
      <c r="E642" s="60" t="inlineStr">
        <is>
          <t>122-14-333</t>
        </is>
      </c>
      <c r="F642" s="49">
        <f>IF((MID(E642,5,2))="10","ENG",IF((MID(E642,5,2))="11","BBA",IF((MID(E642,5,2))="12","MBA(E)",IF((MID(E642,5,2))="14","MBA",IF((MID(E642,5,2))="15","CSE",IF((MID(E642,5,2))="16","CIS",IF((MID(E642,5,2))="17","MS-MIS",IF((MID(E642,5,2))="18","B.COM",IF((MID(E642,5,2))="19","ETE",IF((MID(E642,5,2))="20","CS",IF((MID(E642,5,2))="21","MA-ENG(P)",IF((MID(E642,5,2))="22","MA-ENG(F)",IF((MID(E642,5,2))="23","TE",IF((MID(E642,5,2))="24","JMC",IF((MID(E642,5,2))="25","MS-CSE",IF((MID(E642,5,2))="26","LLB(H)",IF((MID(E642,5,2))="27","BRE",IF((MID(E642,5,2))="28","MSS-JMC",IF((MID(E642,5,2))="29","PHARMACY",IF((MID(E642,5,2))="30","ESDM",IF((MID(E642,5,2))="31","MS-ETE",IF((MID(E642,5,2))="32","MS-TE",IF((MID(E642,5,2))="33","EEE",IF((MID(E642,5,2))="34","NFE",IF((MID(E642,5,2))="35","SWE",IF((MID(E642,5,2))="36","LLB(P)",IF((MID(E642,5,2))="37","LLM(Pre)",IF((MID(E642,5,2))="38","LLM(F)",IF((MID(E642,5,2))="39","ICT",IF((MID(E642,5,2))="40","MTCA",IF((MID(E642,5,2))="41","MS-PH",IF((MID(E642,5,2))="42","ARCH",IF((MID(E642,5,2))="43","THM",IF((MID(E642,5,2))="44","MS-SWE",IF((MID(E642,5,2))="45","ENTRE",IF((MID(E642,5,2))="46","M-PHARM",IF((MID(E642,5,2))="47","CIVIL-ENG",0)))))))))))))))))))))))))))))))))))))</f>
        <v/>
      </c>
      <c r="G642" s="90">
        <f>IF((LEFT(E642,3))="063","Fall-2006",IF((LEFT(E642,3))="071","Spring-2007",IF((LEFT(E642,3))="072","Summer-2007",IF((LEFT(E642,3))="073","Fall-2007",IF((LEFT(E642,3))="081","Spring-2008",IF((LEFT(E642,3))="082","Summer-2008",IF((LEFT(E642,3))="083","Fall-2008",IF((LEFT(E642,3))="091","Spring-2009",IF((LEFT(E642,3))="092","Summer-2009",IF((LEFT(E642,3))="093","Fall-2009",IF((LEFT(E642,3))="101","Spring-2010",IF((LEFT(E642,3))="102","Summer-2010",IF((LEFT(E642,3))="103","Fall-2010",IF((LEFT(E642,3))="111","Spring-2011",IF((LEFT(E642,3))="112","Summer-2011",IF((LEFT(E642,3))="113","Fall-2011",IF((LEFT(E642,3))="121","Spring-2012",IF((LEFT(E642,3))="122","Summer-2012",IF((LEFT(E642,3))="123","Fall-2012",IF((LEFT(E642,3))="131","Spring-2013",IF((LEFT(E642,3))="132","Summer-2013",IF((LEFT(E642,3))="133","Fall-2013",IF((LEFT(E642,3))="141","Spring-2014",IF((LEFT(E642,3))="142","Summer-2014",IF((LEFT(E642,3))="143","Fall-2014",0)))))))))))))))))))))))))</f>
        <v/>
      </c>
      <c r="H642" s="85" t="inlineStr">
        <is>
          <t>Summer-2015</t>
        </is>
      </c>
      <c r="I642" s="85" t="inlineStr">
        <is>
          <t>-</t>
        </is>
      </c>
      <c r="J642" s="85" t="inlineStr">
        <is>
          <t>-</t>
        </is>
      </c>
      <c r="K642" s="85" t="inlineStr">
        <is>
          <t>F-7, Essel Dream, Road No-2/A, Sector-5, Uttara, Dhaka.</t>
        </is>
      </c>
      <c r="L642" s="85" t="inlineStr">
        <is>
          <t>Ak Shadi Raod, Ishwardi, Pabna.</t>
        </is>
      </c>
      <c r="M642" s="32" t="inlineStr">
        <is>
          <t>01911477032</t>
        </is>
      </c>
      <c r="N642" s="21" t="inlineStr">
        <is>
          <t>raful.mam08@gmail.com</t>
        </is>
      </c>
    </row>
    <row customHeight="1" ht="12.75" r="643" s="161">
      <c r="A643" s="10" t="n"/>
      <c r="B643" s="85" t="n">
        <v>641</v>
      </c>
      <c r="C643" s="85" t="n"/>
      <c r="D643" s="86" t="inlineStr">
        <is>
          <t xml:space="preserve"> Sasanka Shekar 
Mondal</t>
        </is>
      </c>
      <c r="E643" s="86" t="inlineStr">
        <is>
          <t>132-41-070</t>
        </is>
      </c>
      <c r="F643" s="49">
        <f>IF((MID(E643,5,2))="10","ENG",IF((MID(E643,5,2))="11","BBA",IF((MID(E643,5,2))="12","MBA(E)",IF((MID(E643,5,2))="14","MBA",IF((MID(E643,5,2))="15","CSE",IF((MID(E643,5,2))="16","CIS",IF((MID(E643,5,2))="17","MS-MIS",IF((MID(E643,5,2))="18","B.COM",IF((MID(E643,5,2))="19","ETE",IF((MID(E643,5,2))="20","CS",IF((MID(E643,5,2))="21","MA-ENG(P)",IF((MID(E643,5,2))="22","MA-ENG(F)",IF((MID(E643,5,2))="23","TE",IF((MID(E643,5,2))="24","JMC",IF((MID(E643,5,2))="25","MS-CSE",IF((MID(E643,5,2))="26","LLB(H)",IF((MID(E643,5,2))="27","BRE",IF((MID(E643,5,2))="28","MSS-JMC",IF((MID(E643,5,2))="29","PHARMACY",IF((MID(E643,5,2))="30","ESDM",IF((MID(E643,5,2))="31","MS-ETE",IF((MID(E643,5,2))="32","MS-TE",IF((MID(E643,5,2))="33","EEE",IF((MID(E643,5,2))="34","NFE",IF((MID(E643,5,2))="35","SWE",IF((MID(E643,5,2))="36","LLB(P)",IF((MID(E643,5,2))="37","LLM(Pre)",IF((MID(E643,5,2))="38","LLM(F)",IF((MID(E643,5,2))="39","ICT",IF((MID(E643,5,2))="40","MTCA",IF((MID(E643,5,2))="41","MS-PH",IF((MID(E643,5,2))="42","ARCH",IF((MID(E643,5,2))="43","THM",IF((MID(E643,5,2))="44","MS-SWE",IF((MID(E643,5,2))="45","ENTRE",IF((MID(E643,5,2))="46","M-PHARM",IF((MID(E643,5,2))="47","CIVIL-ENG",0)))))))))))))))))))))))))))))))))))))</f>
        <v/>
      </c>
      <c r="G643" s="90">
        <f>IF((LEFT(E643,3))="063","Fall-2006",IF((LEFT(E643,3))="071","Spring-2007",IF((LEFT(E643,3))="072","Summer-2007",IF((LEFT(E643,3))="073","Fall-2007",IF((LEFT(E643,3))="081","Spring-2008",IF((LEFT(E643,3))="082","Summer-2008",IF((LEFT(E643,3))="083","Fall-2008",IF((LEFT(E643,3))="091","Spring-2009",IF((LEFT(E643,3))="092","Summer-2009",IF((LEFT(E643,3))="093","Fall-2009",IF((LEFT(E643,3))="101","Spring-2010",IF((LEFT(E643,3))="102","Summer-2010",IF((LEFT(E643,3))="103","Fall-2010",IF((LEFT(E643,3))="111","Spring-2011",IF((LEFT(E643,3))="112","Summer-2011",IF((LEFT(E643,3))="113","Fall-2011",IF((LEFT(E643,3))="121","Spring-2012",IF((LEFT(E643,3))="122","Summer-2012",IF((LEFT(E643,3))="123","Fall-2012",IF((LEFT(E643,3))="131","Spring-2013",IF((LEFT(E643,3))="132","Summer-2013",IF((LEFT(E643,3))="133","Fall-2013",IF((LEFT(E643,3))="141","Spring-2014",IF((LEFT(E643,3))="142","Summer-2014",IF((LEFT(E643,3))="143","Fall-2014",0)))))))))))))))))))))))))</f>
        <v/>
      </c>
      <c r="H643" s="85" t="inlineStr">
        <is>
          <t>Summer-2015</t>
        </is>
      </c>
      <c r="I643" s="85" t="inlineStr">
        <is>
          <t>Self Emplyed</t>
        </is>
      </c>
      <c r="J643" s="85" t="inlineStr">
        <is>
          <t>Self Employed</t>
        </is>
      </c>
      <c r="K643" s="85" t="inlineStr">
        <is>
          <t>7D, Samatat Legacy, Zilla School Road, Comilla</t>
        </is>
      </c>
      <c r="L643" s="85" t="inlineStr">
        <is>
          <t>Vill: Khalia,PO: Khazra, PS: Assasuni, Dist: Satkhira</t>
        </is>
      </c>
      <c r="M643" s="17" t="n">
        <v>1751689577</v>
      </c>
      <c r="N643" s="23">
        <f>HYPERLINK("mailto:sasanka_cmc@yahoo.com","sasanka_cmc@yahoo.com")</f>
        <v/>
      </c>
    </row>
    <row customHeight="1" ht="12.75" r="644" s="161">
      <c r="A644" s="10" t="n"/>
      <c r="B644" s="85" t="n">
        <v>642</v>
      </c>
      <c r="C644" s="85" t="n"/>
      <c r="D644" s="86" t="inlineStr">
        <is>
          <t>G.M. Moniruzzaman</t>
        </is>
      </c>
      <c r="E644" s="86" t="inlineStr">
        <is>
          <t>121-14-308</t>
        </is>
      </c>
      <c r="F644" s="49">
        <f>IF((MID(E644,5,2))="10","ENG",IF((MID(E644,5,2))="11","BBA",IF((MID(E644,5,2))="12","MBA(E)",IF((MID(E644,5,2))="14","MBA",IF((MID(E644,5,2))="15","CSE",IF((MID(E644,5,2))="16","CIS",IF((MID(E644,5,2))="17","MS-MIS",IF((MID(E644,5,2))="18","B.COM",IF((MID(E644,5,2))="19","ETE",IF((MID(E644,5,2))="20","CS",IF((MID(E644,5,2))="21","MA-ENG(P)",IF((MID(E644,5,2))="22","MA-ENG(F)",IF((MID(E644,5,2))="23","TE",IF((MID(E644,5,2))="24","JMC",IF((MID(E644,5,2))="25","MS-CSE",IF((MID(E644,5,2))="26","LLB(H)",IF((MID(E644,5,2))="27","BRE",IF((MID(E644,5,2))="28","MSS-JMC",IF((MID(E644,5,2))="29","PHARMACY",IF((MID(E644,5,2))="30","ESDM",IF((MID(E644,5,2))="31","MS-ETE",IF((MID(E644,5,2))="32","MS-TE",IF((MID(E644,5,2))="33","EEE",IF((MID(E644,5,2))="34","NFE",IF((MID(E644,5,2))="35","SWE",IF((MID(E644,5,2))="36","LLB(P)",IF((MID(E644,5,2))="37","LLM(Pre)",IF((MID(E644,5,2))="38","LLM(F)",IF((MID(E644,5,2))="39","ICT",IF((MID(E644,5,2))="40","MTCA",IF((MID(E644,5,2))="41","MS-PH",IF((MID(E644,5,2))="42","ARCH",IF((MID(E644,5,2))="43","THM",IF((MID(E644,5,2))="44","MS-SWE",IF((MID(E644,5,2))="45","ENTRE",IF((MID(E644,5,2))="46","M-PHARM",IF((MID(E644,5,2))="47","CIVIL-ENG",0)))))))))))))))))))))))))))))))))))))</f>
        <v/>
      </c>
      <c r="G644" s="90">
        <f>IF((LEFT(E644,3))="063","Fall-2006",IF((LEFT(E644,3))="071","Spring-2007",IF((LEFT(E644,3))="072","Summer-2007",IF((LEFT(E644,3))="073","Fall-2007",IF((LEFT(E644,3))="081","Spring-2008",IF((LEFT(E644,3))="082","Summer-2008",IF((LEFT(E644,3))="083","Fall-2008",IF((LEFT(E644,3))="091","Spring-2009",IF((LEFT(E644,3))="092","Summer-2009",IF((LEFT(E644,3))="093","Fall-2009",IF((LEFT(E644,3))="101","Spring-2010",IF((LEFT(E644,3))="102","Summer-2010",IF((LEFT(E644,3))="103","Fall-2010",IF((LEFT(E644,3))="111","Spring-2011",IF((LEFT(E644,3))="112","Summer-2011",IF((LEFT(E644,3))="113","Fall-2011",IF((LEFT(E644,3))="121","Spring-2012",IF((LEFT(E644,3))="122","Summer-2012",IF((LEFT(E644,3))="123","Fall-2012",IF((LEFT(E644,3))="131","Spring-2013",IF((LEFT(E644,3))="132","Summer-2013",IF((LEFT(E644,3))="133","Fall-2013",IF((LEFT(E644,3))="141","Spring-2014",IF((LEFT(E644,3))="142","Summer-2014",IF((LEFT(E644,3))="143","Fall-2014",0)))))))))))))))))))))))))</f>
        <v/>
      </c>
      <c r="H644" s="85" t="inlineStr">
        <is>
          <t>Spring-2015</t>
        </is>
      </c>
      <c r="I644" s="85" t="inlineStr">
        <is>
          <t xml:space="preserve">Shatabdi Group </t>
        </is>
      </c>
      <c r="J644" s="85" t="inlineStr">
        <is>
          <t>Sr. Manager( Finance &amp; Accounts)</t>
        </is>
      </c>
      <c r="K644" s="77" t="inlineStr">
        <is>
          <t>4th Floor(East) H#19, R#10, S#03, Uttara, Dhaka-1230</t>
        </is>
      </c>
      <c r="L644" s="85" t="inlineStr">
        <is>
          <t>23, Al amin road, Bagmara, Khulna-9100</t>
        </is>
      </c>
      <c r="M644" s="17" t="n">
        <v>1552393495</v>
      </c>
      <c r="N644" s="23">
        <f>HYPERLINK("mailto:mukul-1512@yahoo.com","mukul-1512@yahoo.com")</f>
        <v/>
      </c>
    </row>
    <row customHeight="1" ht="12.75" r="645" s="161">
      <c r="A645" s="10" t="n"/>
      <c r="B645" s="85" t="n">
        <v>643</v>
      </c>
      <c r="C645" s="85" t="n"/>
      <c r="D645" s="96" t="inlineStr">
        <is>
          <t>Md.Saidul Islam</t>
        </is>
      </c>
      <c r="E645" s="29" t="inlineStr">
        <is>
          <t>091-11-120</t>
        </is>
      </c>
      <c r="F645" s="49">
        <f>IF((MID(E645,5,2))="10","ENG",IF((MID(E645,5,2))="11","BBA",IF((MID(E645,5,2))="12","MBA(E)",IF((MID(E645,5,2))="14","MBA",IF((MID(E645,5,2))="15","CSE",IF((MID(E645,5,2))="16","CIS",IF((MID(E645,5,2))="17","MS-MIS",IF((MID(E645,5,2))="18","B.COM",IF((MID(E645,5,2))="19","ETE",IF((MID(E645,5,2))="20","CS",IF((MID(E645,5,2))="21","MA-ENG(P)",IF((MID(E645,5,2))="22","MA-ENG(F)",IF((MID(E645,5,2))="23","TE",IF((MID(E645,5,2))="24","JMC",IF((MID(E645,5,2))="25","MS-CSE",IF((MID(E645,5,2))="26","LLB(H)",IF((MID(E645,5,2))="27","BRE",IF((MID(E645,5,2))="28","MSS-JMC",IF((MID(E645,5,2))="29","PHARMACY",IF((MID(E645,5,2))="30","ESDM",IF((MID(E645,5,2))="31","MS-ETE",IF((MID(E645,5,2))="32","MS-TE",IF((MID(E645,5,2))="33","EEE",IF((MID(E645,5,2))="34","NFE",IF((MID(E645,5,2))="35","SWE",IF((MID(E645,5,2))="36","LLB(P)",IF((MID(E645,5,2))="37","LLM(Pre)",IF((MID(E645,5,2))="38","LLM(F)",IF((MID(E645,5,2))="39","ICT",IF((MID(E645,5,2))="40","MTCA",IF((MID(E645,5,2))="41","MS-PH",IF((MID(E645,5,2))="42","ARCH",IF((MID(E645,5,2))="43","THM",IF((MID(E645,5,2))="44","MS-SWE",IF((MID(E645,5,2))="45","ENTRE",IF((MID(E645,5,2))="46","M-PHARM",IF((MID(E645,5,2))="47","CIVIL-ENG",0)))))))))))))))))))))))))))))))))))))</f>
        <v/>
      </c>
      <c r="G645" s="90">
        <f>IF((LEFT(E645,3))="063","Fall-2006",IF((LEFT(E645,3))="071","Spring-2007",IF((LEFT(E645,3))="072","Summer-2007",IF((LEFT(E645,3))="073","Fall-2007",IF((LEFT(E645,3))="081","Spring-2008",IF((LEFT(E645,3))="082","Summer-2008",IF((LEFT(E645,3))="083","Fall-2008",IF((LEFT(E645,3))="091","Spring-2009",IF((LEFT(E645,3))="092","Summer-2009",IF((LEFT(E645,3))="093","Fall-2009",IF((LEFT(E645,3))="101","Spring-2010",IF((LEFT(E645,3))="102","Summer-2010",IF((LEFT(E645,3))="103","Fall-2010",IF((LEFT(E645,3))="111","Spring-2011",IF((LEFT(E645,3))="112","Summer-2011",IF((LEFT(E645,3))="113","Fall-2011",IF((LEFT(E645,3))="121","Spring-2012",IF((LEFT(E645,3))="122","Summer-2012",IF((LEFT(E645,3))="123","Fall-2012",IF((LEFT(E645,3))="131","Spring-2013",IF((LEFT(E645,3))="132","Summer-2013",IF((LEFT(E645,3))="133","Fall-2013",IF((LEFT(E645,3))="141","Spring-2014",IF((LEFT(E645,3))="142","Summer-2014",IF((LEFT(E645,3))="143","Fall-2014",0)))))))))))))))))))))))))</f>
        <v/>
      </c>
      <c r="H645" s="85" t="inlineStr">
        <is>
          <t>Fall-2014</t>
        </is>
      </c>
      <c r="I645" s="85" t="inlineStr">
        <is>
          <t>-</t>
        </is>
      </c>
      <c r="J645" s="85" t="inlineStr">
        <is>
          <t>-</t>
        </is>
      </c>
      <c r="K645" s="77" t="inlineStr">
        <is>
          <t>House No-11, Raod No-11/9E, Sector-5, Uttara, Dhaka-1230.</t>
        </is>
      </c>
      <c r="L645" s="77" t="inlineStr">
        <is>
          <t>House No-11, Raod No-11/9E, Sector-5, Uttara, Dhaka-1230.</t>
        </is>
      </c>
      <c r="M645" s="32" t="inlineStr">
        <is>
          <t>01670118082</t>
        </is>
      </c>
      <c r="N645" s="90" t="inlineStr">
        <is>
          <t>sayed.caption@gmail.com</t>
        </is>
      </c>
    </row>
    <row customHeight="1" ht="12.75" r="646" s="161">
      <c r="A646" s="10" t="n"/>
      <c r="B646" s="85" t="n">
        <v>644</v>
      </c>
      <c r="C646" s="85" t="n"/>
      <c r="D646" s="96" t="inlineStr">
        <is>
          <t>Pijush Sen</t>
        </is>
      </c>
      <c r="E646" s="29" t="inlineStr">
        <is>
          <t>101-11-1326</t>
        </is>
      </c>
      <c r="F646" s="49">
        <f>IF((MID(E646,5,2))="10","ENG",IF((MID(E646,5,2))="11","BBA",IF((MID(E646,5,2))="12","MBA(E)",IF((MID(E646,5,2))="14","MBA",IF((MID(E646,5,2))="15","CSE",IF((MID(E646,5,2))="16","CIS",IF((MID(E646,5,2))="17","MS-MIS",IF((MID(E646,5,2))="18","B.COM",IF((MID(E646,5,2))="19","ETE",IF((MID(E646,5,2))="20","CS",IF((MID(E646,5,2))="21","MA-ENG(P)",IF((MID(E646,5,2))="22","MA-ENG(F)",IF((MID(E646,5,2))="23","TE",IF((MID(E646,5,2))="24","JMC",IF((MID(E646,5,2))="25","MS-CSE",IF((MID(E646,5,2))="26","LLB(H)",IF((MID(E646,5,2))="27","BRE",IF((MID(E646,5,2))="28","MSS-JMC",IF((MID(E646,5,2))="29","PHARMACY",IF((MID(E646,5,2))="30","ESDM",IF((MID(E646,5,2))="31","MS-ETE",IF((MID(E646,5,2))="32","MS-TE",IF((MID(E646,5,2))="33","EEE",IF((MID(E646,5,2))="34","NFE",IF((MID(E646,5,2))="35","SWE",IF((MID(E646,5,2))="36","LLB(P)",IF((MID(E646,5,2))="37","LLM(Pre)",IF((MID(E646,5,2))="38","LLM(F)",IF((MID(E646,5,2))="39","ICT",IF((MID(E646,5,2))="40","MTCA",IF((MID(E646,5,2))="41","MS-PH",IF((MID(E646,5,2))="42","ARCH",IF((MID(E646,5,2))="43","THM",IF((MID(E646,5,2))="44","MS-SWE",IF((MID(E646,5,2))="45","ENTRE",IF((MID(E646,5,2))="46","M-PHARM",IF((MID(E646,5,2))="47","CIVIL-ENG",0)))))))))))))))))))))))))))))))))))))</f>
        <v/>
      </c>
      <c r="G646" s="90">
        <f>IF((LEFT(E646,3))="063","Fall-2006",IF((LEFT(E646,3))="071","Spring-2007",IF((LEFT(E646,3))="072","Summer-2007",IF((LEFT(E646,3))="073","Fall-2007",IF((LEFT(E646,3))="081","Spring-2008",IF((LEFT(E646,3))="082","Summer-2008",IF((LEFT(E646,3))="083","Fall-2008",IF((LEFT(E646,3))="091","Spring-2009",IF((LEFT(E646,3))="092","Summer-2009",IF((LEFT(E646,3))="093","Fall-2009",IF((LEFT(E646,3))="101","Spring-2010",IF((LEFT(E646,3))="102","Summer-2010",IF((LEFT(E646,3))="103","Fall-2010",IF((LEFT(E646,3))="111","Spring-2011",IF((LEFT(E646,3))="112","Summer-2011",IF((LEFT(E646,3))="113","Fall-2011",IF((LEFT(E646,3))="121","Spring-2012",IF((LEFT(E646,3))="122","Summer-2012",IF((LEFT(E646,3))="123","Fall-2012",IF((LEFT(E646,3))="131","Spring-2013",IF((LEFT(E646,3))="132","Summer-2013",IF((LEFT(E646,3))="133","Fall-2013",IF((LEFT(E646,3))="141","Spring-2014",IF((LEFT(E646,3))="142","Summer-2014",IF((LEFT(E646,3))="143","Fall-2014",0)))))))))))))))))))))))))</f>
        <v/>
      </c>
      <c r="H646" s="85" t="inlineStr">
        <is>
          <t>Summer-2013</t>
        </is>
      </c>
      <c r="I646" s="108" t="inlineStr">
        <is>
          <t>-</t>
        </is>
      </c>
      <c r="J646" s="85" t="inlineStr">
        <is>
          <t>-</t>
        </is>
      </c>
      <c r="K646" s="85" t="inlineStr">
        <is>
          <t>48, Shukrabad, Dhanmondi, Dhaka-1207.</t>
        </is>
      </c>
      <c r="L646" s="85" t="inlineStr">
        <is>
          <t>Vill-Malkhanagar, Post-Malkhanagar, Thana-Serajdikhan, Dist- Mushiganj.</t>
        </is>
      </c>
      <c r="M646" s="32" t="inlineStr">
        <is>
          <t>01912726860</t>
        </is>
      </c>
      <c r="N646" s="27" t="inlineStr">
        <is>
          <t>pijushsen52@gmail.com</t>
        </is>
      </c>
    </row>
    <row customHeight="1" ht="12.75" r="647" s="161">
      <c r="A647" s="10" t="n"/>
      <c r="B647" s="85" t="n">
        <v>645</v>
      </c>
      <c r="C647" s="85" t="n"/>
      <c r="D647" s="96" t="inlineStr">
        <is>
          <t>Abdus Sattar</t>
        </is>
      </c>
      <c r="E647" s="29" t="inlineStr">
        <is>
          <t>113-26-311</t>
        </is>
      </c>
      <c r="F647" s="49">
        <f>IF((MID(E647,5,2))="10","ENG",IF((MID(E647,5,2))="11","BBA",IF((MID(E647,5,2))="12","MBA(E)",IF((MID(E647,5,2))="14","MBA",IF((MID(E647,5,2))="15","CSE",IF((MID(E647,5,2))="16","CIS",IF((MID(E647,5,2))="17","MS-MIS",IF((MID(E647,5,2))="18","B.COM",IF((MID(E647,5,2))="19","ETE",IF((MID(E647,5,2))="20","CS",IF((MID(E647,5,2))="21","MA-ENG(P)",IF((MID(E647,5,2))="22","MA-ENG(F)",IF((MID(E647,5,2))="23","TE",IF((MID(E647,5,2))="24","JMC",IF((MID(E647,5,2))="25","MS-CSE",IF((MID(E647,5,2))="26","LLB(H)",IF((MID(E647,5,2))="27","BRE",IF((MID(E647,5,2))="28","MSS-JMC",IF((MID(E647,5,2))="29","PHARMACY",IF((MID(E647,5,2))="30","ESDM",IF((MID(E647,5,2))="31","MS-ETE",IF((MID(E647,5,2))="32","MS-TE",IF((MID(E647,5,2))="33","EEE",IF((MID(E647,5,2))="34","NFE",IF((MID(E647,5,2))="35","SWE",IF((MID(E647,5,2))="36","LLB(P)",IF((MID(E647,5,2))="37","LLM(Pre)",IF((MID(E647,5,2))="38","LLM(F)",IF((MID(E647,5,2))="39","ICT",IF((MID(E647,5,2))="40","MTCA",IF((MID(E647,5,2))="41","MS-PH",IF((MID(E647,5,2))="42","ARCH",IF((MID(E647,5,2))="43","THM",IF((MID(E647,5,2))="44","MS-SWE",IF((MID(E647,5,2))="45","ENTRE",IF((MID(E647,5,2))="46","M-PHARM",IF((MID(E647,5,2))="47","CIVIL-ENG",0)))))))))))))))))))))))))))))))))))))</f>
        <v/>
      </c>
      <c r="G647" s="90">
        <f>IF((LEFT(E647,3))="063","Fall-2006",IF((LEFT(E647,3))="071","Spring-2007",IF((LEFT(E647,3))="072","Summer-2007",IF((LEFT(E647,3))="073","Fall-2007",IF((LEFT(E647,3))="081","Spring-2008",IF((LEFT(E647,3))="082","Summer-2008",IF((LEFT(E647,3))="083","Fall-2008",IF((LEFT(E647,3))="091","Spring-2009",IF((LEFT(E647,3))="092","Summer-2009",IF((LEFT(E647,3))="093","Fall-2009",IF((LEFT(E647,3))="101","Spring-2010",IF((LEFT(E647,3))="102","Summer-2010",IF((LEFT(E647,3))="103","Fall-2010",IF((LEFT(E647,3))="111","Spring-2011",IF((LEFT(E647,3))="112","Summer-2011",IF((LEFT(E647,3))="113","Fall-2011",IF((LEFT(E647,3))="121","Spring-2012",IF((LEFT(E647,3))="122","Summer-2012",IF((LEFT(E647,3))="123","Fall-2012",IF((LEFT(E647,3))="131","Spring-2013",IF((LEFT(E647,3))="132","Summer-2013",IF((LEFT(E647,3))="133","Fall-2013",IF((LEFT(E647,3))="141","Spring-2014",IF((LEFT(E647,3))="142","Summer-2014",IF((LEFT(E647,3))="143","Fall-2014",0)))))))))))))))))))))))))</f>
        <v/>
      </c>
      <c r="H647" s="85" t="inlineStr">
        <is>
          <t>Summer-2015</t>
        </is>
      </c>
      <c r="I647" s="85" t="inlineStr">
        <is>
          <t>-</t>
        </is>
      </c>
      <c r="J647" s="85" t="inlineStr">
        <is>
          <t>-</t>
        </is>
      </c>
      <c r="K647" s="77" t="inlineStr">
        <is>
          <t>Mawna, Sreepur, Gazipur.</t>
        </is>
      </c>
      <c r="L647" s="85" t="inlineStr">
        <is>
          <t>Singer Dighi, Mawna, Sreepur, Gazipur.</t>
        </is>
      </c>
      <c r="M647" s="32" t="inlineStr">
        <is>
          <t>01911072192</t>
        </is>
      </c>
      <c r="N647" s="40" t="inlineStr">
        <is>
          <t>sattar26-311@diu.edu.bd</t>
        </is>
      </c>
    </row>
    <row customHeight="1" ht="12.75" r="648" s="161">
      <c r="A648" s="10" t="n"/>
      <c r="B648" s="85" t="n">
        <v>646</v>
      </c>
      <c r="C648" s="85" t="n"/>
      <c r="D648" s="86" t="inlineStr">
        <is>
          <t>Sujan Chandra 
Sarker</t>
        </is>
      </c>
      <c r="E648" s="86" t="inlineStr">
        <is>
          <t>101-35-111</t>
        </is>
      </c>
      <c r="F648" s="49">
        <f>IF((MID(E648,5,2))="10","ENG",IF((MID(E648,5,2))="11","BBA",IF((MID(E648,5,2))="12","MBA(E)",IF((MID(E648,5,2))="14","MBA",IF((MID(E648,5,2))="15","CSE",IF((MID(E648,5,2))="16","CIS",IF((MID(E648,5,2))="17","MS-MIS",IF((MID(E648,5,2))="18","B.COM",IF((MID(E648,5,2))="19","ETE",IF((MID(E648,5,2))="20","CS",IF((MID(E648,5,2))="21","MA-ENG(P)",IF((MID(E648,5,2))="22","MA-ENG(F)",IF((MID(E648,5,2))="23","TE",IF((MID(E648,5,2))="24","JMC",IF((MID(E648,5,2))="25","MS-CSE",IF((MID(E648,5,2))="26","LLB(H)",IF((MID(E648,5,2))="27","BRE",IF((MID(E648,5,2))="28","MSS-JMC",IF((MID(E648,5,2))="29","PHARMACY",IF((MID(E648,5,2))="30","ESDM",IF((MID(E648,5,2))="31","MS-ETE",IF((MID(E648,5,2))="32","MS-TE",IF((MID(E648,5,2))="33","EEE",IF((MID(E648,5,2))="34","NFE",IF((MID(E648,5,2))="35","SWE",IF((MID(E648,5,2))="36","LLB(P)",IF((MID(E648,5,2))="37","LLM(Pre)",IF((MID(E648,5,2))="38","LLM(F)",IF((MID(E648,5,2))="39","ICT",IF((MID(E648,5,2))="40","MTCA",IF((MID(E648,5,2))="41","MS-PH",IF((MID(E648,5,2))="42","ARCH",IF((MID(E648,5,2))="43","THM",IF((MID(E648,5,2))="44","MS-SWE",IF((MID(E648,5,2))="45","ENTRE",IF((MID(E648,5,2))="46","M-PHARM",IF((MID(E648,5,2))="47","CIVIL-ENG",0)))))))))))))))))))))))))))))))))))))</f>
        <v/>
      </c>
      <c r="G648" s="90">
        <f>IF((LEFT(E648,3))="063","Fall-2006",IF((LEFT(E648,3))="071","Spring-2007",IF((LEFT(E648,3))="072","Summer-2007",IF((LEFT(E648,3))="073","Fall-2007",IF((LEFT(E648,3))="081","Spring-2008",IF((LEFT(E648,3))="082","Summer-2008",IF((LEFT(E648,3))="083","Fall-2008",IF((LEFT(E648,3))="091","Spring-2009",IF((LEFT(E648,3))="092","Summer-2009",IF((LEFT(E648,3))="093","Fall-2009",IF((LEFT(E648,3))="101","Spring-2010",IF((LEFT(E648,3))="102","Summer-2010",IF((LEFT(E648,3))="103","Fall-2010",IF((LEFT(E648,3))="111","Spring-2011",IF((LEFT(E648,3))="112","Summer-2011",IF((LEFT(E648,3))="113","Fall-2011",IF((LEFT(E648,3))="121","Spring-2012",IF((LEFT(E648,3))="122","Summer-2012",IF((LEFT(E648,3))="123","Fall-2012",IF((LEFT(E648,3))="131","Spring-2013",IF((LEFT(E648,3))="132","Summer-2013",IF((LEFT(E648,3))="133","Fall-2013",IF((LEFT(E648,3))="141","Spring-2014",IF((LEFT(E648,3))="142","Summer-2014",IF((LEFT(E648,3))="143","Fall-2014",0)))))))))))))))))))))))))</f>
        <v/>
      </c>
      <c r="H648" s="85" t="inlineStr">
        <is>
          <t>Summer-2013</t>
        </is>
      </c>
      <c r="I648" s="85" t="inlineStr">
        <is>
          <t>Maxpro IT Solutions</t>
        </is>
      </c>
      <c r="J648" s="85" t="inlineStr">
        <is>
          <t>Software Developer</t>
        </is>
      </c>
      <c r="K648" s="85" t="inlineStr">
        <is>
          <t>2nd floor left side, 11 gupibag, 3rd lane, Motijheel, Dhaka.</t>
        </is>
      </c>
      <c r="L648" s="85" t="inlineStr">
        <is>
          <t>Vill: Kakiar Char, PO: Korpai, Thana: Burichang, Dist: Comilla</t>
        </is>
      </c>
      <c r="M648" s="17" t="n">
        <v>1922591299</v>
      </c>
      <c r="N648" s="23">
        <f>HYPERLINK("mailto:Sujansu@gmail.com","Sujansu@gmail.com")</f>
        <v/>
      </c>
    </row>
    <row customHeight="1" ht="12.75" r="649" s="161">
      <c r="A649" s="10" t="n"/>
      <c r="B649" s="85" t="n">
        <v>647</v>
      </c>
      <c r="C649" s="85" t="n"/>
      <c r="D649" s="86" t="inlineStr">
        <is>
          <t>Md. Nazim Uddin</t>
        </is>
      </c>
      <c r="E649" s="86" t="inlineStr">
        <is>
          <t>101-35-107</t>
        </is>
      </c>
      <c r="F649" s="49">
        <f>IF((MID(E649,5,2))="10","ENG",IF((MID(E649,5,2))="11","BBA",IF((MID(E649,5,2))="12","MBA(E)",IF((MID(E649,5,2))="14","MBA",IF((MID(E649,5,2))="15","CSE",IF((MID(E649,5,2))="16","CIS",IF((MID(E649,5,2))="17","MS-MIS",IF((MID(E649,5,2))="18","B.COM",IF((MID(E649,5,2))="19","ETE",IF((MID(E649,5,2))="20","CS",IF((MID(E649,5,2))="21","MA-ENG(P)",IF((MID(E649,5,2))="22","MA-ENG(F)",IF((MID(E649,5,2))="23","TE",IF((MID(E649,5,2))="24","JMC",IF((MID(E649,5,2))="25","MS-CSE",IF((MID(E649,5,2))="26","LLB(H)",IF((MID(E649,5,2))="27","BRE",IF((MID(E649,5,2))="28","MSS-JMC",IF((MID(E649,5,2))="29","PHARMACY",IF((MID(E649,5,2))="30","ESDM",IF((MID(E649,5,2))="31","MS-ETE",IF((MID(E649,5,2))="32","MS-TE",IF((MID(E649,5,2))="33","EEE",IF((MID(E649,5,2))="34","NFE",IF((MID(E649,5,2))="35","SWE",IF((MID(E649,5,2))="36","LLB(P)",IF((MID(E649,5,2))="37","LLM(Pre)",IF((MID(E649,5,2))="38","LLM(F)",IF((MID(E649,5,2))="39","ICT",IF((MID(E649,5,2))="40","MTCA",IF((MID(E649,5,2))="41","MS-PH",IF((MID(E649,5,2))="42","ARCH",IF((MID(E649,5,2))="43","THM",IF((MID(E649,5,2))="44","MS-SWE",IF((MID(E649,5,2))="45","ENTRE",IF((MID(E649,5,2))="46","M-PHARM",IF((MID(E649,5,2))="47","CIVIL-ENG",0)))))))))))))))))))))))))))))))))))))</f>
        <v/>
      </c>
      <c r="G649" s="90">
        <f>IF((LEFT(E649,3))="063","Fall-2006",IF((LEFT(E649,3))="071","Spring-2007",IF((LEFT(E649,3))="072","Summer-2007",IF((LEFT(E649,3))="073","Fall-2007",IF((LEFT(E649,3))="081","Spring-2008",IF((LEFT(E649,3))="082","Summer-2008",IF((LEFT(E649,3))="083","Fall-2008",IF((LEFT(E649,3))="091","Spring-2009",IF((LEFT(E649,3))="092","Summer-2009",IF((LEFT(E649,3))="093","Fall-2009",IF((LEFT(E649,3))="101","Spring-2010",IF((LEFT(E649,3))="102","Summer-2010",IF((LEFT(E649,3))="103","Fall-2010",IF((LEFT(E649,3))="111","Spring-2011",IF((LEFT(E649,3))="112","Summer-2011",IF((LEFT(E649,3))="113","Fall-2011",IF((LEFT(E649,3))="121","Spring-2012",IF((LEFT(E649,3))="122","Summer-2012",IF((LEFT(E649,3))="123","Fall-2012",IF((LEFT(E649,3))="131","Spring-2013",IF((LEFT(E649,3))="132","Summer-2013",IF((LEFT(E649,3))="133","Fall-2013",IF((LEFT(E649,3))="141","Spring-2014",IF((LEFT(E649,3))="142","Summer-2014",IF((LEFT(E649,3))="143","Fall-2014",0)))))))))))))))))))))))))</f>
        <v/>
      </c>
      <c r="H649" s="85" t="inlineStr">
        <is>
          <t>Summer-2013</t>
        </is>
      </c>
      <c r="I649" s="85" t="inlineStr">
        <is>
          <t>Ezze technology Ltd.</t>
        </is>
      </c>
      <c r="J649" s="85" t="inlineStr">
        <is>
          <t>Software Engineer</t>
        </is>
      </c>
      <c r="K649" s="85" t="inlineStr">
        <is>
          <t>5th floor, 41/A, B# E, R#8, Bonosri, Rampura, Dhaka.</t>
        </is>
      </c>
      <c r="L649" s="85" t="inlineStr">
        <is>
          <t>Halim Garden, 3rd floor, 3/4, 3 no. word, Karaliya, Bashurhat, Companigong, Noakhali, Bangladesh</t>
        </is>
      </c>
      <c r="M649" s="17" t="n">
        <v>1820256327</v>
      </c>
      <c r="N649" s="23">
        <f>HYPERLINK("mailto:nazimfollan@gmail.com","nazimfollan@gmail.com")</f>
        <v/>
      </c>
    </row>
    <row customHeight="1" ht="12.75" r="650" s="161">
      <c r="A650" s="10" t="n"/>
      <c r="B650" s="85" t="n">
        <v>648</v>
      </c>
      <c r="C650" s="85" t="n"/>
      <c r="D650" s="86" t="inlineStr">
        <is>
          <t>Md. Toufique Hasan</t>
        </is>
      </c>
      <c r="E650" s="86" t="inlineStr">
        <is>
          <t>103-23-2106</t>
        </is>
      </c>
      <c r="F650" s="49">
        <f>IF((MID(E650,5,2))="10","ENG",IF((MID(E650,5,2))="11","BBA",IF((MID(E650,5,2))="12","MBA(E)",IF((MID(E650,5,2))="14","MBA",IF((MID(E650,5,2))="15","CSE",IF((MID(E650,5,2))="16","CIS",IF((MID(E650,5,2))="17","MS-MIS",IF((MID(E650,5,2))="18","B.COM",IF((MID(E650,5,2))="19","ETE",IF((MID(E650,5,2))="20","CS",IF((MID(E650,5,2))="21","MA-ENG(P)",IF((MID(E650,5,2))="22","MA-ENG(F)",IF((MID(E650,5,2))="23","TE",IF((MID(E650,5,2))="24","JMC",IF((MID(E650,5,2))="25","MS-CSE",IF((MID(E650,5,2))="26","LLB(H)",IF((MID(E650,5,2))="27","BRE",IF((MID(E650,5,2))="28","MSS-JMC",IF((MID(E650,5,2))="29","PHARMACY",IF((MID(E650,5,2))="30","ESDM",IF((MID(E650,5,2))="31","MS-ETE",IF((MID(E650,5,2))="32","MS-TE",IF((MID(E650,5,2))="33","EEE",IF((MID(E650,5,2))="34","NFE",IF((MID(E650,5,2))="35","SWE",IF((MID(E650,5,2))="36","LLB(P)",IF((MID(E650,5,2))="37","LLM(Pre)",IF((MID(E650,5,2))="38","LLM(F)",IF((MID(E650,5,2))="39","ICT",IF((MID(E650,5,2))="40","MTCA",IF((MID(E650,5,2))="41","MS-PH",IF((MID(E650,5,2))="42","ARCH",IF((MID(E650,5,2))="43","THM",IF((MID(E650,5,2))="44","MS-SWE",IF((MID(E650,5,2))="45","ENTRE",IF((MID(E650,5,2))="46","M-PHARM",IF((MID(E650,5,2))="47","CIVIL-ENG",0)))))))))))))))))))))))))))))))))))))</f>
        <v/>
      </c>
      <c r="G650" s="90">
        <f>IF((LEFT(E650,3))="063","Fall-2006",IF((LEFT(E650,3))="071","Spring-2007",IF((LEFT(E650,3))="072","Summer-2007",IF((LEFT(E650,3))="073","Fall-2007",IF((LEFT(E650,3))="081","Spring-2008",IF((LEFT(E650,3))="082","Summer-2008",IF((LEFT(E650,3))="083","Fall-2008",IF((LEFT(E650,3))="091","Spring-2009",IF((LEFT(E650,3))="092","Summer-2009",IF((LEFT(E650,3))="093","Fall-2009",IF((LEFT(E650,3))="101","Spring-2010",IF((LEFT(E650,3))="102","Summer-2010",IF((LEFT(E650,3))="103","Fall-2010",IF((LEFT(E650,3))="111","Spring-2011",IF((LEFT(E650,3))="112","Summer-2011",IF((LEFT(E650,3))="113","Fall-2011",IF((LEFT(E650,3))="121","Spring-2012",IF((LEFT(E650,3))="122","Summer-2012",IF((LEFT(E650,3))="123","Fall-2012",IF((LEFT(E650,3))="131","Spring-2013",IF((LEFT(E650,3))="132","Summer-2013",IF((LEFT(E650,3))="133","Fall-2013",IF((LEFT(E650,3))="141","Spring-2014",IF((LEFT(E650,3))="142","Summer-2014",IF((LEFT(E650,3))="143","Fall-2014",0)))))))))))))))))))))))))</f>
        <v/>
      </c>
      <c r="H650" s="85" t="inlineStr">
        <is>
          <t>Fall-2014</t>
        </is>
      </c>
      <c r="I650" s="85" t="inlineStr">
        <is>
          <t xml:space="preserve">ITS Labtest Bangladesh LTD </t>
        </is>
      </c>
      <c r="J650" s="85" t="inlineStr">
        <is>
          <t>Lab Technologist</t>
        </is>
      </c>
      <c r="K650" s="77" t="inlineStr">
        <is>
          <t>545/2 Senparaparbata, Kafrul, Mirpur-14, Dhaka-1206</t>
        </is>
      </c>
      <c r="L650" s="85" t="inlineStr">
        <is>
          <t>Vill: Dobaria, PO: Pirgacha, Thana: Bagra-sadar, Dist: Bogra</t>
        </is>
      </c>
      <c r="M650" s="17" t="n">
        <v>1745643309</v>
      </c>
      <c r="N650" s="23">
        <f>HYPERLINK("mailto:toufique_2106@diu.edu.bd","toufique_2106@diu.edu.bd")</f>
        <v/>
      </c>
    </row>
    <row customHeight="1" ht="12.75" r="651" s="161">
      <c r="A651" s="10" t="n"/>
      <c r="B651" s="85" t="n">
        <v>649</v>
      </c>
      <c r="C651" s="85" t="n"/>
      <c r="D651" s="96" t="inlineStr">
        <is>
          <t>Ahmad Miah</t>
        </is>
      </c>
      <c r="E651" s="29" t="inlineStr">
        <is>
          <t>111-23-2507</t>
        </is>
      </c>
      <c r="F651" s="49">
        <f>IF((MID(E651,5,2))="10","ENG",IF((MID(E651,5,2))="11","BBA",IF((MID(E651,5,2))="12","MBA(E)",IF((MID(E651,5,2))="14","MBA",IF((MID(E651,5,2))="15","CSE",IF((MID(E651,5,2))="16","CIS",IF((MID(E651,5,2))="17","MS-MIS",IF((MID(E651,5,2))="18","B.COM",IF((MID(E651,5,2))="19","ETE",IF((MID(E651,5,2))="20","CS",IF((MID(E651,5,2))="21","MA-ENG(P)",IF((MID(E651,5,2))="22","MA-ENG(F)",IF((MID(E651,5,2))="23","TE",IF((MID(E651,5,2))="24","JMC",IF((MID(E651,5,2))="25","MS-CSE",IF((MID(E651,5,2))="26","LLB(H)",IF((MID(E651,5,2))="27","BRE",IF((MID(E651,5,2))="28","MSS-JMC",IF((MID(E651,5,2))="29","PHARMACY",IF((MID(E651,5,2))="30","ESDM",IF((MID(E651,5,2))="31","MS-ETE",IF((MID(E651,5,2))="32","MS-TE",IF((MID(E651,5,2))="33","EEE",IF((MID(E651,5,2))="34","NFE",IF((MID(E651,5,2))="35","SWE",IF((MID(E651,5,2))="36","LLB(P)",IF((MID(E651,5,2))="37","LLM(Pre)",IF((MID(E651,5,2))="38","LLM(F)",IF((MID(E651,5,2))="39","ICT",IF((MID(E651,5,2))="40","MTCA",IF((MID(E651,5,2))="41","MS-PH",IF((MID(E651,5,2))="42","ARCH",IF((MID(E651,5,2))="43","THM",IF((MID(E651,5,2))="44","MS-SWE",IF((MID(E651,5,2))="45","ENTRE",IF((MID(E651,5,2))="46","M-PHARM",IF((MID(E651,5,2))="47","CIVIL-ENG",0)))))))))))))))))))))))))))))))))))))</f>
        <v/>
      </c>
      <c r="G651" s="90">
        <f>IF((LEFT(E651,3))="063","Fall-2006",IF((LEFT(E651,3))="071","Spring-2007",IF((LEFT(E651,3))="072","Summer-2007",IF((LEFT(E651,3))="073","Fall-2007",IF((LEFT(E651,3))="081","Spring-2008",IF((LEFT(E651,3))="082","Summer-2008",IF((LEFT(E651,3))="083","Fall-2008",IF((LEFT(E651,3))="091","Spring-2009",IF((LEFT(E651,3))="092","Summer-2009",IF((LEFT(E651,3))="093","Fall-2009",IF((LEFT(E651,3))="101","Spring-2010",IF((LEFT(E651,3))="102","Summer-2010",IF((LEFT(E651,3))="103","Fall-2010",IF((LEFT(E651,3))="111","Spring-2011",IF((LEFT(E651,3))="112","Summer-2011",IF((LEFT(E651,3))="113","Fall-2011",IF((LEFT(E651,3))="121","Spring-2012",IF((LEFT(E651,3))="122","Summer-2012",IF((LEFT(E651,3))="123","Fall-2012",IF((LEFT(E651,3))="131","Spring-2013",IF((LEFT(E651,3))="132","Summer-2013",IF((LEFT(E651,3))="133","Fall-2013",IF((LEFT(E651,3))="141","Spring-2014",IF((LEFT(E651,3))="142","Summer-2014",IF((LEFT(E651,3))="143","Fall-2014",0)))))))))))))))))))))))))</f>
        <v/>
      </c>
      <c r="H651" s="85" t="inlineStr">
        <is>
          <t>Spring-2015</t>
        </is>
      </c>
      <c r="I651" s="85" t="inlineStr">
        <is>
          <t>-</t>
        </is>
      </c>
      <c r="J651" s="85" t="inlineStr">
        <is>
          <t>-</t>
        </is>
      </c>
      <c r="K651" s="77" t="inlineStr">
        <is>
          <t>Elenga, Post-Elenga, Thana-Kalihati, Dist-Tangail.</t>
        </is>
      </c>
      <c r="L651" s="77" t="inlineStr">
        <is>
          <t>Elenga, Post-Elenga, Thana-Kalihati, Dist-Tangail.</t>
        </is>
      </c>
      <c r="M651" s="32" t="inlineStr">
        <is>
          <t>01674753718</t>
        </is>
      </c>
      <c r="N651" s="90" t="inlineStr">
        <is>
          <t>ahmad.miah28@gamil.com</t>
        </is>
      </c>
    </row>
    <row customHeight="1" ht="12.75" r="652" s="161">
      <c r="A652" s="10" t="n"/>
      <c r="B652" s="85" t="n">
        <v>650</v>
      </c>
      <c r="C652" s="85" t="n"/>
      <c r="D652" s="86" t="inlineStr">
        <is>
          <t>Shah Md. Motiul Latif</t>
        </is>
      </c>
      <c r="E652" s="86" t="inlineStr">
        <is>
          <t>103-33-325</t>
        </is>
      </c>
      <c r="F652" s="49">
        <f>IF((MID(E652,5,2))="10","ENG",IF((MID(E652,5,2))="11","BBA",IF((MID(E652,5,2))="12","MBA(E)",IF((MID(E652,5,2))="14","MBA",IF((MID(E652,5,2))="15","CSE",IF((MID(E652,5,2))="16","CIS",IF((MID(E652,5,2))="17","MS-MIS",IF((MID(E652,5,2))="18","B.COM",IF((MID(E652,5,2))="19","ETE",IF((MID(E652,5,2))="20","CS",IF((MID(E652,5,2))="21","MA-ENG(P)",IF((MID(E652,5,2))="22","MA-ENG(F)",IF((MID(E652,5,2))="23","TE",IF((MID(E652,5,2))="24","JMC",IF((MID(E652,5,2))="25","MS-CSE",IF((MID(E652,5,2))="26","LLB(H)",IF((MID(E652,5,2))="27","BRE",IF((MID(E652,5,2))="28","MSS-JMC",IF((MID(E652,5,2))="29","PHARMACY",IF((MID(E652,5,2))="30","ESDM",IF((MID(E652,5,2))="31","MS-ETE",IF((MID(E652,5,2))="32","MS-TE",IF((MID(E652,5,2))="33","EEE",IF((MID(E652,5,2))="34","NFE",IF((MID(E652,5,2))="35","SWE",IF((MID(E652,5,2))="36","LLB(P)",IF((MID(E652,5,2))="37","LLM(Pre)",IF((MID(E652,5,2))="38","LLM(F)",IF((MID(E652,5,2))="39","ICT",IF((MID(E652,5,2))="40","MTCA",IF((MID(E652,5,2))="41","MS-PH",IF((MID(E652,5,2))="42","ARCH",IF((MID(E652,5,2))="43","THM",IF((MID(E652,5,2))="44","MS-SWE",IF((MID(E652,5,2))="45","ENTRE",IF((MID(E652,5,2))="46","M-PHARM",IF((MID(E652,5,2))="47","CIVIL-ENG",0)))))))))))))))))))))))))))))))))))))</f>
        <v/>
      </c>
      <c r="G652" s="90">
        <f>IF((LEFT(E652,3))="063","Fall-2006",IF((LEFT(E652,3))="071","Spring-2007",IF((LEFT(E652,3))="072","Summer-2007",IF((LEFT(E652,3))="073","Fall-2007",IF((LEFT(E652,3))="081","Spring-2008",IF((LEFT(E652,3))="082","Summer-2008",IF((LEFT(E652,3))="083","Fall-2008",IF((LEFT(E652,3))="091","Spring-2009",IF((LEFT(E652,3))="092","Summer-2009",IF((LEFT(E652,3))="093","Fall-2009",IF((LEFT(E652,3))="101","Spring-2010",IF((LEFT(E652,3))="102","Summer-2010",IF((LEFT(E652,3))="103","Fall-2010",IF((LEFT(E652,3))="111","Spring-2011",IF((LEFT(E652,3))="112","Summer-2011",IF((LEFT(E652,3))="113","Fall-2011",IF((LEFT(E652,3))="121","Spring-2012",IF((LEFT(E652,3))="122","Summer-2012",IF((LEFT(E652,3))="123","Fall-2012",IF((LEFT(E652,3))="131","Spring-2013",IF((LEFT(E652,3))="132","Summer-2013",IF((LEFT(E652,3))="133","Fall-2013",IF((LEFT(E652,3))="141","Spring-2014",IF((LEFT(E652,3))="142","Summer-2014",IF((LEFT(E652,3))="143","Fall-2014",0)))))))))))))))))))))))))</f>
        <v/>
      </c>
      <c r="H652" s="85" t="inlineStr">
        <is>
          <t>Spring-2014</t>
        </is>
      </c>
      <c r="I652" s="85" t="inlineStr">
        <is>
          <t>Walton Micro-tech Corp. LTD.</t>
        </is>
      </c>
      <c r="J652" s="85" t="inlineStr">
        <is>
          <t>Asst. Engineer</t>
        </is>
      </c>
      <c r="K652" s="77" t="inlineStr">
        <is>
          <t>Vill: Modhhopara, PO+Thana: Shailkupa, Dist: Jhenaidah</t>
        </is>
      </c>
      <c r="L652" s="77" t="inlineStr">
        <is>
          <t>Vill: Modhhopara, PO+Thana: Shailkupa, Dist: Jhenaidah</t>
        </is>
      </c>
      <c r="M652" s="17" t="n">
        <v>1716100125</v>
      </c>
      <c r="N652" s="23">
        <f>HYPERLINK("mailto:motiullatif@yahoo.com","motiullatif@yahoo.com")</f>
        <v/>
      </c>
    </row>
    <row customHeight="1" ht="12.75" r="653" s="161">
      <c r="A653" s="10" t="n"/>
      <c r="B653" s="85" t="n">
        <v>651</v>
      </c>
      <c r="C653" s="85" t="n"/>
      <c r="D653" s="96" t="inlineStr">
        <is>
          <t>Mahmudul Hasan</t>
        </is>
      </c>
      <c r="E653" s="29" t="inlineStr">
        <is>
          <t>133-14-1297</t>
        </is>
      </c>
      <c r="F653" s="49">
        <f>IF((MID(E653,5,2))="10","ENG",IF((MID(E653,5,2))="11","BBA",IF((MID(E653,5,2))="12","MBA(E)",IF((MID(E653,5,2))="14","MBA",IF((MID(E653,5,2))="15","CSE",IF((MID(E653,5,2))="16","CIS",IF((MID(E653,5,2))="17","MS-MIS",IF((MID(E653,5,2))="18","B.COM",IF((MID(E653,5,2))="19","ETE",IF((MID(E653,5,2))="20","CS",IF((MID(E653,5,2))="21","MA-ENG(P)",IF((MID(E653,5,2))="22","MA-ENG(F)",IF((MID(E653,5,2))="23","TE",IF((MID(E653,5,2))="24","JMC",IF((MID(E653,5,2))="25","MS-CSE",IF((MID(E653,5,2))="26","LLB(H)",IF((MID(E653,5,2))="27","BRE",IF((MID(E653,5,2))="28","MSS-JMC",IF((MID(E653,5,2))="29","PHARMACY",IF((MID(E653,5,2))="30","ESDM",IF((MID(E653,5,2))="31","MS-ETE",IF((MID(E653,5,2))="32","MS-TE",IF((MID(E653,5,2))="33","EEE",IF((MID(E653,5,2))="34","NFE",IF((MID(E653,5,2))="35","SWE",IF((MID(E653,5,2))="36","LLB(P)",IF((MID(E653,5,2))="37","LLM(Pre)",IF((MID(E653,5,2))="38","LLM(F)",IF((MID(E653,5,2))="39","ICT",IF((MID(E653,5,2))="40","MTCA",IF((MID(E653,5,2))="41","MS-PH",IF((MID(E653,5,2))="42","ARCH",IF((MID(E653,5,2))="43","THM",IF((MID(E653,5,2))="44","MS-SWE",IF((MID(E653,5,2))="45","ENTRE",IF((MID(E653,5,2))="46","M-PHARM",IF((MID(E653,5,2))="47","CIVIL-ENG",0)))))))))))))))))))))))))))))))))))))</f>
        <v/>
      </c>
      <c r="G653" s="90">
        <f>IF((LEFT(E653,3))="063","Fall-2006",IF((LEFT(E653,3))="071","Spring-2007",IF((LEFT(E653,3))="072","Summer-2007",IF((LEFT(E653,3))="073","Fall-2007",IF((LEFT(E653,3))="081","Spring-2008",IF((LEFT(E653,3))="082","Summer-2008",IF((LEFT(E653,3))="083","Fall-2008",IF((LEFT(E653,3))="091","Spring-2009",IF((LEFT(E653,3))="092","Summer-2009",IF((LEFT(E653,3))="093","Fall-2009",IF((LEFT(E653,3))="101","Spring-2010",IF((LEFT(E653,3))="102","Summer-2010",IF((LEFT(E653,3))="103","Fall-2010",IF((LEFT(E653,3))="111","Spring-2011",IF((LEFT(E653,3))="112","Summer-2011",IF((LEFT(E653,3))="113","Fall-2011",IF((LEFT(E653,3))="121","Spring-2012",IF((LEFT(E653,3))="122","Summer-2012",IF((LEFT(E653,3))="123","Fall-2012",IF((LEFT(E653,3))="131","Spring-2013",IF((LEFT(E653,3))="132","Summer-2013",IF((LEFT(E653,3))="133","Fall-2013",IF((LEFT(E653,3))="141","Spring-2014",IF((LEFT(E653,3))="142","Summer-2014",IF((LEFT(E653,3))="143","Fall-2014",0)))))))))))))))))))))))))</f>
        <v/>
      </c>
      <c r="H653" s="85" t="inlineStr">
        <is>
          <t>Fall-2015</t>
        </is>
      </c>
      <c r="I653" s="85" t="inlineStr">
        <is>
          <t>-</t>
        </is>
      </c>
      <c r="J653" s="85" t="inlineStr">
        <is>
          <t>-</t>
        </is>
      </c>
      <c r="K653" s="77" t="inlineStr">
        <is>
          <t>472/1B, North Ibrahimpur, Mirpur-14, Dhaka-1216</t>
        </is>
      </c>
      <c r="L653" s="77" t="inlineStr">
        <is>
          <t>472/1B, North Ibrahimpur, Mirpur-14, Dhaka-1216</t>
        </is>
      </c>
      <c r="M653" s="32" t="inlineStr">
        <is>
          <t>01675621042</t>
        </is>
      </c>
      <c r="N653" s="90" t="inlineStr">
        <is>
          <t>mahmudul1297@diu.edu.bd</t>
        </is>
      </c>
    </row>
    <row customHeight="1" ht="12.75" r="654" s="161">
      <c r="A654" s="10" t="n"/>
      <c r="B654" s="85" t="n">
        <v>652</v>
      </c>
      <c r="C654" s="85" t="n"/>
      <c r="D654" s="86" t="inlineStr">
        <is>
          <t>A.K.M. Mahbubul 
HOSSEN</t>
        </is>
      </c>
      <c r="E654" s="86" t="inlineStr">
        <is>
          <t>102-25-157</t>
        </is>
      </c>
      <c r="F654" s="49">
        <f>IF((MID(E654,5,2))="10","ENG",IF((MID(E654,5,2))="11","BBA",IF((MID(E654,5,2))="12","MBA(E)",IF((MID(E654,5,2))="14","MBA",IF((MID(E654,5,2))="15","CSE",IF((MID(E654,5,2))="16","CIS",IF((MID(E654,5,2))="17","MS-MIS",IF((MID(E654,5,2))="18","B.COM",IF((MID(E654,5,2))="19","ETE",IF((MID(E654,5,2))="20","CS",IF((MID(E654,5,2))="21","MA-ENG(P)",IF((MID(E654,5,2))="22","MA-ENG(F)",IF((MID(E654,5,2))="23","TE",IF((MID(E654,5,2))="24","JMC",IF((MID(E654,5,2))="25","MS-CSE",IF((MID(E654,5,2))="26","LLB(H)",IF((MID(E654,5,2))="27","BRE",IF((MID(E654,5,2))="28","MSS-JMC",IF((MID(E654,5,2))="29","PHARMACY",IF((MID(E654,5,2))="30","ESDM",IF((MID(E654,5,2))="31","MS-ETE",IF((MID(E654,5,2))="32","MS-TE",IF((MID(E654,5,2))="33","EEE",IF((MID(E654,5,2))="34","NFE",IF((MID(E654,5,2))="35","SWE",IF((MID(E654,5,2))="36","LLB(P)",IF((MID(E654,5,2))="37","LLM(Pre)",IF((MID(E654,5,2))="38","LLM(F)",IF((MID(E654,5,2))="39","ICT",IF((MID(E654,5,2))="40","MTCA",IF((MID(E654,5,2))="41","MS-PH",IF((MID(E654,5,2))="42","ARCH",IF((MID(E654,5,2))="43","THM",IF((MID(E654,5,2))="44","MS-SWE",IF((MID(E654,5,2))="45","ENTRE",IF((MID(E654,5,2))="46","M-PHARM",IF((MID(E654,5,2))="47","CIVIL-ENG",0)))))))))))))))))))))))))))))))))))))</f>
        <v/>
      </c>
      <c r="G654" s="90">
        <f>IF((LEFT(E654,3))="063","Fall-2006",IF((LEFT(E654,3))="071","Spring-2007",IF((LEFT(E654,3))="072","Summer-2007",IF((LEFT(E654,3))="073","Fall-2007",IF((LEFT(E654,3))="081","Spring-2008",IF((LEFT(E654,3))="082","Summer-2008",IF((LEFT(E654,3))="083","Fall-2008",IF((LEFT(E654,3))="091","Spring-2009",IF((LEFT(E654,3))="092","Summer-2009",IF((LEFT(E654,3))="093","Fall-2009",IF((LEFT(E654,3))="101","Spring-2010",IF((LEFT(E654,3))="102","Summer-2010",IF((LEFT(E654,3))="103","Fall-2010",IF((LEFT(E654,3))="111","Spring-2011",IF((LEFT(E654,3))="112","Summer-2011",IF((LEFT(E654,3))="113","Fall-2011",IF((LEFT(E654,3))="121","Spring-2012",IF((LEFT(E654,3))="122","Summer-2012",IF((LEFT(E654,3))="123","Fall-2012",IF((LEFT(E654,3))="131","Spring-2013",IF((LEFT(E654,3))="132","Summer-2013",IF((LEFT(E654,3))="133","Fall-2013",IF((LEFT(E654,3))="141","Spring-2014",IF((LEFT(E654,3))="142","Summer-2014",IF((LEFT(E654,3))="143","Fall-2014",0)))))))))))))))))))))))))</f>
        <v/>
      </c>
      <c r="H654" s="85" t="inlineStr">
        <is>
          <t>Spring-2015</t>
        </is>
      </c>
      <c r="I654" s="85" t="inlineStr">
        <is>
          <t>Banglalink Digital Communications LTD.</t>
        </is>
      </c>
      <c r="J654" s="85" t="inlineStr">
        <is>
          <t>Systems Asst. Manager</t>
        </is>
      </c>
      <c r="K654" s="77" t="inlineStr">
        <is>
          <t>15/2-A, Momena Rahman Villa, 3rd floor, Tollabag, Sobhanbag, Dhanmondi, Dhaka-1207</t>
        </is>
      </c>
      <c r="L654" s="85" t="inlineStr">
        <is>
          <t>C/O-MD. Abul kalam, Vill: Noapara, PO: Halimanagar, PS: Sadar, Comilla-3502</t>
        </is>
      </c>
      <c r="M654" s="17" t="n">
        <v>1962400186</v>
      </c>
      <c r="N654" s="23">
        <f>HYPERLINK("mailto:mhmamun@yahoo.com","mhmamun@yahoo.com")</f>
        <v/>
      </c>
    </row>
    <row customHeight="1" ht="12.75" r="655" s="161">
      <c r="A655" s="10" t="n"/>
      <c r="B655" s="85" t="n">
        <v>653</v>
      </c>
      <c r="C655" s="85" t="n"/>
      <c r="D655" s="96" t="inlineStr">
        <is>
          <t>Aminul Islam Pappu</t>
        </is>
      </c>
      <c r="E655" s="29" t="inlineStr">
        <is>
          <t>093-11-1222</t>
        </is>
      </c>
      <c r="F655" s="49">
        <f>IF((MID(E655,5,2))="10","ENG",IF((MID(E655,5,2))="11","BBA",IF((MID(E655,5,2))="12","MBA(E)",IF((MID(E655,5,2))="14","MBA",IF((MID(E655,5,2))="15","CSE",IF((MID(E655,5,2))="16","CIS",IF((MID(E655,5,2))="17","MS-MIS",IF((MID(E655,5,2))="18","B.COM",IF((MID(E655,5,2))="19","ETE",IF((MID(E655,5,2))="20","CS",IF((MID(E655,5,2))="21","MA-ENG(P)",IF((MID(E655,5,2))="22","MA-ENG(F)",IF((MID(E655,5,2))="23","TE",IF((MID(E655,5,2))="24","JMC",IF((MID(E655,5,2))="25","MS-CSE",IF((MID(E655,5,2))="26","LLB(H)",IF((MID(E655,5,2))="27","BRE",IF((MID(E655,5,2))="28","MSS-JMC",IF((MID(E655,5,2))="29","PHARMACY",IF((MID(E655,5,2))="30","ESDM",IF((MID(E655,5,2))="31","MS-ETE",IF((MID(E655,5,2))="32","MS-TE",IF((MID(E655,5,2))="33","EEE",IF((MID(E655,5,2))="34","NFE",IF((MID(E655,5,2))="35","SWE",IF((MID(E655,5,2))="36","LLB(P)",IF((MID(E655,5,2))="37","LLM(Pre)",IF((MID(E655,5,2))="38","LLM(F)",IF((MID(E655,5,2))="39","ICT",IF((MID(E655,5,2))="40","MTCA",IF((MID(E655,5,2))="41","MS-PH",IF((MID(E655,5,2))="42","ARCH",IF((MID(E655,5,2))="43","THM",IF((MID(E655,5,2))="44","MS-SWE",IF((MID(E655,5,2))="45","ENTRE",IF((MID(E655,5,2))="46","M-PHARM",IF((MID(E655,5,2))="47","CIVIL-ENG",0)))))))))))))))))))))))))))))))))))))</f>
        <v/>
      </c>
      <c r="G655" s="90">
        <f>IF((LEFT(E655,3))="063","Fall-2006",IF((LEFT(E655,3))="071","Spring-2007",IF((LEFT(E655,3))="072","Summer-2007",IF((LEFT(E655,3))="073","Fall-2007",IF((LEFT(E655,3))="081","Spring-2008",IF((LEFT(E655,3))="082","Summer-2008",IF((LEFT(E655,3))="083","Fall-2008",IF((LEFT(E655,3))="091","Spring-2009",IF((LEFT(E655,3))="092","Summer-2009",IF((LEFT(E655,3))="093","Fall-2009",IF((LEFT(E655,3))="101","Spring-2010",IF((LEFT(E655,3))="102","Summer-2010",IF((LEFT(E655,3))="103","Fall-2010",IF((LEFT(E655,3))="111","Spring-2011",IF((LEFT(E655,3))="112","Summer-2011",IF((LEFT(E655,3))="113","Fall-2011",IF((LEFT(E655,3))="121","Spring-2012",IF((LEFT(E655,3))="122","Summer-2012",IF((LEFT(E655,3))="123","Fall-2012",IF((LEFT(E655,3))="131","Spring-2013",IF((LEFT(E655,3))="132","Summer-2013",IF((LEFT(E655,3))="133","Fall-2013",IF((LEFT(E655,3))="141","Spring-2014",IF((LEFT(E655,3))="142","Summer-2014",IF((LEFT(E655,3))="143","Fall-2014",0)))))))))))))))))))))))))</f>
        <v/>
      </c>
      <c r="H655" s="85" t="inlineStr">
        <is>
          <t>Spring-2013</t>
        </is>
      </c>
      <c r="I655" s="85" t="inlineStr">
        <is>
          <t>-</t>
        </is>
      </c>
      <c r="J655" s="85" t="inlineStr">
        <is>
          <t>-</t>
        </is>
      </c>
      <c r="K655" s="85" t="inlineStr">
        <is>
          <t>Afaz-Nager, Police Line, Narayangonj.</t>
        </is>
      </c>
      <c r="L655" s="85" t="inlineStr">
        <is>
          <t>Afaz-Nager, Police Line, Narayangonj.</t>
        </is>
      </c>
      <c r="M655" s="32" t="inlineStr">
        <is>
          <t>01682325092</t>
        </is>
      </c>
      <c r="N655" s="90" t="inlineStr">
        <is>
          <t>aminulislampappu@yahoo.com</t>
        </is>
      </c>
    </row>
    <row customHeight="1" ht="12.75" r="656" s="161">
      <c r="A656" s="10" t="n"/>
      <c r="B656" s="85" t="n">
        <v>654</v>
      </c>
      <c r="C656" s="85" t="n"/>
      <c r="D656" s="86" t="inlineStr">
        <is>
          <t>Md. Akhtaruzzaman</t>
        </is>
      </c>
      <c r="E656" s="86" t="inlineStr">
        <is>
          <t>102-23-1985</t>
        </is>
      </c>
      <c r="F656" s="49">
        <f>IF((MID(E656,5,2))="10","ENG",IF((MID(E656,5,2))="11","BBA",IF((MID(E656,5,2))="12","MBA(E)",IF((MID(E656,5,2))="14","MBA",IF((MID(E656,5,2))="15","CSE",IF((MID(E656,5,2))="16","CIS",IF((MID(E656,5,2))="17","MS-MIS",IF((MID(E656,5,2))="18","B.COM",IF((MID(E656,5,2))="19","ETE",IF((MID(E656,5,2))="20","CS",IF((MID(E656,5,2))="21","MA-ENG(P)",IF((MID(E656,5,2))="22","MA-ENG(F)",IF((MID(E656,5,2))="23","TE",IF((MID(E656,5,2))="24","JMC",IF((MID(E656,5,2))="25","MS-CSE",IF((MID(E656,5,2))="26","LLB(H)",IF((MID(E656,5,2))="27","BRE",IF((MID(E656,5,2))="28","MSS-JMC",IF((MID(E656,5,2))="29","PHARMACY",IF((MID(E656,5,2))="30","ESDM",IF((MID(E656,5,2))="31","MS-ETE",IF((MID(E656,5,2))="32","MS-TE",IF((MID(E656,5,2))="33","EEE",IF((MID(E656,5,2))="34","NFE",IF((MID(E656,5,2))="35","SWE",IF((MID(E656,5,2))="36","LLB(P)",IF((MID(E656,5,2))="37","LLM(Pre)",IF((MID(E656,5,2))="38","LLM(F)",IF((MID(E656,5,2))="39","ICT",IF((MID(E656,5,2))="40","MTCA",IF((MID(E656,5,2))="41","MS-PH",IF((MID(E656,5,2))="42","ARCH",IF((MID(E656,5,2))="43","THM",IF((MID(E656,5,2))="44","MS-SWE",IF((MID(E656,5,2))="45","ENTRE",IF((MID(E656,5,2))="46","M-PHARM",IF((MID(E656,5,2))="47","CIVIL-ENG",0)))))))))))))))))))))))))))))))))))))</f>
        <v/>
      </c>
      <c r="G656" s="90">
        <f>IF((LEFT(E656,3))="063","Fall-2006",IF((LEFT(E656,3))="071","Spring-2007",IF((LEFT(E656,3))="072","Summer-2007",IF((LEFT(E656,3))="073","Fall-2007",IF((LEFT(E656,3))="081","Spring-2008",IF((LEFT(E656,3))="082","Summer-2008",IF((LEFT(E656,3))="083","Fall-2008",IF((LEFT(E656,3))="091","Spring-2009",IF((LEFT(E656,3))="092","Summer-2009",IF((LEFT(E656,3))="093","Fall-2009",IF((LEFT(E656,3))="101","Spring-2010",IF((LEFT(E656,3))="102","Summer-2010",IF((LEFT(E656,3))="103","Fall-2010",IF((LEFT(E656,3))="111","Spring-2011",IF((LEFT(E656,3))="112","Summer-2011",IF((LEFT(E656,3))="113","Fall-2011",IF((LEFT(E656,3))="121","Spring-2012",IF((LEFT(E656,3))="122","Summer-2012",IF((LEFT(E656,3))="123","Fall-2012",IF((LEFT(E656,3))="131","Spring-2013",IF((LEFT(E656,3))="132","Summer-2013",IF((LEFT(E656,3))="133","Fall-2013",IF((LEFT(E656,3))="141","Spring-2014",IF((LEFT(E656,3))="142","Summer-2014",IF((LEFT(E656,3))="143","Fall-2014",0)))))))))))))))))))))))))</f>
        <v/>
      </c>
      <c r="H656" s="85" t="inlineStr">
        <is>
          <t>Summer-2014</t>
        </is>
      </c>
      <c r="I656" s="85" t="inlineStr">
        <is>
          <t>Dyeing Finishing Section, Newage Textile LTD.</t>
        </is>
      </c>
      <c r="J656" s="85" t="inlineStr">
        <is>
          <t>Production Officer</t>
        </is>
      </c>
      <c r="K656" s="77" t="inlineStr">
        <is>
          <t>Vill: Hatia, PO: Dhopadanga, UP: Sundarganj, Dist: Gaibandha</t>
        </is>
      </c>
      <c r="L656" s="77" t="inlineStr">
        <is>
          <t>Vill: Hatia, PO: Dhopadanga, UP: Sundarganj, Dist: Gaibandha</t>
        </is>
      </c>
      <c r="M656" s="17" t="n">
        <v>1815270589</v>
      </c>
      <c r="N656" s="23">
        <f>HYPERLINK("mailto:akhtar1815@yahoo.com","akhtar1815@yahoo.com")</f>
        <v/>
      </c>
    </row>
    <row customHeight="1" ht="12.75" r="657" s="161">
      <c r="A657" s="10" t="n"/>
      <c r="B657" s="85" t="n">
        <v>655</v>
      </c>
      <c r="C657" s="85" t="n"/>
      <c r="D657" s="86" t="inlineStr">
        <is>
          <t>Sanjoy Kumar Gour</t>
        </is>
      </c>
      <c r="E657" s="86" t="inlineStr">
        <is>
          <t>132-14-1081</t>
        </is>
      </c>
      <c r="F657" s="49">
        <f>IF((MID(E657,5,2))="10","ENG",IF((MID(E657,5,2))="11","BBA",IF((MID(E657,5,2))="12","MBA(E)",IF((MID(E657,5,2))="14","MBA",IF((MID(E657,5,2))="15","CSE",IF((MID(E657,5,2))="16","CIS",IF((MID(E657,5,2))="17","MS-MIS",IF((MID(E657,5,2))="18","B.COM",IF((MID(E657,5,2))="19","ETE",IF((MID(E657,5,2))="20","CS",IF((MID(E657,5,2))="21","MA-ENG(P)",IF((MID(E657,5,2))="22","MA-ENG(F)",IF((MID(E657,5,2))="23","TE",IF((MID(E657,5,2))="24","JMC",IF((MID(E657,5,2))="25","MS-CSE",IF((MID(E657,5,2))="26","LLB(H)",IF((MID(E657,5,2))="27","BRE",IF((MID(E657,5,2))="28","MSS-JMC",IF((MID(E657,5,2))="29","PHARMACY",IF((MID(E657,5,2))="30","ESDM",IF((MID(E657,5,2))="31","MS-ETE",IF((MID(E657,5,2))="32","MS-TE",IF((MID(E657,5,2))="33","EEE",IF((MID(E657,5,2))="34","NFE",IF((MID(E657,5,2))="35","SWE",IF((MID(E657,5,2))="36","LLB(P)",IF((MID(E657,5,2))="37","LLM(Pre)",IF((MID(E657,5,2))="38","LLM(F)",IF((MID(E657,5,2))="39","ICT",IF((MID(E657,5,2))="40","MTCA",IF((MID(E657,5,2))="41","MS-PH",IF((MID(E657,5,2))="42","ARCH",IF((MID(E657,5,2))="43","THM",IF((MID(E657,5,2))="44","MS-SWE",IF((MID(E657,5,2))="45","ENTRE",IF((MID(E657,5,2))="46","M-PHARM",IF((MID(E657,5,2))="47","CIVIL-ENG",0)))))))))))))))))))))))))))))))))))))</f>
        <v/>
      </c>
      <c r="G657" s="90">
        <f>IF((LEFT(E657,3))="063","Fall-2006",IF((LEFT(E657,3))="071","Spring-2007",IF((LEFT(E657,3))="072","Summer-2007",IF((LEFT(E657,3))="073","Fall-2007",IF((LEFT(E657,3))="081","Spring-2008",IF((LEFT(E657,3))="082","Summer-2008",IF((LEFT(E657,3))="083","Fall-2008",IF((LEFT(E657,3))="091","Spring-2009",IF((LEFT(E657,3))="092","Summer-2009",IF((LEFT(E657,3))="093","Fall-2009",IF((LEFT(E657,3))="101","Spring-2010",IF((LEFT(E657,3))="102","Summer-2010",IF((LEFT(E657,3))="103","Fall-2010",IF((LEFT(E657,3))="111","Spring-2011",IF((LEFT(E657,3))="112","Summer-2011",IF((LEFT(E657,3))="113","Fall-2011",IF((LEFT(E657,3))="121","Spring-2012",IF((LEFT(E657,3))="122","Summer-2012",IF((LEFT(E657,3))="123","Fall-2012",IF((LEFT(E657,3))="131","Spring-2013",IF((LEFT(E657,3))="132","Summer-2013",IF((LEFT(E657,3))="133","Fall-2013",IF((LEFT(E657,3))="141","Spring-2014",IF((LEFT(E657,3))="142","Summer-2014",IF((LEFT(E657,3))="143","Fall-2014",0)))))))))))))))))))))))))</f>
        <v/>
      </c>
      <c r="H657" s="85" t="inlineStr">
        <is>
          <t>Spring</t>
        </is>
      </c>
      <c r="I657" s="85" t="inlineStr">
        <is>
          <t>Bangladesh Erectors LTD.</t>
        </is>
      </c>
      <c r="J657" s="85" t="inlineStr">
        <is>
          <t>Jr. Manager</t>
        </is>
      </c>
      <c r="K657" s="77" t="inlineStr">
        <is>
          <t>2/G-1 Golden Street, Ring Road, Shymoli, Dhaka-1207</t>
        </is>
      </c>
      <c r="L657" s="85" t="inlineStr">
        <is>
          <t>Vill: Joyda, PO: Joyda, PS: Muktagaeha, Dist: Mymensingh</t>
        </is>
      </c>
      <c r="M657" s="17" t="n">
        <v>1816662767</v>
      </c>
      <c r="N657" s="23">
        <f>HYPERLINK("mailto:sanjoy1081@diu.edu.bd","sanjoy1081@diu.edu.bd")</f>
        <v/>
      </c>
    </row>
    <row customHeight="1" ht="12.75" r="658" s="161">
      <c r="A658" s="10" t="n"/>
      <c r="B658" s="85" t="n">
        <v>656</v>
      </c>
      <c r="C658" s="85" t="n"/>
      <c r="D658" s="96" t="inlineStr">
        <is>
          <t>Mohammad Al Mamun</t>
        </is>
      </c>
      <c r="E658" s="29" t="inlineStr">
        <is>
          <t>112-15-1444</t>
        </is>
      </c>
      <c r="F658" s="49">
        <f>IF((MID(E658,5,2))="10","ENG",IF((MID(E658,5,2))="11","BBA",IF((MID(E658,5,2))="12","MBA(E)",IF((MID(E658,5,2))="14","MBA",IF((MID(E658,5,2))="15","CSE",IF((MID(E658,5,2))="16","CIS",IF((MID(E658,5,2))="17","MS-MIS",IF((MID(E658,5,2))="18","B.COM",IF((MID(E658,5,2))="19","ETE",IF((MID(E658,5,2))="20","CS",IF((MID(E658,5,2))="21","MA-ENG(P)",IF((MID(E658,5,2))="22","MA-ENG(F)",IF((MID(E658,5,2))="23","TE",IF((MID(E658,5,2))="24","JMC",IF((MID(E658,5,2))="25","MS-CSE",IF((MID(E658,5,2))="26","LLB(H)",IF((MID(E658,5,2))="27","BRE",IF((MID(E658,5,2))="28","MSS-JMC",IF((MID(E658,5,2))="29","PHARMACY",IF((MID(E658,5,2))="30","ESDM",IF((MID(E658,5,2))="31","MS-ETE",IF((MID(E658,5,2))="32","MS-TE",IF((MID(E658,5,2))="33","EEE",IF((MID(E658,5,2))="34","NFE",IF((MID(E658,5,2))="35","SWE",IF((MID(E658,5,2))="36","LLB(P)",IF((MID(E658,5,2))="37","LLM(Pre)",IF((MID(E658,5,2))="38","LLM(F)",IF((MID(E658,5,2))="39","ICT",IF((MID(E658,5,2))="40","MTCA",IF((MID(E658,5,2))="41","MS-PH",IF((MID(E658,5,2))="42","ARCH",IF((MID(E658,5,2))="43","THM",IF((MID(E658,5,2))="44","MS-SWE",IF((MID(E658,5,2))="45","ENTRE",IF((MID(E658,5,2))="46","M-PHARM",IF((MID(E658,5,2))="47","CIVIL-ENG",0)))))))))))))))))))))))))))))))))))))</f>
        <v/>
      </c>
      <c r="G658" s="90">
        <f>IF((LEFT(E658,3))="063","Fall-2006",IF((LEFT(E658,3))="071","Spring-2007",IF((LEFT(E658,3))="072","Summer-2007",IF((LEFT(E658,3))="073","Fall-2007",IF((LEFT(E658,3))="081","Spring-2008",IF((LEFT(E658,3))="082","Summer-2008",IF((LEFT(E658,3))="083","Fall-2008",IF((LEFT(E658,3))="091","Spring-2009",IF((LEFT(E658,3))="092","Summer-2009",IF((LEFT(E658,3))="093","Fall-2009",IF((LEFT(E658,3))="101","Spring-2010",IF((LEFT(E658,3))="102","Summer-2010",IF((LEFT(E658,3))="103","Fall-2010",IF((LEFT(E658,3))="111","Spring-2011",IF((LEFT(E658,3))="112","Summer-2011",IF((LEFT(E658,3))="113","Fall-2011",IF((LEFT(E658,3))="121","Spring-2012",IF((LEFT(E658,3))="122","Summer-2012",IF((LEFT(E658,3))="123","Fall-2012",IF((LEFT(E658,3))="131","Spring-2013",IF((LEFT(E658,3))="132","Summer-2013",IF((LEFT(E658,3))="133","Fall-2013",IF((LEFT(E658,3))="141","Spring-2014",IF((LEFT(E658,3))="142","Summer-2014",IF((LEFT(E658,3))="143","Fall-2014",0)))))))))))))))))))))))))</f>
        <v/>
      </c>
      <c r="H658" s="85" t="inlineStr">
        <is>
          <t>Spring-2014</t>
        </is>
      </c>
      <c r="I658" s="108" t="inlineStr">
        <is>
          <t>-</t>
        </is>
      </c>
      <c r="J658" s="85" t="inlineStr">
        <is>
          <t>-</t>
        </is>
      </c>
      <c r="K658" s="85" t="inlineStr">
        <is>
          <t>Genetic Haque Garden, Flat No-12-I , 01 Ring Raod, Shamoly, Dhaka-1207.</t>
        </is>
      </c>
      <c r="L658" s="85" t="inlineStr">
        <is>
          <t>Vill-Hariharpur, Post-Shikdarhat, Thana-Dinajpur Sadar,Dist-Dinajpur.</t>
        </is>
      </c>
      <c r="M658" s="32" t="inlineStr">
        <is>
          <t>01711178624</t>
        </is>
      </c>
      <c r="N658" s="27" t="inlineStr">
        <is>
          <t>mamundiucse@gmail.com</t>
        </is>
      </c>
    </row>
    <row customHeight="1" ht="12.75" r="659" s="161">
      <c r="A659" s="10" t="n"/>
      <c r="B659" s="85" t="n">
        <v>657</v>
      </c>
      <c r="C659" s="85" t="n"/>
      <c r="D659" s="86" t="inlineStr">
        <is>
          <t>Dinobondhu 
Kormokar</t>
        </is>
      </c>
      <c r="E659" s="86" t="inlineStr">
        <is>
          <t>112-15-1418</t>
        </is>
      </c>
      <c r="F659" s="49">
        <f>IF((MID(E659,5,2))="10","ENG",IF((MID(E659,5,2))="11","BBA",IF((MID(E659,5,2))="12","MBA(E)",IF((MID(E659,5,2))="14","MBA",IF((MID(E659,5,2))="15","CSE",IF((MID(E659,5,2))="16","CIS",IF((MID(E659,5,2))="17","MS-MIS",IF((MID(E659,5,2))="18","B.COM",IF((MID(E659,5,2))="19","ETE",IF((MID(E659,5,2))="20","CS",IF((MID(E659,5,2))="21","MA-ENG(P)",IF((MID(E659,5,2))="22","MA-ENG(F)",IF((MID(E659,5,2))="23","TE",IF((MID(E659,5,2))="24","JMC",IF((MID(E659,5,2))="25","MS-CSE",IF((MID(E659,5,2))="26","LLB(H)",IF((MID(E659,5,2))="27","BRE",IF((MID(E659,5,2))="28","MSS-JMC",IF((MID(E659,5,2))="29","PHARMACY",IF((MID(E659,5,2))="30","ESDM",IF((MID(E659,5,2))="31","MS-ETE",IF((MID(E659,5,2))="32","MS-TE",IF((MID(E659,5,2))="33","EEE",IF((MID(E659,5,2))="34","NFE",IF((MID(E659,5,2))="35","SWE",IF((MID(E659,5,2))="36","LLB(P)",IF((MID(E659,5,2))="37","LLM(Pre)",IF((MID(E659,5,2))="38","LLM(F)",IF((MID(E659,5,2))="39","ICT",IF((MID(E659,5,2))="40","MTCA",IF((MID(E659,5,2))="41","MS-PH",IF((MID(E659,5,2))="42","ARCH",IF((MID(E659,5,2))="43","THM",IF((MID(E659,5,2))="44","MS-SWE",IF((MID(E659,5,2))="45","ENTRE",IF((MID(E659,5,2))="46","M-PHARM",IF((MID(E659,5,2))="47","CIVIL-ENG",0)))))))))))))))))))))))))))))))))))))</f>
        <v/>
      </c>
      <c r="G659" s="90">
        <f>IF((LEFT(E659,3))="063","Fall-2006",IF((LEFT(E659,3))="071","Spring-2007",IF((LEFT(E659,3))="072","Summer-2007",IF((LEFT(E659,3))="073","Fall-2007",IF((LEFT(E659,3))="081","Spring-2008",IF((LEFT(E659,3))="082","Summer-2008",IF((LEFT(E659,3))="083","Fall-2008",IF((LEFT(E659,3))="091","Spring-2009",IF((LEFT(E659,3))="092","Summer-2009",IF((LEFT(E659,3))="093","Fall-2009",IF((LEFT(E659,3))="101","Spring-2010",IF((LEFT(E659,3))="102","Summer-2010",IF((LEFT(E659,3))="103","Fall-2010",IF((LEFT(E659,3))="111","Spring-2011",IF((LEFT(E659,3))="112","Summer-2011",IF((LEFT(E659,3))="113","Fall-2011",IF((LEFT(E659,3))="121","Spring-2012",IF((LEFT(E659,3))="122","Summer-2012",IF((LEFT(E659,3))="123","Fall-2012",IF((LEFT(E659,3))="131","Spring-2013",IF((LEFT(E659,3))="132","Summer-2013",IF((LEFT(E659,3))="133","Fall-2013",IF((LEFT(E659,3))="141","Spring-2014",IF((LEFT(E659,3))="142","Summer-2014",IF((LEFT(E659,3))="143","Fall-2014",0)))))))))))))))))))))))))</f>
        <v/>
      </c>
      <c r="H659" s="85" t="inlineStr">
        <is>
          <t>Spring-2014</t>
        </is>
      </c>
      <c r="I659" s="85" t="inlineStr">
        <is>
          <t>Pubali Bank LTD.</t>
        </is>
      </c>
      <c r="J659" s="85" t="inlineStr">
        <is>
          <t>Support Manager</t>
        </is>
      </c>
      <c r="K659" s="77" t="inlineStr">
        <is>
          <t>Pubali Bank LTD, Card Depatment. A-A Bhaban92nd floor), 23 Motijheel, Dhaka-1000</t>
        </is>
      </c>
      <c r="L659" s="77" t="inlineStr">
        <is>
          <t>Vill+PO: Janipur, PS: Khoksa, Dist: Kushtia</t>
        </is>
      </c>
      <c r="M659" s="17" t="n">
        <v>1731615687</v>
      </c>
      <c r="N659" s="23">
        <f>HYPERLINK("mailto:dkormokar@gmail.com","dkormokar@gmail.com")</f>
        <v/>
      </c>
    </row>
    <row customHeight="1" ht="12.75" r="660" s="161">
      <c r="A660" s="10" t="n"/>
      <c r="B660" s="85" t="n">
        <v>658</v>
      </c>
      <c r="C660" s="85" t="n"/>
      <c r="D660" s="86" t="inlineStr">
        <is>
          <t>Tanvir Ahmed</t>
        </is>
      </c>
      <c r="E660" s="86" t="inlineStr">
        <is>
          <t>131-14-389</t>
        </is>
      </c>
      <c r="F660" s="49">
        <f>IF((MID(E660,5,2))="10","ENG",IF((MID(E660,5,2))="11","BBA",IF((MID(E660,5,2))="12","MBA(E)",IF((MID(E660,5,2))="14","MBA",IF((MID(E660,5,2))="15","CSE",IF((MID(E660,5,2))="16","CIS",IF((MID(E660,5,2))="17","MS-MIS",IF((MID(E660,5,2))="18","B.COM",IF((MID(E660,5,2))="19","ETE",IF((MID(E660,5,2))="20","CS",IF((MID(E660,5,2))="21","MA-ENG(P)",IF((MID(E660,5,2))="22","MA-ENG(F)",IF((MID(E660,5,2))="23","TE",IF((MID(E660,5,2))="24","JMC",IF((MID(E660,5,2))="25","MS-CSE",IF((MID(E660,5,2))="26","LLB(H)",IF((MID(E660,5,2))="27","BRE",IF((MID(E660,5,2))="28","MSS-JMC",IF((MID(E660,5,2))="29","PHARMACY",IF((MID(E660,5,2))="30","ESDM",IF((MID(E660,5,2))="31","MS-ETE",IF((MID(E660,5,2))="32","MS-TE",IF((MID(E660,5,2))="33","EEE",IF((MID(E660,5,2))="34","NFE",IF((MID(E660,5,2))="35","SWE",IF((MID(E660,5,2))="36","LLB(P)",IF((MID(E660,5,2))="37","LLM(Pre)",IF((MID(E660,5,2))="38","LLM(F)",IF((MID(E660,5,2))="39","ICT",IF((MID(E660,5,2))="40","MTCA",IF((MID(E660,5,2))="41","MS-PH",IF((MID(E660,5,2))="42","ARCH",IF((MID(E660,5,2))="43","THM",IF((MID(E660,5,2))="44","MS-SWE",IF((MID(E660,5,2))="45","ENTRE",IF((MID(E660,5,2))="46","M-PHARM",IF((MID(E660,5,2))="47","CIVIL-ENG",0)))))))))))))))))))))))))))))))))))))</f>
        <v/>
      </c>
      <c r="G660" s="90">
        <f>IF((LEFT(E660,3))="063","Fall-2006",IF((LEFT(E660,3))="071","Spring-2007",IF((LEFT(E660,3))="072","Summer-2007",IF((LEFT(E660,3))="073","Fall-2007",IF((LEFT(E660,3))="081","Spring-2008",IF((LEFT(E660,3))="082","Summer-2008",IF((LEFT(E660,3))="083","Fall-2008",IF((LEFT(E660,3))="091","Spring-2009",IF((LEFT(E660,3))="092","Summer-2009",IF((LEFT(E660,3))="093","Fall-2009",IF((LEFT(E660,3))="101","Spring-2010",IF((LEFT(E660,3))="102","Summer-2010",IF((LEFT(E660,3))="103","Fall-2010",IF((LEFT(E660,3))="111","Spring-2011",IF((LEFT(E660,3))="112","Summer-2011",IF((LEFT(E660,3))="113","Fall-2011",IF((LEFT(E660,3))="121","Spring-2012",IF((LEFT(E660,3))="122","Summer-2012",IF((LEFT(E660,3))="123","Fall-2012",IF((LEFT(E660,3))="131","Spring-2013",IF((LEFT(E660,3))="132","Summer-2013",IF((LEFT(E660,3))="133","Fall-2013",IF((LEFT(E660,3))="141","Spring-2014",IF((LEFT(E660,3))="142","Summer-2014",IF((LEFT(E660,3))="143","Fall-2014",0)))))))))))))))))))))))))</f>
        <v/>
      </c>
      <c r="H660" s="85" t="inlineStr">
        <is>
          <t>Summer-2015</t>
        </is>
      </c>
      <c r="I660" s="85" t="inlineStr">
        <is>
          <t>Alpha Developer LTD.</t>
        </is>
      </c>
      <c r="J660" s="85" t="inlineStr">
        <is>
          <t>Asst. Manager(HR &amp; Admin)</t>
        </is>
      </c>
      <c r="K660" s="77" t="inlineStr">
        <is>
          <t>H#7, ( Sapnil)Block#C, Ranavola main road, Turag, Dhaka-1230</t>
        </is>
      </c>
      <c r="L660" s="77" t="inlineStr">
        <is>
          <t>H#7, ( Sapnil)Block#C, Ranavola main road, Turag, Dhaka-1230</t>
        </is>
      </c>
      <c r="M660" s="17" t="n">
        <v>1552454922</v>
      </c>
      <c r="N660" s="23">
        <f>HYPERLINK("mailto:tanvir076@yahoo.com","tanvir076@yahoo.com")</f>
        <v/>
      </c>
    </row>
    <row customHeight="1" ht="12.75" r="661" s="161">
      <c r="A661" s="10" t="n"/>
      <c r="B661" s="85" t="n">
        <v>659</v>
      </c>
      <c r="C661" s="85" t="n"/>
      <c r="D661" s="86" t="inlineStr">
        <is>
          <t>S.M. Wasim Parvej</t>
        </is>
      </c>
      <c r="E661" s="86" t="inlineStr">
        <is>
          <t>131-12-105</t>
        </is>
      </c>
      <c r="F661" s="49">
        <f>IF((MID(E661,5,2))="10","ENG",IF((MID(E661,5,2))="11","BBA",IF((MID(E661,5,2))="12","MBA(E)",IF((MID(E661,5,2))="14","MBA",IF((MID(E661,5,2))="15","CSE",IF((MID(E661,5,2))="16","CIS",IF((MID(E661,5,2))="17","MS-MIS",IF((MID(E661,5,2))="18","B.COM",IF((MID(E661,5,2))="19","ETE",IF((MID(E661,5,2))="20","CS",IF((MID(E661,5,2))="21","MA-ENG(P)",IF((MID(E661,5,2))="22","MA-ENG(F)",IF((MID(E661,5,2))="23","TE",IF((MID(E661,5,2))="24","JMC",IF((MID(E661,5,2))="25","MS-CSE",IF((MID(E661,5,2))="26","LLB(H)",IF((MID(E661,5,2))="27","BRE",IF((MID(E661,5,2))="28","MSS-JMC",IF((MID(E661,5,2))="29","PHARMACY",IF((MID(E661,5,2))="30","ESDM",IF((MID(E661,5,2))="31","MS-ETE",IF((MID(E661,5,2))="32","MS-TE",IF((MID(E661,5,2))="33","EEE",IF((MID(E661,5,2))="34","NFE",IF((MID(E661,5,2))="35","SWE",IF((MID(E661,5,2))="36","LLB(P)",IF((MID(E661,5,2))="37","LLM(Pre)",IF((MID(E661,5,2))="38","LLM(F)",IF((MID(E661,5,2))="39","ICT",IF((MID(E661,5,2))="40","MTCA",IF((MID(E661,5,2))="41","MS-PH",IF((MID(E661,5,2))="42","ARCH",IF((MID(E661,5,2))="43","THM",IF((MID(E661,5,2))="44","MS-SWE",IF((MID(E661,5,2))="45","ENTRE",IF((MID(E661,5,2))="46","M-PHARM",IF((MID(E661,5,2))="47","CIVIL-ENG",0)))))))))))))))))))))))))))))))))))))</f>
        <v/>
      </c>
      <c r="G661" s="90">
        <f>IF((LEFT(E661,3))="063","Fall-2006",IF((LEFT(E661,3))="071","Spring-2007",IF((LEFT(E661,3))="072","Summer-2007",IF((LEFT(E661,3))="073","Fall-2007",IF((LEFT(E661,3))="081","Spring-2008",IF((LEFT(E661,3))="082","Summer-2008",IF((LEFT(E661,3))="083","Fall-2008",IF((LEFT(E661,3))="091","Spring-2009",IF((LEFT(E661,3))="092","Summer-2009",IF((LEFT(E661,3))="093","Fall-2009",IF((LEFT(E661,3))="101","Spring-2010",IF((LEFT(E661,3))="102","Summer-2010",IF((LEFT(E661,3))="103","Fall-2010",IF((LEFT(E661,3))="111","Spring-2011",IF((LEFT(E661,3))="112","Summer-2011",IF((LEFT(E661,3))="113","Fall-2011",IF((LEFT(E661,3))="121","Spring-2012",IF((LEFT(E661,3))="122","Summer-2012",IF((LEFT(E661,3))="123","Fall-2012",IF((LEFT(E661,3))="131","Spring-2013",IF((LEFT(E661,3))="132","Summer-2013",IF((LEFT(E661,3))="133","Fall-2013",IF((LEFT(E661,3))="141","Spring-2014",IF((LEFT(E661,3))="142","Summer-2014",IF((LEFT(E661,3))="143","Fall-2014",0)))))))))))))))))))))))))</f>
        <v/>
      </c>
      <c r="H661" s="85" t="inlineStr">
        <is>
          <t>Summer-2015</t>
        </is>
      </c>
      <c r="I661" s="85" t="inlineStr">
        <is>
          <t>N.A. Pharma, Dinajpur</t>
        </is>
      </c>
      <c r="J661" s="85" t="inlineStr">
        <is>
          <t>CEO</t>
        </is>
      </c>
      <c r="K661" s="77" t="inlineStr">
        <is>
          <t>184/2, Kataban, Hatirpool, Dhaka</t>
        </is>
      </c>
      <c r="L661" s="77" t="inlineStr">
        <is>
          <t>184/2, Kataban, Hatirpool, Dhaka</t>
        </is>
      </c>
      <c r="M661" s="17" t="n">
        <v>1712080427</v>
      </c>
      <c r="N661" s="23">
        <f>HYPERLINK("mailto:wasim.parvej@yahoo.com","wasim.parvej@yahoo.com")</f>
        <v/>
      </c>
    </row>
    <row customHeight="1" ht="12.75" r="662" s="161">
      <c r="A662" s="10" t="n"/>
      <c r="B662" s="85" t="n">
        <v>660</v>
      </c>
      <c r="C662" s="85" t="n"/>
      <c r="D662" s="86" t="inlineStr">
        <is>
          <t>Mohammad Abdullah
-Al-Ferdoush</t>
        </is>
      </c>
      <c r="E662" s="86" t="inlineStr">
        <is>
          <t>131-14-388</t>
        </is>
      </c>
      <c r="F662" s="49">
        <f>IF((MID(E662,5,2))="10","ENG",IF((MID(E662,5,2))="11","BBA",IF((MID(E662,5,2))="12","MBA(E)",IF((MID(E662,5,2))="14","MBA",IF((MID(E662,5,2))="15","CSE",IF((MID(E662,5,2))="16","CIS",IF((MID(E662,5,2))="17","MS-MIS",IF((MID(E662,5,2))="18","B.COM",IF((MID(E662,5,2))="19","ETE",IF((MID(E662,5,2))="20","CS",IF((MID(E662,5,2))="21","MA-ENG(P)",IF((MID(E662,5,2))="22","MA-ENG(F)",IF((MID(E662,5,2))="23","TE",IF((MID(E662,5,2))="24","JMC",IF((MID(E662,5,2))="25","MS-CSE",IF((MID(E662,5,2))="26","LLB(H)",IF((MID(E662,5,2))="27","BRE",IF((MID(E662,5,2))="28","MSS-JMC",IF((MID(E662,5,2))="29","PHARMACY",IF((MID(E662,5,2))="30","ESDM",IF((MID(E662,5,2))="31","MS-ETE",IF((MID(E662,5,2))="32","MS-TE",IF((MID(E662,5,2))="33","EEE",IF((MID(E662,5,2))="34","NFE",IF((MID(E662,5,2))="35","SWE",IF((MID(E662,5,2))="36","LLB(P)",IF((MID(E662,5,2))="37","LLM(Pre)",IF((MID(E662,5,2))="38","LLM(F)",IF((MID(E662,5,2))="39","ICT",IF((MID(E662,5,2))="40","MTCA",IF((MID(E662,5,2))="41","MS-PH",IF((MID(E662,5,2))="42","ARCH",IF((MID(E662,5,2))="43","THM",IF((MID(E662,5,2))="44","MS-SWE",IF((MID(E662,5,2))="45","ENTRE",IF((MID(E662,5,2))="46","M-PHARM",IF((MID(E662,5,2))="47","CIVIL-ENG",0)))))))))))))))))))))))))))))))))))))</f>
        <v/>
      </c>
      <c r="G662" s="90">
        <f>IF((LEFT(E662,3))="063","Fall-2006",IF((LEFT(E662,3))="071","Spring-2007",IF((LEFT(E662,3))="072","Summer-2007",IF((LEFT(E662,3))="073","Fall-2007",IF((LEFT(E662,3))="081","Spring-2008",IF((LEFT(E662,3))="082","Summer-2008",IF((LEFT(E662,3))="083","Fall-2008",IF((LEFT(E662,3))="091","Spring-2009",IF((LEFT(E662,3))="092","Summer-2009",IF((LEFT(E662,3))="093","Fall-2009",IF((LEFT(E662,3))="101","Spring-2010",IF((LEFT(E662,3))="102","Summer-2010",IF((LEFT(E662,3))="103","Fall-2010",IF((LEFT(E662,3))="111","Spring-2011",IF((LEFT(E662,3))="112","Summer-2011",IF((LEFT(E662,3))="113","Fall-2011",IF((LEFT(E662,3))="121","Spring-2012",IF((LEFT(E662,3))="122","Summer-2012",IF((LEFT(E662,3))="123","Fall-2012",IF((LEFT(E662,3))="131","Spring-2013",IF((LEFT(E662,3))="132","Summer-2013",IF((LEFT(E662,3))="133","Fall-2013",IF((LEFT(E662,3))="141","Spring-2014",IF((LEFT(E662,3))="142","Summer-2014",IF((LEFT(E662,3))="143","Fall-2014",0)))))))))))))))))))))))))</f>
        <v/>
      </c>
      <c r="H662" s="85" t="inlineStr">
        <is>
          <t>Summer-2015</t>
        </is>
      </c>
      <c r="I662" s="85" t="inlineStr">
        <is>
          <t>Prome Agro Foods Ltd. (Prome Group)</t>
        </is>
      </c>
      <c r="J662" s="85" t="inlineStr">
        <is>
          <t xml:space="preserve">Executive, HR &amp; Admin </t>
        </is>
      </c>
      <c r="K662" s="77" t="inlineStr">
        <is>
          <t>Mir house, (Avijan-94/1, Holding no-52, S. S Acaemy road, middle auchpara, PO: Nishatnagar, PS: Tongi, Dist: Gazipur-1711</t>
        </is>
      </c>
      <c r="L662" s="77" t="inlineStr">
        <is>
          <t>Mir house, (Avijan-94/1, Holding no-52, S. S Acaemy road, middle auchpara, PO: Nishatnagar, PS: Tongi, Dist: Gazipur-1711</t>
        </is>
      </c>
      <c r="M662" s="17" t="n">
        <v>1716037502</v>
      </c>
      <c r="N662" s="23">
        <f>HYPERLINK("mailto:ferdous.seu@gmail.com","ferdous.seu@gmail.com")</f>
        <v/>
      </c>
    </row>
    <row customHeight="1" ht="12.75" r="663" s="161">
      <c r="A663" s="10" t="n"/>
      <c r="B663" s="85" t="n">
        <v>661</v>
      </c>
      <c r="C663" s="85" t="n"/>
      <c r="D663" s="86" t="inlineStr">
        <is>
          <t>Emran Hossain</t>
        </is>
      </c>
      <c r="E663" s="86" t="inlineStr">
        <is>
          <t>132-14-417</t>
        </is>
      </c>
      <c r="F663" s="49">
        <f>IF((MID(E663,5,2))="10","ENG",IF((MID(E663,5,2))="11","BBA",IF((MID(E663,5,2))="12","MBA(E)",IF((MID(E663,5,2))="14","MBA",IF((MID(E663,5,2))="15","CSE",IF((MID(E663,5,2))="16","CIS",IF((MID(E663,5,2))="17","MS-MIS",IF((MID(E663,5,2))="18","B.COM",IF((MID(E663,5,2))="19","ETE",IF((MID(E663,5,2))="20","CS",IF((MID(E663,5,2))="21","MA-ENG(P)",IF((MID(E663,5,2))="22","MA-ENG(F)",IF((MID(E663,5,2))="23","TE",IF((MID(E663,5,2))="24","JMC",IF((MID(E663,5,2))="25","MS-CSE",IF((MID(E663,5,2))="26","LLB(H)",IF((MID(E663,5,2))="27","BRE",IF((MID(E663,5,2))="28","MSS-JMC",IF((MID(E663,5,2))="29","PHARMACY",IF((MID(E663,5,2))="30","ESDM",IF((MID(E663,5,2))="31","MS-ETE",IF((MID(E663,5,2))="32","MS-TE",IF((MID(E663,5,2))="33","EEE",IF((MID(E663,5,2))="34","NFE",IF((MID(E663,5,2))="35","SWE",IF((MID(E663,5,2))="36","LLB(P)",IF((MID(E663,5,2))="37","LLM(Pre)",IF((MID(E663,5,2))="38","LLM(F)",IF((MID(E663,5,2))="39","ICT",IF((MID(E663,5,2))="40","MTCA",IF((MID(E663,5,2))="41","MS-PH",IF((MID(E663,5,2))="42","ARCH",IF((MID(E663,5,2))="43","THM",IF((MID(E663,5,2))="44","MS-SWE",IF((MID(E663,5,2))="45","ENTRE",IF((MID(E663,5,2))="46","M-PHARM",IF((MID(E663,5,2))="47","CIVIL-ENG",0)))))))))))))))))))))))))))))))))))))</f>
        <v/>
      </c>
      <c r="G663" s="90">
        <f>IF((LEFT(E663,3))="063","Fall-2006",IF((LEFT(E663,3))="071","Spring-2007",IF((LEFT(E663,3))="072","Summer-2007",IF((LEFT(E663,3))="073","Fall-2007",IF((LEFT(E663,3))="081","Spring-2008",IF((LEFT(E663,3))="082","Summer-2008",IF((LEFT(E663,3))="083","Fall-2008",IF((LEFT(E663,3))="091","Spring-2009",IF((LEFT(E663,3))="092","Summer-2009",IF((LEFT(E663,3))="093","Fall-2009",IF((LEFT(E663,3))="101","Spring-2010",IF((LEFT(E663,3))="102","Summer-2010",IF((LEFT(E663,3))="103","Fall-2010",IF((LEFT(E663,3))="111","Spring-2011",IF((LEFT(E663,3))="112","Summer-2011",IF((LEFT(E663,3))="113","Fall-2011",IF((LEFT(E663,3))="121","Spring-2012",IF((LEFT(E663,3))="122","Summer-2012",IF((LEFT(E663,3))="123","Fall-2012",IF((LEFT(E663,3))="131","Spring-2013",IF((LEFT(E663,3))="132","Summer-2013",IF((LEFT(E663,3))="133","Fall-2013",IF((LEFT(E663,3))="141","Spring-2014",IF((LEFT(E663,3))="142","Summer-2014",IF((LEFT(E663,3))="143","Fall-2014",0)))))))))))))))))))))))))</f>
        <v/>
      </c>
      <c r="H663" s="85" t="inlineStr">
        <is>
          <t>Spring-2015</t>
        </is>
      </c>
      <c r="I663" s="85" t="inlineStr">
        <is>
          <t xml:space="preserve">Lusaka Group LTD. </t>
        </is>
      </c>
      <c r="J663" s="85" t="inlineStr">
        <is>
          <t>Executive (Finance &amp; Accounts)</t>
        </is>
      </c>
      <c r="K663" s="77" t="inlineStr">
        <is>
          <t>House no: 10, Road-12, Sector-10, Dhara, Dhaka-1230</t>
        </is>
      </c>
      <c r="L663" s="77" t="inlineStr">
        <is>
          <t>Vill+PO: Mohadevpur, Dist: Naogaon</t>
        </is>
      </c>
      <c r="M663" s="17" t="n">
        <v>1717549578</v>
      </c>
      <c r="N663" s="23">
        <f>HYPERLINK("mailto:emranh15@gmail.com","emranh15@gmail.com")</f>
        <v/>
      </c>
    </row>
    <row customHeight="1" ht="12.75" r="664" s="161">
      <c r="A664" s="10" t="n"/>
      <c r="B664" s="85" t="n">
        <v>662</v>
      </c>
      <c r="C664" s="85" t="n"/>
      <c r="D664" s="86" t="inlineStr">
        <is>
          <t>Md. Abdul Baten</t>
        </is>
      </c>
      <c r="E664" s="86" t="inlineStr">
        <is>
          <t>131-14-394</t>
        </is>
      </c>
      <c r="F664" s="49">
        <f>IF((MID(E664,5,2))="10","ENG",IF((MID(E664,5,2))="11","BBA",IF((MID(E664,5,2))="12","MBA(E)",IF((MID(E664,5,2))="14","MBA",IF((MID(E664,5,2))="15","CSE",IF((MID(E664,5,2))="16","CIS",IF((MID(E664,5,2))="17","MS-MIS",IF((MID(E664,5,2))="18","B.COM",IF((MID(E664,5,2))="19","ETE",IF((MID(E664,5,2))="20","CS",IF((MID(E664,5,2))="21","MA-ENG(P)",IF((MID(E664,5,2))="22","MA-ENG(F)",IF((MID(E664,5,2))="23","TE",IF((MID(E664,5,2))="24","JMC",IF((MID(E664,5,2))="25","MS-CSE",IF((MID(E664,5,2))="26","LLB(H)",IF((MID(E664,5,2))="27","BRE",IF((MID(E664,5,2))="28","MSS-JMC",IF((MID(E664,5,2))="29","PHARMACY",IF((MID(E664,5,2))="30","ESDM",IF((MID(E664,5,2))="31","MS-ETE",IF((MID(E664,5,2))="32","MS-TE",IF((MID(E664,5,2))="33","EEE",IF((MID(E664,5,2))="34","NFE",IF((MID(E664,5,2))="35","SWE",IF((MID(E664,5,2))="36","LLB(P)",IF((MID(E664,5,2))="37","LLM(Pre)",IF((MID(E664,5,2))="38","LLM(F)",IF((MID(E664,5,2))="39","ICT",IF((MID(E664,5,2))="40","MTCA",IF((MID(E664,5,2))="41","MS-PH",IF((MID(E664,5,2))="42","ARCH",IF((MID(E664,5,2))="43","THM",IF((MID(E664,5,2))="44","MS-SWE",IF((MID(E664,5,2))="45","ENTRE",IF((MID(E664,5,2))="46","M-PHARM",IF((MID(E664,5,2))="47","CIVIL-ENG",0)))))))))))))))))))))))))))))))))))))</f>
        <v/>
      </c>
      <c r="G664" s="90">
        <f>IF((LEFT(E664,3))="063","Fall-2006",IF((LEFT(E664,3))="071","Spring-2007",IF((LEFT(E664,3))="072","Summer-2007",IF((LEFT(E664,3))="073","Fall-2007",IF((LEFT(E664,3))="081","Spring-2008",IF((LEFT(E664,3))="082","Summer-2008",IF((LEFT(E664,3))="083","Fall-2008",IF((LEFT(E664,3))="091","Spring-2009",IF((LEFT(E664,3))="092","Summer-2009",IF((LEFT(E664,3))="093","Fall-2009",IF((LEFT(E664,3))="101","Spring-2010",IF((LEFT(E664,3))="102","Summer-2010",IF((LEFT(E664,3))="103","Fall-2010",IF((LEFT(E664,3))="111","Spring-2011",IF((LEFT(E664,3))="112","Summer-2011",IF((LEFT(E664,3))="113","Fall-2011",IF((LEFT(E664,3))="121","Spring-2012",IF((LEFT(E664,3))="122","Summer-2012",IF((LEFT(E664,3))="123","Fall-2012",IF((LEFT(E664,3))="131","Spring-2013",IF((LEFT(E664,3))="132","Summer-2013",IF((LEFT(E664,3))="133","Fall-2013",IF((LEFT(E664,3))="141","Spring-2014",IF((LEFT(E664,3))="142","Summer-2014",IF((LEFT(E664,3))="143","Fall-2014",0)))))))))))))))))))))))))</f>
        <v/>
      </c>
      <c r="H664" s="85" t="inlineStr">
        <is>
          <t>Fall-2014</t>
        </is>
      </c>
      <c r="I664" s="85" t="inlineStr">
        <is>
          <t>Crystal Group(Hong Kong)</t>
        </is>
      </c>
      <c r="J664" s="85" t="inlineStr">
        <is>
          <t>Executive Officer(Finance)</t>
        </is>
      </c>
      <c r="K664" s="77" t="inlineStr">
        <is>
          <t>60, faidabad, T.1.C Colony, Faidabad, Uttara, Dhaka-1230</t>
        </is>
      </c>
      <c r="L664" s="77" t="inlineStr">
        <is>
          <t>Birrumpur( Shimultala), Trishal, Mymensingh</t>
        </is>
      </c>
      <c r="M664" s="17" t="n">
        <v>1924576457</v>
      </c>
      <c r="N664" s="23">
        <f>HYPERLINK("mailto:abaten57@yahoo.com","abaten57@yahoo.com")</f>
        <v/>
      </c>
    </row>
    <row customHeight="1" ht="12.75" r="665" s="161">
      <c r="A665" s="10" t="n"/>
      <c r="B665" s="85" t="n">
        <v>663</v>
      </c>
      <c r="C665" s="85" t="n"/>
      <c r="D665" s="96" t="inlineStr">
        <is>
          <t>Ajoy Kumar Poddar</t>
        </is>
      </c>
      <c r="E665" s="29" t="inlineStr">
        <is>
          <t>131-14-397</t>
        </is>
      </c>
      <c r="F665" s="49">
        <f>IF((MID(E665,5,2))="10","ENG",IF((MID(E665,5,2))="11","BBA",IF((MID(E665,5,2))="12","MBA(E)",IF((MID(E665,5,2))="14","MBA",IF((MID(E665,5,2))="15","CSE",IF((MID(E665,5,2))="16","CIS",IF((MID(E665,5,2))="17","MS-MIS",IF((MID(E665,5,2))="18","B.COM",IF((MID(E665,5,2))="19","ETE",IF((MID(E665,5,2))="20","CS",IF((MID(E665,5,2))="21","MA-ENG(P)",IF((MID(E665,5,2))="22","MA-ENG(F)",IF((MID(E665,5,2))="23","TE",IF((MID(E665,5,2))="24","JMC",IF((MID(E665,5,2))="25","MS-CSE",IF((MID(E665,5,2))="26","LLB(H)",IF((MID(E665,5,2))="27","BRE",IF((MID(E665,5,2))="28","MSS-JMC",IF((MID(E665,5,2))="29","PHARMACY",IF((MID(E665,5,2))="30","ESDM",IF((MID(E665,5,2))="31","MS-ETE",IF((MID(E665,5,2))="32","MS-TE",IF((MID(E665,5,2))="33","EEE",IF((MID(E665,5,2))="34","NFE",IF((MID(E665,5,2))="35","SWE",IF((MID(E665,5,2))="36","LLB(P)",IF((MID(E665,5,2))="37","LLM(Pre)",IF((MID(E665,5,2))="38","LLM(F)",IF((MID(E665,5,2))="39","ICT",IF((MID(E665,5,2))="40","MTCA",IF((MID(E665,5,2))="41","MS-PH",IF((MID(E665,5,2))="42","ARCH",IF((MID(E665,5,2))="43","THM",IF((MID(E665,5,2))="44","MS-SWE",IF((MID(E665,5,2))="45","ENTRE",IF((MID(E665,5,2))="46","M-PHARM",IF((MID(E665,5,2))="47","CIVIL-ENG",0)))))))))))))))))))))))))))))))))))))</f>
        <v/>
      </c>
      <c r="G665" s="90">
        <f>IF((LEFT(E665,3))="063","Fall-2006",IF((LEFT(E665,3))="071","Spring-2007",IF((LEFT(E665,3))="072","Summer-2007",IF((LEFT(E665,3))="073","Fall-2007",IF((LEFT(E665,3))="081","Spring-2008",IF((LEFT(E665,3))="082","Summer-2008",IF((LEFT(E665,3))="083","Fall-2008",IF((LEFT(E665,3))="091","Spring-2009",IF((LEFT(E665,3))="092","Summer-2009",IF((LEFT(E665,3))="093","Fall-2009",IF((LEFT(E665,3))="101","Spring-2010",IF((LEFT(E665,3))="102","Summer-2010",IF((LEFT(E665,3))="103","Fall-2010",IF((LEFT(E665,3))="111","Spring-2011",IF((LEFT(E665,3))="112","Summer-2011",IF((LEFT(E665,3))="113","Fall-2011",IF((LEFT(E665,3))="121","Spring-2012",IF((LEFT(E665,3))="122","Summer-2012",IF((LEFT(E665,3))="123","Fall-2012",IF((LEFT(E665,3))="131","Spring-2013",IF((LEFT(E665,3))="132","Summer-2013",IF((LEFT(E665,3))="133","Fall-2013",IF((LEFT(E665,3))="141","Spring-2014",IF((LEFT(E665,3))="142","Summer-2014",IF((LEFT(E665,3))="143","Fall-2014",0)))))))))))))))))))))))))</f>
        <v/>
      </c>
      <c r="H665" s="85" t="inlineStr">
        <is>
          <t>Spring-2015</t>
        </is>
      </c>
      <c r="I665" s="85" t="inlineStr">
        <is>
          <t>-</t>
        </is>
      </c>
      <c r="J665" s="85" t="inlineStr">
        <is>
          <t>-</t>
        </is>
      </c>
      <c r="K665" s="77" t="inlineStr">
        <is>
          <t>Kadirabad Housing, Katasur, House No-21/22, Road No-03, Mohammadpur, Dhaka.</t>
        </is>
      </c>
      <c r="L665" s="77" t="inlineStr">
        <is>
          <t>Sonarpatti, Joypurhat.</t>
        </is>
      </c>
      <c r="M665" s="32" t="inlineStr">
        <is>
          <t>01712045170</t>
        </is>
      </c>
      <c r="N665" t="inlineStr">
        <is>
          <t>ajoypoddar2000@gmail.com</t>
        </is>
      </c>
    </row>
    <row customHeight="1" ht="12.75" r="666" s="161">
      <c r="A666" s="10" t="n"/>
      <c r="B666" s="85" t="n">
        <v>664</v>
      </c>
      <c r="C666" s="85" t="n"/>
      <c r="D666" s="96" t="inlineStr">
        <is>
          <t>Afroza Hasan</t>
        </is>
      </c>
      <c r="E666" s="29" t="inlineStr">
        <is>
          <t>093-11-1240</t>
        </is>
      </c>
      <c r="F666" s="49">
        <f>IF((MID(E666,5,2))="10","ENG",IF((MID(E666,5,2))="11","BBA",IF((MID(E666,5,2))="12","MBA(E)",IF((MID(E666,5,2))="14","MBA",IF((MID(E666,5,2))="15","CSE",IF((MID(E666,5,2))="16","CIS",IF((MID(E666,5,2))="17","MS-MIS",IF((MID(E666,5,2))="18","B.COM",IF((MID(E666,5,2))="19","ETE",IF((MID(E666,5,2))="20","CS",IF((MID(E666,5,2))="21","MA-ENG(P)",IF((MID(E666,5,2))="22","MA-ENG(F)",IF((MID(E666,5,2))="23","TE",IF((MID(E666,5,2))="24","JMC",IF((MID(E666,5,2))="25","MS-CSE",IF((MID(E666,5,2))="26","LLB(H)",IF((MID(E666,5,2))="27","BRE",IF((MID(E666,5,2))="28","MSS-JMC",IF((MID(E666,5,2))="29","PHARMACY",IF((MID(E666,5,2))="30","ESDM",IF((MID(E666,5,2))="31","MS-ETE",IF((MID(E666,5,2))="32","MS-TE",IF((MID(E666,5,2))="33","EEE",IF((MID(E666,5,2))="34","NFE",IF((MID(E666,5,2))="35","SWE",IF((MID(E666,5,2))="36","LLB(P)",IF((MID(E666,5,2))="37","LLM(Pre)",IF((MID(E666,5,2))="38","LLM(F)",IF((MID(E666,5,2))="39","ICT",IF((MID(E666,5,2))="40","MTCA",IF((MID(E666,5,2))="41","MS-PH",IF((MID(E666,5,2))="42","ARCH",IF((MID(E666,5,2))="43","THM",IF((MID(E666,5,2))="44","MS-SWE",IF((MID(E666,5,2))="45","ENTRE",IF((MID(E666,5,2))="46","M-PHARM",IF((MID(E666,5,2))="47","CIVIL-ENG",0)))))))))))))))))))))))))))))))))))))</f>
        <v/>
      </c>
      <c r="G666" s="90">
        <f>IF((LEFT(E666,3))="063","Fall-2006",IF((LEFT(E666,3))="071","Spring-2007",IF((LEFT(E666,3))="072","Summer-2007",IF((LEFT(E666,3))="073","Fall-2007",IF((LEFT(E666,3))="081","Spring-2008",IF((LEFT(E666,3))="082","Summer-2008",IF((LEFT(E666,3))="083","Fall-2008",IF((LEFT(E666,3))="091","Spring-2009",IF((LEFT(E666,3))="092","Summer-2009",IF((LEFT(E666,3))="093","Fall-2009",IF((LEFT(E666,3))="101","Spring-2010",IF((LEFT(E666,3))="102","Summer-2010",IF((LEFT(E666,3))="103","Fall-2010",IF((LEFT(E666,3))="111","Spring-2011",IF((LEFT(E666,3))="112","Summer-2011",IF((LEFT(E666,3))="113","Fall-2011",IF((LEFT(E666,3))="121","Spring-2012",IF((LEFT(E666,3))="122","Summer-2012",IF((LEFT(E666,3))="123","Fall-2012",IF((LEFT(E666,3))="131","Spring-2013",IF((LEFT(E666,3))="132","Summer-2013",IF((LEFT(E666,3))="133","Fall-2013",IF((LEFT(E666,3))="141","Spring-2014",IF((LEFT(E666,3))="142","Summer-2014",IF((LEFT(E666,3))="143","Fall-2014",0)))))))))))))))))))))))))</f>
        <v/>
      </c>
      <c r="H666" s="85" t="inlineStr">
        <is>
          <t>Summer-2014</t>
        </is>
      </c>
      <c r="I666" s="108" t="inlineStr">
        <is>
          <t>-</t>
        </is>
      </c>
      <c r="J666" s="85" t="inlineStr">
        <is>
          <t>-</t>
        </is>
      </c>
      <c r="K666" s="85" t="inlineStr">
        <is>
          <t>House No-37, Road No-06, Block-C, Banasre, Rampura, Dhaka.</t>
        </is>
      </c>
      <c r="L666" s="85" t="inlineStr">
        <is>
          <t>House No-37, Road No-06, Block-C, Banasre, Rampura, Dhaka.</t>
        </is>
      </c>
      <c r="M666" s="32" t="inlineStr">
        <is>
          <t>01674867377</t>
        </is>
      </c>
      <c r="N666" t="inlineStr">
        <is>
          <t>afrozahassan007@yahoo.com</t>
        </is>
      </c>
    </row>
    <row customHeight="1" ht="12.75" r="667" s="161">
      <c r="A667" s="10" t="n"/>
      <c r="B667" s="85" t="n">
        <v>665</v>
      </c>
      <c r="C667" s="85" t="n"/>
      <c r="D667" s="86" t="inlineStr">
        <is>
          <t>Md. Kamrul Islam</t>
        </is>
      </c>
      <c r="E667" s="86" t="inlineStr">
        <is>
          <t>131-14-405</t>
        </is>
      </c>
      <c r="F667" s="49">
        <f>IF((MID(E667,5,2))="10","ENG",IF((MID(E667,5,2))="11","BBA",IF((MID(E667,5,2))="12","MBA(E)",IF((MID(E667,5,2))="14","MBA",IF((MID(E667,5,2))="15","CSE",IF((MID(E667,5,2))="16","CIS",IF((MID(E667,5,2))="17","MS-MIS",IF((MID(E667,5,2))="18","B.COM",IF((MID(E667,5,2))="19","ETE",IF((MID(E667,5,2))="20","CS",IF((MID(E667,5,2))="21","MA-ENG(P)",IF((MID(E667,5,2))="22","MA-ENG(F)",IF((MID(E667,5,2))="23","TE",IF((MID(E667,5,2))="24","JMC",IF((MID(E667,5,2))="25","MS-CSE",IF((MID(E667,5,2))="26","LLB(H)",IF((MID(E667,5,2))="27","BRE",IF((MID(E667,5,2))="28","MSS-JMC",IF((MID(E667,5,2))="29","PHARMACY",IF((MID(E667,5,2))="30","ESDM",IF((MID(E667,5,2))="31","MS-ETE",IF((MID(E667,5,2))="32","MS-TE",IF((MID(E667,5,2))="33","EEE",IF((MID(E667,5,2))="34","NFE",IF((MID(E667,5,2))="35","SWE",IF((MID(E667,5,2))="36","LLB(P)",IF((MID(E667,5,2))="37","LLM(Pre)",IF((MID(E667,5,2))="38","LLM(F)",IF((MID(E667,5,2))="39","ICT",IF((MID(E667,5,2))="40","MTCA",IF((MID(E667,5,2))="41","MS-PH",IF((MID(E667,5,2))="42","ARCH",IF((MID(E667,5,2))="43","THM",IF((MID(E667,5,2))="44","MS-SWE",IF((MID(E667,5,2))="45","ENTRE",IF((MID(E667,5,2))="46","M-PHARM",IF((MID(E667,5,2))="47","CIVIL-ENG",0)))))))))))))))))))))))))))))))))))))</f>
        <v/>
      </c>
      <c r="G667" s="90">
        <f>IF((LEFT(E667,3))="063","Fall-2006",IF((LEFT(E667,3))="071","Spring-2007",IF((LEFT(E667,3))="072","Summer-2007",IF((LEFT(E667,3))="073","Fall-2007",IF((LEFT(E667,3))="081","Spring-2008",IF((LEFT(E667,3))="082","Summer-2008",IF((LEFT(E667,3))="083","Fall-2008",IF((LEFT(E667,3))="091","Spring-2009",IF((LEFT(E667,3))="092","Summer-2009",IF((LEFT(E667,3))="093","Fall-2009",IF((LEFT(E667,3))="101","Spring-2010",IF((LEFT(E667,3))="102","Summer-2010",IF((LEFT(E667,3))="103","Fall-2010",IF((LEFT(E667,3))="111","Spring-2011",IF((LEFT(E667,3))="112","Summer-2011",IF((LEFT(E667,3))="113","Fall-2011",IF((LEFT(E667,3))="121","Spring-2012",IF((LEFT(E667,3))="122","Summer-2012",IF((LEFT(E667,3))="123","Fall-2012",IF((LEFT(E667,3))="131","Spring-2013",IF((LEFT(E667,3))="132","Summer-2013",IF((LEFT(E667,3))="133","Fall-2013",IF((LEFT(E667,3))="141","Spring-2014",IF((LEFT(E667,3))="142","Summer-2014",IF((LEFT(E667,3))="143","Fall-2014",0)))))))))))))))))))))))))</f>
        <v/>
      </c>
      <c r="H667" s="85" t="inlineStr">
        <is>
          <t>Summer-2014</t>
        </is>
      </c>
      <c r="I667" s="85" t="inlineStr">
        <is>
          <t>Ananta Group</t>
        </is>
      </c>
      <c r="J667" s="85" t="inlineStr">
        <is>
          <t>Commercial Executive</t>
        </is>
      </c>
      <c r="K667" s="77" t="inlineStr">
        <is>
          <t>Vill: Bhidua, PO: Jamjamy upozilla, Alamdanga, Zilla: Chuadanga</t>
        </is>
      </c>
      <c r="L667" s="77" t="inlineStr">
        <is>
          <t>Vill: Bhidua, PO: Jamjamy upozilla, Alamdanga, Zilla: Chuadanga</t>
        </is>
      </c>
      <c r="M667" s="17" t="n">
        <v>1723962608</v>
      </c>
      <c r="N667" s="23">
        <f>HYPERLINK("mailto:kamruldiu54@gmail.com","kamruldiu54@gmail.com")</f>
        <v/>
      </c>
    </row>
    <row customHeight="1" ht="12.75" r="668" s="161">
      <c r="A668" s="10" t="n"/>
      <c r="B668" s="85" t="n">
        <v>666</v>
      </c>
      <c r="C668" s="85" t="n"/>
      <c r="D668" s="96" t="inlineStr">
        <is>
          <t>Fatema-Tuz Jannat Nova</t>
        </is>
      </c>
      <c r="E668" s="29" t="inlineStr">
        <is>
          <t>132-14-435</t>
        </is>
      </c>
      <c r="F668" s="49">
        <f>IF((MID(E668,5,2))="10","ENG",IF((MID(E668,5,2))="11","BBA",IF((MID(E668,5,2))="12","MBA(E)",IF((MID(E668,5,2))="14","MBA",IF((MID(E668,5,2))="15","CSE",IF((MID(E668,5,2))="16","CIS",IF((MID(E668,5,2))="17","MS-MIS",IF((MID(E668,5,2))="18","B.COM",IF((MID(E668,5,2))="19","ETE",IF((MID(E668,5,2))="20","CS",IF((MID(E668,5,2))="21","MA-ENG(P)",IF((MID(E668,5,2))="22","MA-ENG(F)",IF((MID(E668,5,2))="23","TE",IF((MID(E668,5,2))="24","JMC",IF((MID(E668,5,2))="25","MS-CSE",IF((MID(E668,5,2))="26","LLB(H)",IF((MID(E668,5,2))="27","BRE",IF((MID(E668,5,2))="28","MSS-JMC",IF((MID(E668,5,2))="29","PHARMACY",IF((MID(E668,5,2))="30","ESDM",IF((MID(E668,5,2))="31","MS-ETE",IF((MID(E668,5,2))="32","MS-TE",IF((MID(E668,5,2))="33","EEE",IF((MID(E668,5,2))="34","NFE",IF((MID(E668,5,2))="35","SWE",IF((MID(E668,5,2))="36","LLB(P)",IF((MID(E668,5,2))="37","LLM(Pre)",IF((MID(E668,5,2))="38","LLM(F)",IF((MID(E668,5,2))="39","ICT",IF((MID(E668,5,2))="40","MTCA",IF((MID(E668,5,2))="41","MS-PH",IF((MID(E668,5,2))="42","ARCH",IF((MID(E668,5,2))="43","THM",IF((MID(E668,5,2))="44","MS-SWE",IF((MID(E668,5,2))="45","ENTRE",IF((MID(E668,5,2))="46","M-PHARM",IF((MID(E668,5,2))="47","CIVIL-ENG",0)))))))))))))))))))))))))))))))))))))</f>
        <v/>
      </c>
      <c r="G668" s="90">
        <f>IF((LEFT(E668,3))="063","Fall-2006",IF((LEFT(E668,3))="071","Spring-2007",IF((LEFT(E668,3))="072","Summer-2007",IF((LEFT(E668,3))="073","Fall-2007",IF((LEFT(E668,3))="081","Spring-2008",IF((LEFT(E668,3))="082","Summer-2008",IF((LEFT(E668,3))="083","Fall-2008",IF((LEFT(E668,3))="091","Spring-2009",IF((LEFT(E668,3))="092","Summer-2009",IF((LEFT(E668,3))="093","Fall-2009",IF((LEFT(E668,3))="101","Spring-2010",IF((LEFT(E668,3))="102","Summer-2010",IF((LEFT(E668,3))="103","Fall-2010",IF((LEFT(E668,3))="111","Spring-2011",IF((LEFT(E668,3))="112","Summer-2011",IF((LEFT(E668,3))="113","Fall-2011",IF((LEFT(E668,3))="121","Spring-2012",IF((LEFT(E668,3))="122","Summer-2012",IF((LEFT(E668,3))="123","Fall-2012",IF((LEFT(E668,3))="131","Spring-2013",IF((LEFT(E668,3))="132","Summer-2013",IF((LEFT(E668,3))="133","Fall-2013",IF((LEFT(E668,3))="141","Spring-2014",IF((LEFT(E668,3))="142","Summer-2014",IF((LEFT(E668,3))="143","Fall-2014",0)))))))))))))))))))))))))</f>
        <v/>
      </c>
      <c r="H668" s="85" t="inlineStr">
        <is>
          <t>Fall-2014</t>
        </is>
      </c>
      <c r="I668" s="108" t="inlineStr">
        <is>
          <t>-</t>
        </is>
      </c>
      <c r="J668" s="108" t="inlineStr">
        <is>
          <t>-</t>
        </is>
      </c>
      <c r="K668" s="85" t="inlineStr">
        <is>
          <t>House No-02, Road No-20, Sector-03, Uttara, Dhaka-1230.</t>
        </is>
      </c>
      <c r="L668" s="85" t="inlineStr">
        <is>
          <t>Bhola Zilla Sadar, Kalinath Rayer Bazar, Mollah Housing, Bhola-8300.</t>
        </is>
      </c>
      <c r="M668" s="32" t="inlineStr">
        <is>
          <t>01710783098</t>
        </is>
      </c>
      <c r="N668" s="90" t="inlineStr">
        <is>
          <t>nova14-435@diu.edu.bd</t>
        </is>
      </c>
    </row>
    <row customHeight="1" ht="12.75" r="669" s="161">
      <c r="A669" s="10" t="n"/>
      <c r="B669" s="85" t="n">
        <v>667</v>
      </c>
      <c r="C669" s="85" t="n"/>
      <c r="D669" s="96" t="inlineStr">
        <is>
          <t>Md. Azizul Alam Bhuiyan</t>
        </is>
      </c>
      <c r="E669" s="29" t="inlineStr">
        <is>
          <t>122-33-1057</t>
        </is>
      </c>
      <c r="F669" s="49">
        <f>IF((MID(E669,5,2))="10","ENG",IF((MID(E669,5,2))="11","BBA",IF((MID(E669,5,2))="12","MBA(E)",IF((MID(E669,5,2))="14","MBA",IF((MID(E669,5,2))="15","CSE",IF((MID(E669,5,2))="16","CIS",IF((MID(E669,5,2))="17","MS-MIS",IF((MID(E669,5,2))="18","B.COM",IF((MID(E669,5,2))="19","ETE",IF((MID(E669,5,2))="20","CS",IF((MID(E669,5,2))="21","MA-ENG(P)",IF((MID(E669,5,2))="22","MA-ENG(F)",IF((MID(E669,5,2))="23","TE",IF((MID(E669,5,2))="24","JMC",IF((MID(E669,5,2))="25","MS-CSE",IF((MID(E669,5,2))="26","LLB(H)",IF((MID(E669,5,2))="27","BRE",IF((MID(E669,5,2))="28","MSS-JMC",IF((MID(E669,5,2))="29","PHARMACY",IF((MID(E669,5,2))="30","ESDM",IF((MID(E669,5,2))="31","MS-ETE",IF((MID(E669,5,2))="32","MS-TE",IF((MID(E669,5,2))="33","EEE",IF((MID(E669,5,2))="34","NFE",IF((MID(E669,5,2))="35","SWE",IF((MID(E669,5,2))="36","LLB(P)",IF((MID(E669,5,2))="37","LLM(Pre)",IF((MID(E669,5,2))="38","LLM(F)",IF((MID(E669,5,2))="39","ICT",IF((MID(E669,5,2))="40","MTCA",IF((MID(E669,5,2))="41","MS-PH",IF((MID(E669,5,2))="42","ARCH",IF((MID(E669,5,2))="43","THM",IF((MID(E669,5,2))="44","MS-SWE",IF((MID(E669,5,2))="45","ENTRE",IF((MID(E669,5,2))="46","M-PHARM",IF((MID(E669,5,2))="47","CIVIL-ENG",0)))))))))))))))))))))))))))))))))))))</f>
        <v/>
      </c>
      <c r="G669" s="90">
        <f>IF((LEFT(E669,3))="063","Fall-2006",IF((LEFT(E669,3))="071","Spring-2007",IF((LEFT(E669,3))="072","Summer-2007",IF((LEFT(E669,3))="073","Fall-2007",IF((LEFT(E669,3))="081","Spring-2008",IF((LEFT(E669,3))="082","Summer-2008",IF((LEFT(E669,3))="083","Fall-2008",IF((LEFT(E669,3))="091","Spring-2009",IF((LEFT(E669,3))="092","Summer-2009",IF((LEFT(E669,3))="093","Fall-2009",IF((LEFT(E669,3))="101","Spring-2010",IF((LEFT(E669,3))="102","Summer-2010",IF((LEFT(E669,3))="103","Fall-2010",IF((LEFT(E669,3))="111","Spring-2011",IF((LEFT(E669,3))="112","Summer-2011",IF((LEFT(E669,3))="113","Fall-2011",IF((LEFT(E669,3))="121","Spring-2012",IF((LEFT(E669,3))="122","Summer-2012",IF((LEFT(E669,3))="123","Fall-2012",IF((LEFT(E669,3))="131","Spring-2013",IF((LEFT(E669,3))="132","Summer-2013",IF((LEFT(E669,3))="133","Fall-2013",IF((LEFT(E669,3))="141","Spring-2014",IF((LEFT(E669,3))="142","Summer-2014",IF((LEFT(E669,3))="143","Fall-2014",0)))))))))))))))))))))))))</f>
        <v/>
      </c>
      <c r="H669" s="85" t="inlineStr">
        <is>
          <t>Summer-2015</t>
        </is>
      </c>
      <c r="I669" s="85" t="inlineStr">
        <is>
          <t>-</t>
        </is>
      </c>
      <c r="J669" s="85" t="inlineStr">
        <is>
          <t>-</t>
        </is>
      </c>
      <c r="K669" s="77" t="inlineStr">
        <is>
          <t>59/2/A, Flat-4A, West Rajabazar, Tajgoan, Dhaka.</t>
        </is>
      </c>
      <c r="L669" s="77" t="inlineStr">
        <is>
          <t>Vill-Lakhmipur, Post-Khalilpur, Thana-Debidwar, Dist-Comilla.</t>
        </is>
      </c>
      <c r="M669" s="32" t="inlineStr">
        <is>
          <t>01924118666</t>
        </is>
      </c>
      <c r="N669" s="90" t="inlineStr">
        <is>
          <t>azizur33-1057@diu.edu.bd</t>
        </is>
      </c>
    </row>
    <row customHeight="1" ht="12.75" r="670" s="161">
      <c r="A670" s="10" t="n"/>
      <c r="B670" s="85" t="n">
        <v>668</v>
      </c>
      <c r="C670" s="85" t="n"/>
      <c r="D670" s="86" t="inlineStr">
        <is>
          <t>Yasmin akter</t>
        </is>
      </c>
      <c r="E670" s="86" t="inlineStr">
        <is>
          <t>111-23-2402</t>
        </is>
      </c>
      <c r="F670" s="49">
        <f>IF((MID(E670,5,2))="10","ENG",IF((MID(E670,5,2))="11","BBA",IF((MID(E670,5,2))="12","MBA(E)",IF((MID(E670,5,2))="14","MBA",IF((MID(E670,5,2))="15","CSE",IF((MID(E670,5,2))="16","CIS",IF((MID(E670,5,2))="17","MS-MIS",IF((MID(E670,5,2))="18","B.COM",IF((MID(E670,5,2))="19","ETE",IF((MID(E670,5,2))="20","CS",IF((MID(E670,5,2))="21","MA-ENG(P)",IF((MID(E670,5,2))="22","MA-ENG(F)",IF((MID(E670,5,2))="23","TE",IF((MID(E670,5,2))="24","JMC",IF((MID(E670,5,2))="25","MS-CSE",IF((MID(E670,5,2))="26","LLB(H)",IF((MID(E670,5,2))="27","BRE",IF((MID(E670,5,2))="28","MSS-JMC",IF((MID(E670,5,2))="29","PHARMACY",IF((MID(E670,5,2))="30","ESDM",IF((MID(E670,5,2))="31","MS-ETE",IF((MID(E670,5,2))="32","MS-TE",IF((MID(E670,5,2))="33","EEE",IF((MID(E670,5,2))="34","NFE",IF((MID(E670,5,2))="35","SWE",IF((MID(E670,5,2))="36","LLB(P)",IF((MID(E670,5,2))="37","LLM(Pre)",IF((MID(E670,5,2))="38","LLM(F)",IF((MID(E670,5,2))="39","ICT",IF((MID(E670,5,2))="40","MTCA",IF((MID(E670,5,2))="41","MS-PH",IF((MID(E670,5,2))="42","ARCH",IF((MID(E670,5,2))="43","THM",IF((MID(E670,5,2))="44","MS-SWE",IF((MID(E670,5,2))="45","ENTRE",IF((MID(E670,5,2))="46","M-PHARM",IF((MID(E670,5,2))="47","CIVIL-ENG",0)))))))))))))))))))))))))))))))))))))</f>
        <v/>
      </c>
      <c r="G670" s="90">
        <f>IF((LEFT(E670,3))="063","Fall-2006",IF((LEFT(E670,3))="071","Spring-2007",IF((LEFT(E670,3))="072","Summer-2007",IF((LEFT(E670,3))="073","Fall-2007",IF((LEFT(E670,3))="081","Spring-2008",IF((LEFT(E670,3))="082","Summer-2008",IF((LEFT(E670,3))="083","Fall-2008",IF((LEFT(E670,3))="091","Spring-2009",IF((LEFT(E670,3))="092","Summer-2009",IF((LEFT(E670,3))="093","Fall-2009",IF((LEFT(E670,3))="101","Spring-2010",IF((LEFT(E670,3))="102","Summer-2010",IF((LEFT(E670,3))="103","Fall-2010",IF((LEFT(E670,3))="111","Spring-2011",IF((LEFT(E670,3))="112","Summer-2011",IF((LEFT(E670,3))="113","Fall-2011",IF((LEFT(E670,3))="121","Spring-2012",IF((LEFT(E670,3))="122","Summer-2012",IF((LEFT(E670,3))="123","Fall-2012",IF((LEFT(E670,3))="131","Spring-2013",IF((LEFT(E670,3))="132","Summer-2013",IF((LEFT(E670,3))="133","Fall-2013",IF((LEFT(E670,3))="141","Spring-2014",IF((LEFT(E670,3))="142","Summer-2014",IF((LEFT(E670,3))="143","Fall-2014",0)))))))))))))))))))))))))</f>
        <v/>
      </c>
      <c r="H670" s="85" t="inlineStr">
        <is>
          <t>Fall-2014</t>
        </is>
      </c>
      <c r="I670" s="85" t="inlineStr">
        <is>
          <t>Shishir Knitting and Dyeing LTD.</t>
        </is>
      </c>
      <c r="J670" s="85" t="inlineStr">
        <is>
          <t>Production Co-ordinator</t>
        </is>
      </c>
      <c r="K670" s="77" t="inlineStr">
        <is>
          <t>Hazaribag, Vora, Gazipur</t>
        </is>
      </c>
      <c r="L670" s="77" t="inlineStr">
        <is>
          <t>Hazaribag, Vora, Gazipur</t>
        </is>
      </c>
      <c r="M670" s="17" t="n">
        <v>1989879883</v>
      </c>
      <c r="N670" s="23">
        <f>HYPERLINK("mailto:Akter2402@diu.edu.bd","Akter2402@diu.edu.bd")</f>
        <v/>
      </c>
    </row>
    <row customHeight="1" ht="12.75" r="671" s="161">
      <c r="A671" s="10" t="n"/>
      <c r="B671" s="85" t="n">
        <v>669</v>
      </c>
      <c r="C671" s="85" t="n"/>
      <c r="D671" s="96" t="inlineStr">
        <is>
          <t>Md. Mahmudul Islam</t>
        </is>
      </c>
      <c r="E671" s="29" t="inlineStr">
        <is>
          <t>103-33-343</t>
        </is>
      </c>
      <c r="F671" s="49">
        <f>IF((MID(E671,5,2))="10","ENG",IF((MID(E671,5,2))="11","BBA",IF((MID(E671,5,2))="12","MBA(E)",IF((MID(E671,5,2))="14","MBA",IF((MID(E671,5,2))="15","CSE",IF((MID(E671,5,2))="16","CIS",IF((MID(E671,5,2))="17","MS-MIS",IF((MID(E671,5,2))="18","B.COM",IF((MID(E671,5,2))="19","ETE",IF((MID(E671,5,2))="20","CS",IF((MID(E671,5,2))="21","MA-ENG(P)",IF((MID(E671,5,2))="22","MA-ENG(F)",IF((MID(E671,5,2))="23","TE",IF((MID(E671,5,2))="24","JMC",IF((MID(E671,5,2))="25","MS-CSE",IF((MID(E671,5,2))="26","LLB(H)",IF((MID(E671,5,2))="27","BRE",IF((MID(E671,5,2))="28","MSS-JMC",IF((MID(E671,5,2))="29","PHARMACY",IF((MID(E671,5,2))="30","ESDM",IF((MID(E671,5,2))="31","MS-ETE",IF((MID(E671,5,2))="32","MS-TE",IF((MID(E671,5,2))="33","EEE",IF((MID(E671,5,2))="34","NFE",IF((MID(E671,5,2))="35","SWE",IF((MID(E671,5,2))="36","LLB(P)",IF((MID(E671,5,2))="37","LLM(Pre)",IF((MID(E671,5,2))="38","LLM(F)",IF((MID(E671,5,2))="39","ICT",IF((MID(E671,5,2))="40","MTCA",IF((MID(E671,5,2))="41","MS-PH",IF((MID(E671,5,2))="42","ARCH",IF((MID(E671,5,2))="43","THM",IF((MID(E671,5,2))="44","MS-SWE",IF((MID(E671,5,2))="45","ENTRE",IF((MID(E671,5,2))="46","M-PHARM",IF((MID(E671,5,2))="47","CIVIL-ENG",0)))))))))))))))))))))))))))))))))))))</f>
        <v/>
      </c>
      <c r="G671" s="90">
        <f>IF((LEFT(E671,3))="063","Fall-2006",IF((LEFT(E671,3))="071","Spring-2007",IF((LEFT(E671,3))="072","Summer-2007",IF((LEFT(E671,3))="073","Fall-2007",IF((LEFT(E671,3))="081","Spring-2008",IF((LEFT(E671,3))="082","Summer-2008",IF((LEFT(E671,3))="083","Fall-2008",IF((LEFT(E671,3))="091","Spring-2009",IF((LEFT(E671,3))="092","Summer-2009",IF((LEFT(E671,3))="093","Fall-2009",IF((LEFT(E671,3))="101","Spring-2010",IF((LEFT(E671,3))="102","Summer-2010",IF((LEFT(E671,3))="103","Fall-2010",IF((LEFT(E671,3))="111","Spring-2011",IF((LEFT(E671,3))="112","Summer-2011",IF((LEFT(E671,3))="113","Fall-2011",IF((LEFT(E671,3))="121","Spring-2012",IF((LEFT(E671,3))="122","Summer-2012",IF((LEFT(E671,3))="123","Fall-2012",IF((LEFT(E671,3))="131","Spring-2013",IF((LEFT(E671,3))="132","Summer-2013",IF((LEFT(E671,3))="133","Fall-2013",IF((LEFT(E671,3))="141","Spring-2014",IF((LEFT(E671,3))="142","Summer-2014",IF((LEFT(E671,3))="143","Fall-2014",0)))))))))))))))))))))))))</f>
        <v/>
      </c>
      <c r="H671" s="85" t="inlineStr">
        <is>
          <t>Summer-2014</t>
        </is>
      </c>
      <c r="I671" s="85" t="inlineStr">
        <is>
          <t>-</t>
        </is>
      </c>
      <c r="J671" s="85" t="inlineStr">
        <is>
          <t>-</t>
        </is>
      </c>
      <c r="K671" s="77" t="inlineStr">
        <is>
          <t>House No-476/3, South Chattar, Shimutolli, Joydevpur, Gazipur-1703.</t>
        </is>
      </c>
      <c r="L671" s="77" t="inlineStr">
        <is>
          <t>House No-476/3, South Chattar, Shimutolli, Joydevpur, Gazipur-1703.</t>
        </is>
      </c>
      <c r="M671" s="32" t="inlineStr">
        <is>
          <t>01734448591</t>
        </is>
      </c>
      <c r="N671" s="90" t="inlineStr">
        <is>
          <t>mbappi10@gmail.com</t>
        </is>
      </c>
    </row>
    <row customHeight="1" ht="12.75" r="672" s="161">
      <c r="A672" s="10" t="n"/>
      <c r="B672" s="85" t="n">
        <v>670</v>
      </c>
      <c r="C672" s="85" t="n"/>
      <c r="D672" s="96" t="inlineStr">
        <is>
          <t>Kazi Farhad Robi</t>
        </is>
      </c>
      <c r="E672" s="29" t="inlineStr">
        <is>
          <t>111-19-1318</t>
        </is>
      </c>
      <c r="F672" s="49">
        <f>IF((MID(E672,5,2))="10","ENG",IF((MID(E672,5,2))="11","BBA",IF((MID(E672,5,2))="12","MBA(E)",IF((MID(E672,5,2))="14","MBA",IF((MID(E672,5,2))="15","CSE",IF((MID(E672,5,2))="16","CIS",IF((MID(E672,5,2))="17","MS-MIS",IF((MID(E672,5,2))="18","B.COM",IF((MID(E672,5,2))="19","ETE",IF((MID(E672,5,2))="20","CS",IF((MID(E672,5,2))="21","MA-ENG(P)",IF((MID(E672,5,2))="22","MA-ENG(F)",IF((MID(E672,5,2))="23","TE",IF((MID(E672,5,2))="24","JMC",IF((MID(E672,5,2))="25","MS-CSE",IF((MID(E672,5,2))="26","LLB(H)",IF((MID(E672,5,2))="27","BRE",IF((MID(E672,5,2))="28","MSS-JMC",IF((MID(E672,5,2))="29","PHARMACY",IF((MID(E672,5,2))="30","ESDM",IF((MID(E672,5,2))="31","MS-ETE",IF((MID(E672,5,2))="32","MS-TE",IF((MID(E672,5,2))="33","EEE",IF((MID(E672,5,2))="34","NFE",IF((MID(E672,5,2))="35","SWE",IF((MID(E672,5,2))="36","LLB(P)",IF((MID(E672,5,2))="37","LLM(Pre)",IF((MID(E672,5,2))="38","LLM(F)",IF((MID(E672,5,2))="39","ICT",IF((MID(E672,5,2))="40","MTCA",IF((MID(E672,5,2))="41","MS-PH",IF((MID(E672,5,2))="42","ARCH",IF((MID(E672,5,2))="43","THM",IF((MID(E672,5,2))="44","MS-SWE",IF((MID(E672,5,2))="45","ENTRE",IF((MID(E672,5,2))="46","M-PHARM",IF((MID(E672,5,2))="47","CIVIL-ENG",0)))))))))))))))))))))))))))))))))))))</f>
        <v/>
      </c>
      <c r="G672" s="90">
        <f>IF((LEFT(E672,3))="063","Fall-2006",IF((LEFT(E672,3))="071","Spring-2007",IF((LEFT(E672,3))="072","Summer-2007",IF((LEFT(E672,3))="073","Fall-2007",IF((LEFT(E672,3))="081","Spring-2008",IF((LEFT(E672,3))="082","Summer-2008",IF((LEFT(E672,3))="083","Fall-2008",IF((LEFT(E672,3))="091","Spring-2009",IF((LEFT(E672,3))="092","Summer-2009",IF((LEFT(E672,3))="093","Fall-2009",IF((LEFT(E672,3))="101","Spring-2010",IF((LEFT(E672,3))="102","Summer-2010",IF((LEFT(E672,3))="103","Fall-2010",IF((LEFT(E672,3))="111","Spring-2011",IF((LEFT(E672,3))="112","Summer-2011",IF((LEFT(E672,3))="113","Fall-2011",IF((LEFT(E672,3))="121","Spring-2012",IF((LEFT(E672,3))="122","Summer-2012",IF((LEFT(E672,3))="123","Fall-2012",IF((LEFT(E672,3))="131","Spring-2013",IF((LEFT(E672,3))="132","Summer-2013",IF((LEFT(E672,3))="133","Fall-2013",IF((LEFT(E672,3))="141","Spring-2014",IF((LEFT(E672,3))="142","Summer-2014",IF((LEFT(E672,3))="143","Fall-2014",0)))))))))))))))))))))))))</f>
        <v/>
      </c>
      <c r="H672" s="85" t="inlineStr">
        <is>
          <t>Spring-2015</t>
        </is>
      </c>
      <c r="I672" s="85" t="inlineStr">
        <is>
          <t>-</t>
        </is>
      </c>
      <c r="J672" s="85" t="inlineStr">
        <is>
          <t>-</t>
        </is>
      </c>
      <c r="K672" s="77" t="inlineStr">
        <is>
          <t>59/A/1, West Rajabazar, Tejgaon, Dhaka.</t>
        </is>
      </c>
      <c r="L672" s="77" t="inlineStr">
        <is>
          <t>288, Satir Raod, Narsingdi.</t>
        </is>
      </c>
      <c r="M672" s="32" t="inlineStr">
        <is>
          <t>01671478830</t>
        </is>
      </c>
      <c r="N672" s="27" t="inlineStr">
        <is>
          <t>robiprototype@gmail.com</t>
        </is>
      </c>
    </row>
    <row customHeight="1" ht="12.75" r="673" s="161">
      <c r="A673" s="10" t="n"/>
      <c r="B673" s="85" t="n">
        <v>671</v>
      </c>
      <c r="C673" s="85" t="n"/>
      <c r="D673" s="96" t="inlineStr">
        <is>
          <t>Anamul Haque</t>
        </is>
      </c>
      <c r="E673" s="29" t="inlineStr">
        <is>
          <t>111-19-1313</t>
        </is>
      </c>
      <c r="F673" s="49">
        <f>IF((MID(E673,5,2))="10","ENG",IF((MID(E673,5,2))="11","BBA",IF((MID(E673,5,2))="12","MBA(E)",IF((MID(E673,5,2))="14","MBA",IF((MID(E673,5,2))="15","CSE",IF((MID(E673,5,2))="16","CIS",IF((MID(E673,5,2))="17","MS-MIS",IF((MID(E673,5,2))="18","B.COM",IF((MID(E673,5,2))="19","ETE",IF((MID(E673,5,2))="20","CS",IF((MID(E673,5,2))="21","MA-ENG(P)",IF((MID(E673,5,2))="22","MA-ENG(F)",IF((MID(E673,5,2))="23","TE",IF((MID(E673,5,2))="24","JMC",IF((MID(E673,5,2))="25","MS-CSE",IF((MID(E673,5,2))="26","LLB(H)",IF((MID(E673,5,2))="27","BRE",IF((MID(E673,5,2))="28","MSS-JMC",IF((MID(E673,5,2))="29","PHARMACY",IF((MID(E673,5,2))="30","ESDM",IF((MID(E673,5,2))="31","MS-ETE",IF((MID(E673,5,2))="32","MS-TE",IF((MID(E673,5,2))="33","EEE",IF((MID(E673,5,2))="34","NFE",IF((MID(E673,5,2))="35","SWE",IF((MID(E673,5,2))="36","LLB(P)",IF((MID(E673,5,2))="37","LLM(Pre)",IF((MID(E673,5,2))="38","LLM(F)",IF((MID(E673,5,2))="39","ICT",IF((MID(E673,5,2))="40","MTCA",IF((MID(E673,5,2))="41","MS-PH",IF((MID(E673,5,2))="42","ARCH",IF((MID(E673,5,2))="43","THM",IF((MID(E673,5,2))="44","MS-SWE",IF((MID(E673,5,2))="45","ENTRE",IF((MID(E673,5,2))="46","M-PHARM",IF((MID(E673,5,2))="47","CIVIL-ENG",0)))))))))))))))))))))))))))))))))))))</f>
        <v/>
      </c>
      <c r="G673" s="90">
        <f>IF((LEFT(E673,3))="063","Fall-2006",IF((LEFT(E673,3))="071","Spring-2007",IF((LEFT(E673,3))="072","Summer-2007",IF((LEFT(E673,3))="073","Fall-2007",IF((LEFT(E673,3))="081","Spring-2008",IF((LEFT(E673,3))="082","Summer-2008",IF((LEFT(E673,3))="083","Fall-2008",IF((LEFT(E673,3))="091","Spring-2009",IF((LEFT(E673,3))="092","Summer-2009",IF((LEFT(E673,3))="093","Fall-2009",IF((LEFT(E673,3))="101","Spring-2010",IF((LEFT(E673,3))="102","Summer-2010",IF((LEFT(E673,3))="103","Fall-2010",IF((LEFT(E673,3))="111","Spring-2011",IF((LEFT(E673,3))="112","Summer-2011",IF((LEFT(E673,3))="113","Fall-2011",IF((LEFT(E673,3))="121","Spring-2012",IF((LEFT(E673,3))="122","Summer-2012",IF((LEFT(E673,3))="123","Fall-2012",IF((LEFT(E673,3))="131","Spring-2013",IF((LEFT(E673,3))="132","Summer-2013",IF((LEFT(E673,3))="133","Fall-2013",IF((LEFT(E673,3))="141","Spring-2014",IF((LEFT(E673,3))="142","Summer-2014",IF((LEFT(E673,3))="143","Fall-2014",0)))))))))))))))))))))))))</f>
        <v/>
      </c>
      <c r="H673" s="85" t="inlineStr">
        <is>
          <t>Fall-2015</t>
        </is>
      </c>
      <c r="I673" s="85" t="inlineStr">
        <is>
          <t>-</t>
        </is>
      </c>
      <c r="J673" s="85" t="inlineStr">
        <is>
          <t>-</t>
        </is>
      </c>
      <c r="K673" s="77" t="inlineStr">
        <is>
          <t>Matuail Collage Raod, Post-Tushardhara, Thana-Demra, Dhaka-1362.</t>
        </is>
      </c>
      <c r="L673" s="77" t="inlineStr">
        <is>
          <t>Matuail Collage Raod, Post-Tushardhara, Thana-Demra, Dhaka-1362.</t>
        </is>
      </c>
      <c r="M673" s="32" t="inlineStr">
        <is>
          <t>01812085751</t>
        </is>
      </c>
      <c r="N673" s="90" t="inlineStr">
        <is>
          <t>anamulhaque511@gmail.com</t>
        </is>
      </c>
    </row>
    <row customHeight="1" ht="12.75" r="674" s="161">
      <c r="A674" s="10" t="n"/>
      <c r="B674" s="85" t="n">
        <v>672</v>
      </c>
      <c r="C674" s="85" t="n"/>
      <c r="D674" s="86" t="inlineStr">
        <is>
          <t>Md. Mofijul Islam</t>
        </is>
      </c>
      <c r="E674" s="86" t="inlineStr">
        <is>
          <t>111-23-2446</t>
        </is>
      </c>
      <c r="F674" s="49">
        <f>IF((MID(E674,5,2))="10","ENG",IF((MID(E674,5,2))="11","BBA",IF((MID(E674,5,2))="12","MBA(E)",IF((MID(E674,5,2))="14","MBA",IF((MID(E674,5,2))="15","CSE",IF((MID(E674,5,2))="16","CIS",IF((MID(E674,5,2))="17","MS-MIS",IF((MID(E674,5,2))="18","B.COM",IF((MID(E674,5,2))="19","ETE",IF((MID(E674,5,2))="20","CS",IF((MID(E674,5,2))="21","MA-ENG(P)",IF((MID(E674,5,2))="22","MA-ENG(F)",IF((MID(E674,5,2))="23","TE",IF((MID(E674,5,2))="24","JMC",IF((MID(E674,5,2))="25","MS-CSE",IF((MID(E674,5,2))="26","LLB(H)",IF((MID(E674,5,2))="27","BRE",IF((MID(E674,5,2))="28","MSS-JMC",IF((MID(E674,5,2))="29","PHARMACY",IF((MID(E674,5,2))="30","ESDM",IF((MID(E674,5,2))="31","MS-ETE",IF((MID(E674,5,2))="32","MS-TE",IF((MID(E674,5,2))="33","EEE",IF((MID(E674,5,2))="34","NFE",IF((MID(E674,5,2))="35","SWE",IF((MID(E674,5,2))="36","LLB(P)",IF((MID(E674,5,2))="37","LLM(Pre)",IF((MID(E674,5,2))="38","LLM(F)",IF((MID(E674,5,2))="39","ICT",IF((MID(E674,5,2))="40","MTCA",IF((MID(E674,5,2))="41","MS-PH",IF((MID(E674,5,2))="42","ARCH",IF((MID(E674,5,2))="43","THM",IF((MID(E674,5,2))="44","MS-SWE",IF((MID(E674,5,2))="45","ENTRE",IF((MID(E674,5,2))="46","M-PHARM",IF((MID(E674,5,2))="47","CIVIL-ENG",0)))))))))))))))))))))))))))))))))))))</f>
        <v/>
      </c>
      <c r="G674" s="90">
        <f>IF((LEFT(E674,3))="063","Fall-2006",IF((LEFT(E674,3))="071","Spring-2007",IF((LEFT(E674,3))="072","Summer-2007",IF((LEFT(E674,3))="073","Fall-2007",IF((LEFT(E674,3))="081","Spring-2008",IF((LEFT(E674,3))="082","Summer-2008",IF((LEFT(E674,3))="083","Fall-2008",IF((LEFT(E674,3))="091","Spring-2009",IF((LEFT(E674,3))="092","Summer-2009",IF((LEFT(E674,3))="093","Fall-2009",IF((LEFT(E674,3))="101","Spring-2010",IF((LEFT(E674,3))="102","Summer-2010",IF((LEFT(E674,3))="103","Fall-2010",IF((LEFT(E674,3))="111","Spring-2011",IF((LEFT(E674,3))="112","Summer-2011",IF((LEFT(E674,3))="113","Fall-2011",IF((LEFT(E674,3))="121","Spring-2012",IF((LEFT(E674,3))="122","Summer-2012",IF((LEFT(E674,3))="123","Fall-2012",IF((LEFT(E674,3))="131","Spring-2013",IF((LEFT(E674,3))="132","Summer-2013",IF((LEFT(E674,3))="133","Fall-2013",IF((LEFT(E674,3))="141","Spring-2014",IF((LEFT(E674,3))="142","Summer-2014",IF((LEFT(E674,3))="143","Fall-2014",0)))))))))))))))))))))))))</f>
        <v/>
      </c>
      <c r="H674" s="85" t="inlineStr">
        <is>
          <t>Fall-2014</t>
        </is>
      </c>
      <c r="I674" s="85" t="inlineStr">
        <is>
          <t>Britex Sportswear LTD. , Konabari, Gazipur.</t>
        </is>
      </c>
      <c r="J674" s="85" t="inlineStr">
        <is>
          <t>IE Executive</t>
        </is>
      </c>
      <c r="K674" s="77" t="inlineStr">
        <is>
          <t>House no-G-42, Sahapara, Joydebpur, Gazipur.</t>
        </is>
      </c>
      <c r="L674" s="77" t="inlineStr">
        <is>
          <t>Vill: Satmora, PO: Jahapur, Thana: Muradnagar, Dist: Comilla</t>
        </is>
      </c>
      <c r="M674" s="17" t="n">
        <v>1673069542</v>
      </c>
      <c r="N674" s="23">
        <f>HYPERLINK("mailto:Mofijulmunna46@gmail.com","Mofijulmunna46@gmail.com")</f>
        <v/>
      </c>
    </row>
    <row customHeight="1" ht="12.75" r="675" s="161">
      <c r="A675" s="10" t="n"/>
      <c r="B675" s="85" t="n">
        <v>673</v>
      </c>
      <c r="C675" s="85" t="n"/>
      <c r="D675" s="96" t="inlineStr">
        <is>
          <t>Md. Rabiul Karim</t>
        </is>
      </c>
      <c r="E675" s="29" t="inlineStr">
        <is>
          <t>111-23-2438</t>
        </is>
      </c>
      <c r="F675" s="49">
        <f>IF((MID(E675,5,2))="10","ENG",IF((MID(E675,5,2))="11","BBA",IF((MID(E675,5,2))="12","MBA(E)",IF((MID(E675,5,2))="14","MBA",IF((MID(E675,5,2))="15","CSE",IF((MID(E675,5,2))="16","CIS",IF((MID(E675,5,2))="17","MS-MIS",IF((MID(E675,5,2))="18","B.COM",IF((MID(E675,5,2))="19","ETE",IF((MID(E675,5,2))="20","CS",IF((MID(E675,5,2))="21","MA-ENG(P)",IF((MID(E675,5,2))="22","MA-ENG(F)",IF((MID(E675,5,2))="23","TE",IF((MID(E675,5,2))="24","JMC",IF((MID(E675,5,2))="25","MS-CSE",IF((MID(E675,5,2))="26","LLB(H)",IF((MID(E675,5,2))="27","BRE",IF((MID(E675,5,2))="28","MSS-JMC",IF((MID(E675,5,2))="29","PHARMACY",IF((MID(E675,5,2))="30","ESDM",IF((MID(E675,5,2))="31","MS-ETE",IF((MID(E675,5,2))="32","MS-TE",IF((MID(E675,5,2))="33","EEE",IF((MID(E675,5,2))="34","NFE",IF((MID(E675,5,2))="35","SWE",IF((MID(E675,5,2))="36","LLB(P)",IF((MID(E675,5,2))="37","LLM(Pre)",IF((MID(E675,5,2))="38","LLM(F)",IF((MID(E675,5,2))="39","ICT",IF((MID(E675,5,2))="40","MTCA",IF((MID(E675,5,2))="41","MS-PH",IF((MID(E675,5,2))="42","ARCH",IF((MID(E675,5,2))="43","THM",IF((MID(E675,5,2))="44","MS-SWE",IF((MID(E675,5,2))="45","ENTRE",IF((MID(E675,5,2))="46","M-PHARM",IF((MID(E675,5,2))="47","CIVIL-ENG",0)))))))))))))))))))))))))))))))))))))</f>
        <v/>
      </c>
      <c r="G675" s="90">
        <f>IF((LEFT(E675,3))="063","Fall-2006",IF((LEFT(E675,3))="071","Spring-2007",IF((LEFT(E675,3))="072","Summer-2007",IF((LEFT(E675,3))="073","Fall-2007",IF((LEFT(E675,3))="081","Spring-2008",IF((LEFT(E675,3))="082","Summer-2008",IF((LEFT(E675,3))="083","Fall-2008",IF((LEFT(E675,3))="091","Spring-2009",IF((LEFT(E675,3))="092","Summer-2009",IF((LEFT(E675,3))="093","Fall-2009",IF((LEFT(E675,3))="101","Spring-2010",IF((LEFT(E675,3))="102","Summer-2010",IF((LEFT(E675,3))="103","Fall-2010",IF((LEFT(E675,3))="111","Spring-2011",IF((LEFT(E675,3))="112","Summer-2011",IF((LEFT(E675,3))="113","Fall-2011",IF((LEFT(E675,3))="121","Spring-2012",IF((LEFT(E675,3))="122","Summer-2012",IF((LEFT(E675,3))="123","Fall-2012",IF((LEFT(E675,3))="131","Spring-2013",IF((LEFT(E675,3))="132","Summer-2013",IF((LEFT(E675,3))="133","Fall-2013",IF((LEFT(E675,3))="141","Spring-2014",IF((LEFT(E675,3))="142","Summer-2014",IF((LEFT(E675,3))="143","Fall-2014",0)))))))))))))))))))))))))</f>
        <v/>
      </c>
      <c r="H675" s="85" t="inlineStr">
        <is>
          <t>Spring-2015</t>
        </is>
      </c>
      <c r="I675" s="85" t="inlineStr">
        <is>
          <t>-</t>
        </is>
      </c>
      <c r="J675" s="85" t="inlineStr">
        <is>
          <t>-</t>
        </is>
      </c>
      <c r="K675" s="77" t="inlineStr">
        <is>
          <t>-</t>
        </is>
      </c>
      <c r="L675" s="77" t="inlineStr">
        <is>
          <t>5/1/K-13, Anser Camp, Mirpur-1, Dhaka-1216.</t>
        </is>
      </c>
      <c r="M675" s="32" t="inlineStr">
        <is>
          <t>01766933412</t>
        </is>
      </c>
      <c r="N675" t="inlineStr">
        <is>
          <t>rabiulkarim450@gmail.com</t>
        </is>
      </c>
    </row>
    <row customHeight="1" ht="12.75" r="676" s="161">
      <c r="A676" s="10" t="n"/>
      <c r="B676" s="85" t="n">
        <v>674</v>
      </c>
      <c r="C676" s="85" t="n"/>
      <c r="D676" s="96" t="inlineStr">
        <is>
          <t>Md. Habibur Rahman</t>
        </is>
      </c>
      <c r="E676" s="29" t="inlineStr">
        <is>
          <t>111-23-2442</t>
        </is>
      </c>
      <c r="F676" s="49">
        <f>IF((MID(E676,5,2))="10","ENG",IF((MID(E676,5,2))="11","BBA",IF((MID(E676,5,2))="12","MBA(E)",IF((MID(E676,5,2))="14","MBA",IF((MID(E676,5,2))="15","CSE",IF((MID(E676,5,2))="16","CIS",IF((MID(E676,5,2))="17","MS-MIS",IF((MID(E676,5,2))="18","B.COM",IF((MID(E676,5,2))="19","ETE",IF((MID(E676,5,2))="20","CS",IF((MID(E676,5,2))="21","MA-ENG(P)",IF((MID(E676,5,2))="22","MA-ENG(F)",IF((MID(E676,5,2))="23","TE",IF((MID(E676,5,2))="24","JMC",IF((MID(E676,5,2))="25","MS-CSE",IF((MID(E676,5,2))="26","LLB(H)",IF((MID(E676,5,2))="27","BRE",IF((MID(E676,5,2))="28","MSS-JMC",IF((MID(E676,5,2))="29","PHARMACY",IF((MID(E676,5,2))="30","ESDM",IF((MID(E676,5,2))="31","MS-ETE",IF((MID(E676,5,2))="32","MS-TE",IF((MID(E676,5,2))="33","EEE",IF((MID(E676,5,2))="34","NFE",IF((MID(E676,5,2))="35","SWE",IF((MID(E676,5,2))="36","LLB(P)",IF((MID(E676,5,2))="37","LLM(Pre)",IF((MID(E676,5,2))="38","LLM(F)",IF((MID(E676,5,2))="39","ICT",IF((MID(E676,5,2))="40","MTCA",IF((MID(E676,5,2))="41","MS-PH",IF((MID(E676,5,2))="42","ARCH",IF((MID(E676,5,2))="43","THM",IF((MID(E676,5,2))="44","MS-SWE",IF((MID(E676,5,2))="45","ENTRE",IF((MID(E676,5,2))="46","M-PHARM",IF((MID(E676,5,2))="47","CIVIL-ENG",0)))))))))))))))))))))))))))))))))))))</f>
        <v/>
      </c>
      <c r="G676" s="90">
        <f>IF((LEFT(E676,3))="063","Fall-2006",IF((LEFT(E676,3))="071","Spring-2007",IF((LEFT(E676,3))="072","Summer-2007",IF((LEFT(E676,3))="073","Fall-2007",IF((LEFT(E676,3))="081","Spring-2008",IF((LEFT(E676,3))="082","Summer-2008",IF((LEFT(E676,3))="083","Fall-2008",IF((LEFT(E676,3))="091","Spring-2009",IF((LEFT(E676,3))="092","Summer-2009",IF((LEFT(E676,3))="093","Fall-2009",IF((LEFT(E676,3))="101","Spring-2010",IF((LEFT(E676,3))="102","Summer-2010",IF((LEFT(E676,3))="103","Fall-2010",IF((LEFT(E676,3))="111","Spring-2011",IF((LEFT(E676,3))="112","Summer-2011",IF((LEFT(E676,3))="113","Fall-2011",IF((LEFT(E676,3))="121","Spring-2012",IF((LEFT(E676,3))="122","Summer-2012",IF((LEFT(E676,3))="123","Fall-2012",IF((LEFT(E676,3))="131","Spring-2013",IF((LEFT(E676,3))="132","Summer-2013",IF((LEFT(E676,3))="133","Fall-2013",IF((LEFT(E676,3))="141","Spring-2014",IF((LEFT(E676,3))="142","Summer-2014",IF((LEFT(E676,3))="143","Fall-2014",0)))))))))))))))))))))))))</f>
        <v/>
      </c>
      <c r="H676" s="85" t="inlineStr">
        <is>
          <t>Spring-2015</t>
        </is>
      </c>
      <c r="I676" s="85" t="inlineStr">
        <is>
          <t>-</t>
        </is>
      </c>
      <c r="J676" s="85" t="inlineStr">
        <is>
          <t>-</t>
        </is>
      </c>
      <c r="K676" s="77" t="inlineStr">
        <is>
          <t>-</t>
        </is>
      </c>
      <c r="L676" s="77" t="inlineStr">
        <is>
          <t>5/1/K-13, Anser Camp, Mirpur-1, Dhaka-1216.</t>
        </is>
      </c>
      <c r="M676" s="32" t="inlineStr">
        <is>
          <t>01723821505</t>
        </is>
      </c>
      <c r="N676" t="inlineStr">
        <is>
          <t>habib222@gmail.com</t>
        </is>
      </c>
    </row>
    <row customHeight="1" ht="12.75" r="677" s="161">
      <c r="A677" s="10" t="n"/>
      <c r="B677" s="85" t="n">
        <v>675</v>
      </c>
      <c r="C677" s="85" t="n"/>
      <c r="D677" s="86" t="inlineStr">
        <is>
          <t>Syed Imtiaz Ahmed</t>
        </is>
      </c>
      <c r="E677" s="86" t="inlineStr">
        <is>
          <t>132-14-425</t>
        </is>
      </c>
      <c r="F677" s="49">
        <f>IF((MID(E677,5,2))="10","ENG",IF((MID(E677,5,2))="11","BBA",IF((MID(E677,5,2))="12","MBA(E)",IF((MID(E677,5,2))="14","MBA",IF((MID(E677,5,2))="15","CSE",IF((MID(E677,5,2))="16","CIS",IF((MID(E677,5,2))="17","MS-MIS",IF((MID(E677,5,2))="18","B.COM",IF((MID(E677,5,2))="19","ETE",IF((MID(E677,5,2))="20","CS",IF((MID(E677,5,2))="21","MA-ENG(P)",IF((MID(E677,5,2))="22","MA-ENG(F)",IF((MID(E677,5,2))="23","TE",IF((MID(E677,5,2))="24","JMC",IF((MID(E677,5,2))="25","MS-CSE",IF((MID(E677,5,2))="26","LLB(H)",IF((MID(E677,5,2))="27","BRE",IF((MID(E677,5,2))="28","MSS-JMC",IF((MID(E677,5,2))="29","PHARMACY",IF((MID(E677,5,2))="30","ESDM",IF((MID(E677,5,2))="31","MS-ETE",IF((MID(E677,5,2))="32","MS-TE",IF((MID(E677,5,2))="33","EEE",IF((MID(E677,5,2))="34","NFE",IF((MID(E677,5,2))="35","SWE",IF((MID(E677,5,2))="36","LLB(P)",IF((MID(E677,5,2))="37","LLM(Pre)",IF((MID(E677,5,2))="38","LLM(F)",IF((MID(E677,5,2))="39","ICT",IF((MID(E677,5,2))="40","MTCA",IF((MID(E677,5,2))="41","MS-PH",IF((MID(E677,5,2))="42","ARCH",IF((MID(E677,5,2))="43","THM",IF((MID(E677,5,2))="44","MS-SWE",IF((MID(E677,5,2))="45","ENTRE",IF((MID(E677,5,2))="46","M-PHARM",IF((MID(E677,5,2))="47","CIVIL-ENG",0)))))))))))))))))))))))))))))))))))))</f>
        <v/>
      </c>
      <c r="G677" s="90">
        <f>IF((LEFT(E677,3))="063","Fall-2006",IF((LEFT(E677,3))="071","Spring-2007",IF((LEFT(E677,3))="072","Summer-2007",IF((LEFT(E677,3))="073","Fall-2007",IF((LEFT(E677,3))="081","Spring-2008",IF((LEFT(E677,3))="082","Summer-2008",IF((LEFT(E677,3))="083","Fall-2008",IF((LEFT(E677,3))="091","Spring-2009",IF((LEFT(E677,3))="092","Summer-2009",IF((LEFT(E677,3))="093","Fall-2009",IF((LEFT(E677,3))="101","Spring-2010",IF((LEFT(E677,3))="102","Summer-2010",IF((LEFT(E677,3))="103","Fall-2010",IF((LEFT(E677,3))="111","Spring-2011",IF((LEFT(E677,3))="112","Summer-2011",IF((LEFT(E677,3))="113","Fall-2011",IF((LEFT(E677,3))="121","Spring-2012",IF((LEFT(E677,3))="122","Summer-2012",IF((LEFT(E677,3))="123","Fall-2012",IF((LEFT(E677,3))="131","Spring-2013",IF((LEFT(E677,3))="132","Summer-2013",IF((LEFT(E677,3))="133","Fall-2013",IF((LEFT(E677,3))="141","Spring-2014",IF((LEFT(E677,3))="142","Summer-2014",IF((LEFT(E677,3))="143","Fall-2014",0)))))))))))))))))))))))))</f>
        <v/>
      </c>
      <c r="H677" s="85" t="inlineStr">
        <is>
          <t>Summer-2014</t>
        </is>
      </c>
      <c r="I677" s="85" t="inlineStr">
        <is>
          <t>M/S Syed Enterprise</t>
        </is>
      </c>
      <c r="J677" s="85" t="inlineStr">
        <is>
          <t>Businessman</t>
        </is>
      </c>
      <c r="K677" s="77" t="inlineStr">
        <is>
          <t>158, East Arichapur(Jamai Bazar), Tongi, Gazipur</t>
        </is>
      </c>
      <c r="L677" s="77" t="inlineStr">
        <is>
          <t>Vill: Satiary(Mia Bari), Janglia, Kaliganj, Gazipur</t>
        </is>
      </c>
      <c r="M677" s="17" t="n">
        <v>1913168873</v>
      </c>
      <c r="N677" s="23">
        <f>HYPERLINK("mailto:Siamunna@gmail.com","Siamunna@gmail.com")</f>
        <v/>
      </c>
    </row>
    <row customHeight="1" ht="12.75" r="678" s="161">
      <c r="A678" s="10" t="n"/>
      <c r="B678" s="85" t="n">
        <v>676</v>
      </c>
      <c r="C678" s="85" t="n"/>
      <c r="D678" s="86" t="inlineStr">
        <is>
          <t>Md. Mustafizur 
Rahman</t>
        </is>
      </c>
      <c r="E678" s="86" t="inlineStr">
        <is>
          <t>111-23-2280</t>
        </is>
      </c>
      <c r="F678" s="49">
        <f>IF((MID(E678,5,2))="10","ENG",IF((MID(E678,5,2))="11","BBA",IF((MID(E678,5,2))="12","MBA(E)",IF((MID(E678,5,2))="14","MBA",IF((MID(E678,5,2))="15","CSE",IF((MID(E678,5,2))="16","CIS",IF((MID(E678,5,2))="17","MS-MIS",IF((MID(E678,5,2))="18","B.COM",IF((MID(E678,5,2))="19","ETE",IF((MID(E678,5,2))="20","CS",IF((MID(E678,5,2))="21","MA-ENG(P)",IF((MID(E678,5,2))="22","MA-ENG(F)",IF((MID(E678,5,2))="23","TE",IF((MID(E678,5,2))="24","JMC",IF((MID(E678,5,2))="25","MS-CSE",IF((MID(E678,5,2))="26","LLB(H)",IF((MID(E678,5,2))="27","BRE",IF((MID(E678,5,2))="28","MSS-JMC",IF((MID(E678,5,2))="29","PHARMACY",IF((MID(E678,5,2))="30","ESDM",IF((MID(E678,5,2))="31","MS-ETE",IF((MID(E678,5,2))="32","MS-TE",IF((MID(E678,5,2))="33","EEE",IF((MID(E678,5,2))="34","NFE",IF((MID(E678,5,2))="35","SWE",IF((MID(E678,5,2))="36","LLB(P)",IF((MID(E678,5,2))="37","LLM(Pre)",IF((MID(E678,5,2))="38","LLM(F)",IF((MID(E678,5,2))="39","ICT",IF((MID(E678,5,2))="40","MTCA",IF((MID(E678,5,2))="41","MS-PH",IF((MID(E678,5,2))="42","ARCH",IF((MID(E678,5,2))="43","THM",IF((MID(E678,5,2))="44","MS-SWE",IF((MID(E678,5,2))="45","ENTRE",IF((MID(E678,5,2))="46","M-PHARM",IF((MID(E678,5,2))="47","CIVIL-ENG",0)))))))))))))))))))))))))))))))))))))</f>
        <v/>
      </c>
      <c r="G678" s="90">
        <f>IF((LEFT(E678,3))="063","Fall-2006",IF((LEFT(E678,3))="071","Spring-2007",IF((LEFT(E678,3))="072","Summer-2007",IF((LEFT(E678,3))="073","Fall-2007",IF((LEFT(E678,3))="081","Spring-2008",IF((LEFT(E678,3))="082","Summer-2008",IF((LEFT(E678,3))="083","Fall-2008",IF((LEFT(E678,3))="091","Spring-2009",IF((LEFT(E678,3))="092","Summer-2009",IF((LEFT(E678,3))="093","Fall-2009",IF((LEFT(E678,3))="101","Spring-2010",IF((LEFT(E678,3))="102","Summer-2010",IF((LEFT(E678,3))="103","Fall-2010",IF((LEFT(E678,3))="111","Spring-2011",IF((LEFT(E678,3))="112","Summer-2011",IF((LEFT(E678,3))="113","Fall-2011",IF((LEFT(E678,3))="121","Spring-2012",IF((LEFT(E678,3))="122","Summer-2012",IF((LEFT(E678,3))="123","Fall-2012",IF((LEFT(E678,3))="131","Spring-2013",IF((LEFT(E678,3))="132","Summer-2013",IF((LEFT(E678,3))="133","Fall-2013",IF((LEFT(E678,3))="141","Spring-2014",IF((LEFT(E678,3))="142","Summer-2014",IF((LEFT(E678,3))="143","Fall-2014",0)))))))))))))))))))))))))</f>
        <v/>
      </c>
      <c r="H678" s="85" t="inlineStr">
        <is>
          <t>Fall-2014</t>
        </is>
      </c>
      <c r="I678" s="85" t="inlineStr">
        <is>
          <t xml:space="preserve">Topaz Dresses LTD. </t>
        </is>
      </c>
      <c r="J678" s="85" t="inlineStr">
        <is>
          <t>factory Merchandiser</t>
        </is>
      </c>
      <c r="K678" s="77" t="inlineStr">
        <is>
          <t>House no-26, Road-05, Kallyanpur, Dhaka-1207</t>
        </is>
      </c>
      <c r="L678" s="77" t="inlineStr">
        <is>
          <t>Vill-kalaroa, PO:+PS: kalaroa, Dist: Satkhira</t>
        </is>
      </c>
      <c r="M678" s="17" t="n">
        <v>1728260765</v>
      </c>
      <c r="N678" s="23">
        <f>HYPERLINK("mailto:mustafizur1111@gmail.com","mustafizur1111@gmail.com")</f>
        <v/>
      </c>
    </row>
    <row customHeight="1" ht="12.75" r="679" s="161">
      <c r="A679" s="10" t="n"/>
      <c r="B679" s="85" t="n">
        <v>677</v>
      </c>
      <c r="C679" s="85" t="n"/>
      <c r="D679" s="96" t="inlineStr">
        <is>
          <t>Md. Nazrul Islam</t>
        </is>
      </c>
      <c r="E679" s="29" t="inlineStr">
        <is>
          <t>101-33-142</t>
        </is>
      </c>
      <c r="F679" s="49">
        <f>IF((MID(E679,5,2))="10","ENG",IF((MID(E679,5,2))="11","BBA",IF((MID(E679,5,2))="12","MBA(E)",IF((MID(E679,5,2))="14","MBA",IF((MID(E679,5,2))="15","CSE",IF((MID(E679,5,2))="16","CIS",IF((MID(E679,5,2))="17","MS-MIS",IF((MID(E679,5,2))="18","B.COM",IF((MID(E679,5,2))="19","ETE",IF((MID(E679,5,2))="20","CS",IF((MID(E679,5,2))="21","MA-ENG(P)",IF((MID(E679,5,2))="22","MA-ENG(F)",IF((MID(E679,5,2))="23","TE",IF((MID(E679,5,2))="24","JMC",IF((MID(E679,5,2))="25","MS-CSE",IF((MID(E679,5,2))="26","LLB(H)",IF((MID(E679,5,2))="27","BRE",IF((MID(E679,5,2))="28","MSS-JMC",IF((MID(E679,5,2))="29","PHARMACY",IF((MID(E679,5,2))="30","ESDM",IF((MID(E679,5,2))="31","MS-ETE",IF((MID(E679,5,2))="32","MS-TE",IF((MID(E679,5,2))="33","EEE",IF((MID(E679,5,2))="34","NFE",IF((MID(E679,5,2))="35","SWE",IF((MID(E679,5,2))="36","LLB(P)",IF((MID(E679,5,2))="37","LLM(Pre)",IF((MID(E679,5,2))="38","LLM(F)",IF((MID(E679,5,2))="39","ICT",IF((MID(E679,5,2))="40","MTCA",IF((MID(E679,5,2))="41","MS-PH",IF((MID(E679,5,2))="42","ARCH",IF((MID(E679,5,2))="43","THM",IF((MID(E679,5,2))="44","MS-SWE",IF((MID(E679,5,2))="45","ENTRE",IF((MID(E679,5,2))="46","M-PHARM",IF((MID(E679,5,2))="47","CIVIL-ENG",0)))))))))))))))))))))))))))))))))))))</f>
        <v/>
      </c>
      <c r="G679" s="90">
        <f>IF((LEFT(E679,3))="063","Fall-2006",IF((LEFT(E679,3))="071","Spring-2007",IF((LEFT(E679,3))="072","Summer-2007",IF((LEFT(E679,3))="073","Fall-2007",IF((LEFT(E679,3))="081","Spring-2008",IF((LEFT(E679,3))="082","Summer-2008",IF((LEFT(E679,3))="083","Fall-2008",IF((LEFT(E679,3))="091","Spring-2009",IF((LEFT(E679,3))="092","Summer-2009",IF((LEFT(E679,3))="093","Fall-2009",IF((LEFT(E679,3))="101","Spring-2010",IF((LEFT(E679,3))="102","Summer-2010",IF((LEFT(E679,3))="103","Fall-2010",IF((LEFT(E679,3))="111","Spring-2011",IF((LEFT(E679,3))="112","Summer-2011",IF((LEFT(E679,3))="113","Fall-2011",IF((LEFT(E679,3))="121","Spring-2012",IF((LEFT(E679,3))="122","Summer-2012",IF((LEFT(E679,3))="123","Fall-2012",IF((LEFT(E679,3))="131","Spring-2013",IF((LEFT(E679,3))="132","Summer-2013",IF((LEFT(E679,3))="133","Fall-2013",IF((LEFT(E679,3))="141","Spring-2014",IF((LEFT(E679,3))="142","Summer-2014",IF((LEFT(E679,3))="143","Fall-2014",0)))))))))))))))))))))))))</f>
        <v/>
      </c>
      <c r="H679" s="85" t="inlineStr">
        <is>
          <t>Summer-2015</t>
        </is>
      </c>
      <c r="I679" s="85" t="inlineStr">
        <is>
          <t>-</t>
        </is>
      </c>
      <c r="J679" s="85" t="inlineStr">
        <is>
          <t>-</t>
        </is>
      </c>
      <c r="K679" s="77" t="inlineStr">
        <is>
          <t>House No-1041, East Monipur, Senpara, Parbota, Mirpur-10, Dhaka.</t>
        </is>
      </c>
      <c r="L679" s="77" t="inlineStr">
        <is>
          <t>Vill-Borohasishpur, Post-Natore, Thana-Natore Sadar, Dist-Natore.</t>
        </is>
      </c>
      <c r="M679" s="32" t="inlineStr">
        <is>
          <t>01737241454</t>
        </is>
      </c>
      <c r="N679" t="inlineStr">
        <is>
          <t>nazrul_142@diu.edu.bd</t>
        </is>
      </c>
    </row>
    <row customHeight="1" ht="12.75" r="680" s="161">
      <c r="A680" s="10" t="n"/>
      <c r="B680" s="85" t="n">
        <v>678</v>
      </c>
      <c r="C680" s="85" t="n"/>
      <c r="D680" s="96" t="inlineStr">
        <is>
          <t>Md. Rakibul Islam</t>
        </is>
      </c>
      <c r="E680" s="29" t="inlineStr">
        <is>
          <t>103-23-125</t>
        </is>
      </c>
      <c r="F680" s="49">
        <f>IF((MID(E680,5,2))="10","ENG",IF((MID(E680,5,2))="11","BBA",IF((MID(E680,5,2))="12","MBA(E)",IF((MID(E680,5,2))="14","MBA",IF((MID(E680,5,2))="15","CSE",IF((MID(E680,5,2))="16","CIS",IF((MID(E680,5,2))="17","MS-MIS",IF((MID(E680,5,2))="18","B.COM",IF((MID(E680,5,2))="19","ETE",IF((MID(E680,5,2))="20","CS",IF((MID(E680,5,2))="21","MA-ENG(P)",IF((MID(E680,5,2))="22","MA-ENG(F)",IF((MID(E680,5,2))="23","TE",IF((MID(E680,5,2))="24","JMC",IF((MID(E680,5,2))="25","MS-CSE",IF((MID(E680,5,2))="26","LLB(H)",IF((MID(E680,5,2))="27","BRE",IF((MID(E680,5,2))="28","MSS-JMC",IF((MID(E680,5,2))="29","PHARMACY",IF((MID(E680,5,2))="30","ESDM",IF((MID(E680,5,2))="31","MS-ETE",IF((MID(E680,5,2))="32","MS-TE",IF((MID(E680,5,2))="33","EEE",IF((MID(E680,5,2))="34","NFE",IF((MID(E680,5,2))="35","SWE",IF((MID(E680,5,2))="36","LLB(P)",IF((MID(E680,5,2))="37","LLM(Pre)",IF((MID(E680,5,2))="38","LLM(F)",IF((MID(E680,5,2))="39","ICT",IF((MID(E680,5,2))="40","MTCA",IF((MID(E680,5,2))="41","MS-PH",IF((MID(E680,5,2))="42","ARCH",IF((MID(E680,5,2))="43","THM",IF((MID(E680,5,2))="44","MS-SWE",IF((MID(E680,5,2))="45","ENTRE",IF((MID(E680,5,2))="46","M-PHARM",IF((MID(E680,5,2))="47","CIVIL-ENG",0)))))))))))))))))))))))))))))))))))))</f>
        <v/>
      </c>
      <c r="G680" s="90">
        <f>IF((LEFT(E680,3))="063","Fall-2006",IF((LEFT(E680,3))="071","Spring-2007",IF((LEFT(E680,3))="072","Summer-2007",IF((LEFT(E680,3))="073","Fall-2007",IF((LEFT(E680,3))="081","Spring-2008",IF((LEFT(E680,3))="082","Summer-2008",IF((LEFT(E680,3))="083","Fall-2008",IF((LEFT(E680,3))="091","Spring-2009",IF((LEFT(E680,3))="092","Summer-2009",IF((LEFT(E680,3))="093","Fall-2009",IF((LEFT(E680,3))="101","Spring-2010",IF((LEFT(E680,3))="102","Summer-2010",IF((LEFT(E680,3))="103","Fall-2010",IF((LEFT(E680,3))="111","Spring-2011",IF((LEFT(E680,3))="112","Summer-2011",IF((LEFT(E680,3))="113","Fall-2011",IF((LEFT(E680,3))="121","Spring-2012",IF((LEFT(E680,3))="122","Summer-2012",IF((LEFT(E680,3))="123","Fall-2012",IF((LEFT(E680,3))="131","Spring-2013",IF((LEFT(E680,3))="132","Summer-2013",IF((LEFT(E680,3))="133","Fall-2013",IF((LEFT(E680,3))="141","Spring-2014",IF((LEFT(E680,3))="142","Summer-2014",IF((LEFT(E680,3))="143","Fall-2014",0)))))))))))))))))))))))))</f>
        <v/>
      </c>
      <c r="H680" s="85" t="inlineStr">
        <is>
          <t>Fall-2014</t>
        </is>
      </c>
      <c r="I680" s="85" t="inlineStr">
        <is>
          <t>-</t>
        </is>
      </c>
      <c r="J680" s="85" t="inlineStr">
        <is>
          <t>-</t>
        </is>
      </c>
      <c r="K680" s="77" t="inlineStr">
        <is>
          <t>150, Osmangoni Road, Collage Gate, Gazipur.</t>
        </is>
      </c>
      <c r="L680" s="77" t="inlineStr">
        <is>
          <t>Charkhokra, Bansherbada, Pabna Sadar, Pabna.</t>
        </is>
      </c>
      <c r="M680" s="32" t="inlineStr">
        <is>
          <t>01732468512</t>
        </is>
      </c>
      <c r="N680" s="90" t="inlineStr">
        <is>
          <t>rakibdiu14@gmail.com</t>
        </is>
      </c>
    </row>
    <row customHeight="1" ht="12.75" r="681" s="161">
      <c r="A681" s="10" t="n"/>
      <c r="B681" s="85" t="n">
        <v>679</v>
      </c>
      <c r="C681" s="85" t="n"/>
      <c r="D681" s="96" t="inlineStr">
        <is>
          <t>Jannat Ara Jyoti</t>
        </is>
      </c>
      <c r="E681" s="29" t="inlineStr">
        <is>
          <t>113-19-1350</t>
        </is>
      </c>
      <c r="F681" s="49">
        <f>IF((MID(E681,5,2))="10","ENG",IF((MID(E681,5,2))="11","BBA",IF((MID(E681,5,2))="12","MBA(E)",IF((MID(E681,5,2))="14","MBA",IF((MID(E681,5,2))="15","CSE",IF((MID(E681,5,2))="16","CIS",IF((MID(E681,5,2))="17","MS-MIS",IF((MID(E681,5,2))="18","B.COM",IF((MID(E681,5,2))="19","ETE",IF((MID(E681,5,2))="20","CS",IF((MID(E681,5,2))="21","MA-ENG(P)",IF((MID(E681,5,2))="22","MA-ENG(F)",IF((MID(E681,5,2))="23","TE",IF((MID(E681,5,2))="24","JMC",IF((MID(E681,5,2))="25","MS-CSE",IF((MID(E681,5,2))="26","LLB(H)",IF((MID(E681,5,2))="27","BRE",IF((MID(E681,5,2))="28","MSS-JMC",IF((MID(E681,5,2))="29","PHARMACY",IF((MID(E681,5,2))="30","ESDM",IF((MID(E681,5,2))="31","MS-ETE",IF((MID(E681,5,2))="32","MS-TE",IF((MID(E681,5,2))="33","EEE",IF((MID(E681,5,2))="34","NFE",IF((MID(E681,5,2))="35","SWE",IF((MID(E681,5,2))="36","LLB(P)",IF((MID(E681,5,2))="37","LLM(Pre)",IF((MID(E681,5,2))="38","LLM(F)",IF((MID(E681,5,2))="39","ICT",IF((MID(E681,5,2))="40","MTCA",IF((MID(E681,5,2))="41","MS-PH",IF((MID(E681,5,2))="42","ARCH",IF((MID(E681,5,2))="43","THM",IF((MID(E681,5,2))="44","MS-SWE",IF((MID(E681,5,2))="45","ENTRE",IF((MID(E681,5,2))="46","M-PHARM",IF((MID(E681,5,2))="47","CIVIL-ENG",0)))))))))))))))))))))))))))))))))))))</f>
        <v/>
      </c>
      <c r="G681" s="90">
        <f>IF((LEFT(E681,3))="063","Fall-2006",IF((LEFT(E681,3))="071","Spring-2007",IF((LEFT(E681,3))="072","Summer-2007",IF((LEFT(E681,3))="073","Fall-2007",IF((LEFT(E681,3))="081","Spring-2008",IF((LEFT(E681,3))="082","Summer-2008",IF((LEFT(E681,3))="083","Fall-2008",IF((LEFT(E681,3))="091","Spring-2009",IF((LEFT(E681,3))="092","Summer-2009",IF((LEFT(E681,3))="093","Fall-2009",IF((LEFT(E681,3))="101","Spring-2010",IF((LEFT(E681,3))="102","Summer-2010",IF((LEFT(E681,3))="103","Fall-2010",IF((LEFT(E681,3))="111","Spring-2011",IF((LEFT(E681,3))="112","Summer-2011",IF((LEFT(E681,3))="113","Fall-2011",IF((LEFT(E681,3))="121","Spring-2012",IF((LEFT(E681,3))="122","Summer-2012",IF((LEFT(E681,3))="123","Fall-2012",IF((LEFT(E681,3))="131","Spring-2013",IF((LEFT(E681,3))="132","Summer-2013",IF((LEFT(E681,3))="133","Fall-2013",IF((LEFT(E681,3))="141","Spring-2014",IF((LEFT(E681,3))="142","Summer-2014",IF((LEFT(E681,3))="143","Fall-2014",0)))))))))))))))))))))))))</f>
        <v/>
      </c>
      <c r="H681" s="85" t="inlineStr">
        <is>
          <t>Summer-2015</t>
        </is>
      </c>
      <c r="I681" s="85" t="inlineStr">
        <is>
          <t>-</t>
        </is>
      </c>
      <c r="J681" s="85" t="inlineStr">
        <is>
          <t>-</t>
        </is>
      </c>
      <c r="K681" s="77" t="inlineStr">
        <is>
          <t>G.P. Chha-22, Mohakhali, T.B. Gate, Banani, Dhaka-1213.</t>
        </is>
      </c>
      <c r="L681" s="77" t="inlineStr">
        <is>
          <t>House No-1240(A), Baganbari, Naruli, Bogra.</t>
        </is>
      </c>
      <c r="M681" s="32" t="inlineStr">
        <is>
          <t>01558168605</t>
        </is>
      </c>
      <c r="N681" s="90" t="inlineStr">
        <is>
          <t>jannatarajuoti@gmail.com</t>
        </is>
      </c>
    </row>
    <row customHeight="1" ht="12.75" r="682" s="161">
      <c r="A682" s="10" t="n"/>
      <c r="B682" s="85" t="n">
        <v>680</v>
      </c>
      <c r="C682" s="85" t="n"/>
      <c r="D682" s="86" t="inlineStr">
        <is>
          <t>Asraful Haque Rana</t>
        </is>
      </c>
      <c r="E682" s="86" t="inlineStr">
        <is>
          <t>111-23-132</t>
        </is>
      </c>
      <c r="F682" s="49">
        <f>IF((MID(E682,5,2))="10","ENG",IF((MID(E682,5,2))="11","BBA",IF((MID(E682,5,2))="12","MBA(E)",IF((MID(E682,5,2))="14","MBA",IF((MID(E682,5,2))="15","CSE",IF((MID(E682,5,2))="16","CIS",IF((MID(E682,5,2))="17","MS-MIS",IF((MID(E682,5,2))="18","B.COM",IF((MID(E682,5,2))="19","ETE",IF((MID(E682,5,2))="20","CS",IF((MID(E682,5,2))="21","MA-ENG(P)",IF((MID(E682,5,2))="22","MA-ENG(F)",IF((MID(E682,5,2))="23","TE",IF((MID(E682,5,2))="24","JMC",IF((MID(E682,5,2))="25","MS-CSE",IF((MID(E682,5,2))="26","LLB(H)",IF((MID(E682,5,2))="27","BRE",IF((MID(E682,5,2))="28","MSS-JMC",IF((MID(E682,5,2))="29","PHARMACY",IF((MID(E682,5,2))="30","ESDM",IF((MID(E682,5,2))="31","MS-ETE",IF((MID(E682,5,2))="32","MS-TE",IF((MID(E682,5,2))="33","EEE",IF((MID(E682,5,2))="34","NFE",IF((MID(E682,5,2))="35","SWE",IF((MID(E682,5,2))="36","LLB(P)",IF((MID(E682,5,2))="37","LLM(Pre)",IF((MID(E682,5,2))="38","LLM(F)",IF((MID(E682,5,2))="39","ICT",IF((MID(E682,5,2))="40","MTCA",IF((MID(E682,5,2))="41","MS-PH",IF((MID(E682,5,2))="42","ARCH",IF((MID(E682,5,2))="43","THM",IF((MID(E682,5,2))="44","MS-SWE",IF((MID(E682,5,2))="45","ENTRE",IF((MID(E682,5,2))="46","M-PHARM",IF((MID(E682,5,2))="47","CIVIL-ENG",0)))))))))))))))))))))))))))))))))))))</f>
        <v/>
      </c>
      <c r="G682" s="90">
        <f>IF((LEFT(E682,3))="063","Fall-2006",IF((LEFT(E682,3))="071","Spring-2007",IF((LEFT(E682,3))="072","Summer-2007",IF((LEFT(E682,3))="073","Fall-2007",IF((LEFT(E682,3))="081","Spring-2008",IF((LEFT(E682,3))="082","Summer-2008",IF((LEFT(E682,3))="083","Fall-2008",IF((LEFT(E682,3))="091","Spring-2009",IF((LEFT(E682,3))="092","Summer-2009",IF((LEFT(E682,3))="093","Fall-2009",IF((LEFT(E682,3))="101","Spring-2010",IF((LEFT(E682,3))="102","Summer-2010",IF((LEFT(E682,3))="103","Fall-2010",IF((LEFT(E682,3))="111","Spring-2011",IF((LEFT(E682,3))="112","Summer-2011",IF((LEFT(E682,3))="113","Fall-2011",IF((LEFT(E682,3))="121","Spring-2012",IF((LEFT(E682,3))="122","Summer-2012",IF((LEFT(E682,3))="123","Fall-2012",IF((LEFT(E682,3))="131","Spring-2013",IF((LEFT(E682,3))="132","Summer-2013",IF((LEFT(E682,3))="133","Fall-2013",IF((LEFT(E682,3))="141","Spring-2014",IF((LEFT(E682,3))="142","Summer-2014",IF((LEFT(E682,3))="143","Fall-2014",0)))))))))))))))))))))))))</f>
        <v/>
      </c>
      <c r="H682" s="85" t="inlineStr">
        <is>
          <t>Fall-2014</t>
        </is>
      </c>
      <c r="I682" s="85" t="inlineStr">
        <is>
          <t>N.R. Group(A.P.O.) Valuka</t>
        </is>
      </c>
      <c r="J682" s="85" t="inlineStr">
        <is>
          <t>Executive</t>
        </is>
      </c>
      <c r="K682" s="77" t="inlineStr">
        <is>
          <t>Valuka,Mymensingh</t>
        </is>
      </c>
      <c r="L682" s="77" t="inlineStr">
        <is>
          <t>Valuka 6 No. word</t>
        </is>
      </c>
      <c r="M682" s="17" t="n">
        <v>1673471485</v>
      </c>
      <c r="N682" s="23">
        <f>HYPERLINK("mailto:ranabd099@gmail.com","ranabd099@gmail.com")</f>
        <v/>
      </c>
    </row>
    <row customHeight="1" ht="12.75" r="683" s="161">
      <c r="A683" s="10" t="n"/>
      <c r="B683" s="85" t="n">
        <v>681</v>
      </c>
      <c r="C683" s="85" t="n"/>
      <c r="D683" s="96" t="inlineStr">
        <is>
          <t>Samit Kumar Ghosh</t>
        </is>
      </c>
      <c r="E683" s="29" t="inlineStr">
        <is>
          <t>113-23-2699</t>
        </is>
      </c>
      <c r="F683" s="49">
        <f>IF((MID(E683,5,2))="10","ENG",IF((MID(E683,5,2))="11","BBA",IF((MID(E683,5,2))="12","MBA(E)",IF((MID(E683,5,2))="14","MBA",IF((MID(E683,5,2))="15","CSE",IF((MID(E683,5,2))="16","CIS",IF((MID(E683,5,2))="17","MS-MIS",IF((MID(E683,5,2))="18","B.COM",IF((MID(E683,5,2))="19","ETE",IF((MID(E683,5,2))="20","CS",IF((MID(E683,5,2))="21","MA-ENG(P)",IF((MID(E683,5,2))="22","MA-ENG(F)",IF((MID(E683,5,2))="23","TE",IF((MID(E683,5,2))="24","JMC",IF((MID(E683,5,2))="25","MS-CSE",IF((MID(E683,5,2))="26","LLB(H)",IF((MID(E683,5,2))="27","BRE",IF((MID(E683,5,2))="28","MSS-JMC",IF((MID(E683,5,2))="29","PHARMACY",IF((MID(E683,5,2))="30","ESDM",IF((MID(E683,5,2))="31","MS-ETE",IF((MID(E683,5,2))="32","MS-TE",IF((MID(E683,5,2))="33","EEE",IF((MID(E683,5,2))="34","NFE",IF((MID(E683,5,2))="35","SWE",IF((MID(E683,5,2))="36","LLB(P)",IF((MID(E683,5,2))="37","LLM(Pre)",IF((MID(E683,5,2))="38","LLM(F)",IF((MID(E683,5,2))="39","ICT",IF((MID(E683,5,2))="40","MTCA",IF((MID(E683,5,2))="41","MS-PH",IF((MID(E683,5,2))="42","ARCH",IF((MID(E683,5,2))="43","THM",IF((MID(E683,5,2))="44","MS-SWE",IF((MID(E683,5,2))="45","ENTRE",IF((MID(E683,5,2))="46","M-PHARM",IF((MID(E683,5,2))="47","CIVIL-ENG",0)))))))))))))))))))))))))))))))))))))</f>
        <v/>
      </c>
      <c r="G683" s="90">
        <f>IF((LEFT(E683,3))="063","Fall-2006",IF((LEFT(E683,3))="071","Spring-2007",IF((LEFT(E683,3))="072","Summer-2007",IF((LEFT(E683,3))="073","Fall-2007",IF((LEFT(E683,3))="081","Spring-2008",IF((LEFT(E683,3))="082","Summer-2008",IF((LEFT(E683,3))="083","Fall-2008",IF((LEFT(E683,3))="091","Spring-2009",IF((LEFT(E683,3))="092","Summer-2009",IF((LEFT(E683,3))="093","Fall-2009",IF((LEFT(E683,3))="101","Spring-2010",IF((LEFT(E683,3))="102","Summer-2010",IF((LEFT(E683,3))="103","Fall-2010",IF((LEFT(E683,3))="111","Spring-2011",IF((LEFT(E683,3))="112","Summer-2011",IF((LEFT(E683,3))="113","Fall-2011",IF((LEFT(E683,3))="121","Spring-2012",IF((LEFT(E683,3))="122","Summer-2012",IF((LEFT(E683,3))="123","Fall-2012",IF((LEFT(E683,3))="131","Spring-2013",IF((LEFT(E683,3))="132","Summer-2013",IF((LEFT(E683,3))="133","Fall-2013",IF((LEFT(E683,3))="141","Spring-2014",IF((LEFT(E683,3))="142","Summer-2014",IF((LEFT(E683,3))="143","Fall-2014",0)))))))))))))))))))))))))</f>
        <v/>
      </c>
      <c r="H683" s="85" t="inlineStr">
        <is>
          <t>Summer-2015</t>
        </is>
      </c>
      <c r="I683" s="85" t="inlineStr">
        <is>
          <t>-</t>
        </is>
      </c>
      <c r="J683" s="85" t="inlineStr">
        <is>
          <t>-</t>
        </is>
      </c>
      <c r="K683" s="77" t="inlineStr">
        <is>
          <t>61/2, Tejkunipara, Tejgaon, Dhaka-1215.</t>
        </is>
      </c>
      <c r="L683" s="77" t="inlineStr">
        <is>
          <t>Bamonkhali, Hamidpur, Kalaroa, Satkhira.</t>
        </is>
      </c>
      <c r="M683" s="32" t="inlineStr">
        <is>
          <t>01671513535</t>
        </is>
      </c>
      <c r="N683" s="90" t="inlineStr">
        <is>
          <t>Samit.textile@gmail.com</t>
        </is>
      </c>
    </row>
    <row customHeight="1" ht="12.75" r="684" s="161">
      <c r="A684" s="10" t="n"/>
      <c r="B684" s="85" t="n">
        <v>682</v>
      </c>
      <c r="C684" s="85" t="n"/>
      <c r="D684" s="96" t="inlineStr">
        <is>
          <t>Md. Muhymin Hossain</t>
        </is>
      </c>
      <c r="E684" s="29" t="inlineStr">
        <is>
          <t>111-23-2466</t>
        </is>
      </c>
      <c r="F684" s="49">
        <f>IF((MID(E684,5,2))="10","ENG",IF((MID(E684,5,2))="11","BBA",IF((MID(E684,5,2))="12","MBA(E)",IF((MID(E684,5,2))="14","MBA",IF((MID(E684,5,2))="15","CSE",IF((MID(E684,5,2))="16","CIS",IF((MID(E684,5,2))="17","MS-MIS",IF((MID(E684,5,2))="18","B.COM",IF((MID(E684,5,2))="19","ETE",IF((MID(E684,5,2))="20","CS",IF((MID(E684,5,2))="21","MA-ENG(P)",IF((MID(E684,5,2))="22","MA-ENG(F)",IF((MID(E684,5,2))="23","TE",IF((MID(E684,5,2))="24","JMC",IF((MID(E684,5,2))="25","MS-CSE",IF((MID(E684,5,2))="26","LLB(H)",IF((MID(E684,5,2))="27","BRE",IF((MID(E684,5,2))="28","MSS-JMC",IF((MID(E684,5,2))="29","PHARMACY",IF((MID(E684,5,2))="30","ESDM",IF((MID(E684,5,2))="31","MS-ETE",IF((MID(E684,5,2))="32","MS-TE",IF((MID(E684,5,2))="33","EEE",IF((MID(E684,5,2))="34","NFE",IF((MID(E684,5,2))="35","SWE",IF((MID(E684,5,2))="36","LLB(P)",IF((MID(E684,5,2))="37","LLM(Pre)",IF((MID(E684,5,2))="38","LLM(F)",IF((MID(E684,5,2))="39","ICT",IF((MID(E684,5,2))="40","MTCA",IF((MID(E684,5,2))="41","MS-PH",IF((MID(E684,5,2))="42","ARCH",IF((MID(E684,5,2))="43","THM",IF((MID(E684,5,2))="44","MS-SWE",IF((MID(E684,5,2))="45","ENTRE",IF((MID(E684,5,2))="46","M-PHARM",IF((MID(E684,5,2))="47","CIVIL-ENG",0)))))))))))))))))))))))))))))))))))))</f>
        <v/>
      </c>
      <c r="G684" s="90">
        <f>IF((LEFT(E684,3))="063","Fall-2006",IF((LEFT(E684,3))="071","Spring-2007",IF((LEFT(E684,3))="072","Summer-2007",IF((LEFT(E684,3))="073","Fall-2007",IF((LEFT(E684,3))="081","Spring-2008",IF((LEFT(E684,3))="082","Summer-2008",IF((LEFT(E684,3))="083","Fall-2008",IF((LEFT(E684,3))="091","Spring-2009",IF((LEFT(E684,3))="092","Summer-2009",IF((LEFT(E684,3))="093","Fall-2009",IF((LEFT(E684,3))="101","Spring-2010",IF((LEFT(E684,3))="102","Summer-2010",IF((LEFT(E684,3))="103","Fall-2010",IF((LEFT(E684,3))="111","Spring-2011",IF((LEFT(E684,3))="112","Summer-2011",IF((LEFT(E684,3))="113","Fall-2011",IF((LEFT(E684,3))="121","Spring-2012",IF((LEFT(E684,3))="122","Summer-2012",IF((LEFT(E684,3))="123","Fall-2012",IF((LEFT(E684,3))="131","Spring-2013",IF((LEFT(E684,3))="132","Summer-2013",IF((LEFT(E684,3))="133","Fall-2013",IF((LEFT(E684,3))="141","Spring-2014",IF((LEFT(E684,3))="142","Summer-2014",IF((LEFT(E684,3))="143","Fall-2014",0)))))))))))))))))))))))))</f>
        <v/>
      </c>
      <c r="H684" s="85" t="inlineStr">
        <is>
          <t>Spring-2015</t>
        </is>
      </c>
      <c r="I684" s="85" t="inlineStr">
        <is>
          <t>-</t>
        </is>
      </c>
      <c r="J684" s="85" t="inlineStr">
        <is>
          <t>-</t>
        </is>
      </c>
      <c r="K684" s="77" t="inlineStr">
        <is>
          <t>5/1/K-13, Ansercamp, Mirpur-1, Dhaka-1216.</t>
        </is>
      </c>
      <c r="L684" s="77" t="inlineStr">
        <is>
          <t>Boreil House, 794 West kazipara, Brahamanbaria.</t>
        </is>
      </c>
      <c r="M684" s="32" t="inlineStr">
        <is>
          <t>01926064295</t>
        </is>
      </c>
      <c r="N684" s="90" t="inlineStr">
        <is>
          <t>muhyminhossain@gmail.com</t>
        </is>
      </c>
    </row>
    <row customHeight="1" ht="12.75" r="685" s="161">
      <c r="A685" s="10" t="n"/>
      <c r="B685" s="85" t="n">
        <v>683</v>
      </c>
      <c r="C685" s="85" t="n"/>
      <c r="D685" s="96" t="inlineStr">
        <is>
          <t>Md. Sohel Jony</t>
        </is>
      </c>
      <c r="E685" s="29" t="inlineStr">
        <is>
          <t>092-11-1111</t>
        </is>
      </c>
      <c r="F685" s="49">
        <f>IF((MID(E685,5,2))="10","ENG",IF((MID(E685,5,2))="11","BBA",IF((MID(E685,5,2))="12","MBA(E)",IF((MID(E685,5,2))="14","MBA",IF((MID(E685,5,2))="15","CSE",IF((MID(E685,5,2))="16","CIS",IF((MID(E685,5,2))="17","MS-MIS",IF((MID(E685,5,2))="18","B.COM",IF((MID(E685,5,2))="19","ETE",IF((MID(E685,5,2))="20","CS",IF((MID(E685,5,2))="21","MA-ENG(P)",IF((MID(E685,5,2))="22","MA-ENG(F)",IF((MID(E685,5,2))="23","TE",IF((MID(E685,5,2))="24","JMC",IF((MID(E685,5,2))="25","MS-CSE",IF((MID(E685,5,2))="26","LLB(H)",IF((MID(E685,5,2))="27","BRE",IF((MID(E685,5,2))="28","MSS-JMC",IF((MID(E685,5,2))="29","PHARMACY",IF((MID(E685,5,2))="30","ESDM",IF((MID(E685,5,2))="31","MS-ETE",IF((MID(E685,5,2))="32","MS-TE",IF((MID(E685,5,2))="33","EEE",IF((MID(E685,5,2))="34","NFE",IF((MID(E685,5,2))="35","SWE",IF((MID(E685,5,2))="36","LLB(P)",IF((MID(E685,5,2))="37","LLM(Pre)",IF((MID(E685,5,2))="38","LLM(F)",IF((MID(E685,5,2))="39","ICT",IF((MID(E685,5,2))="40","MTCA",IF((MID(E685,5,2))="41","MS-PH",IF((MID(E685,5,2))="42","ARCH",IF((MID(E685,5,2))="43","THM",IF((MID(E685,5,2))="44","MS-SWE",IF((MID(E685,5,2))="45","ENTRE",IF((MID(E685,5,2))="46","M-PHARM",IF((MID(E685,5,2))="47","CIVIL-ENG",0)))))))))))))))))))))))))))))))))))))</f>
        <v/>
      </c>
      <c r="G685" s="90">
        <f>IF((LEFT(E685,3))="063","Fall-2006",IF((LEFT(E685,3))="071","Spring-2007",IF((LEFT(E685,3))="072","Summer-2007",IF((LEFT(E685,3))="073","Fall-2007",IF((LEFT(E685,3))="081","Spring-2008",IF((LEFT(E685,3))="082","Summer-2008",IF((LEFT(E685,3))="083","Fall-2008",IF((LEFT(E685,3))="091","Spring-2009",IF((LEFT(E685,3))="092","Summer-2009",IF((LEFT(E685,3))="093","Fall-2009",IF((LEFT(E685,3))="101","Spring-2010",IF((LEFT(E685,3))="102","Summer-2010",IF((LEFT(E685,3))="103","Fall-2010",IF((LEFT(E685,3))="111","Spring-2011",IF((LEFT(E685,3))="112","Summer-2011",IF((LEFT(E685,3))="113","Fall-2011",IF((LEFT(E685,3))="121","Spring-2012",IF((LEFT(E685,3))="122","Summer-2012",IF((LEFT(E685,3))="123","Fall-2012",IF((LEFT(E685,3))="131","Spring-2013",IF((LEFT(E685,3))="132","Summer-2013",IF((LEFT(E685,3))="133","Fall-2013",IF((LEFT(E685,3))="141","Spring-2014",IF((LEFT(E685,3))="142","Summer-2014",IF((LEFT(E685,3))="143","Fall-2014",0)))))))))))))))))))))))))</f>
        <v/>
      </c>
      <c r="H685" s="85" t="inlineStr">
        <is>
          <t>Spring-2013</t>
        </is>
      </c>
      <c r="I685" s="85" t="inlineStr">
        <is>
          <t>-</t>
        </is>
      </c>
      <c r="J685" s="85" t="inlineStr">
        <is>
          <t>-</t>
        </is>
      </c>
      <c r="K685" s="77" t="inlineStr">
        <is>
          <t>DCC 253, East Kafrul, Dhaka Cantonment, Dhaka-1206.</t>
        </is>
      </c>
      <c r="L685" s="77" t="inlineStr">
        <is>
          <t>DCC 253, East Kafrul, Dhaka Cantonment, Dhaka-1206.</t>
        </is>
      </c>
      <c r="M685" s="32" t="inlineStr">
        <is>
          <t>01915185708</t>
        </is>
      </c>
      <c r="N685" t="inlineStr">
        <is>
          <t>sahel.jony@gmail.com</t>
        </is>
      </c>
    </row>
    <row customHeight="1" ht="12.75" r="686" s="161">
      <c r="A686" s="10" t="n"/>
      <c r="B686" s="85" t="n">
        <v>684</v>
      </c>
      <c r="C686" s="85" t="n"/>
      <c r="D686" s="96" t="inlineStr">
        <is>
          <t>S.M.Sultan Ahmed</t>
        </is>
      </c>
      <c r="E686" s="29" t="inlineStr">
        <is>
          <t>111-23-2499</t>
        </is>
      </c>
      <c r="F686" s="49">
        <f>IF((MID(E686,5,2))="10","ENG",IF((MID(E686,5,2))="11","BBA",IF((MID(E686,5,2))="12","MBA(E)",IF((MID(E686,5,2))="14","MBA",IF((MID(E686,5,2))="15","CSE",IF((MID(E686,5,2))="16","CIS",IF((MID(E686,5,2))="17","MS-MIS",IF((MID(E686,5,2))="18","B.COM",IF((MID(E686,5,2))="19","ETE",IF((MID(E686,5,2))="20","CS",IF((MID(E686,5,2))="21","MA-ENG(P)",IF((MID(E686,5,2))="22","MA-ENG(F)",IF((MID(E686,5,2))="23","TE",IF((MID(E686,5,2))="24","JMC",IF((MID(E686,5,2))="25","MS-CSE",IF((MID(E686,5,2))="26","LLB(H)",IF((MID(E686,5,2))="27","BRE",IF((MID(E686,5,2))="28","MSS-JMC",IF((MID(E686,5,2))="29","PHARMACY",IF((MID(E686,5,2))="30","ESDM",IF((MID(E686,5,2))="31","MS-ETE",IF((MID(E686,5,2))="32","MS-TE",IF((MID(E686,5,2))="33","EEE",IF((MID(E686,5,2))="34","NFE",IF((MID(E686,5,2))="35","SWE",IF((MID(E686,5,2))="36","LLB(P)",IF((MID(E686,5,2))="37","LLM(Pre)",IF((MID(E686,5,2))="38","LLM(F)",IF((MID(E686,5,2))="39","ICT",IF((MID(E686,5,2))="40","MTCA",IF((MID(E686,5,2))="41","MS-PH",IF((MID(E686,5,2))="42","ARCH",IF((MID(E686,5,2))="43","THM",IF((MID(E686,5,2))="44","MS-SWE",IF((MID(E686,5,2))="45","ENTRE",IF((MID(E686,5,2))="46","M-PHARM",IF((MID(E686,5,2))="47","CIVIL-ENG",0)))))))))))))))))))))))))))))))))))))</f>
        <v/>
      </c>
      <c r="G686" s="90">
        <f>IF((LEFT(E686,3))="063","Fall-2006",IF((LEFT(E686,3))="071","Spring-2007",IF((LEFT(E686,3))="072","Summer-2007",IF((LEFT(E686,3))="073","Fall-2007",IF((LEFT(E686,3))="081","Spring-2008",IF((LEFT(E686,3))="082","Summer-2008",IF((LEFT(E686,3))="083","Fall-2008",IF((LEFT(E686,3))="091","Spring-2009",IF((LEFT(E686,3))="092","Summer-2009",IF((LEFT(E686,3))="093","Fall-2009",IF((LEFT(E686,3))="101","Spring-2010",IF((LEFT(E686,3))="102","Summer-2010",IF((LEFT(E686,3))="103","Fall-2010",IF((LEFT(E686,3))="111","Spring-2011",IF((LEFT(E686,3))="112","Summer-2011",IF((LEFT(E686,3))="113","Fall-2011",IF((LEFT(E686,3))="121","Spring-2012",IF((LEFT(E686,3))="122","Summer-2012",IF((LEFT(E686,3))="123","Fall-2012",IF((LEFT(E686,3))="131","Spring-2013",IF((LEFT(E686,3))="132","Summer-2013",IF((LEFT(E686,3))="133","Fall-2013",IF((LEFT(E686,3))="141","Spring-2014",IF((LEFT(E686,3))="142","Summer-2014",IF((LEFT(E686,3))="143","Fall-2014",0)))))))))))))))))))))))))</f>
        <v/>
      </c>
      <c r="H686" s="85" t="inlineStr">
        <is>
          <t>Fall-2014</t>
        </is>
      </c>
      <c r="I686" s="85" t="inlineStr">
        <is>
          <t>-</t>
        </is>
      </c>
      <c r="J686" s="85" t="inlineStr">
        <is>
          <t>-</t>
        </is>
      </c>
      <c r="K686" s="77" t="inlineStr">
        <is>
          <t>Anser Camp, Mirpur, Dhaka.</t>
        </is>
      </c>
      <c r="L686" s="77" t="inlineStr">
        <is>
          <t>Khordo Saptana, Lalmonirhat, Lalmonirhat.</t>
        </is>
      </c>
      <c r="M686" s="32" t="inlineStr">
        <is>
          <t>01670242727</t>
        </is>
      </c>
      <c r="N686" t="inlineStr">
        <is>
          <t>sultan-ahmed@live.com</t>
        </is>
      </c>
    </row>
    <row customHeight="1" ht="12.75" r="687" s="161">
      <c r="A687" s="10" t="n"/>
      <c r="B687" s="85" t="n">
        <v>685</v>
      </c>
      <c r="C687" s="85" t="n"/>
      <c r="D687" s="96" t="inlineStr">
        <is>
          <t>Moutushi Roy</t>
        </is>
      </c>
      <c r="E687" s="29" t="inlineStr">
        <is>
          <t>111-29-303</t>
        </is>
      </c>
      <c r="F687" s="49">
        <f>IF((MID(E687,5,2))="10","ENG",IF((MID(E687,5,2))="11","BBA",IF((MID(E687,5,2))="12","MBA(E)",IF((MID(E687,5,2))="14","MBA",IF((MID(E687,5,2))="15","CSE",IF((MID(E687,5,2))="16","CIS",IF((MID(E687,5,2))="17","MS-MIS",IF((MID(E687,5,2))="18","B.COM",IF((MID(E687,5,2))="19","ETE",IF((MID(E687,5,2))="20","CS",IF((MID(E687,5,2))="21","MA-ENG(P)",IF((MID(E687,5,2))="22","MA-ENG(F)",IF((MID(E687,5,2))="23","TE",IF((MID(E687,5,2))="24","JMC",IF((MID(E687,5,2))="25","MS-CSE",IF((MID(E687,5,2))="26","LLB(H)",IF((MID(E687,5,2))="27","BRE",IF((MID(E687,5,2))="28","MSS-JMC",IF((MID(E687,5,2))="29","PHARMACY",IF((MID(E687,5,2))="30","ESDM",IF((MID(E687,5,2))="31","MS-ETE",IF((MID(E687,5,2))="32","MS-TE",IF((MID(E687,5,2))="33","EEE",IF((MID(E687,5,2))="34","NFE",IF((MID(E687,5,2))="35","SWE",IF((MID(E687,5,2))="36","LLB(P)",IF((MID(E687,5,2))="37","LLM(Pre)",IF((MID(E687,5,2))="38","LLM(F)",IF((MID(E687,5,2))="39","ICT",IF((MID(E687,5,2))="40","MTCA",IF((MID(E687,5,2))="41","MS-PH",IF((MID(E687,5,2))="42","ARCH",IF((MID(E687,5,2))="43","THM",IF((MID(E687,5,2))="44","MS-SWE",IF((MID(E687,5,2))="45","ENTRE",IF((MID(E687,5,2))="46","M-PHARM",IF((MID(E687,5,2))="47","CIVIL-ENG",0)))))))))))))))))))))))))))))))))))))</f>
        <v/>
      </c>
      <c r="G687" s="90">
        <f>IF((LEFT(E687,3))="063","Fall-2006",IF((LEFT(E687,3))="071","Spring-2007",IF((LEFT(E687,3))="072","Summer-2007",IF((LEFT(E687,3))="073","Fall-2007",IF((LEFT(E687,3))="081","Spring-2008",IF((LEFT(E687,3))="082","Summer-2008",IF((LEFT(E687,3))="083","Fall-2008",IF((LEFT(E687,3))="091","Spring-2009",IF((LEFT(E687,3))="092","Summer-2009",IF((LEFT(E687,3))="093","Fall-2009",IF((LEFT(E687,3))="101","Spring-2010",IF((LEFT(E687,3))="102","Summer-2010",IF((LEFT(E687,3))="103","Fall-2010",IF((LEFT(E687,3))="111","Spring-2011",IF((LEFT(E687,3))="112","Summer-2011",IF((LEFT(E687,3))="113","Fall-2011",IF((LEFT(E687,3))="121","Spring-2012",IF((LEFT(E687,3))="122","Summer-2012",IF((LEFT(E687,3))="123","Fall-2012",IF((LEFT(E687,3))="131","Spring-2013",IF((LEFT(E687,3))="132","Summer-2013",IF((LEFT(E687,3))="133","Fall-2013",IF((LEFT(E687,3))="141","Spring-2014",IF((LEFT(E687,3))="142","Summer-2014",IF((LEFT(E687,3))="143","Fall-2014",0)))))))))))))))))))))))))</f>
        <v/>
      </c>
      <c r="H687" s="85" t="inlineStr">
        <is>
          <t>Fall-2015</t>
        </is>
      </c>
      <c r="I687" s="85" t="inlineStr">
        <is>
          <t>-</t>
        </is>
      </c>
      <c r="J687" s="85" t="inlineStr">
        <is>
          <t>-</t>
        </is>
      </c>
      <c r="K687" s="77" t="inlineStr">
        <is>
          <t>-</t>
        </is>
      </c>
      <c r="L687" s="77" t="inlineStr">
        <is>
          <t>461/7, South Kafrul, Dhaka Cantonment, Dhaka-1206.</t>
        </is>
      </c>
      <c r="M687" s="32" t="inlineStr">
        <is>
          <t>01671642880</t>
        </is>
      </c>
      <c r="N687" s="90" t="inlineStr">
        <is>
          <t>moutushi29-303@diu.edu.bd</t>
        </is>
      </c>
    </row>
    <row customHeight="1" ht="12.75" r="688" s="161">
      <c r="A688" s="10" t="n"/>
      <c r="B688" s="85" t="n">
        <v>686</v>
      </c>
      <c r="C688" s="85" t="n"/>
      <c r="D688" s="96" t="inlineStr">
        <is>
          <t>NAFIA SULTANA</t>
        </is>
      </c>
      <c r="E688" s="29" t="inlineStr">
        <is>
          <t>111-23-133</t>
        </is>
      </c>
      <c r="F688" s="49">
        <f>IF((MID(E688,5,2))="10","ENG",IF((MID(E688,5,2))="11","BBA",IF((MID(E688,5,2))="12","MBA(E)",IF((MID(E688,5,2))="14","MBA",IF((MID(E688,5,2))="15","CSE",IF((MID(E688,5,2))="16","CIS",IF((MID(E688,5,2))="17","MS-MIS",IF((MID(E688,5,2))="18","B.COM",IF((MID(E688,5,2))="19","ETE",IF((MID(E688,5,2))="20","CS",IF((MID(E688,5,2))="21","MA-ENG(P)",IF((MID(E688,5,2))="22","MA-ENG(F)",IF((MID(E688,5,2))="23","TE",IF((MID(E688,5,2))="24","JMC",IF((MID(E688,5,2))="25","MS-CSE",IF((MID(E688,5,2))="26","LLB(H)",IF((MID(E688,5,2))="27","BRE",IF((MID(E688,5,2))="28","MSS-JMC",IF((MID(E688,5,2))="29","PHARMACY",IF((MID(E688,5,2))="30","ESDM",IF((MID(E688,5,2))="31","MS-ETE",IF((MID(E688,5,2))="32","MS-TE",IF((MID(E688,5,2))="33","EEE",IF((MID(E688,5,2))="34","NFE",IF((MID(E688,5,2))="35","SWE",IF((MID(E688,5,2))="36","LLB(P)",IF((MID(E688,5,2))="37","LLM(Pre)",IF((MID(E688,5,2))="38","LLM(F)",IF((MID(E688,5,2))="39","ICT",IF((MID(E688,5,2))="40","MTCA",IF((MID(E688,5,2))="41","MS-PH",IF((MID(E688,5,2))="42","ARCH",IF((MID(E688,5,2))="43","THM",IF((MID(E688,5,2))="44","MS-SWE",IF((MID(E688,5,2))="45","ENTRE",IF((MID(E688,5,2))="46","M-PHARM",IF((MID(E688,5,2))="47","CIVIL-ENG",0)))))))))))))))))))))))))))))))))))))</f>
        <v/>
      </c>
      <c r="G688" s="90">
        <f>IF((LEFT(E688,3))="063","Fall-2006",IF((LEFT(E688,3))="071","Spring-2007",IF((LEFT(E688,3))="072","Summer-2007",IF((LEFT(E688,3))="073","Fall-2007",IF((LEFT(E688,3))="081","Spring-2008",IF((LEFT(E688,3))="082","Summer-2008",IF((LEFT(E688,3))="083","Fall-2008",IF((LEFT(E688,3))="091","Spring-2009",IF((LEFT(E688,3))="092","Summer-2009",IF((LEFT(E688,3))="093","Fall-2009",IF((LEFT(E688,3))="101","Spring-2010",IF((LEFT(E688,3))="102","Summer-2010",IF((LEFT(E688,3))="103","Fall-2010",IF((LEFT(E688,3))="111","Spring-2011",IF((LEFT(E688,3))="112","Summer-2011",IF((LEFT(E688,3))="113","Fall-2011",IF((LEFT(E688,3))="121","Spring-2012",IF((LEFT(E688,3))="122","Summer-2012",IF((LEFT(E688,3))="123","Fall-2012",IF((LEFT(E688,3))="131","Spring-2013",IF((LEFT(E688,3))="132","Summer-2013",IF((LEFT(E688,3))="133","Fall-2013",IF((LEFT(E688,3))="141","Spring-2014",IF((LEFT(E688,3))="142","Summer-2014",IF((LEFT(E688,3))="143","Fall-2014",0)))))))))))))))))))))))))</f>
        <v/>
      </c>
      <c r="H688" s="85" t="inlineStr">
        <is>
          <t>Fall-2014</t>
        </is>
      </c>
      <c r="I688" s="85" t="inlineStr">
        <is>
          <t>-</t>
        </is>
      </c>
      <c r="J688" s="85" t="inlineStr">
        <is>
          <t>-</t>
        </is>
      </c>
      <c r="K688" s="77" t="inlineStr">
        <is>
          <t>Azampur, Uttarkhan, Uttara, Dhaka-1230.</t>
        </is>
      </c>
      <c r="L688" s="77" t="inlineStr">
        <is>
          <t>Azampur, Uttarkhan, Uttara, Dhaka-1230.</t>
        </is>
      </c>
      <c r="M688" s="32" t="inlineStr">
        <is>
          <t>01622887452</t>
        </is>
      </c>
      <c r="N688" s="27" t="inlineStr">
        <is>
          <t>nafiapq@gmail.com</t>
        </is>
      </c>
    </row>
    <row customHeight="1" ht="12.75" r="689" s="161">
      <c r="A689" s="10" t="n"/>
      <c r="B689" s="85" t="n">
        <v>687</v>
      </c>
      <c r="C689" s="85" t="n"/>
      <c r="D689" s="96" t="inlineStr">
        <is>
          <t>Nibir Deb</t>
        </is>
      </c>
      <c r="E689" s="29" t="inlineStr">
        <is>
          <t>112-11-2178</t>
        </is>
      </c>
      <c r="F689" s="49">
        <f>IF((MID(E689,5,2))="10","ENG",IF((MID(E689,5,2))="11","BBA",IF((MID(E689,5,2))="12","MBA(E)",IF((MID(E689,5,2))="14","MBA",IF((MID(E689,5,2))="15","CSE",IF((MID(E689,5,2))="16","CIS",IF((MID(E689,5,2))="17","MS-MIS",IF((MID(E689,5,2))="18","B.COM",IF((MID(E689,5,2))="19","ETE",IF((MID(E689,5,2))="20","CS",IF((MID(E689,5,2))="21","MA-ENG(P)",IF((MID(E689,5,2))="22","MA-ENG(F)",IF((MID(E689,5,2))="23","TE",IF((MID(E689,5,2))="24","JMC",IF((MID(E689,5,2))="25","MS-CSE",IF((MID(E689,5,2))="26","LLB(H)",IF((MID(E689,5,2))="27","BRE",IF((MID(E689,5,2))="28","MSS-JMC",IF((MID(E689,5,2))="29","PHARMACY",IF((MID(E689,5,2))="30","ESDM",IF((MID(E689,5,2))="31","MS-ETE",IF((MID(E689,5,2))="32","MS-TE",IF((MID(E689,5,2))="33","EEE",IF((MID(E689,5,2))="34","NFE",IF((MID(E689,5,2))="35","SWE",IF((MID(E689,5,2))="36","LLB(P)",IF((MID(E689,5,2))="37","LLM(Pre)",IF((MID(E689,5,2))="38","LLM(F)",IF((MID(E689,5,2))="39","ICT",IF((MID(E689,5,2))="40","MTCA",IF((MID(E689,5,2))="41","MS-PH",IF((MID(E689,5,2))="42","ARCH",IF((MID(E689,5,2))="43","THM",IF((MID(E689,5,2))="44","MS-SWE",IF((MID(E689,5,2))="45","ENTRE",IF((MID(E689,5,2))="46","M-PHARM",IF((MID(E689,5,2))="47","CIVIL-ENG",0)))))))))))))))))))))))))))))))))))))</f>
        <v/>
      </c>
      <c r="G689" s="90">
        <f>IF((LEFT(E689,3))="063","Fall-2006",IF((LEFT(E689,3))="071","Spring-2007",IF((LEFT(E689,3))="072","Summer-2007",IF((LEFT(E689,3))="073","Fall-2007",IF((LEFT(E689,3))="081","Spring-2008",IF((LEFT(E689,3))="082","Summer-2008",IF((LEFT(E689,3))="083","Fall-2008",IF((LEFT(E689,3))="091","Spring-2009",IF((LEFT(E689,3))="092","Summer-2009",IF((LEFT(E689,3))="093","Fall-2009",IF((LEFT(E689,3))="101","Spring-2010",IF((LEFT(E689,3))="102","Summer-2010",IF((LEFT(E689,3))="103","Fall-2010",IF((LEFT(E689,3))="111","Spring-2011",IF((LEFT(E689,3))="112","Summer-2011",IF((LEFT(E689,3))="113","Fall-2011",IF((LEFT(E689,3))="121","Spring-2012",IF((LEFT(E689,3))="122","Summer-2012",IF((LEFT(E689,3))="123","Fall-2012",IF((LEFT(E689,3))="131","Spring-2013",IF((LEFT(E689,3))="132","Summer-2013",IF((LEFT(E689,3))="133","Fall-2013",IF((LEFT(E689,3))="141","Spring-2014",IF((LEFT(E689,3))="142","Summer-2014",IF((LEFT(E689,3))="143","Fall-2014",0)))))))))))))))))))))))))</f>
        <v/>
      </c>
      <c r="H689" s="85" t="inlineStr">
        <is>
          <t>Spring-2015</t>
        </is>
      </c>
      <c r="I689" s="85" t="inlineStr">
        <is>
          <t>-</t>
        </is>
      </c>
      <c r="J689" s="85" t="inlineStr">
        <is>
          <t>Student</t>
        </is>
      </c>
      <c r="K689" s="77" t="inlineStr">
        <is>
          <t>46/A, House Teacher Quarter, Jahannath Hall, Dhaka University.</t>
        </is>
      </c>
      <c r="L689" s="77" t="inlineStr">
        <is>
          <t>Vill-Shabazpur, Post-Shahbazpur, Thana-Sarail, Dist-Barhmenbaria.</t>
        </is>
      </c>
      <c r="M689" s="32" t="inlineStr">
        <is>
          <t>01919930420</t>
        </is>
      </c>
      <c r="N689" s="27" t="inlineStr">
        <is>
          <t>debdiu4@gmail.com</t>
        </is>
      </c>
    </row>
    <row customHeight="1" ht="12.75" r="690" s="161">
      <c r="A690" s="10" t="n"/>
      <c r="B690" s="85" t="n">
        <v>688</v>
      </c>
      <c r="C690" s="85" t="n"/>
      <c r="D690" s="96" t="inlineStr">
        <is>
          <t>KAZI SAZED SALMAN</t>
        </is>
      </c>
      <c r="E690" s="29" t="inlineStr">
        <is>
          <t>111-23-130</t>
        </is>
      </c>
      <c r="F690" s="49">
        <f>IF((MID(E690,5,2))="10","ENG",IF((MID(E690,5,2))="11","BBA",IF((MID(E690,5,2))="12","MBA(E)",IF((MID(E690,5,2))="14","MBA",IF((MID(E690,5,2))="15","CSE",IF((MID(E690,5,2))="16","CIS",IF((MID(E690,5,2))="17","MS-MIS",IF((MID(E690,5,2))="18","B.COM",IF((MID(E690,5,2))="19","ETE",IF((MID(E690,5,2))="20","CS",IF((MID(E690,5,2))="21","MA-ENG(P)",IF((MID(E690,5,2))="22","MA-ENG(F)",IF((MID(E690,5,2))="23","TE",IF((MID(E690,5,2))="24","JMC",IF((MID(E690,5,2))="25","MS-CSE",IF((MID(E690,5,2))="26","LLB(H)",IF((MID(E690,5,2))="27","BRE",IF((MID(E690,5,2))="28","MSS-JMC",IF((MID(E690,5,2))="29","PHARMACY",IF((MID(E690,5,2))="30","ESDM",IF((MID(E690,5,2))="31","MS-ETE",IF((MID(E690,5,2))="32","MS-TE",IF((MID(E690,5,2))="33","EEE",IF((MID(E690,5,2))="34","NFE",IF((MID(E690,5,2))="35","SWE",IF((MID(E690,5,2))="36","LLB(P)",IF((MID(E690,5,2))="37","LLM(Pre)",IF((MID(E690,5,2))="38","LLM(F)",IF((MID(E690,5,2))="39","ICT",IF((MID(E690,5,2))="40","MTCA",IF((MID(E690,5,2))="41","MS-PH",IF((MID(E690,5,2))="42","ARCH",IF((MID(E690,5,2))="43","THM",IF((MID(E690,5,2))="44","MS-SWE",IF((MID(E690,5,2))="45","ENTRE",IF((MID(E690,5,2))="46","M-PHARM",IF((MID(E690,5,2))="47","CIVIL-ENG",0)))))))))))))))))))))))))))))))))))))</f>
        <v/>
      </c>
      <c r="G690" s="90">
        <f>IF((LEFT(E690,3))="063","Fall-2006",IF((LEFT(E690,3))="071","Spring-2007",IF((LEFT(E690,3))="072","Summer-2007",IF((LEFT(E690,3))="073","Fall-2007",IF((LEFT(E690,3))="081","Spring-2008",IF((LEFT(E690,3))="082","Summer-2008",IF((LEFT(E690,3))="083","Fall-2008",IF((LEFT(E690,3))="091","Spring-2009",IF((LEFT(E690,3))="092","Summer-2009",IF((LEFT(E690,3))="093","Fall-2009",IF((LEFT(E690,3))="101","Spring-2010",IF((LEFT(E690,3))="102","Summer-2010",IF((LEFT(E690,3))="103","Fall-2010",IF((LEFT(E690,3))="111","Spring-2011",IF((LEFT(E690,3))="112","Summer-2011",IF((LEFT(E690,3))="113","Fall-2011",IF((LEFT(E690,3))="121","Spring-2012",IF((LEFT(E690,3))="122","Summer-2012",IF((LEFT(E690,3))="123","Fall-2012",IF((LEFT(E690,3))="131","Spring-2013",IF((LEFT(E690,3))="132","Summer-2013",IF((LEFT(E690,3))="133","Fall-2013",IF((LEFT(E690,3))="141","Spring-2014",IF((LEFT(E690,3))="142","Summer-2014",IF((LEFT(E690,3))="143","Fall-2014",0)))))))))))))))))))))))))</f>
        <v/>
      </c>
      <c r="H690" s="85" t="inlineStr">
        <is>
          <t>Fall-2014</t>
        </is>
      </c>
      <c r="I690" s="85" t="inlineStr">
        <is>
          <t>Southeast University</t>
        </is>
      </c>
      <c r="J690" s="85" t="inlineStr">
        <is>
          <t>Student</t>
        </is>
      </c>
      <c r="K690" s="77" t="inlineStr">
        <is>
          <t>House No-13, 2nd Floor, Road No-02, Sector-13, Uttara, Dhaka.</t>
        </is>
      </c>
      <c r="L690" s="77" t="inlineStr">
        <is>
          <t>Vill-Jhikira, Post-Ullapara, Thana-Ullapara, Dist-Sirajgonj.</t>
        </is>
      </c>
      <c r="M690" s="32" t="inlineStr">
        <is>
          <t>01737007266</t>
        </is>
      </c>
      <c r="N690" s="90" t="inlineStr">
        <is>
          <t>s.salman69@gmail.com</t>
        </is>
      </c>
    </row>
    <row customHeight="1" ht="12.75" r="691" s="161">
      <c r="A691" s="10" t="n"/>
      <c r="B691" s="85" t="n">
        <v>689</v>
      </c>
      <c r="C691" s="85" t="n"/>
      <c r="D691" s="96" t="inlineStr">
        <is>
          <t>Md. Al- Mamun</t>
        </is>
      </c>
      <c r="E691" s="29" t="inlineStr">
        <is>
          <t>111-10-658</t>
        </is>
      </c>
      <c r="F691" s="49">
        <f>IF((MID(E691,5,2))="10","ENG",IF((MID(E691,5,2))="11","BBA",IF((MID(E691,5,2))="12","MBA(E)",IF((MID(E691,5,2))="14","MBA",IF((MID(E691,5,2))="15","CSE",IF((MID(E691,5,2))="16","CIS",IF((MID(E691,5,2))="17","MS-MIS",IF((MID(E691,5,2))="18","B.COM",IF((MID(E691,5,2))="19","ETE",IF((MID(E691,5,2))="20","CS",IF((MID(E691,5,2))="21","MA-ENG(P)",IF((MID(E691,5,2))="22","MA-ENG(F)",IF((MID(E691,5,2))="23","TE",IF((MID(E691,5,2))="24","JMC",IF((MID(E691,5,2))="25","MS-CSE",IF((MID(E691,5,2))="26","LLB(H)",IF((MID(E691,5,2))="27","BRE",IF((MID(E691,5,2))="28","MSS-JMC",IF((MID(E691,5,2))="29","PHARMACY",IF((MID(E691,5,2))="30","ESDM",IF((MID(E691,5,2))="31","MS-ETE",IF((MID(E691,5,2))="32","MS-TE",IF((MID(E691,5,2))="33","EEE",IF((MID(E691,5,2))="34","NFE",IF((MID(E691,5,2))="35","SWE",IF((MID(E691,5,2))="36","LLB(P)",IF((MID(E691,5,2))="37","LLM(Pre)",IF((MID(E691,5,2))="38","LLM(F)",IF((MID(E691,5,2))="39","ICT",IF((MID(E691,5,2))="40","MTCA",IF((MID(E691,5,2))="41","MS-PH",IF((MID(E691,5,2))="42","ARCH",IF((MID(E691,5,2))="43","THM",IF((MID(E691,5,2))="44","MS-SWE",IF((MID(E691,5,2))="45","ENTRE",IF((MID(E691,5,2))="46","M-PHARM",IF((MID(E691,5,2))="47","CIVIL-ENG",0)))))))))))))))))))))))))))))))))))))</f>
        <v/>
      </c>
      <c r="G691" s="90">
        <f>IF((LEFT(E691,3))="063","Fall-2006",IF((LEFT(E691,3))="071","Spring-2007",IF((LEFT(E691,3))="072","Summer-2007",IF((LEFT(E691,3))="073","Fall-2007",IF((LEFT(E691,3))="081","Spring-2008",IF((LEFT(E691,3))="082","Summer-2008",IF((LEFT(E691,3))="083","Fall-2008",IF((LEFT(E691,3))="091","Spring-2009",IF((LEFT(E691,3))="092","Summer-2009",IF((LEFT(E691,3))="093","Fall-2009",IF((LEFT(E691,3))="101","Spring-2010",IF((LEFT(E691,3))="102","Summer-2010",IF((LEFT(E691,3))="103","Fall-2010",IF((LEFT(E691,3))="111","Spring-2011",IF((LEFT(E691,3))="112","Summer-2011",IF((LEFT(E691,3))="113","Fall-2011",IF((LEFT(E691,3))="121","Spring-2012",IF((LEFT(E691,3))="122","Summer-2012",IF((LEFT(E691,3))="123","Fall-2012",IF((LEFT(E691,3))="131","Spring-2013",IF((LEFT(E691,3))="132","Summer-2013",IF((LEFT(E691,3))="133","Fall-2013",IF((LEFT(E691,3))="141","Spring-2014",IF((LEFT(E691,3))="142","Summer-2014",IF((LEFT(E691,3))="143","Fall-2014",0)))))))))))))))))))))))))</f>
        <v/>
      </c>
      <c r="H691" s="85" t="inlineStr">
        <is>
          <t>Fall-2014</t>
        </is>
      </c>
      <c r="I691" s="85" t="inlineStr">
        <is>
          <t>Daffodil International University</t>
        </is>
      </c>
      <c r="J691" s="85" t="inlineStr">
        <is>
          <t>Student</t>
        </is>
      </c>
      <c r="K691" s="77" t="inlineStr">
        <is>
          <t>4/A, Azimpur Road, Lalbag, Dhaka.</t>
        </is>
      </c>
      <c r="L691" s="77" t="inlineStr">
        <is>
          <t>Vill-Bahadia, Post-Bahadia, Thana-Pakundia, Dist-Kishoregonj.</t>
        </is>
      </c>
      <c r="M691" s="32" t="inlineStr">
        <is>
          <t>01676661219</t>
        </is>
      </c>
      <c r="N691" t="inlineStr">
        <is>
          <t>mamun00024@gmail.com</t>
        </is>
      </c>
    </row>
    <row customHeight="1" ht="12.75" r="692" s="161">
      <c r="A692" s="10" t="n"/>
      <c r="B692" s="85" t="n">
        <v>690</v>
      </c>
      <c r="C692" s="85" t="n"/>
      <c r="D692" s="96" t="inlineStr">
        <is>
          <t>Md. Al-Amin Khan</t>
        </is>
      </c>
      <c r="E692" s="29" t="inlineStr">
        <is>
          <t>112-11-2158</t>
        </is>
      </c>
      <c r="F692" s="49">
        <f>IF((MID(E692,5,2))="10","ENG",IF((MID(E692,5,2))="11","BBA",IF((MID(E692,5,2))="12","MBA(E)",IF((MID(E692,5,2))="14","MBA",IF((MID(E692,5,2))="15","CSE",IF((MID(E692,5,2))="16","CIS",IF((MID(E692,5,2))="17","MS-MIS",IF((MID(E692,5,2))="18","B.COM",IF((MID(E692,5,2))="19","ETE",IF((MID(E692,5,2))="20","CS",IF((MID(E692,5,2))="21","MA-ENG(P)",IF((MID(E692,5,2))="22","MA-ENG(F)",IF((MID(E692,5,2))="23","TE",IF((MID(E692,5,2))="24","JMC",IF((MID(E692,5,2))="25","MS-CSE",IF((MID(E692,5,2))="26","LLB(H)",IF((MID(E692,5,2))="27","BRE",IF((MID(E692,5,2))="28","MSS-JMC",IF((MID(E692,5,2))="29","PHARMACY",IF((MID(E692,5,2))="30","ESDM",IF((MID(E692,5,2))="31","MS-ETE",IF((MID(E692,5,2))="32","MS-TE",IF((MID(E692,5,2))="33","EEE",IF((MID(E692,5,2))="34","NFE",IF((MID(E692,5,2))="35","SWE",IF((MID(E692,5,2))="36","LLB(P)",IF((MID(E692,5,2))="37","LLM(Pre)",IF((MID(E692,5,2))="38","LLM(F)",IF((MID(E692,5,2))="39","ICT",IF((MID(E692,5,2))="40","MTCA",IF((MID(E692,5,2))="41","MS-PH",IF((MID(E692,5,2))="42","ARCH",IF((MID(E692,5,2))="43","THM",IF((MID(E692,5,2))="44","MS-SWE",IF((MID(E692,5,2))="45","ENTRE",IF((MID(E692,5,2))="46","M-PHARM",IF((MID(E692,5,2))="47","CIVIL-ENG",0)))))))))))))))))))))))))))))))))))))</f>
        <v/>
      </c>
      <c r="G692" s="90">
        <f>IF((LEFT(E692,3))="063","Fall-2006",IF((LEFT(E692,3))="071","Spring-2007",IF((LEFT(E692,3))="072","Summer-2007",IF((LEFT(E692,3))="073","Fall-2007",IF((LEFT(E692,3))="081","Spring-2008",IF((LEFT(E692,3))="082","Summer-2008",IF((LEFT(E692,3))="083","Fall-2008",IF((LEFT(E692,3))="091","Spring-2009",IF((LEFT(E692,3))="092","Summer-2009",IF((LEFT(E692,3))="093","Fall-2009",IF((LEFT(E692,3))="101","Spring-2010",IF((LEFT(E692,3))="102","Summer-2010",IF((LEFT(E692,3))="103","Fall-2010",IF((LEFT(E692,3))="111","Spring-2011",IF((LEFT(E692,3))="112","Summer-2011",IF((LEFT(E692,3))="113","Fall-2011",IF((LEFT(E692,3))="121","Spring-2012",IF((LEFT(E692,3))="122","Summer-2012",IF((LEFT(E692,3))="123","Fall-2012",IF((LEFT(E692,3))="131","Spring-2013",IF((LEFT(E692,3))="132","Summer-2013",IF((LEFT(E692,3))="133","Fall-2013",IF((LEFT(E692,3))="141","Spring-2014",IF((LEFT(E692,3))="142","Summer-2014",IF((LEFT(E692,3))="143","Fall-2014",0)))))))))))))))))))))))))</f>
        <v/>
      </c>
      <c r="H692" s="85" t="inlineStr">
        <is>
          <t>Summer-2015</t>
        </is>
      </c>
      <c r="I692" s="85" t="inlineStr">
        <is>
          <t>-</t>
        </is>
      </c>
      <c r="J692" s="85" t="inlineStr">
        <is>
          <t>Student</t>
        </is>
      </c>
      <c r="K692" s="77" t="inlineStr">
        <is>
          <t>483, East Goran, Dhaka-1217.</t>
        </is>
      </c>
      <c r="L692" s="77" t="inlineStr">
        <is>
          <t>Vill-Moishadi, Post-Moishadi, Thana-Chandpur Sadar, Dist-Chandpur.</t>
        </is>
      </c>
      <c r="M692" s="32" t="inlineStr">
        <is>
          <t>01683437134</t>
        </is>
      </c>
      <c r="N692" t="inlineStr">
        <is>
          <t>alamin11-2158@diu.edu.bd</t>
        </is>
      </c>
    </row>
    <row customHeight="1" ht="12.75" r="693" s="161">
      <c r="A693" s="10" t="n"/>
      <c r="B693" s="85" t="n">
        <v>691</v>
      </c>
      <c r="C693" s="85" t="n"/>
      <c r="D693" s="96" t="inlineStr">
        <is>
          <t>Monzurul Alam</t>
        </is>
      </c>
      <c r="E693" s="29" t="inlineStr">
        <is>
          <t>121-11-2544</t>
        </is>
      </c>
      <c r="F693" s="49">
        <f>IF((MID(E693,5,2))="10","ENG",IF((MID(E693,5,2))="11","BBA",IF((MID(E693,5,2))="12","MBA(E)",IF((MID(E693,5,2))="14","MBA",IF((MID(E693,5,2))="15","CSE",IF((MID(E693,5,2))="16","CIS",IF((MID(E693,5,2))="17","MS-MIS",IF((MID(E693,5,2))="18","B.COM",IF((MID(E693,5,2))="19","ETE",IF((MID(E693,5,2))="20","CS",IF((MID(E693,5,2))="21","MA-ENG(P)",IF((MID(E693,5,2))="22","MA-ENG(F)",IF((MID(E693,5,2))="23","TE",IF((MID(E693,5,2))="24","JMC",IF((MID(E693,5,2))="25","MS-CSE",IF((MID(E693,5,2))="26","LLB(H)",IF((MID(E693,5,2))="27","BRE",IF((MID(E693,5,2))="28","MSS-JMC",IF((MID(E693,5,2))="29","PHARMACY",IF((MID(E693,5,2))="30","ESDM",IF((MID(E693,5,2))="31","MS-ETE",IF((MID(E693,5,2))="32","MS-TE",IF((MID(E693,5,2))="33","EEE",IF((MID(E693,5,2))="34","NFE",IF((MID(E693,5,2))="35","SWE",IF((MID(E693,5,2))="36","LLB(P)",IF((MID(E693,5,2))="37","LLM(Pre)",IF((MID(E693,5,2))="38","LLM(F)",IF((MID(E693,5,2))="39","ICT",IF((MID(E693,5,2))="40","MTCA",IF((MID(E693,5,2))="41","MS-PH",IF((MID(E693,5,2))="42","ARCH",IF((MID(E693,5,2))="43","THM",IF((MID(E693,5,2))="44","MS-SWE",IF((MID(E693,5,2))="45","ENTRE",IF((MID(E693,5,2))="46","M-PHARM",IF((MID(E693,5,2))="47","CIVIL-ENG",0)))))))))))))))))))))))))))))))))))))</f>
        <v/>
      </c>
      <c r="G693" s="90">
        <f>IF((LEFT(E693,3))="063","Fall-2006",IF((LEFT(E693,3))="071","Spring-2007",IF((LEFT(E693,3))="072","Summer-2007",IF((LEFT(E693,3))="073","Fall-2007",IF((LEFT(E693,3))="081","Spring-2008",IF((LEFT(E693,3))="082","Summer-2008",IF((LEFT(E693,3))="083","Fall-2008",IF((LEFT(E693,3))="091","Spring-2009",IF((LEFT(E693,3))="092","Summer-2009",IF((LEFT(E693,3))="093","Fall-2009",IF((LEFT(E693,3))="101","Spring-2010",IF((LEFT(E693,3))="102","Summer-2010",IF((LEFT(E693,3))="103","Fall-2010",IF((LEFT(E693,3))="111","Spring-2011",IF((LEFT(E693,3))="112","Summer-2011",IF((LEFT(E693,3))="113","Fall-2011",IF((LEFT(E693,3))="121","Spring-2012",IF((LEFT(E693,3))="122","Summer-2012",IF((LEFT(E693,3))="123","Fall-2012",IF((LEFT(E693,3))="131","Spring-2013",IF((LEFT(E693,3))="132","Summer-2013",IF((LEFT(E693,3))="133","Fall-2013",IF((LEFT(E693,3))="141","Spring-2014",IF((LEFT(E693,3))="142","Summer-2014",IF((LEFT(E693,3))="143","Fall-2014",0)))))))))))))))))))))))))</f>
        <v/>
      </c>
      <c r="H693" s="85" t="inlineStr">
        <is>
          <t>Spring-2015</t>
        </is>
      </c>
      <c r="I693" s="85" t="inlineStr">
        <is>
          <t>-</t>
        </is>
      </c>
      <c r="J693" s="85" t="inlineStr">
        <is>
          <t>-</t>
        </is>
      </c>
      <c r="K693" s="77" t="inlineStr">
        <is>
          <t>44/L-3, Azimpur Raod, Dhaka-1205.</t>
        </is>
      </c>
      <c r="L693" s="77" t="inlineStr">
        <is>
          <t>Vill-Brahmanchalk, Post-Nischintapur, Thana-Matlab, Dist-Chandpur.</t>
        </is>
      </c>
      <c r="M693" s="32" t="inlineStr">
        <is>
          <t>01680081252</t>
        </is>
      </c>
      <c r="N693" t="inlineStr">
        <is>
          <t>monzurul11-2544@diu.edu.bd</t>
        </is>
      </c>
    </row>
    <row customHeight="1" ht="12.75" r="694" s="161">
      <c r="A694" s="10" t="n"/>
      <c r="B694" s="85" t="n">
        <v>692</v>
      </c>
      <c r="C694" s="85" t="n"/>
      <c r="D694" s="96" t="inlineStr">
        <is>
          <t>Md. Masud Rana</t>
        </is>
      </c>
      <c r="E694" s="29" t="inlineStr">
        <is>
          <t>112-11-2181</t>
        </is>
      </c>
      <c r="F694" s="49">
        <f>IF((MID(E694,5,2))="10","ENG",IF((MID(E694,5,2))="11","BBA",IF((MID(E694,5,2))="12","MBA(E)",IF((MID(E694,5,2))="14","MBA",IF((MID(E694,5,2))="15","CSE",IF((MID(E694,5,2))="16","CIS",IF((MID(E694,5,2))="17","MS-MIS",IF((MID(E694,5,2))="18","B.COM",IF((MID(E694,5,2))="19","ETE",IF((MID(E694,5,2))="20","CS",IF((MID(E694,5,2))="21","MA-ENG(P)",IF((MID(E694,5,2))="22","MA-ENG(F)",IF((MID(E694,5,2))="23","TE",IF((MID(E694,5,2))="24","JMC",IF((MID(E694,5,2))="25","MS-CSE",IF((MID(E694,5,2))="26","LLB(H)",IF((MID(E694,5,2))="27","BRE",IF((MID(E694,5,2))="28","MSS-JMC",IF((MID(E694,5,2))="29","PHARMACY",IF((MID(E694,5,2))="30","ESDM",IF((MID(E694,5,2))="31","MS-ETE",IF((MID(E694,5,2))="32","MS-TE",IF((MID(E694,5,2))="33","EEE",IF((MID(E694,5,2))="34","NFE",IF((MID(E694,5,2))="35","SWE",IF((MID(E694,5,2))="36","LLB(P)",IF((MID(E694,5,2))="37","LLM(Pre)",IF((MID(E694,5,2))="38","LLM(F)",IF((MID(E694,5,2))="39","ICT",IF((MID(E694,5,2))="40","MTCA",IF((MID(E694,5,2))="41","MS-PH",IF((MID(E694,5,2))="42","ARCH",IF((MID(E694,5,2))="43","THM",IF((MID(E694,5,2))="44","MS-SWE",IF((MID(E694,5,2))="45","ENTRE",IF((MID(E694,5,2))="46","M-PHARM",IF((MID(E694,5,2))="47","CIVIL-ENG",0)))))))))))))))))))))))))))))))))))))</f>
        <v/>
      </c>
      <c r="G694" s="90">
        <f>IF((LEFT(E694,3))="063","Fall-2006",IF((LEFT(E694,3))="071","Spring-2007",IF((LEFT(E694,3))="072","Summer-2007",IF((LEFT(E694,3))="073","Fall-2007",IF((LEFT(E694,3))="081","Spring-2008",IF((LEFT(E694,3))="082","Summer-2008",IF((LEFT(E694,3))="083","Fall-2008",IF((LEFT(E694,3))="091","Spring-2009",IF((LEFT(E694,3))="092","Summer-2009",IF((LEFT(E694,3))="093","Fall-2009",IF((LEFT(E694,3))="101","Spring-2010",IF((LEFT(E694,3))="102","Summer-2010",IF((LEFT(E694,3))="103","Fall-2010",IF((LEFT(E694,3))="111","Spring-2011",IF((LEFT(E694,3))="112","Summer-2011",IF((LEFT(E694,3))="113","Fall-2011",IF((LEFT(E694,3))="121","Spring-2012",IF((LEFT(E694,3))="122","Summer-2012",IF((LEFT(E694,3))="123","Fall-2012",IF((LEFT(E694,3))="131","Spring-2013",IF((LEFT(E694,3))="132","Summer-2013",IF((LEFT(E694,3))="133","Fall-2013",IF((LEFT(E694,3))="141","Spring-2014",IF((LEFT(E694,3))="142","Summer-2014",IF((LEFT(E694,3))="143","Fall-2014",0)))))))))))))))))))))))))</f>
        <v/>
      </c>
      <c r="H694" s="85" t="inlineStr">
        <is>
          <t>Summer-2015</t>
        </is>
      </c>
      <c r="I694" s="85" t="inlineStr">
        <is>
          <t>-</t>
        </is>
      </c>
      <c r="J694" s="85" t="inlineStr">
        <is>
          <t>Student</t>
        </is>
      </c>
      <c r="K694" s="77" t="inlineStr">
        <is>
          <t>T/11, Noorjahan Raod, Mohammadpur, Dhaka-1207.</t>
        </is>
      </c>
      <c r="L694" s="77" t="inlineStr">
        <is>
          <t>Joypurhat.</t>
        </is>
      </c>
      <c r="M694" s="32" t="inlineStr">
        <is>
          <t>01735261999</t>
        </is>
      </c>
      <c r="N694" s="27" t="inlineStr">
        <is>
          <t>masud11-2181@diu.edu.bd</t>
        </is>
      </c>
    </row>
    <row customHeight="1" ht="12.75" r="695" s="161">
      <c r="A695" s="10" t="n"/>
      <c r="B695" s="85" t="n">
        <v>693</v>
      </c>
      <c r="C695" s="85" t="n"/>
      <c r="D695" s="86" t="inlineStr">
        <is>
          <t>Md. Samsuddha</t>
        </is>
      </c>
      <c r="E695" s="86" t="inlineStr">
        <is>
          <t>111-23-2355</t>
        </is>
      </c>
      <c r="F695" s="49">
        <f>IF((MID(E695,5,2))="10","ENG",IF((MID(E695,5,2))="11","BBA",IF((MID(E695,5,2))="12","MBA(E)",IF((MID(E695,5,2))="14","MBA",IF((MID(E695,5,2))="15","CSE",IF((MID(E695,5,2))="16","CIS",IF((MID(E695,5,2))="17","MS-MIS",IF((MID(E695,5,2))="18","B.COM",IF((MID(E695,5,2))="19","ETE",IF((MID(E695,5,2))="20","CS",IF((MID(E695,5,2))="21","MA-ENG(P)",IF((MID(E695,5,2))="22","MA-ENG(F)",IF((MID(E695,5,2))="23","TE",IF((MID(E695,5,2))="24","JMC",IF((MID(E695,5,2))="25","MS-CSE",IF((MID(E695,5,2))="26","LLB(H)",IF((MID(E695,5,2))="27","BRE",IF((MID(E695,5,2))="28","MSS-JMC",IF((MID(E695,5,2))="29","PHARMACY",IF((MID(E695,5,2))="30","ESDM",IF((MID(E695,5,2))="31","MS-ETE",IF((MID(E695,5,2))="32","MS-TE",IF((MID(E695,5,2))="33","EEE",IF((MID(E695,5,2))="34","NFE",IF((MID(E695,5,2))="35","SWE",IF((MID(E695,5,2))="36","LLB(P)",IF((MID(E695,5,2))="37","LLM(Pre)",IF((MID(E695,5,2))="38","LLM(F)",IF((MID(E695,5,2))="39","ICT",IF((MID(E695,5,2))="40","MTCA",IF((MID(E695,5,2))="41","MS-PH",IF((MID(E695,5,2))="42","ARCH",IF((MID(E695,5,2))="43","THM",IF((MID(E695,5,2))="44","MS-SWE",IF((MID(E695,5,2))="45","ENTRE",IF((MID(E695,5,2))="46","M-PHARM",IF((MID(E695,5,2))="47","CIVIL-ENG",0)))))))))))))))))))))))))))))))))))))</f>
        <v/>
      </c>
      <c r="G695" s="90">
        <f>IF((LEFT(E695,3))="063","Fall-2006",IF((LEFT(E695,3))="071","Spring-2007",IF((LEFT(E695,3))="072","Summer-2007",IF((LEFT(E695,3))="073","Fall-2007",IF((LEFT(E695,3))="081","Spring-2008",IF((LEFT(E695,3))="082","Summer-2008",IF((LEFT(E695,3))="083","Fall-2008",IF((LEFT(E695,3))="091","Spring-2009",IF((LEFT(E695,3))="092","Summer-2009",IF((LEFT(E695,3))="093","Fall-2009",IF((LEFT(E695,3))="101","Spring-2010",IF((LEFT(E695,3))="102","Summer-2010",IF((LEFT(E695,3))="103","Fall-2010",IF((LEFT(E695,3))="111","Spring-2011",IF((LEFT(E695,3))="112","Summer-2011",IF((LEFT(E695,3))="113","Fall-2011",IF((LEFT(E695,3))="121","Spring-2012",IF((LEFT(E695,3))="122","Summer-2012",IF((LEFT(E695,3))="123","Fall-2012",IF((LEFT(E695,3))="131","Spring-2013",IF((LEFT(E695,3))="132","Summer-2013",IF((LEFT(E695,3))="133","Fall-2013",IF((LEFT(E695,3))="141","Spring-2014",IF((LEFT(E695,3))="142","Summer-2014",IF((LEFT(E695,3))="143","Fall-2014",0)))))))))))))))))))))))))</f>
        <v/>
      </c>
      <c r="H695" s="77" t="inlineStr">
        <is>
          <t>-</t>
        </is>
      </c>
      <c r="I695" s="85" t="inlineStr">
        <is>
          <t>Antim Group</t>
        </is>
      </c>
      <c r="J695" s="85" t="inlineStr">
        <is>
          <t>Executive</t>
        </is>
      </c>
      <c r="K695" s="77" t="inlineStr">
        <is>
          <t>Saidpur, Nilphamari</t>
        </is>
      </c>
      <c r="L695" s="77" t="inlineStr">
        <is>
          <t>Saidpur, Nilphamari</t>
        </is>
      </c>
      <c r="M695" s="17" t="n">
        <v>1778477184</v>
      </c>
      <c r="N695" s="23">
        <f>HYPERLINK("mailto:Shamimtextdiu@gmail.com","Shamimtextdiu@gmail.com")</f>
        <v/>
      </c>
    </row>
    <row customHeight="1" ht="12.75" r="696" s="161">
      <c r="A696" s="10" t="n"/>
      <c r="B696" s="85" t="n">
        <v>694</v>
      </c>
      <c r="C696" s="85" t="n"/>
      <c r="D696" s="96" t="inlineStr">
        <is>
          <t>Mst. Sumaiya Sarker</t>
        </is>
      </c>
      <c r="E696" s="29" t="inlineStr">
        <is>
          <t>112-11-2176</t>
        </is>
      </c>
      <c r="F696" s="49">
        <f>IF((MID(E696,5,2))="10","ENG",IF((MID(E696,5,2))="11","BBA",IF((MID(E696,5,2))="12","MBA(E)",IF((MID(E696,5,2))="14","MBA",IF((MID(E696,5,2))="15","CSE",IF((MID(E696,5,2))="16","CIS",IF((MID(E696,5,2))="17","MS-MIS",IF((MID(E696,5,2))="18","B.COM",IF((MID(E696,5,2))="19","ETE",IF((MID(E696,5,2))="20","CS",IF((MID(E696,5,2))="21","MA-ENG(P)",IF((MID(E696,5,2))="22","MA-ENG(F)",IF((MID(E696,5,2))="23","TE",IF((MID(E696,5,2))="24","JMC",IF((MID(E696,5,2))="25","MS-CSE",IF((MID(E696,5,2))="26","LLB(H)",IF((MID(E696,5,2))="27","BRE",IF((MID(E696,5,2))="28","MSS-JMC",IF((MID(E696,5,2))="29","PHARMACY",IF((MID(E696,5,2))="30","ESDM",IF((MID(E696,5,2))="31","MS-ETE",IF((MID(E696,5,2))="32","MS-TE",IF((MID(E696,5,2))="33","EEE",IF((MID(E696,5,2))="34","NFE",IF((MID(E696,5,2))="35","SWE",IF((MID(E696,5,2))="36","LLB(P)",IF((MID(E696,5,2))="37","LLM(Pre)",IF((MID(E696,5,2))="38","LLM(F)",IF((MID(E696,5,2))="39","ICT",IF((MID(E696,5,2))="40","MTCA",IF((MID(E696,5,2))="41","MS-PH",IF((MID(E696,5,2))="42","ARCH",IF((MID(E696,5,2))="43","THM",IF((MID(E696,5,2))="44","MS-SWE",IF((MID(E696,5,2))="45","ENTRE",IF((MID(E696,5,2))="46","M-PHARM",IF((MID(E696,5,2))="47","CIVIL-ENG",0)))))))))))))))))))))))))))))))))))))</f>
        <v/>
      </c>
      <c r="G696" s="90">
        <f>IF((LEFT(E696,3))="063","Fall-2006",IF((LEFT(E696,3))="071","Spring-2007",IF((LEFT(E696,3))="072","Summer-2007",IF((LEFT(E696,3))="073","Fall-2007",IF((LEFT(E696,3))="081","Spring-2008",IF((LEFT(E696,3))="082","Summer-2008",IF((LEFT(E696,3))="083","Fall-2008",IF((LEFT(E696,3))="091","Spring-2009",IF((LEFT(E696,3))="092","Summer-2009",IF((LEFT(E696,3))="093","Fall-2009",IF((LEFT(E696,3))="101","Spring-2010",IF((LEFT(E696,3))="102","Summer-2010",IF((LEFT(E696,3))="103","Fall-2010",IF((LEFT(E696,3))="111","Spring-2011",IF((LEFT(E696,3))="112","Summer-2011",IF((LEFT(E696,3))="113","Fall-2011",IF((LEFT(E696,3))="121","Spring-2012",IF((LEFT(E696,3))="122","Summer-2012",IF((LEFT(E696,3))="123","Fall-2012",IF((LEFT(E696,3))="131","Spring-2013",IF((LEFT(E696,3))="132","Summer-2013",IF((LEFT(E696,3))="133","Fall-2013",IF((LEFT(E696,3))="141","Spring-2014",IF((LEFT(E696,3))="142","Summer-2014",IF((LEFT(E696,3))="143","Fall-2014",0)))))))))))))))))))))))))</f>
        <v/>
      </c>
      <c r="H696" s="77" t="inlineStr">
        <is>
          <t>Fall-2015</t>
        </is>
      </c>
      <c r="I696" s="85" t="inlineStr">
        <is>
          <t>-</t>
        </is>
      </c>
      <c r="J696" s="85" t="inlineStr">
        <is>
          <t>-</t>
        </is>
      </c>
      <c r="K696" s="77" t="inlineStr">
        <is>
          <t>Flat No-403, Nam Bulding, Manik Mia Avenue.</t>
        </is>
      </c>
      <c r="L696" s="77" t="inlineStr">
        <is>
          <t>Flat No-403, Nam Bulding, Manik Mia Avenue.</t>
        </is>
      </c>
      <c r="M696" s="32" t="inlineStr">
        <is>
          <t>01624925782</t>
        </is>
      </c>
      <c r="N696" s="27" t="inlineStr">
        <is>
          <t>sumaiya2176@gmail.com</t>
        </is>
      </c>
    </row>
    <row customHeight="1" ht="12.75" r="697" s="161">
      <c r="A697" s="10" t="n"/>
      <c r="B697" s="85" t="n">
        <v>695</v>
      </c>
      <c r="C697" s="85" t="n"/>
      <c r="D697" s="96" t="inlineStr">
        <is>
          <t>Anika Nawar</t>
        </is>
      </c>
      <c r="E697" s="29" t="inlineStr">
        <is>
          <t>112-11-2157</t>
        </is>
      </c>
      <c r="F697" s="49">
        <f>IF((MID(E697,5,2))="10","ENG",IF((MID(E697,5,2))="11","BBA",IF((MID(E697,5,2))="12","MBA(E)",IF((MID(E697,5,2))="14","MBA",IF((MID(E697,5,2))="15","CSE",IF((MID(E697,5,2))="16","CIS",IF((MID(E697,5,2))="17","MS-MIS",IF((MID(E697,5,2))="18","B.COM",IF((MID(E697,5,2))="19","ETE",IF((MID(E697,5,2))="20","CS",IF((MID(E697,5,2))="21","MA-ENG(P)",IF((MID(E697,5,2))="22","MA-ENG(F)",IF((MID(E697,5,2))="23","TE",IF((MID(E697,5,2))="24","JMC",IF((MID(E697,5,2))="25","MS-CSE",IF((MID(E697,5,2))="26","LLB(H)",IF((MID(E697,5,2))="27","BRE",IF((MID(E697,5,2))="28","MSS-JMC",IF((MID(E697,5,2))="29","PHARMACY",IF((MID(E697,5,2))="30","ESDM",IF((MID(E697,5,2))="31","MS-ETE",IF((MID(E697,5,2))="32","MS-TE",IF((MID(E697,5,2))="33","EEE",IF((MID(E697,5,2))="34","NFE",IF((MID(E697,5,2))="35","SWE",IF((MID(E697,5,2))="36","LLB(P)",IF((MID(E697,5,2))="37","LLM(Pre)",IF((MID(E697,5,2))="38","LLM(F)",IF((MID(E697,5,2))="39","ICT",IF((MID(E697,5,2))="40","MTCA",IF((MID(E697,5,2))="41","MS-PH",IF((MID(E697,5,2))="42","ARCH",IF((MID(E697,5,2))="43","THM",IF((MID(E697,5,2))="44","MS-SWE",IF((MID(E697,5,2))="45","ENTRE",IF((MID(E697,5,2))="46","M-PHARM",IF((MID(E697,5,2))="47","CIVIL-ENG",0)))))))))))))))))))))))))))))))))))))</f>
        <v/>
      </c>
      <c r="G697" s="90">
        <f>IF((LEFT(E697,3))="063","Fall-2006",IF((LEFT(E697,3))="071","Spring-2007",IF((LEFT(E697,3))="072","Summer-2007",IF((LEFT(E697,3))="073","Fall-2007",IF((LEFT(E697,3))="081","Spring-2008",IF((LEFT(E697,3))="082","Summer-2008",IF((LEFT(E697,3))="083","Fall-2008",IF((LEFT(E697,3))="091","Spring-2009",IF((LEFT(E697,3))="092","Summer-2009",IF((LEFT(E697,3))="093","Fall-2009",IF((LEFT(E697,3))="101","Spring-2010",IF((LEFT(E697,3))="102","Summer-2010",IF((LEFT(E697,3))="103","Fall-2010",IF((LEFT(E697,3))="111","Spring-2011",IF((LEFT(E697,3))="112","Summer-2011",IF((LEFT(E697,3))="113","Fall-2011",IF((LEFT(E697,3))="121","Spring-2012",IF((LEFT(E697,3))="122","Summer-2012",IF((LEFT(E697,3))="123","Fall-2012",IF((LEFT(E697,3))="131","Spring-2013",IF((LEFT(E697,3))="132","Summer-2013",IF((LEFT(E697,3))="133","Fall-2013",IF((LEFT(E697,3))="141","Spring-2014",IF((LEFT(E697,3))="142","Summer-2014",IF((LEFT(E697,3))="143","Fall-2014",0)))))))))))))))))))))))))</f>
        <v/>
      </c>
      <c r="H697" s="77" t="inlineStr">
        <is>
          <t>Fall-2015</t>
        </is>
      </c>
      <c r="I697" s="85" t="inlineStr">
        <is>
          <t>--</t>
        </is>
      </c>
      <c r="J697" s="85" t="inlineStr">
        <is>
          <t>-</t>
        </is>
      </c>
      <c r="K697" s="77" t="inlineStr">
        <is>
          <t>53, West Tejturi Bazar, Faramgate, Dhaka-1215.</t>
        </is>
      </c>
      <c r="L697" s="77" t="inlineStr">
        <is>
          <t>53, West Tejturi Bazar, Faramgate, Dhaka-1215.</t>
        </is>
      </c>
      <c r="M697" s="32" t="inlineStr">
        <is>
          <t>01682810045</t>
        </is>
      </c>
      <c r="N697" t="inlineStr">
        <is>
          <t>anika11-2157@diu.edu.bd</t>
        </is>
      </c>
    </row>
    <row customHeight="1" ht="12.75" r="698" s="161">
      <c r="A698" s="10" t="n"/>
      <c r="B698" s="85" t="n">
        <v>696</v>
      </c>
      <c r="C698" s="85" t="n"/>
      <c r="D698" s="96" t="inlineStr">
        <is>
          <t>Momtaz Khan Zhuma</t>
        </is>
      </c>
      <c r="E698" s="29" t="inlineStr">
        <is>
          <t>112-11-2180</t>
        </is>
      </c>
      <c r="F698" s="49">
        <f>IF((MID(E698,5,2))="10","ENG",IF((MID(E698,5,2))="11","BBA",IF((MID(E698,5,2))="12","MBA(E)",IF((MID(E698,5,2))="14","MBA",IF((MID(E698,5,2))="15","CSE",IF((MID(E698,5,2))="16","CIS",IF((MID(E698,5,2))="17","MS-MIS",IF((MID(E698,5,2))="18","B.COM",IF((MID(E698,5,2))="19","ETE",IF((MID(E698,5,2))="20","CS",IF((MID(E698,5,2))="21","MA-ENG(P)",IF((MID(E698,5,2))="22","MA-ENG(F)",IF((MID(E698,5,2))="23","TE",IF((MID(E698,5,2))="24","JMC",IF((MID(E698,5,2))="25","MS-CSE",IF((MID(E698,5,2))="26","LLB(H)",IF((MID(E698,5,2))="27","BRE",IF((MID(E698,5,2))="28","MSS-JMC",IF((MID(E698,5,2))="29","PHARMACY",IF((MID(E698,5,2))="30","ESDM",IF((MID(E698,5,2))="31","MS-ETE",IF((MID(E698,5,2))="32","MS-TE",IF((MID(E698,5,2))="33","EEE",IF((MID(E698,5,2))="34","NFE",IF((MID(E698,5,2))="35","SWE",IF((MID(E698,5,2))="36","LLB(P)",IF((MID(E698,5,2))="37","LLM(Pre)",IF((MID(E698,5,2))="38","LLM(F)",IF((MID(E698,5,2))="39","ICT",IF((MID(E698,5,2))="40","MTCA",IF((MID(E698,5,2))="41","MS-PH",IF((MID(E698,5,2))="42","ARCH",IF((MID(E698,5,2))="43","THM",IF((MID(E698,5,2))="44","MS-SWE",IF((MID(E698,5,2))="45","ENTRE",IF((MID(E698,5,2))="46","M-PHARM",IF((MID(E698,5,2))="47","CIVIL-ENG",0)))))))))))))))))))))))))))))))))))))</f>
        <v/>
      </c>
      <c r="G698" s="90">
        <f>IF((LEFT(E698,3))="063","Fall-2006",IF((LEFT(E698,3))="071","Spring-2007",IF((LEFT(E698,3))="072","Summer-2007",IF((LEFT(E698,3))="073","Fall-2007",IF((LEFT(E698,3))="081","Spring-2008",IF((LEFT(E698,3))="082","Summer-2008",IF((LEFT(E698,3))="083","Fall-2008",IF((LEFT(E698,3))="091","Spring-2009",IF((LEFT(E698,3))="092","Summer-2009",IF((LEFT(E698,3))="093","Fall-2009",IF((LEFT(E698,3))="101","Spring-2010",IF((LEFT(E698,3))="102","Summer-2010",IF((LEFT(E698,3))="103","Fall-2010",IF((LEFT(E698,3))="111","Spring-2011",IF((LEFT(E698,3))="112","Summer-2011",IF((LEFT(E698,3))="113","Fall-2011",IF((LEFT(E698,3))="121","Spring-2012",IF((LEFT(E698,3))="122","Summer-2012",IF((LEFT(E698,3))="123","Fall-2012",IF((LEFT(E698,3))="131","Spring-2013",IF((LEFT(E698,3))="132","Summer-2013",IF((LEFT(E698,3))="133","Fall-2013",IF((LEFT(E698,3))="141","Spring-2014",IF((LEFT(E698,3))="142","Summer-2014",IF((LEFT(E698,3))="143","Fall-2014",0)))))))))))))))))))))))))</f>
        <v/>
      </c>
      <c r="H698" s="77" t="inlineStr">
        <is>
          <t>Fall-2015</t>
        </is>
      </c>
      <c r="I698" s="85" t="inlineStr">
        <is>
          <t>-</t>
        </is>
      </c>
      <c r="J698" s="85" t="inlineStr">
        <is>
          <t>-</t>
        </is>
      </c>
      <c r="K698" s="77" t="inlineStr">
        <is>
          <t>48/A/1, West Rajabazar, Farmgate, Dhaka-1215.</t>
        </is>
      </c>
      <c r="L698" s="77" t="inlineStr">
        <is>
          <t>48/A/1, West Rajabazar, Farmgate, Dhaka-1215.</t>
        </is>
      </c>
      <c r="M698" s="32" t="inlineStr">
        <is>
          <t>01625868087</t>
        </is>
      </c>
      <c r="N698" t="inlineStr">
        <is>
          <t>zhuma11-2180@diu.edu.bd</t>
        </is>
      </c>
    </row>
    <row customHeight="1" ht="12.75" r="699" s="161">
      <c r="A699" s="10" t="n"/>
      <c r="B699" s="85" t="n">
        <v>697</v>
      </c>
      <c r="C699" s="85" t="n"/>
      <c r="D699" s="86" t="inlineStr">
        <is>
          <t>Shihab Bin Yousuf</t>
        </is>
      </c>
      <c r="E699" s="86" t="inlineStr">
        <is>
          <t>103-11-221</t>
        </is>
      </c>
      <c r="F699" s="49">
        <f>IF((MID(E699,5,2))="10","ENG",IF((MID(E699,5,2))="11","BBA",IF((MID(E699,5,2))="12","MBA(E)",IF((MID(E699,5,2))="14","MBA",IF((MID(E699,5,2))="15","CSE",IF((MID(E699,5,2))="16","CIS",IF((MID(E699,5,2))="17","MS-MIS",IF((MID(E699,5,2))="18","B.COM",IF((MID(E699,5,2))="19","ETE",IF((MID(E699,5,2))="20","CS",IF((MID(E699,5,2))="21","MA-ENG(P)",IF((MID(E699,5,2))="22","MA-ENG(F)",IF((MID(E699,5,2))="23","TE",IF((MID(E699,5,2))="24","JMC",IF((MID(E699,5,2))="25","MS-CSE",IF((MID(E699,5,2))="26","LLB(H)",IF((MID(E699,5,2))="27","BRE",IF((MID(E699,5,2))="28","MSS-JMC",IF((MID(E699,5,2))="29","PHARMACY",IF((MID(E699,5,2))="30","ESDM",IF((MID(E699,5,2))="31","MS-ETE",IF((MID(E699,5,2))="32","MS-TE",IF((MID(E699,5,2))="33","EEE",IF((MID(E699,5,2))="34","NFE",IF((MID(E699,5,2))="35","SWE",IF((MID(E699,5,2))="36","LLB(P)",IF((MID(E699,5,2))="37","LLM(Pre)",IF((MID(E699,5,2))="38","LLM(F)",IF((MID(E699,5,2))="39","ICT",IF((MID(E699,5,2))="40","MTCA",IF((MID(E699,5,2))="41","MS-PH",IF((MID(E699,5,2))="42","ARCH",IF((MID(E699,5,2))="43","THM",IF((MID(E699,5,2))="44","MS-SWE",IF((MID(E699,5,2))="45","ENTRE",IF((MID(E699,5,2))="46","M-PHARM",IF((MID(E699,5,2))="47","CIVIL-ENG",0)))))))))))))))))))))))))))))))))))))</f>
        <v/>
      </c>
      <c r="G699" s="90">
        <f>IF((LEFT(E699,3))="063","Fall-2006",IF((LEFT(E699,3))="071","Spring-2007",IF((LEFT(E699,3))="072","Summer-2007",IF((LEFT(E699,3))="073","Fall-2007",IF((LEFT(E699,3))="081","Spring-2008",IF((LEFT(E699,3))="082","Summer-2008",IF((LEFT(E699,3))="083","Fall-2008",IF((LEFT(E699,3))="091","Spring-2009",IF((LEFT(E699,3))="092","Summer-2009",IF((LEFT(E699,3))="093","Fall-2009",IF((LEFT(E699,3))="101","Spring-2010",IF((LEFT(E699,3))="102","Summer-2010",IF((LEFT(E699,3))="103","Fall-2010",IF((LEFT(E699,3))="111","Spring-2011",IF((LEFT(E699,3))="112","Summer-2011",IF((LEFT(E699,3))="113","Fall-2011",IF((LEFT(E699,3))="121","Spring-2012",IF((LEFT(E699,3))="122","Summer-2012",IF((LEFT(E699,3))="123","Fall-2012",IF((LEFT(E699,3))="131","Spring-2013",IF((LEFT(E699,3))="132","Summer-2013",IF((LEFT(E699,3))="133","Fall-2013",IF((LEFT(E699,3))="141","Spring-2014",IF((LEFT(E699,3))="142","Summer-2014",IF((LEFT(E699,3))="143","Fall-2014",0)))))))))))))))))))))))))</f>
        <v/>
      </c>
      <c r="H699" s="85" t="inlineStr">
        <is>
          <t>Summer-2015</t>
        </is>
      </c>
      <c r="I699" s="85" t="inlineStr">
        <is>
          <t>Soukhin Infosys</t>
        </is>
      </c>
      <c r="J699" s="85" t="inlineStr">
        <is>
          <t>Manager</t>
        </is>
      </c>
      <c r="K699" s="77" t="inlineStr">
        <is>
          <t>662, Chalabon, Dakshinkhan, Dhak</t>
        </is>
      </c>
      <c r="L699" s="77" t="inlineStr">
        <is>
          <t>662, Chalabon, Dakshinkhan, Dhak</t>
        </is>
      </c>
      <c r="M699" s="17" t="n">
        <v>1611533144</v>
      </c>
      <c r="N699" s="23">
        <f>HYPERLINK("mailto:yousuf_221@diu.edu.bd","yousuf_221@diu.edu.bd")</f>
        <v/>
      </c>
    </row>
    <row customHeight="1" ht="12.75" r="700" s="161">
      <c r="A700" s="10" t="n"/>
      <c r="B700" s="85" t="n">
        <v>698</v>
      </c>
      <c r="C700" s="85" t="n"/>
      <c r="D700" s="96" t="inlineStr">
        <is>
          <t>Md. Nehal Hasnain</t>
        </is>
      </c>
      <c r="E700" s="29" t="inlineStr">
        <is>
          <t>121-11-346</t>
        </is>
      </c>
      <c r="F700" s="49">
        <f>IF((MID(E700,5,2))="10","ENG",IF((MID(E700,5,2))="11","BBA",IF((MID(E700,5,2))="12","MBA(E)",IF((MID(E700,5,2))="14","MBA",IF((MID(E700,5,2))="15","CSE",IF((MID(E700,5,2))="16","CIS",IF((MID(E700,5,2))="17","MS-MIS",IF((MID(E700,5,2))="18","B.COM",IF((MID(E700,5,2))="19","ETE",IF((MID(E700,5,2))="20","CS",IF((MID(E700,5,2))="21","MA-ENG(P)",IF((MID(E700,5,2))="22","MA-ENG(F)",IF((MID(E700,5,2))="23","TE",IF((MID(E700,5,2))="24","JMC",IF((MID(E700,5,2))="25","MS-CSE",IF((MID(E700,5,2))="26","LLB(H)",IF((MID(E700,5,2))="27","BRE",IF((MID(E700,5,2))="28","MSS-JMC",IF((MID(E700,5,2))="29","PHARMACY",IF((MID(E700,5,2))="30","ESDM",IF((MID(E700,5,2))="31","MS-ETE",IF((MID(E700,5,2))="32","MS-TE",IF((MID(E700,5,2))="33","EEE",IF((MID(E700,5,2))="34","NFE",IF((MID(E700,5,2))="35","SWE",IF((MID(E700,5,2))="36","LLB(P)",IF((MID(E700,5,2))="37","LLM(Pre)",IF((MID(E700,5,2))="38","LLM(F)",IF((MID(E700,5,2))="39","ICT",IF((MID(E700,5,2))="40","MTCA",IF((MID(E700,5,2))="41","MS-PH",IF((MID(E700,5,2))="42","ARCH",IF((MID(E700,5,2))="43","THM",IF((MID(E700,5,2))="44","MS-SWE",IF((MID(E700,5,2))="45","ENTRE",IF((MID(E700,5,2))="46","M-PHARM",IF((MID(E700,5,2))="47","CIVIL-ENG",0)))))))))))))))))))))))))))))))))))))</f>
        <v/>
      </c>
      <c r="G700" s="90">
        <f>IF((LEFT(E700,3))="063","Fall-2006",IF((LEFT(E700,3))="071","Spring-2007",IF((LEFT(E700,3))="072","Summer-2007",IF((LEFT(E700,3))="073","Fall-2007",IF((LEFT(E700,3))="081","Spring-2008",IF((LEFT(E700,3))="082","Summer-2008",IF((LEFT(E700,3))="083","Fall-2008",IF((LEFT(E700,3))="091","Spring-2009",IF((LEFT(E700,3))="092","Summer-2009",IF((LEFT(E700,3))="093","Fall-2009",IF((LEFT(E700,3))="101","Spring-2010",IF((LEFT(E700,3))="102","Summer-2010",IF((LEFT(E700,3))="103","Fall-2010",IF((LEFT(E700,3))="111","Spring-2011",IF((LEFT(E700,3))="112","Summer-2011",IF((LEFT(E700,3))="113","Fall-2011",IF((LEFT(E700,3))="121","Spring-2012",IF((LEFT(E700,3))="122","Summer-2012",IF((LEFT(E700,3))="123","Fall-2012",IF((LEFT(E700,3))="131","Spring-2013",IF((LEFT(E700,3))="132","Summer-2013",IF((LEFT(E700,3))="133","Fall-2013",IF((LEFT(E700,3))="141","Spring-2014",IF((LEFT(E700,3))="142","Summer-2014",IF((LEFT(E700,3))="143","Fall-2014",0)))))))))))))))))))))))))</f>
        <v/>
      </c>
      <c r="H700" s="85" t="inlineStr">
        <is>
          <t>Summer-2015</t>
        </is>
      </c>
      <c r="I700" s="85" t="inlineStr">
        <is>
          <t>-</t>
        </is>
      </c>
      <c r="J700" s="85" t="inlineStr">
        <is>
          <t>-</t>
        </is>
      </c>
      <c r="K700" s="85" t="inlineStr">
        <is>
          <t>House No-16, Raod No-14, Sector-11, Uttara, Dhaka-1230.</t>
        </is>
      </c>
      <c r="L700" s="85" t="inlineStr">
        <is>
          <t>House No-16, Raod No-14, Sector-11, Uttara, Dhaka-1230.</t>
        </is>
      </c>
      <c r="M700" s="32" t="inlineStr">
        <is>
          <t>01620174434</t>
        </is>
      </c>
      <c r="N700" s="90" t="inlineStr">
        <is>
          <t>nehal12111346@gmail.com</t>
        </is>
      </c>
    </row>
    <row customHeight="1" ht="12.75" r="701" s="161">
      <c r="A701" s="10" t="n"/>
      <c r="B701" s="85" t="n">
        <v>699</v>
      </c>
      <c r="C701" s="85" t="n"/>
      <c r="D701" s="86" t="inlineStr">
        <is>
          <t>MD. Rezaul Karim</t>
        </is>
      </c>
      <c r="E701" s="86" t="inlineStr">
        <is>
          <t>111-34-159</t>
        </is>
      </c>
      <c r="F701" s="49">
        <f>IF((MID(E701,5,2))="10","ENG",IF((MID(E701,5,2))="11","BBA",IF((MID(E701,5,2))="12","MBA(E)",IF((MID(E701,5,2))="14","MBA",IF((MID(E701,5,2))="15","CSE",IF((MID(E701,5,2))="16","CIS",IF((MID(E701,5,2))="17","MS-MIS",IF((MID(E701,5,2))="18","B.COM",IF((MID(E701,5,2))="19","ETE",IF((MID(E701,5,2))="20","CS",IF((MID(E701,5,2))="21","MA-ENG(P)",IF((MID(E701,5,2))="22","MA-ENG(F)",IF((MID(E701,5,2))="23","TE",IF((MID(E701,5,2))="24","JMC",IF((MID(E701,5,2))="25","MS-CSE",IF((MID(E701,5,2))="26","LLB(H)",IF((MID(E701,5,2))="27","BRE",IF((MID(E701,5,2))="28","MSS-JMC",IF((MID(E701,5,2))="29","PHARMACY",IF((MID(E701,5,2))="30","ESDM",IF((MID(E701,5,2))="31","MS-ETE",IF((MID(E701,5,2))="32","MS-TE",IF((MID(E701,5,2))="33","EEE",IF((MID(E701,5,2))="34","NFE",IF((MID(E701,5,2))="35","SWE",IF((MID(E701,5,2))="36","LLB(P)",IF((MID(E701,5,2))="37","LLM(Pre)",IF((MID(E701,5,2))="38","LLM(F)",IF((MID(E701,5,2))="39","ICT",IF((MID(E701,5,2))="40","MTCA",IF((MID(E701,5,2))="41","MS-PH",IF((MID(E701,5,2))="42","ARCH",IF((MID(E701,5,2))="43","THM",IF((MID(E701,5,2))="44","MS-SWE",IF((MID(E701,5,2))="45","ENTRE",IF((MID(E701,5,2))="46","M-PHARM",IF((MID(E701,5,2))="47","CIVIL-ENG",0)))))))))))))))))))))))))))))))))))))</f>
        <v/>
      </c>
      <c r="G701" s="90">
        <f>IF((LEFT(E701,3))="063","Fall-2006",IF((LEFT(E701,3))="071","Spring-2007",IF((LEFT(E701,3))="072","Summer-2007",IF((LEFT(E701,3))="073","Fall-2007",IF((LEFT(E701,3))="081","Spring-2008",IF((LEFT(E701,3))="082","Summer-2008",IF((LEFT(E701,3))="083","Fall-2008",IF((LEFT(E701,3))="091","Spring-2009",IF((LEFT(E701,3))="092","Summer-2009",IF((LEFT(E701,3))="093","Fall-2009",IF((LEFT(E701,3))="101","Spring-2010",IF((LEFT(E701,3))="102","Summer-2010",IF((LEFT(E701,3))="103","Fall-2010",IF((LEFT(E701,3))="111","Spring-2011",IF((LEFT(E701,3))="112","Summer-2011",IF((LEFT(E701,3))="113","Fall-2011",IF((LEFT(E701,3))="121","Spring-2012",IF((LEFT(E701,3))="122","Summer-2012",IF((LEFT(E701,3))="123","Fall-2012",IF((LEFT(E701,3))="131","Spring-2013",IF((LEFT(E701,3))="132","Summer-2013",IF((LEFT(E701,3))="133","Fall-2013",IF((LEFT(E701,3))="141","Spring-2014",IF((LEFT(E701,3))="142","Summer-2014",IF((LEFT(E701,3))="143","Fall-2014",0)))))))))))))))))))))))))</f>
        <v/>
      </c>
      <c r="H701" s="77" t="inlineStr">
        <is>
          <t>-</t>
        </is>
      </c>
      <c r="I701" s="85" t="inlineStr">
        <is>
          <t>Moulvibazar Polytechnic Institute</t>
        </is>
      </c>
      <c r="J701" s="85" t="inlineStr">
        <is>
          <t>Jr, Instructor</t>
        </is>
      </c>
      <c r="K701" s="85" t="inlineStr">
        <is>
          <t>Moulvibazar Polytechnic Institute, shamsher nagar road</t>
        </is>
      </c>
      <c r="L701" s="77" t="inlineStr">
        <is>
          <t>Vill: Muraripur, PO: Vela Muraripur, VP: Birjong, Zilla: Dinajpur, Rangpur</t>
        </is>
      </c>
      <c r="M701" s="17" t="n">
        <v>1722413784</v>
      </c>
      <c r="N701" s="23">
        <f>HYPERLINK("mailto:rezaulislam159@gmail.com","rezaulislam159@gmail.com")</f>
        <v/>
      </c>
    </row>
    <row customHeight="1" ht="12.75" r="702" s="161">
      <c r="A702" s="10" t="n"/>
      <c r="B702" s="85" t="n">
        <v>700</v>
      </c>
      <c r="C702" s="85" t="n"/>
      <c r="D702" s="96" t="inlineStr">
        <is>
          <t>S. M. Nuruzzaman</t>
        </is>
      </c>
      <c r="E702" s="29" t="inlineStr">
        <is>
          <t>131-14-975</t>
        </is>
      </c>
      <c r="F702" s="49">
        <f>IF((MID(E702,5,2))="10","ENG",IF((MID(E702,5,2))="11","BBA",IF((MID(E702,5,2))="12","MBA(E)",IF((MID(E702,5,2))="14","MBA",IF((MID(E702,5,2))="15","CSE",IF((MID(E702,5,2))="16","CIS",IF((MID(E702,5,2))="17","MS-MIS",IF((MID(E702,5,2))="18","B.COM",IF((MID(E702,5,2))="19","ETE",IF((MID(E702,5,2))="20","CS",IF((MID(E702,5,2))="21","MA-ENG(P)",IF((MID(E702,5,2))="22","MA-ENG(F)",IF((MID(E702,5,2))="23","TE",IF((MID(E702,5,2))="24","JMC",IF((MID(E702,5,2))="25","MS-CSE",IF((MID(E702,5,2))="26","LLB(H)",IF((MID(E702,5,2))="27","BRE",IF((MID(E702,5,2))="28","MSS-JMC",IF((MID(E702,5,2))="29","PHARMACY",IF((MID(E702,5,2))="30","ESDM",IF((MID(E702,5,2))="31","MS-ETE",IF((MID(E702,5,2))="32","MS-TE",IF((MID(E702,5,2))="33","EEE",IF((MID(E702,5,2))="34","NFE",IF((MID(E702,5,2))="35","SWE",IF((MID(E702,5,2))="36","LLB(P)",IF((MID(E702,5,2))="37","LLM(Pre)",IF((MID(E702,5,2))="38","LLM(F)",IF((MID(E702,5,2))="39","ICT",IF((MID(E702,5,2))="40","MTCA",IF((MID(E702,5,2))="41","MS-PH",IF((MID(E702,5,2))="42","ARCH",IF((MID(E702,5,2))="43","THM",IF((MID(E702,5,2))="44","MS-SWE",IF((MID(E702,5,2))="45","ENTRE",IF((MID(E702,5,2))="46","M-PHARM",IF((MID(E702,5,2))="47","CIVIL-ENG",0)))))))))))))))))))))))))))))))))))))</f>
        <v/>
      </c>
      <c r="G702" s="90">
        <f>IF((LEFT(E702,3))="063","Fall-2006",IF((LEFT(E702,3))="071","Spring-2007",IF((LEFT(E702,3))="072","Summer-2007",IF((LEFT(E702,3))="073","Fall-2007",IF((LEFT(E702,3))="081","Spring-2008",IF((LEFT(E702,3))="082","Summer-2008",IF((LEFT(E702,3))="083","Fall-2008",IF((LEFT(E702,3))="091","Spring-2009",IF((LEFT(E702,3))="092","Summer-2009",IF((LEFT(E702,3))="093","Fall-2009",IF((LEFT(E702,3))="101","Spring-2010",IF((LEFT(E702,3))="102","Summer-2010",IF((LEFT(E702,3))="103","Fall-2010",IF((LEFT(E702,3))="111","Spring-2011",IF((LEFT(E702,3))="112","Summer-2011",IF((LEFT(E702,3))="113","Fall-2011",IF((LEFT(E702,3))="121","Spring-2012",IF((LEFT(E702,3))="122","Summer-2012",IF((LEFT(E702,3))="123","Fall-2012",IF((LEFT(E702,3))="131","Spring-2013",IF((LEFT(E702,3))="132","Summer-2013",IF((LEFT(E702,3))="133","Fall-2013",IF((LEFT(E702,3))="141","Spring-2014",IF((LEFT(E702,3))="142","Summer-2014",IF((LEFT(E702,3))="143","Fall-2014",0)))))))))))))))))))))))))</f>
        <v/>
      </c>
      <c r="H702" s="77" t="inlineStr">
        <is>
          <t>Fall-2014</t>
        </is>
      </c>
      <c r="I702" s="108" t="inlineStr">
        <is>
          <t>-</t>
        </is>
      </c>
      <c r="J702" s="108" t="inlineStr">
        <is>
          <t>-</t>
        </is>
      </c>
      <c r="K702" s="85" t="inlineStr">
        <is>
          <t>Rahmotpur, Paradogan, Jatrabari, Dhaka-1362.</t>
        </is>
      </c>
      <c r="L702" s="85" t="inlineStr">
        <is>
          <t>Rahmotpur, Paradogan, Jatrabari, Dhaka-1362.</t>
        </is>
      </c>
      <c r="M702" s="32" t="inlineStr">
        <is>
          <t>01675025298</t>
        </is>
      </c>
      <c r="N702" t="inlineStr">
        <is>
          <t>smnuruzzaman@ymail.com</t>
        </is>
      </c>
    </row>
    <row customHeight="1" ht="12.75" r="703" s="161">
      <c r="A703" s="10" t="n"/>
      <c r="B703" s="85" t="n">
        <v>701</v>
      </c>
      <c r="C703" s="85" t="n"/>
      <c r="D703" s="86" t="inlineStr">
        <is>
          <t>Aktaruzzaman</t>
        </is>
      </c>
      <c r="E703" s="86" t="inlineStr">
        <is>
          <t>111-10-129</t>
        </is>
      </c>
      <c r="F703" s="49">
        <f>IF((MID(E703,5,2))="10","ENG",IF((MID(E703,5,2))="11","BBA",IF((MID(E703,5,2))="12","MBA(E)",IF((MID(E703,5,2))="14","MBA",IF((MID(E703,5,2))="15","CSE",IF((MID(E703,5,2))="16","CIS",IF((MID(E703,5,2))="17","MS-MIS",IF((MID(E703,5,2))="18","B.COM",IF((MID(E703,5,2))="19","ETE",IF((MID(E703,5,2))="20","CS",IF((MID(E703,5,2))="21","MA-ENG(P)",IF((MID(E703,5,2))="22","MA-ENG(F)",IF((MID(E703,5,2))="23","TE",IF((MID(E703,5,2))="24","JMC",IF((MID(E703,5,2))="25","MS-CSE",IF((MID(E703,5,2))="26","LLB(H)",IF((MID(E703,5,2))="27","BRE",IF((MID(E703,5,2))="28","MSS-JMC",IF((MID(E703,5,2))="29","PHARMACY",IF((MID(E703,5,2))="30","ESDM",IF((MID(E703,5,2))="31","MS-ETE",IF((MID(E703,5,2))="32","MS-TE",IF((MID(E703,5,2))="33","EEE",IF((MID(E703,5,2))="34","NFE",IF((MID(E703,5,2))="35","SWE",IF((MID(E703,5,2))="36","LLB(P)",IF((MID(E703,5,2))="37","LLM(Pre)",IF((MID(E703,5,2))="38","LLM(F)",IF((MID(E703,5,2))="39","ICT",IF((MID(E703,5,2))="40","MTCA",IF((MID(E703,5,2))="41","MS-PH",IF((MID(E703,5,2))="42","ARCH",IF((MID(E703,5,2))="43","THM",IF((MID(E703,5,2))="44","MS-SWE",IF((MID(E703,5,2))="45","ENTRE",IF((MID(E703,5,2))="46","M-PHARM",IF((MID(E703,5,2))="47","CIVIL-ENG",0)))))))))))))))))))))))))))))))))))))</f>
        <v/>
      </c>
      <c r="G703" s="90">
        <f>IF((LEFT(E703,3))="063","Fall-2006",IF((LEFT(E703,3))="071","Spring-2007",IF((LEFT(E703,3))="072","Summer-2007",IF((LEFT(E703,3))="073","Fall-2007",IF((LEFT(E703,3))="081","Spring-2008",IF((LEFT(E703,3))="082","Summer-2008",IF((LEFT(E703,3))="083","Fall-2008",IF((LEFT(E703,3))="091","Spring-2009",IF((LEFT(E703,3))="092","Summer-2009",IF((LEFT(E703,3))="093","Fall-2009",IF((LEFT(E703,3))="101","Spring-2010",IF((LEFT(E703,3))="102","Summer-2010",IF((LEFT(E703,3))="103","Fall-2010",IF((LEFT(E703,3))="111","Spring-2011",IF((LEFT(E703,3))="112","Summer-2011",IF((LEFT(E703,3))="113","Fall-2011",IF((LEFT(E703,3))="121","Spring-2012",IF((LEFT(E703,3))="122","Summer-2012",IF((LEFT(E703,3))="123","Fall-2012",IF((LEFT(E703,3))="131","Spring-2013",IF((LEFT(E703,3))="132","Summer-2013",IF((LEFT(E703,3))="133","Fall-2013",IF((LEFT(E703,3))="141","Spring-2014",IF((LEFT(E703,3))="142","Summer-2014",IF((LEFT(E703,3))="143","Fall-2014",0)))))))))))))))))))))))))</f>
        <v/>
      </c>
      <c r="H703" s="85" t="inlineStr">
        <is>
          <t>Spring-2015</t>
        </is>
      </c>
      <c r="I703" s="85" t="inlineStr">
        <is>
          <t>Buds School and College, Polashbari, Savar, Dhaka</t>
        </is>
      </c>
      <c r="J703" s="85" t="inlineStr">
        <is>
          <t>Job holder</t>
        </is>
      </c>
      <c r="K703" s="85" t="inlineStr">
        <is>
          <t>Buds School and College, Polashbari, Savar, Dhaka</t>
        </is>
      </c>
      <c r="L703" s="85" t="inlineStr">
        <is>
          <t>Buds School and College, Polashbari, Savar, Dhaka</t>
        </is>
      </c>
      <c r="M703" s="17" t="n">
        <v>1913462275</v>
      </c>
      <c r="N703" s="23">
        <f>HYPERLINK("mailto:Azimon2010@gmail.com","Azimon2010@gmail.com")</f>
        <v/>
      </c>
    </row>
    <row customHeight="1" ht="12.75" r="704" s="161">
      <c r="A704" s="10" t="n"/>
      <c r="B704" s="85" t="n">
        <v>702</v>
      </c>
      <c r="C704" s="85" t="n"/>
      <c r="D704" s="96" t="inlineStr">
        <is>
          <t>Anik Halder</t>
        </is>
      </c>
      <c r="E704" s="29" t="inlineStr">
        <is>
          <t>113-15-1544</t>
        </is>
      </c>
      <c r="F704" s="49">
        <f>IF((MID(E704,5,2))="10","ENG",IF((MID(E704,5,2))="11","BBA",IF((MID(E704,5,2))="12","MBA(E)",IF((MID(E704,5,2))="14","MBA",IF((MID(E704,5,2))="15","CSE",IF((MID(E704,5,2))="16","CIS",IF((MID(E704,5,2))="17","MS-MIS",IF((MID(E704,5,2))="18","B.COM",IF((MID(E704,5,2))="19","ETE",IF((MID(E704,5,2))="20","CS",IF((MID(E704,5,2))="21","MA-ENG(P)",IF((MID(E704,5,2))="22","MA-ENG(F)",IF((MID(E704,5,2))="23","TE",IF((MID(E704,5,2))="24","JMC",IF((MID(E704,5,2))="25","MS-CSE",IF((MID(E704,5,2))="26","LLB(H)",IF((MID(E704,5,2))="27","BRE",IF((MID(E704,5,2))="28","MSS-JMC",IF((MID(E704,5,2))="29","PHARMACY",IF((MID(E704,5,2))="30","ESDM",IF((MID(E704,5,2))="31","MS-ETE",IF((MID(E704,5,2))="32","MS-TE",IF((MID(E704,5,2))="33","EEE",IF((MID(E704,5,2))="34","NFE",IF((MID(E704,5,2))="35","SWE",IF((MID(E704,5,2))="36","LLB(P)",IF((MID(E704,5,2))="37","LLM(Pre)",IF((MID(E704,5,2))="38","LLM(F)",IF((MID(E704,5,2))="39","ICT",IF((MID(E704,5,2))="40","MTCA",IF((MID(E704,5,2))="41","MS-PH",IF((MID(E704,5,2))="42","ARCH",IF((MID(E704,5,2))="43","THM",IF((MID(E704,5,2))="44","MS-SWE",IF((MID(E704,5,2))="45","ENTRE",IF((MID(E704,5,2))="46","M-PHARM",IF((MID(E704,5,2))="47","CIVIL-ENG",0)))))))))))))))))))))))))))))))))))))</f>
        <v/>
      </c>
      <c r="G704" s="90">
        <f>IF((LEFT(E704,3))="063","Fall-2006",IF((LEFT(E704,3))="071","Spring-2007",IF((LEFT(E704,3))="072","Summer-2007",IF((LEFT(E704,3))="073","Fall-2007",IF((LEFT(E704,3))="081","Spring-2008",IF((LEFT(E704,3))="082","Summer-2008",IF((LEFT(E704,3))="083","Fall-2008",IF((LEFT(E704,3))="091","Spring-2009",IF((LEFT(E704,3))="092","Summer-2009",IF((LEFT(E704,3))="093","Fall-2009",IF((LEFT(E704,3))="101","Spring-2010",IF((LEFT(E704,3))="102","Summer-2010",IF((LEFT(E704,3))="103","Fall-2010",IF((LEFT(E704,3))="111","Spring-2011",IF((LEFT(E704,3))="112","Summer-2011",IF((LEFT(E704,3))="113","Fall-2011",IF((LEFT(E704,3))="121","Spring-2012",IF((LEFT(E704,3))="122","Summer-2012",IF((LEFT(E704,3))="123","Fall-2012",IF((LEFT(E704,3))="131","Spring-2013",IF((LEFT(E704,3))="132","Summer-2013",IF((LEFT(E704,3))="133","Fall-2013",IF((LEFT(E704,3))="141","Spring-2014",IF((LEFT(E704,3))="142","Summer-2014",IF((LEFT(E704,3))="143","Fall-2014",0)))))))))))))))))))))))))</f>
        <v/>
      </c>
      <c r="H704" s="85" t="inlineStr">
        <is>
          <t>Summer-2015</t>
        </is>
      </c>
      <c r="I704" s="85" t="inlineStr">
        <is>
          <t>-</t>
        </is>
      </c>
      <c r="J704" s="85" t="inlineStr">
        <is>
          <t>-</t>
        </is>
      </c>
      <c r="K704" s="85" t="inlineStr">
        <is>
          <t>Prosantivilla, Ahmed Nagar, Ansercamp, Mirpur-1, Dhaka-1216.</t>
        </is>
      </c>
      <c r="L704" s="85" t="inlineStr">
        <is>
          <t>Vill-Helencha, Post-Dingonhat, Thana-Bakergang, Dist-Barisal.</t>
        </is>
      </c>
      <c r="M704" s="32" t="inlineStr">
        <is>
          <t>01672232247</t>
        </is>
      </c>
      <c r="N704" s="40" t="inlineStr">
        <is>
          <t>anik15-1544@diu.edu.bd</t>
        </is>
      </c>
    </row>
    <row customHeight="1" ht="12.75" r="705" s="161">
      <c r="A705" s="10" t="n"/>
      <c r="B705" s="85" t="n">
        <v>703</v>
      </c>
      <c r="C705" s="85" t="n"/>
      <c r="D705" s="96" t="inlineStr">
        <is>
          <t>Bishwajit Sen</t>
        </is>
      </c>
      <c r="E705" s="29" t="inlineStr">
        <is>
          <t>131-12-559</t>
        </is>
      </c>
      <c r="F705" s="49">
        <f>IF((MID(E705,5,2))="10","ENG",IF((MID(E705,5,2))="11","BBA",IF((MID(E705,5,2))="12","MBA(E)",IF((MID(E705,5,2))="14","MBA",IF((MID(E705,5,2))="15","CSE",IF((MID(E705,5,2))="16","CIS",IF((MID(E705,5,2))="17","MS-MIS",IF((MID(E705,5,2))="18","B.COM",IF((MID(E705,5,2))="19","ETE",IF((MID(E705,5,2))="20","CS",IF((MID(E705,5,2))="21","MA-ENG(P)",IF((MID(E705,5,2))="22","MA-ENG(F)",IF((MID(E705,5,2))="23","TE",IF((MID(E705,5,2))="24","JMC",IF((MID(E705,5,2))="25","MS-CSE",IF((MID(E705,5,2))="26","LLB(H)",IF((MID(E705,5,2))="27","BRE",IF((MID(E705,5,2))="28","MSS-JMC",IF((MID(E705,5,2))="29","PHARMACY",IF((MID(E705,5,2))="30","ESDM",IF((MID(E705,5,2))="31","MS-ETE",IF((MID(E705,5,2))="32","MS-TE",IF((MID(E705,5,2))="33","EEE",IF((MID(E705,5,2))="34","NFE",IF((MID(E705,5,2))="35","SWE",IF((MID(E705,5,2))="36","LLB(P)",IF((MID(E705,5,2))="37","LLM(Pre)",IF((MID(E705,5,2))="38","LLM(F)",IF((MID(E705,5,2))="39","ICT",IF((MID(E705,5,2))="40","MTCA",IF((MID(E705,5,2))="41","MS-PH",IF((MID(E705,5,2))="42","ARCH",IF((MID(E705,5,2))="43","THM",IF((MID(E705,5,2))="44","MS-SWE",IF((MID(E705,5,2))="45","ENTRE",IF((MID(E705,5,2))="46","M-PHARM",IF((MID(E705,5,2))="47","CIVIL-ENG",0)))))))))))))))))))))))))))))))))))))</f>
        <v/>
      </c>
      <c r="G705" s="90">
        <f>IF((LEFT(E705,3))="063","Fall-2006",IF((LEFT(E705,3))="071","Spring-2007",IF((LEFT(E705,3))="072","Summer-2007",IF((LEFT(E705,3))="073","Fall-2007",IF((LEFT(E705,3))="081","Spring-2008",IF((LEFT(E705,3))="082","Summer-2008",IF((LEFT(E705,3))="083","Fall-2008",IF((LEFT(E705,3))="091","Spring-2009",IF((LEFT(E705,3))="092","Summer-2009",IF((LEFT(E705,3))="093","Fall-2009",IF((LEFT(E705,3))="101","Spring-2010",IF((LEFT(E705,3))="102","Summer-2010",IF((LEFT(E705,3))="103","Fall-2010",IF((LEFT(E705,3))="111","Spring-2011",IF((LEFT(E705,3))="112","Summer-2011",IF((LEFT(E705,3))="113","Fall-2011",IF((LEFT(E705,3))="121","Spring-2012",IF((LEFT(E705,3))="122","Summer-2012",IF((LEFT(E705,3))="123","Fall-2012",IF((LEFT(E705,3))="131","Spring-2013",IF((LEFT(E705,3))="132","Summer-2013",IF((LEFT(E705,3))="133","Fall-2013",IF((LEFT(E705,3))="141","Spring-2014",IF((LEFT(E705,3))="142","Summer-2014",IF((LEFT(E705,3))="143","Fall-2014",0)))))))))))))))))))))))))</f>
        <v/>
      </c>
      <c r="H705" s="85" t="inlineStr">
        <is>
          <t>Spring-2015</t>
        </is>
      </c>
      <c r="I705" s="85" t="inlineStr">
        <is>
          <t>Galaxy Sweaters &amp; Yarn Dyeing LTD.</t>
        </is>
      </c>
      <c r="J705" s="85" t="inlineStr">
        <is>
          <t>Asst. Marhandiser Manager</t>
        </is>
      </c>
      <c r="K705" s="77" t="inlineStr">
        <is>
          <t>Ovijan-126, Surtorongo road, Nishatnagar, tongi, Gazipur.</t>
        </is>
      </c>
      <c r="L705" s="77" t="inlineStr">
        <is>
          <t>VILL+PO: Kadamtala, Thana+Dist: Pirojpur</t>
        </is>
      </c>
      <c r="M705" s="32" t="inlineStr">
        <is>
          <t>01916980208</t>
        </is>
      </c>
      <c r="N705" t="inlineStr">
        <is>
          <t>bishwajitsen23@gmail.com</t>
        </is>
      </c>
    </row>
    <row customHeight="1" ht="12.75" r="706" s="161">
      <c r="A706" s="10" t="n"/>
      <c r="B706" s="85" t="n">
        <v>704</v>
      </c>
      <c r="C706" s="85" t="n"/>
      <c r="D706" s="96" t="inlineStr">
        <is>
          <t>Arindam Bagchi</t>
        </is>
      </c>
      <c r="E706" s="29" t="inlineStr">
        <is>
          <t>102-15-1055</t>
        </is>
      </c>
      <c r="F706" s="49">
        <f>IF((MID(E706,5,2))="10","ENG",IF((MID(E706,5,2))="11","BBA",IF((MID(E706,5,2))="12","MBA(E)",IF((MID(E706,5,2))="14","MBA",IF((MID(E706,5,2))="15","CSE",IF((MID(E706,5,2))="16","CIS",IF((MID(E706,5,2))="17","MS-MIS",IF((MID(E706,5,2))="18","B.COM",IF((MID(E706,5,2))="19","ETE",IF((MID(E706,5,2))="20","CS",IF((MID(E706,5,2))="21","MA-ENG(P)",IF((MID(E706,5,2))="22","MA-ENG(F)",IF((MID(E706,5,2))="23","TE",IF((MID(E706,5,2))="24","JMC",IF((MID(E706,5,2))="25","MS-CSE",IF((MID(E706,5,2))="26","LLB(H)",IF((MID(E706,5,2))="27","BRE",IF((MID(E706,5,2))="28","MSS-JMC",IF((MID(E706,5,2))="29","PHARMACY",IF((MID(E706,5,2))="30","ESDM",IF((MID(E706,5,2))="31","MS-ETE",IF((MID(E706,5,2))="32","MS-TE",IF((MID(E706,5,2))="33","EEE",IF((MID(E706,5,2))="34","NFE",IF((MID(E706,5,2))="35","SWE",IF((MID(E706,5,2))="36","LLB(P)",IF((MID(E706,5,2))="37","LLM(Pre)",IF((MID(E706,5,2))="38","LLM(F)",IF((MID(E706,5,2))="39","ICT",IF((MID(E706,5,2))="40","MTCA",IF((MID(E706,5,2))="41","MS-PH",IF((MID(E706,5,2))="42","ARCH",IF((MID(E706,5,2))="43","THM",IF((MID(E706,5,2))="44","MS-SWE",IF((MID(E706,5,2))="45","ENTRE",IF((MID(E706,5,2))="46","M-PHARM",IF((MID(E706,5,2))="47","CIVIL-ENG",0)))))))))))))))))))))))))))))))))))))</f>
        <v/>
      </c>
      <c r="G706" s="90">
        <f>IF((LEFT(E706,3))="063","Fall-2006",IF((LEFT(E706,3))="071","Spring-2007",IF((LEFT(E706,3))="072","Summer-2007",IF((LEFT(E706,3))="073","Fall-2007",IF((LEFT(E706,3))="081","Spring-2008",IF((LEFT(E706,3))="082","Summer-2008",IF((LEFT(E706,3))="083","Fall-2008",IF((LEFT(E706,3))="091","Spring-2009",IF((LEFT(E706,3))="092","Summer-2009",IF((LEFT(E706,3))="093","Fall-2009",IF((LEFT(E706,3))="101","Spring-2010",IF((LEFT(E706,3))="102","Summer-2010",IF((LEFT(E706,3))="103","Fall-2010",IF((LEFT(E706,3))="111","Spring-2011",IF((LEFT(E706,3))="112","Summer-2011",IF((LEFT(E706,3))="113","Fall-2011",IF((LEFT(E706,3))="121","Spring-2012",IF((LEFT(E706,3))="122","Summer-2012",IF((LEFT(E706,3))="123","Fall-2012",IF((LEFT(E706,3))="131","Spring-2013",IF((LEFT(E706,3))="132","Summer-2013",IF((LEFT(E706,3))="133","Fall-2013",IF((LEFT(E706,3))="141","Spring-2014",IF((LEFT(E706,3))="142","Summer-2014",IF((LEFT(E706,3))="143","Fall-2014",0)))))))))))))))))))))))))</f>
        <v/>
      </c>
      <c r="H706" s="85" t="n">
        <v>2014</v>
      </c>
      <c r="I706" s="85" t="inlineStr">
        <is>
          <t>IBCS Primax software Bangladesh Ltd.</t>
        </is>
      </c>
      <c r="J706" s="85" t="inlineStr">
        <is>
          <t>Programmer</t>
        </is>
      </c>
      <c r="K706" s="77" t="inlineStr">
        <is>
          <t>5/A/1/2 Kollyanpure, Dhaka</t>
        </is>
      </c>
      <c r="L706" s="77" t="inlineStr">
        <is>
          <t>5/A/1/2 Kollyanpure, Dhaka</t>
        </is>
      </c>
      <c r="M706" s="32" t="inlineStr">
        <is>
          <t>01819182346</t>
        </is>
      </c>
      <c r="N706" t="inlineStr">
        <is>
          <t>arindam@diu.edu.bd</t>
        </is>
      </c>
    </row>
    <row customHeight="1" ht="12.75" r="707" s="161">
      <c r="A707" s="10" t="n"/>
      <c r="B707" s="85" t="n">
        <v>705</v>
      </c>
      <c r="C707" s="85" t="n"/>
      <c r="D707" s="96" t="inlineStr">
        <is>
          <t>Md. Ibrahim Hossain</t>
        </is>
      </c>
      <c r="E707" s="29" t="inlineStr">
        <is>
          <t>112-32-153</t>
        </is>
      </c>
      <c r="F707" s="49">
        <f>IF((MID(E707,5,2))="10","ENG",IF((MID(E707,5,2))="11","BBA",IF((MID(E707,5,2))="12","MBA(E)",IF((MID(E707,5,2))="14","MBA",IF((MID(E707,5,2))="15","CSE",IF((MID(E707,5,2))="16","CIS",IF((MID(E707,5,2))="17","MS-MIS",IF((MID(E707,5,2))="18","B.COM",IF((MID(E707,5,2))="19","ETE",IF((MID(E707,5,2))="20","CS",IF((MID(E707,5,2))="21","MA-ENG(P)",IF((MID(E707,5,2))="22","MA-ENG(F)",IF((MID(E707,5,2))="23","TE",IF((MID(E707,5,2))="24","JMC",IF((MID(E707,5,2))="25","MS-CSE",IF((MID(E707,5,2))="26","LLB(H)",IF((MID(E707,5,2))="27","BRE",IF((MID(E707,5,2))="28","MSS-JMC",IF((MID(E707,5,2))="29","PHARMACY",IF((MID(E707,5,2))="30","ESDM",IF((MID(E707,5,2))="31","MS-ETE",IF((MID(E707,5,2))="32","MS-TE",IF((MID(E707,5,2))="33","EEE",IF((MID(E707,5,2))="34","NFE",IF((MID(E707,5,2))="35","SWE",IF((MID(E707,5,2))="36","LLB(P)",IF((MID(E707,5,2))="37","LLM(Pre)",IF((MID(E707,5,2))="38","LLM(F)",IF((MID(E707,5,2))="39","ICT",IF((MID(E707,5,2))="40","MTCA",IF((MID(E707,5,2))="41","MS-PH",IF((MID(E707,5,2))="42","ARCH",IF((MID(E707,5,2))="43","THM",IF((MID(E707,5,2))="44","MS-SWE",IF((MID(E707,5,2))="45","ENTRE",IF((MID(E707,5,2))="46","M-PHARM",IF((MID(E707,5,2))="47","CIVIL-ENG",0)))))))))))))))))))))))))))))))))))))</f>
        <v/>
      </c>
      <c r="G707" s="90">
        <f>IF((LEFT(E707,3))="063","Fall-2006",IF((LEFT(E707,3))="071","Spring-2007",IF((LEFT(E707,3))="072","Summer-2007",IF((LEFT(E707,3))="073","Fall-2007",IF((LEFT(E707,3))="081","Spring-2008",IF((LEFT(E707,3))="082","Summer-2008",IF((LEFT(E707,3))="083","Fall-2008",IF((LEFT(E707,3))="091","Spring-2009",IF((LEFT(E707,3))="092","Summer-2009",IF((LEFT(E707,3))="093","Fall-2009",IF((LEFT(E707,3))="101","Spring-2010",IF((LEFT(E707,3))="102","Summer-2010",IF((LEFT(E707,3))="103","Fall-2010",IF((LEFT(E707,3))="111","Spring-2011",IF((LEFT(E707,3))="112","Summer-2011",IF((LEFT(E707,3))="113","Fall-2011",IF((LEFT(E707,3))="121","Spring-2012",IF((LEFT(E707,3))="122","Summer-2012",IF((LEFT(E707,3))="123","Fall-2012",IF((LEFT(E707,3))="131","Spring-2013",IF((LEFT(E707,3))="132","Summer-2013",IF((LEFT(E707,3))="133","Fall-2013",IF((LEFT(E707,3))="141","Spring-2014",IF((LEFT(E707,3))="142","Summer-2014",IF((LEFT(E707,3))="143","Fall-2014",0)))))))))))))))))))))))))</f>
        <v/>
      </c>
      <c r="H707" s="85" t="inlineStr">
        <is>
          <t>Summer-2014</t>
        </is>
      </c>
      <c r="I707" s="85" t="inlineStr">
        <is>
          <t xml:space="preserve">Shirley Technologies LTD. </t>
        </is>
      </c>
      <c r="J707" s="85" t="inlineStr">
        <is>
          <t>Country Representative</t>
        </is>
      </c>
      <c r="K707" s="77" t="inlineStr">
        <is>
          <t>House-36, Road-16, Sector-14, Uttara, Dhaka-1230, Bangladesh</t>
        </is>
      </c>
      <c r="L707" s="77" t="inlineStr">
        <is>
          <t>Holding: Bhuiya Bari, Vill: Kalakanda, PO: Sangarchar Bazar, Thana: Matlab(north), Dist: Chandpur</t>
        </is>
      </c>
      <c r="M707" s="32" t="inlineStr">
        <is>
          <t>01738076673</t>
        </is>
      </c>
      <c r="N707" t="inlineStr">
        <is>
          <t>rajib.ibrahim12@gmail.com</t>
        </is>
      </c>
    </row>
    <row customHeight="1" ht="12.75" r="708" s="161">
      <c r="A708" s="10" t="n"/>
      <c r="B708" s="85" t="n">
        <v>706</v>
      </c>
      <c r="C708" s="85" t="n"/>
      <c r="D708" s="96" t="inlineStr">
        <is>
          <t>S.M. Ariful Bari Sumon</t>
        </is>
      </c>
      <c r="E708" s="29" t="inlineStr">
        <is>
          <t>112-15-1461</t>
        </is>
      </c>
      <c r="F708" s="49">
        <f>IF((MID(E708,5,2))="10","ENG",IF((MID(E708,5,2))="11","BBA",IF((MID(E708,5,2))="12","MBA(E)",IF((MID(E708,5,2))="14","MBA",IF((MID(E708,5,2))="15","CSE",IF((MID(E708,5,2))="16","CIS",IF((MID(E708,5,2))="17","MS-MIS",IF((MID(E708,5,2))="18","B.COM",IF((MID(E708,5,2))="19","ETE",IF((MID(E708,5,2))="20","CS",IF((MID(E708,5,2))="21","MA-ENG(P)",IF((MID(E708,5,2))="22","MA-ENG(F)",IF((MID(E708,5,2))="23","TE",IF((MID(E708,5,2))="24","JMC",IF((MID(E708,5,2))="25","MS-CSE",IF((MID(E708,5,2))="26","LLB(H)",IF((MID(E708,5,2))="27","BRE",IF((MID(E708,5,2))="28","MSS-JMC",IF((MID(E708,5,2))="29","PHARMACY",IF((MID(E708,5,2))="30","ESDM",IF((MID(E708,5,2))="31","MS-ETE",IF((MID(E708,5,2))="32","MS-TE",IF((MID(E708,5,2))="33","EEE",IF((MID(E708,5,2))="34","NFE",IF((MID(E708,5,2))="35","SWE",IF((MID(E708,5,2))="36","LLB(P)",IF((MID(E708,5,2))="37","LLM(Pre)",IF((MID(E708,5,2))="38","LLM(F)",IF((MID(E708,5,2))="39","ICT",IF((MID(E708,5,2))="40","MTCA",IF((MID(E708,5,2))="41","MS-PH",IF((MID(E708,5,2))="42","ARCH",IF((MID(E708,5,2))="43","THM",IF((MID(E708,5,2))="44","MS-SWE",IF((MID(E708,5,2))="45","ENTRE",IF((MID(E708,5,2))="46","M-PHARM",IF((MID(E708,5,2))="47","CIVIL-ENG",0)))))))))))))))))))))))))))))))))))))</f>
        <v/>
      </c>
      <c r="G708" s="90">
        <f>IF((LEFT(E708,3))="063","Fall-2006",IF((LEFT(E708,3))="071","Spring-2007",IF((LEFT(E708,3))="072","Summer-2007",IF((LEFT(E708,3))="073","Fall-2007",IF((LEFT(E708,3))="081","Spring-2008",IF((LEFT(E708,3))="082","Summer-2008",IF((LEFT(E708,3))="083","Fall-2008",IF((LEFT(E708,3))="091","Spring-2009",IF((LEFT(E708,3))="092","Summer-2009",IF((LEFT(E708,3))="093","Fall-2009",IF((LEFT(E708,3))="101","Spring-2010",IF((LEFT(E708,3))="102","Summer-2010",IF((LEFT(E708,3))="103","Fall-2010",IF((LEFT(E708,3))="111","Spring-2011",IF((LEFT(E708,3))="112","Summer-2011",IF((LEFT(E708,3))="113","Fall-2011",IF((LEFT(E708,3))="121","Spring-2012",IF((LEFT(E708,3))="122","Summer-2012",IF((LEFT(E708,3))="123","Fall-2012",IF((LEFT(E708,3))="131","Spring-2013",IF((LEFT(E708,3))="132","Summer-2013",IF((LEFT(E708,3))="133","Fall-2013",IF((LEFT(E708,3))="141","Spring-2014",IF((LEFT(E708,3))="142","Summer-2014",IF((LEFT(E708,3))="143","Fall-2014",0)))))))))))))))))))))))))</f>
        <v/>
      </c>
      <c r="H708" s="85" t="inlineStr">
        <is>
          <t>Summer-2014</t>
        </is>
      </c>
      <c r="I708" s="85" t="inlineStr">
        <is>
          <t>MEDS IT Development</t>
        </is>
      </c>
      <c r="J708" s="85" t="inlineStr">
        <is>
          <t>SEO</t>
        </is>
      </c>
      <c r="K708" s="77" t="inlineStr">
        <is>
          <t>House-67, Shukrabad, Dhanmondi, Dhaka-1207</t>
        </is>
      </c>
      <c r="L708" s="77" t="inlineStr">
        <is>
          <t>Doulotdia, Goalanda, Rajbari</t>
        </is>
      </c>
      <c r="M708" s="32" t="inlineStr">
        <is>
          <t>01920275717</t>
        </is>
      </c>
      <c r="N708" s="90" t="inlineStr">
        <is>
          <t>sumon15-1461@diu.edu.bd</t>
        </is>
      </c>
    </row>
    <row customHeight="1" ht="12.75" r="709" s="161">
      <c r="A709" s="10" t="n"/>
      <c r="B709" s="85" t="n">
        <v>707</v>
      </c>
      <c r="C709" s="85" t="n"/>
      <c r="D709" s="96" t="inlineStr">
        <is>
          <t>Md. Shahadat Hossain</t>
        </is>
      </c>
      <c r="E709" s="29" t="inlineStr">
        <is>
          <t>102-11-1585</t>
        </is>
      </c>
      <c r="F709" s="49">
        <f>IF((MID(E709,5,2))="10","ENG",IF((MID(E709,5,2))="11","BBA",IF((MID(E709,5,2))="12","MBA(E)",IF((MID(E709,5,2))="14","MBA",IF((MID(E709,5,2))="15","CSE",IF((MID(E709,5,2))="16","CIS",IF((MID(E709,5,2))="17","MS-MIS",IF((MID(E709,5,2))="18","B.COM",IF((MID(E709,5,2))="19","ETE",IF((MID(E709,5,2))="20","CS",IF((MID(E709,5,2))="21","MA-ENG(P)",IF((MID(E709,5,2))="22","MA-ENG(F)",IF((MID(E709,5,2))="23","TE",IF((MID(E709,5,2))="24","JMC",IF((MID(E709,5,2))="25","MS-CSE",IF((MID(E709,5,2))="26","LLB(H)",IF((MID(E709,5,2))="27","BRE",IF((MID(E709,5,2))="28","MSS-JMC",IF((MID(E709,5,2))="29","PHARMACY",IF((MID(E709,5,2))="30","ESDM",IF((MID(E709,5,2))="31","MS-ETE",IF((MID(E709,5,2))="32","MS-TE",IF((MID(E709,5,2))="33","EEE",IF((MID(E709,5,2))="34","NFE",IF((MID(E709,5,2))="35","SWE",IF((MID(E709,5,2))="36","LLB(P)",IF((MID(E709,5,2))="37","LLM(Pre)",IF((MID(E709,5,2))="38","LLM(F)",IF((MID(E709,5,2))="39","ICT",IF((MID(E709,5,2))="40","MTCA",IF((MID(E709,5,2))="41","MS-PH",IF((MID(E709,5,2))="42","ARCH",IF((MID(E709,5,2))="43","THM",IF((MID(E709,5,2))="44","MS-SWE",IF((MID(E709,5,2))="45","ENTRE",IF((MID(E709,5,2))="46","M-PHARM",IF((MID(E709,5,2))="47","CIVIL-ENG",0)))))))))))))))))))))))))))))))))))))</f>
        <v/>
      </c>
      <c r="G709" s="90">
        <f>IF((LEFT(E709,3))="063","Fall-2006",IF((LEFT(E709,3))="071","Spring-2007",IF((LEFT(E709,3))="072","Summer-2007",IF((LEFT(E709,3))="073","Fall-2007",IF((LEFT(E709,3))="081","Spring-2008",IF((LEFT(E709,3))="082","Summer-2008",IF((LEFT(E709,3))="083","Fall-2008",IF((LEFT(E709,3))="091","Spring-2009",IF((LEFT(E709,3))="092","Summer-2009",IF((LEFT(E709,3))="093","Fall-2009",IF((LEFT(E709,3))="101","Spring-2010",IF((LEFT(E709,3))="102","Summer-2010",IF((LEFT(E709,3))="103","Fall-2010",IF((LEFT(E709,3))="111","Spring-2011",IF((LEFT(E709,3))="112","Summer-2011",IF((LEFT(E709,3))="113","Fall-2011",IF((LEFT(E709,3))="121","Spring-2012",IF((LEFT(E709,3))="122","Summer-2012",IF((LEFT(E709,3))="123","Fall-2012",IF((LEFT(E709,3))="131","Spring-2013",IF((LEFT(E709,3))="132","Summer-2013",IF((LEFT(E709,3))="133","Fall-2013",IF((LEFT(E709,3))="141","Spring-2014",IF((LEFT(E709,3))="142","Summer-2014",IF((LEFT(E709,3))="143","Fall-2014",0)))))))))))))))))))))))))</f>
        <v/>
      </c>
      <c r="H709" s="85" t="inlineStr">
        <is>
          <t>Fall-2014</t>
        </is>
      </c>
      <c r="I709" s="85" t="inlineStr">
        <is>
          <t>-</t>
        </is>
      </c>
      <c r="J709" s="85" t="inlineStr">
        <is>
          <t>-</t>
        </is>
      </c>
      <c r="K709" s="77" t="inlineStr">
        <is>
          <t>Hose No-47, Flat#1, Hhukrabad, Dhanmondi, Dhaka-1207,</t>
        </is>
      </c>
      <c r="L709" s="77" t="inlineStr">
        <is>
          <t>Vill, Subornapur, P.o-Suagong Bazar P.S-Sadar Dakshin(South), Dis-Comilla</t>
        </is>
      </c>
      <c r="M709" s="32" t="inlineStr">
        <is>
          <t>01821193750</t>
        </is>
      </c>
      <c r="N709" t="inlineStr">
        <is>
          <t>shahadat_1585@diu.edu.bd</t>
        </is>
      </c>
    </row>
    <row customHeight="1" ht="12.75" r="710" s="161">
      <c r="A710" s="10" t="n"/>
      <c r="B710" s="85" t="n">
        <v>708</v>
      </c>
      <c r="C710" s="85" t="n"/>
      <c r="D710" s="96" t="inlineStr">
        <is>
          <t>Syeda Sumbul Hossain</t>
        </is>
      </c>
      <c r="E710" s="29" t="inlineStr">
        <is>
          <t>111-35-187</t>
        </is>
      </c>
      <c r="F710" s="49">
        <f>IF((MID(E710,5,2))="10","ENG",IF((MID(E710,5,2))="11","BBA",IF((MID(E710,5,2))="12","MBA(E)",IF((MID(E710,5,2))="14","MBA",IF((MID(E710,5,2))="15","CSE",IF((MID(E710,5,2))="16","CIS",IF((MID(E710,5,2))="17","MS-MIS",IF((MID(E710,5,2))="18","B.COM",IF((MID(E710,5,2))="19","ETE",IF((MID(E710,5,2))="20","CS",IF((MID(E710,5,2))="21","MA-ENG(P)",IF((MID(E710,5,2))="22","MA-ENG(F)",IF((MID(E710,5,2))="23","TE",IF((MID(E710,5,2))="24","JMC",IF((MID(E710,5,2))="25","MS-CSE",IF((MID(E710,5,2))="26","LLB(H)",IF((MID(E710,5,2))="27","BRE",IF((MID(E710,5,2))="28","MSS-JMC",IF((MID(E710,5,2))="29","PHARMACY",IF((MID(E710,5,2))="30","ESDM",IF((MID(E710,5,2))="31","MS-ETE",IF((MID(E710,5,2))="32","MS-TE",IF((MID(E710,5,2))="33","EEE",IF((MID(E710,5,2))="34","NFE",IF((MID(E710,5,2))="35","SWE",IF((MID(E710,5,2))="36","LLB(P)",IF((MID(E710,5,2))="37","LLM(Pre)",IF((MID(E710,5,2))="38","LLM(F)",IF((MID(E710,5,2))="39","ICT",IF((MID(E710,5,2))="40","MTCA",IF((MID(E710,5,2))="41","MS-PH",IF((MID(E710,5,2))="42","ARCH",IF((MID(E710,5,2))="43","THM",IF((MID(E710,5,2))="44","MS-SWE",IF((MID(E710,5,2))="45","ENTRE",IF((MID(E710,5,2))="46","M-PHARM",IF((MID(E710,5,2))="47","CIVIL-ENG",0)))))))))))))))))))))))))))))))))))))</f>
        <v/>
      </c>
      <c r="G710" s="90">
        <f>IF((LEFT(E710,3))="063","Fall-2006",IF((LEFT(E710,3))="071","Spring-2007",IF((LEFT(E710,3))="072","Summer-2007",IF((LEFT(E710,3))="073","Fall-2007",IF((LEFT(E710,3))="081","Spring-2008",IF((LEFT(E710,3))="082","Summer-2008",IF((LEFT(E710,3))="083","Fall-2008",IF((LEFT(E710,3))="091","Spring-2009",IF((LEFT(E710,3))="092","Summer-2009",IF((LEFT(E710,3))="093","Fall-2009",IF((LEFT(E710,3))="101","Spring-2010",IF((LEFT(E710,3))="102","Summer-2010",IF((LEFT(E710,3))="103","Fall-2010",IF((LEFT(E710,3))="111","Spring-2011",IF((LEFT(E710,3))="112","Summer-2011",IF((LEFT(E710,3))="113","Fall-2011",IF((LEFT(E710,3))="121","Spring-2012",IF((LEFT(E710,3))="122","Summer-2012",IF((LEFT(E710,3))="123","Fall-2012",IF((LEFT(E710,3))="131","Spring-2013",IF((LEFT(E710,3))="132","Summer-2013",IF((LEFT(E710,3))="133","Fall-2013",IF((LEFT(E710,3))="141","Spring-2014",IF((LEFT(E710,3))="142","Summer-2014",IF((LEFT(E710,3))="143","Fall-2014",0)))))))))))))))))))))))))</f>
        <v/>
      </c>
      <c r="H710" s="85" t="inlineStr">
        <is>
          <t>Spring-2015</t>
        </is>
      </c>
      <c r="I710" s="85" t="inlineStr">
        <is>
          <t>Software Engineering, Daffodil International University</t>
        </is>
      </c>
      <c r="J710" s="85" t="inlineStr">
        <is>
          <t>Lecturer</t>
        </is>
      </c>
      <c r="K710" s="77" t="inlineStr">
        <is>
          <t>9/5, Salimullah Road, Mohammadpur, Dhaka-1207</t>
        </is>
      </c>
      <c r="L710" s="77" t="inlineStr">
        <is>
          <t>9/5, Salimullah Road, Mohammadpur, Dhaka-1207</t>
        </is>
      </c>
      <c r="M710" s="32" t="inlineStr">
        <is>
          <t>01918455555</t>
        </is>
      </c>
      <c r="N710" s="90" t="inlineStr">
        <is>
          <t>syeda35-187@diu.edu.bd</t>
        </is>
      </c>
    </row>
    <row customHeight="1" ht="12.75" r="711" s="161">
      <c r="A711" s="10" t="n"/>
      <c r="B711" s="85" t="n">
        <v>709</v>
      </c>
      <c r="C711" s="85" t="n"/>
      <c r="D711" s="96" t="inlineStr">
        <is>
          <t>Nusrat Jahan</t>
        </is>
      </c>
      <c r="E711" s="29" t="inlineStr">
        <is>
          <t>112-11-2187</t>
        </is>
      </c>
      <c r="F711" s="49">
        <f>IF((MID(E711,5,2))="10","ENG",IF((MID(E711,5,2))="11","BBA",IF((MID(E711,5,2))="12","MBA(E)",IF((MID(E711,5,2))="14","MBA",IF((MID(E711,5,2))="15","CSE",IF((MID(E711,5,2))="16","CIS",IF((MID(E711,5,2))="17","MS-MIS",IF((MID(E711,5,2))="18","B.COM",IF((MID(E711,5,2))="19","ETE",IF((MID(E711,5,2))="20","CS",IF((MID(E711,5,2))="21","MA-ENG(P)",IF((MID(E711,5,2))="22","MA-ENG(F)",IF((MID(E711,5,2))="23","TE",IF((MID(E711,5,2))="24","JMC",IF((MID(E711,5,2))="25","MS-CSE",IF((MID(E711,5,2))="26","LLB(H)",IF((MID(E711,5,2))="27","BRE",IF((MID(E711,5,2))="28","MSS-JMC",IF((MID(E711,5,2))="29","PHARMACY",IF((MID(E711,5,2))="30","ESDM",IF((MID(E711,5,2))="31","MS-ETE",IF((MID(E711,5,2))="32","MS-TE",IF((MID(E711,5,2))="33","EEE",IF((MID(E711,5,2))="34","NFE",IF((MID(E711,5,2))="35","SWE",IF((MID(E711,5,2))="36","LLB(P)",IF((MID(E711,5,2))="37","LLM(Pre)",IF((MID(E711,5,2))="38","LLM(F)",IF((MID(E711,5,2))="39","ICT",IF((MID(E711,5,2))="40","MTCA",IF((MID(E711,5,2))="41","MS-PH",IF((MID(E711,5,2))="42","ARCH",IF((MID(E711,5,2))="43","THM",IF((MID(E711,5,2))="44","MS-SWE",IF((MID(E711,5,2))="45","ENTRE",IF((MID(E711,5,2))="46","M-PHARM",IF((MID(E711,5,2))="47","CIVIL-ENG",0)))))))))))))))))))))))))))))))))))))</f>
        <v/>
      </c>
      <c r="G711" s="90">
        <f>IF((LEFT(E711,3))="063","Fall-2006",IF((LEFT(E711,3))="071","Spring-2007",IF((LEFT(E711,3))="072","Summer-2007",IF((LEFT(E711,3))="073","Fall-2007",IF((LEFT(E711,3))="081","Spring-2008",IF((LEFT(E711,3))="082","Summer-2008",IF((LEFT(E711,3))="083","Fall-2008",IF((LEFT(E711,3))="091","Spring-2009",IF((LEFT(E711,3))="092","Summer-2009",IF((LEFT(E711,3))="093","Fall-2009",IF((LEFT(E711,3))="101","Spring-2010",IF((LEFT(E711,3))="102","Summer-2010",IF((LEFT(E711,3))="103","Fall-2010",IF((LEFT(E711,3))="111","Spring-2011",IF((LEFT(E711,3))="112","Summer-2011",IF((LEFT(E711,3))="113","Fall-2011",IF((LEFT(E711,3))="121","Spring-2012",IF((LEFT(E711,3))="122","Summer-2012",IF((LEFT(E711,3))="123","Fall-2012",IF((LEFT(E711,3))="131","Spring-2013",IF((LEFT(E711,3))="132","Summer-2013",IF((LEFT(E711,3))="133","Fall-2013",IF((LEFT(E711,3))="141","Spring-2014",IF((LEFT(E711,3))="142","Summer-2014",IF((LEFT(E711,3))="143","Fall-2014",0)))))))))))))))))))))))))</f>
        <v/>
      </c>
      <c r="H711" s="85" t="inlineStr">
        <is>
          <t>Fall-2015</t>
        </is>
      </c>
      <c r="I711" s="85" t="inlineStr">
        <is>
          <t>-</t>
        </is>
      </c>
      <c r="J711" s="85" t="inlineStr">
        <is>
          <t>-</t>
        </is>
      </c>
      <c r="K711" s="77" t="inlineStr">
        <is>
          <t>278/3, Shere-Bangla Road, Rayar Bazar, Dhaka-1209</t>
        </is>
      </c>
      <c r="L711" s="77" t="inlineStr">
        <is>
          <t>Vill-Mokimabad P.O-Hajigonj, P.S-Hajigonj, Dist-Chandpur</t>
        </is>
      </c>
      <c r="M711" s="32" t="inlineStr">
        <is>
          <t>01685926653</t>
        </is>
      </c>
      <c r="N711" t="inlineStr">
        <is>
          <t>nusrat2187@gmail.com</t>
        </is>
      </c>
    </row>
    <row customHeight="1" ht="12.75" r="712" s="161">
      <c r="A712" s="10" t="n"/>
      <c r="B712" s="85" t="n">
        <v>710</v>
      </c>
      <c r="C712" s="85" t="n"/>
      <c r="D712" s="96" t="inlineStr">
        <is>
          <t>Aminur Rahman</t>
        </is>
      </c>
      <c r="E712" s="29" t="inlineStr">
        <is>
          <t>101-15-932</t>
        </is>
      </c>
      <c r="F712" s="49">
        <f>IF((MID(E712,5,2))="10","ENG",IF((MID(E712,5,2))="11","BBA",IF((MID(E712,5,2))="12","MBA(E)",IF((MID(E712,5,2))="14","MBA",IF((MID(E712,5,2))="15","CSE",IF((MID(E712,5,2))="16","CIS",IF((MID(E712,5,2))="17","MS-MIS",IF((MID(E712,5,2))="18","B.COM",IF((MID(E712,5,2))="19","ETE",IF((MID(E712,5,2))="20","CS",IF((MID(E712,5,2))="21","MA-ENG(P)",IF((MID(E712,5,2))="22","MA-ENG(F)",IF((MID(E712,5,2))="23","TE",IF((MID(E712,5,2))="24","JMC",IF((MID(E712,5,2))="25","MS-CSE",IF((MID(E712,5,2))="26","LLB(H)",IF((MID(E712,5,2))="27","BRE",IF((MID(E712,5,2))="28","MSS-JMC",IF((MID(E712,5,2))="29","PHARMACY",IF((MID(E712,5,2))="30","ESDM",IF((MID(E712,5,2))="31","MS-ETE",IF((MID(E712,5,2))="32","MS-TE",IF((MID(E712,5,2))="33","EEE",IF((MID(E712,5,2))="34","NFE",IF((MID(E712,5,2))="35","SWE",IF((MID(E712,5,2))="36","LLB(P)",IF((MID(E712,5,2))="37","LLM(Pre)",IF((MID(E712,5,2))="38","LLM(F)",IF((MID(E712,5,2))="39","ICT",IF((MID(E712,5,2))="40","MTCA",IF((MID(E712,5,2))="41","MS-PH",IF((MID(E712,5,2))="42","ARCH",IF((MID(E712,5,2))="43","THM",IF((MID(E712,5,2))="44","MS-SWE",IF((MID(E712,5,2))="45","ENTRE",IF((MID(E712,5,2))="46","M-PHARM",IF((MID(E712,5,2))="47","CIVIL-ENG",0)))))))))))))))))))))))))))))))))))))</f>
        <v/>
      </c>
      <c r="G712" s="90">
        <f>IF((LEFT(E712,3))="063","Fall-2006",IF((LEFT(E712,3))="071","Spring-2007",IF((LEFT(E712,3))="072","Summer-2007",IF((LEFT(E712,3))="073","Fall-2007",IF((LEFT(E712,3))="081","Spring-2008",IF((LEFT(E712,3))="082","Summer-2008",IF((LEFT(E712,3))="083","Fall-2008",IF((LEFT(E712,3))="091","Spring-2009",IF((LEFT(E712,3))="092","Summer-2009",IF((LEFT(E712,3))="093","Fall-2009",IF((LEFT(E712,3))="101","Spring-2010",IF((LEFT(E712,3))="102","Summer-2010",IF((LEFT(E712,3))="103","Fall-2010",IF((LEFT(E712,3))="111","Spring-2011",IF((LEFT(E712,3))="112","Summer-2011",IF((LEFT(E712,3))="113","Fall-2011",IF((LEFT(E712,3))="121","Spring-2012",IF((LEFT(E712,3))="122","Summer-2012",IF((LEFT(E712,3))="123","Fall-2012",IF((LEFT(E712,3))="131","Spring-2013",IF((LEFT(E712,3))="132","Summer-2013",IF((LEFT(E712,3))="133","Fall-2013",IF((LEFT(E712,3))="141","Spring-2014",IF((LEFT(E712,3))="142","Summer-2014",IF((LEFT(E712,3))="143","Fall-2014",0)))))))))))))))))))))))))</f>
        <v/>
      </c>
      <c r="H712" s="85" t="inlineStr">
        <is>
          <t>Summer-2014</t>
        </is>
      </c>
      <c r="I712" s="85" t="inlineStr">
        <is>
          <t>HRSOFT BD</t>
        </is>
      </c>
      <c r="J712" s="85" t="inlineStr">
        <is>
          <t>Software Engineer</t>
        </is>
      </c>
      <c r="K712" s="77" t="inlineStr">
        <is>
          <t>243/3, Solid Sundhi Villa, Free street school, kathalbagan, Dhanmoti</t>
        </is>
      </c>
      <c r="L712" s="77" t="inlineStr">
        <is>
          <t>Vill: Kawalikundu, PO: Boiraty, UZ: Kendua, Netrokona</t>
        </is>
      </c>
      <c r="M712" s="32" t="inlineStr">
        <is>
          <t>01921821909</t>
        </is>
      </c>
      <c r="N712" t="inlineStr">
        <is>
          <t>aminurbd932@gmail.com</t>
        </is>
      </c>
    </row>
    <row customHeight="1" ht="12.75" r="713" s="161">
      <c r="A713" s="10" t="n"/>
      <c r="B713" s="85" t="n">
        <v>711</v>
      </c>
      <c r="C713" s="85" t="n"/>
      <c r="D713" s="96" t="inlineStr">
        <is>
          <t>B.M. Abul Hasnath</t>
        </is>
      </c>
      <c r="E713" s="29" t="inlineStr">
        <is>
          <t>111-33-522</t>
        </is>
      </c>
      <c r="F713" s="49">
        <f>IF((MID(E713,5,2))="10","ENG",IF((MID(E713,5,2))="11","BBA",IF((MID(E713,5,2))="12","MBA(E)",IF((MID(E713,5,2))="14","MBA",IF((MID(E713,5,2))="15","CSE",IF((MID(E713,5,2))="16","CIS",IF((MID(E713,5,2))="17","MS-MIS",IF((MID(E713,5,2))="18","B.COM",IF((MID(E713,5,2))="19","ETE",IF((MID(E713,5,2))="20","CS",IF((MID(E713,5,2))="21","MA-ENG(P)",IF((MID(E713,5,2))="22","MA-ENG(F)",IF((MID(E713,5,2))="23","TE",IF((MID(E713,5,2))="24","JMC",IF((MID(E713,5,2))="25","MS-CSE",IF((MID(E713,5,2))="26","LLB(H)",IF((MID(E713,5,2))="27","BRE",IF((MID(E713,5,2))="28","MSS-JMC",IF((MID(E713,5,2))="29","PHARMACY",IF((MID(E713,5,2))="30","ESDM",IF((MID(E713,5,2))="31","MS-ETE",IF((MID(E713,5,2))="32","MS-TE",IF((MID(E713,5,2))="33","EEE",IF((MID(E713,5,2))="34","NFE",IF((MID(E713,5,2))="35","SWE",IF((MID(E713,5,2))="36","LLB(P)",IF((MID(E713,5,2))="37","LLM(Pre)",IF((MID(E713,5,2))="38","LLM(F)",IF((MID(E713,5,2))="39","ICT",IF((MID(E713,5,2))="40","MTCA",IF((MID(E713,5,2))="41","MS-PH",IF((MID(E713,5,2))="42","ARCH",IF((MID(E713,5,2))="43","THM",IF((MID(E713,5,2))="44","MS-SWE",IF((MID(E713,5,2))="45","ENTRE",IF((MID(E713,5,2))="46","M-PHARM",IF((MID(E713,5,2))="47","CIVIL-ENG",0)))))))))))))))))))))))))))))))))))))</f>
        <v/>
      </c>
      <c r="G713" s="90">
        <f>IF((LEFT(E713,3))="063","Fall-2006",IF((LEFT(E713,3))="071","Spring-2007",IF((LEFT(E713,3))="072","Summer-2007",IF((LEFT(E713,3))="073","Fall-2007",IF((LEFT(E713,3))="081","Spring-2008",IF((LEFT(E713,3))="082","Summer-2008",IF((LEFT(E713,3))="083","Fall-2008",IF((LEFT(E713,3))="091","Spring-2009",IF((LEFT(E713,3))="092","Summer-2009",IF((LEFT(E713,3))="093","Fall-2009",IF((LEFT(E713,3))="101","Spring-2010",IF((LEFT(E713,3))="102","Summer-2010",IF((LEFT(E713,3))="103","Fall-2010",IF((LEFT(E713,3))="111","Spring-2011",IF((LEFT(E713,3))="112","Summer-2011",IF((LEFT(E713,3))="113","Fall-2011",IF((LEFT(E713,3))="121","Spring-2012",IF((LEFT(E713,3))="122","Summer-2012",IF((LEFT(E713,3))="123","Fall-2012",IF((LEFT(E713,3))="131","Spring-2013",IF((LEFT(E713,3))="132","Summer-2013",IF((LEFT(E713,3))="133","Fall-2013",IF((LEFT(E713,3))="141","Spring-2014",IF((LEFT(E713,3))="142","Summer-2014",IF((LEFT(E713,3))="143","Fall-2014",0)))))))))))))))))))))))))</f>
        <v/>
      </c>
      <c r="H713" s="85" t="inlineStr">
        <is>
          <t>Spring-2014</t>
        </is>
      </c>
      <c r="I713" s="85" t="inlineStr">
        <is>
          <t>-</t>
        </is>
      </c>
      <c r="J713" s="85" t="inlineStr">
        <is>
          <t>-</t>
        </is>
      </c>
      <c r="K713" s="77" t="inlineStr">
        <is>
          <t>-</t>
        </is>
      </c>
      <c r="L713" s="77" t="inlineStr">
        <is>
          <t>Vill-Maskata Post-Betaga P.S-Fakirhat, Dis-Bagerhat</t>
        </is>
      </c>
      <c r="M713" s="32" t="inlineStr">
        <is>
          <t>01745539850</t>
        </is>
      </c>
      <c r="N713" s="90" t="inlineStr">
        <is>
          <t>hasanath33-522@diu.edu.bd</t>
        </is>
      </c>
    </row>
    <row customHeight="1" ht="12.75" r="714" s="161">
      <c r="A714" s="10" t="n"/>
      <c r="B714" s="85" t="n">
        <v>712</v>
      </c>
      <c r="C714" s="85" t="n"/>
      <c r="D714" s="96" t="inlineStr">
        <is>
          <t>Md. Kamrul Hasan</t>
        </is>
      </c>
      <c r="E714" s="29" t="inlineStr">
        <is>
          <t>101-15-929</t>
        </is>
      </c>
      <c r="F714" s="49">
        <f>IF((MID(E714,5,2))="10","ENG",IF((MID(E714,5,2))="11","BBA",IF((MID(E714,5,2))="12","MBA(E)",IF((MID(E714,5,2))="14","MBA",IF((MID(E714,5,2))="15","CSE",IF((MID(E714,5,2))="16","CIS",IF((MID(E714,5,2))="17","MS-MIS",IF((MID(E714,5,2))="18","B.COM",IF((MID(E714,5,2))="19","ETE",IF((MID(E714,5,2))="20","CS",IF((MID(E714,5,2))="21","MA-ENG(P)",IF((MID(E714,5,2))="22","MA-ENG(F)",IF((MID(E714,5,2))="23","TE",IF((MID(E714,5,2))="24","JMC",IF((MID(E714,5,2))="25","MS-CSE",IF((MID(E714,5,2))="26","LLB(H)",IF((MID(E714,5,2))="27","BRE",IF((MID(E714,5,2))="28","MSS-JMC",IF((MID(E714,5,2))="29","PHARMACY",IF((MID(E714,5,2))="30","ESDM",IF((MID(E714,5,2))="31","MS-ETE",IF((MID(E714,5,2))="32","MS-TE",IF((MID(E714,5,2))="33","EEE",IF((MID(E714,5,2))="34","NFE",IF((MID(E714,5,2))="35","SWE",IF((MID(E714,5,2))="36","LLB(P)",IF((MID(E714,5,2))="37","LLM(Pre)",IF((MID(E714,5,2))="38","LLM(F)",IF((MID(E714,5,2))="39","ICT",IF((MID(E714,5,2))="40","MTCA",IF((MID(E714,5,2))="41","MS-PH",IF((MID(E714,5,2))="42","ARCH",IF((MID(E714,5,2))="43","THM",IF((MID(E714,5,2))="44","MS-SWE",IF((MID(E714,5,2))="45","ENTRE",IF((MID(E714,5,2))="46","M-PHARM",IF((MID(E714,5,2))="47","CIVIL-ENG",0)))))))))))))))))))))))))))))))))))))</f>
        <v/>
      </c>
      <c r="G714" s="90">
        <f>IF((LEFT(E714,3))="063","Fall-2006",IF((LEFT(E714,3))="071","Spring-2007",IF((LEFT(E714,3))="072","Summer-2007",IF((LEFT(E714,3))="073","Fall-2007",IF((LEFT(E714,3))="081","Spring-2008",IF((LEFT(E714,3))="082","Summer-2008",IF((LEFT(E714,3))="083","Fall-2008",IF((LEFT(E714,3))="091","Spring-2009",IF((LEFT(E714,3))="092","Summer-2009",IF((LEFT(E714,3))="093","Fall-2009",IF((LEFT(E714,3))="101","Spring-2010",IF((LEFT(E714,3))="102","Summer-2010",IF((LEFT(E714,3))="103","Fall-2010",IF((LEFT(E714,3))="111","Spring-2011",IF((LEFT(E714,3))="112","Summer-2011",IF((LEFT(E714,3))="113","Fall-2011",IF((LEFT(E714,3))="121","Spring-2012",IF((LEFT(E714,3))="122","Summer-2012",IF((LEFT(E714,3))="123","Fall-2012",IF((LEFT(E714,3))="131","Spring-2013",IF((LEFT(E714,3))="132","Summer-2013",IF((LEFT(E714,3))="133","Fall-2013",IF((LEFT(E714,3))="141","Spring-2014",IF((LEFT(E714,3))="142","Summer-2014",IF((LEFT(E714,3))="143","Fall-2014",0)))))))))))))))))))))))))</f>
        <v/>
      </c>
      <c r="H714" s="85" t="inlineStr">
        <is>
          <t>Summer-2014</t>
        </is>
      </c>
      <c r="I714" s="85" t="inlineStr">
        <is>
          <t>-</t>
        </is>
      </c>
      <c r="J714" s="85" t="inlineStr">
        <is>
          <t>-</t>
        </is>
      </c>
      <c r="K714" s="77" t="inlineStr">
        <is>
          <t>18/M, Khan Monjil, Tallabagh, Shukrabad, Dhanmondi, Dhaka.</t>
        </is>
      </c>
      <c r="L714" s="77" t="inlineStr">
        <is>
          <t>Vill-North Sathalia, Post-Munshirhat, Thana-Saghata, Dist-Gaibandha.</t>
        </is>
      </c>
      <c r="M714" s="32" t="inlineStr">
        <is>
          <t>01721420520</t>
        </is>
      </c>
      <c r="N714" s="27" t="inlineStr">
        <is>
          <t>kamrulhasan@live.com</t>
        </is>
      </c>
    </row>
    <row customHeight="1" ht="12.75" r="715" s="161">
      <c r="A715" s="10" t="n"/>
      <c r="B715" s="85" t="n">
        <v>713</v>
      </c>
      <c r="C715" s="85" t="n"/>
      <c r="D715" s="96" t="inlineStr">
        <is>
          <t>Md. Umor Farukh</t>
        </is>
      </c>
      <c r="E715" s="29" t="inlineStr">
        <is>
          <t>111-33-469</t>
        </is>
      </c>
      <c r="F715" s="49">
        <f>IF((MID(E715,5,2))="10","ENG",IF((MID(E715,5,2))="11","BBA",IF((MID(E715,5,2))="12","MBA(E)",IF((MID(E715,5,2))="14","MBA",IF((MID(E715,5,2))="15","CSE",IF((MID(E715,5,2))="16","CIS",IF((MID(E715,5,2))="17","MS-MIS",IF((MID(E715,5,2))="18","B.COM",IF((MID(E715,5,2))="19","ETE",IF((MID(E715,5,2))="20","CS",IF((MID(E715,5,2))="21","MA-ENG(P)",IF((MID(E715,5,2))="22","MA-ENG(F)",IF((MID(E715,5,2))="23","TE",IF((MID(E715,5,2))="24","JMC",IF((MID(E715,5,2))="25","MS-CSE",IF((MID(E715,5,2))="26","LLB(H)",IF((MID(E715,5,2))="27","BRE",IF((MID(E715,5,2))="28","MSS-JMC",IF((MID(E715,5,2))="29","PHARMACY",IF((MID(E715,5,2))="30","ESDM",IF((MID(E715,5,2))="31","MS-ETE",IF((MID(E715,5,2))="32","MS-TE",IF((MID(E715,5,2))="33","EEE",IF((MID(E715,5,2))="34","NFE",IF((MID(E715,5,2))="35","SWE",IF((MID(E715,5,2))="36","LLB(P)",IF((MID(E715,5,2))="37","LLM(Pre)",IF((MID(E715,5,2))="38","LLM(F)",IF((MID(E715,5,2))="39","ICT",IF((MID(E715,5,2))="40","MTCA",IF((MID(E715,5,2))="41","MS-PH",IF((MID(E715,5,2))="42","ARCH",IF((MID(E715,5,2))="43","THM",IF((MID(E715,5,2))="44","MS-SWE",IF((MID(E715,5,2))="45","ENTRE",IF((MID(E715,5,2))="46","M-PHARM",IF((MID(E715,5,2))="47","CIVIL-ENG",0)))))))))))))))))))))))))))))))))))))</f>
        <v/>
      </c>
      <c r="G715" s="90">
        <f>IF((LEFT(E715,3))="063","Fall-2006",IF((LEFT(E715,3))="071","Spring-2007",IF((LEFT(E715,3))="072","Summer-2007",IF((LEFT(E715,3))="073","Fall-2007",IF((LEFT(E715,3))="081","Spring-2008",IF((LEFT(E715,3))="082","Summer-2008",IF((LEFT(E715,3))="083","Fall-2008",IF((LEFT(E715,3))="091","Spring-2009",IF((LEFT(E715,3))="092","Summer-2009",IF((LEFT(E715,3))="093","Fall-2009",IF((LEFT(E715,3))="101","Spring-2010",IF((LEFT(E715,3))="102","Summer-2010",IF((LEFT(E715,3))="103","Fall-2010",IF((LEFT(E715,3))="111","Spring-2011",IF((LEFT(E715,3))="112","Summer-2011",IF((LEFT(E715,3))="113","Fall-2011",IF((LEFT(E715,3))="121","Spring-2012",IF((LEFT(E715,3))="122","Summer-2012",IF((LEFT(E715,3))="123","Fall-2012",IF((LEFT(E715,3))="131","Spring-2013",IF((LEFT(E715,3))="132","Summer-2013",IF((LEFT(E715,3))="133","Fall-2013",IF((LEFT(E715,3))="141","Spring-2014",IF((LEFT(E715,3))="142","Summer-2014",IF((LEFT(E715,3))="143","Fall-2014",0)))))))))))))))))))))))))</f>
        <v/>
      </c>
      <c r="H715" s="85" t="inlineStr">
        <is>
          <t>Spring-2014</t>
        </is>
      </c>
      <c r="I715" s="85" t="inlineStr">
        <is>
          <t>-</t>
        </is>
      </c>
      <c r="J715" s="85" t="inlineStr">
        <is>
          <t>-</t>
        </is>
      </c>
      <c r="K715" s="77" t="inlineStr">
        <is>
          <t>House No-10,Road No-12, Nikunja-2, Khilkhet, Dhaka-1229.</t>
        </is>
      </c>
      <c r="L715" s="77" t="inlineStr">
        <is>
          <t>Vill-Ranibari, Post-chandpur, Thana-Sibgonj, Dist-Chapainawabgonj.</t>
        </is>
      </c>
      <c r="M715" s="32" t="inlineStr">
        <is>
          <t>01738068268</t>
        </is>
      </c>
      <c r="N715" s="27" t="inlineStr">
        <is>
          <t>mdmominulislam.uf@gmail.com</t>
        </is>
      </c>
    </row>
    <row customHeight="1" ht="12.75" r="716" s="161">
      <c r="A716" s="10" t="n"/>
      <c r="B716" s="85" t="n">
        <v>714</v>
      </c>
      <c r="C716" s="85" t="n"/>
      <c r="D716" s="96" t="inlineStr">
        <is>
          <t>Saiful Islam</t>
        </is>
      </c>
      <c r="E716" s="29" t="inlineStr">
        <is>
          <t>131-14-382</t>
        </is>
      </c>
      <c r="F716" s="49">
        <f>IF((MID(E716,5,2))="10","ENG",IF((MID(E716,5,2))="11","BBA",IF((MID(E716,5,2))="12","MBA(E)",IF((MID(E716,5,2))="14","MBA",IF((MID(E716,5,2))="15","CSE",IF((MID(E716,5,2))="16","CIS",IF((MID(E716,5,2))="17","MS-MIS",IF((MID(E716,5,2))="18","B.COM",IF((MID(E716,5,2))="19","ETE",IF((MID(E716,5,2))="20","CS",IF((MID(E716,5,2))="21","MA-ENG(P)",IF((MID(E716,5,2))="22","MA-ENG(F)",IF((MID(E716,5,2))="23","TE",IF((MID(E716,5,2))="24","JMC",IF((MID(E716,5,2))="25","MS-CSE",IF((MID(E716,5,2))="26","LLB(H)",IF((MID(E716,5,2))="27","BRE",IF((MID(E716,5,2))="28","MSS-JMC",IF((MID(E716,5,2))="29","PHARMACY",IF((MID(E716,5,2))="30","ESDM",IF((MID(E716,5,2))="31","MS-ETE",IF((MID(E716,5,2))="32","MS-TE",IF((MID(E716,5,2))="33","EEE",IF((MID(E716,5,2))="34","NFE",IF((MID(E716,5,2))="35","SWE",IF((MID(E716,5,2))="36","LLB(P)",IF((MID(E716,5,2))="37","LLM(Pre)",IF((MID(E716,5,2))="38","LLM(F)",IF((MID(E716,5,2))="39","ICT",IF((MID(E716,5,2))="40","MTCA",IF((MID(E716,5,2))="41","MS-PH",IF((MID(E716,5,2))="42","ARCH",IF((MID(E716,5,2))="43","THM",IF((MID(E716,5,2))="44","MS-SWE",IF((MID(E716,5,2))="45","ENTRE",IF((MID(E716,5,2))="46","M-PHARM",IF((MID(E716,5,2))="47","CIVIL-ENG",0)))))))))))))))))))))))))))))))))))))</f>
        <v/>
      </c>
      <c r="G716" s="90">
        <f>IF((LEFT(E716,3))="063","Fall-2006",IF((LEFT(E716,3))="071","Spring-2007",IF((LEFT(E716,3))="072","Summer-2007",IF((LEFT(E716,3))="073","Fall-2007",IF((LEFT(E716,3))="081","Spring-2008",IF((LEFT(E716,3))="082","Summer-2008",IF((LEFT(E716,3))="083","Fall-2008",IF((LEFT(E716,3))="091","Spring-2009",IF((LEFT(E716,3))="092","Summer-2009",IF((LEFT(E716,3))="093","Fall-2009",IF((LEFT(E716,3))="101","Spring-2010",IF((LEFT(E716,3))="102","Summer-2010",IF((LEFT(E716,3))="103","Fall-2010",IF((LEFT(E716,3))="111","Spring-2011",IF((LEFT(E716,3))="112","Summer-2011",IF((LEFT(E716,3))="113","Fall-2011",IF((LEFT(E716,3))="121","Spring-2012",IF((LEFT(E716,3))="122","Summer-2012",IF((LEFT(E716,3))="123","Fall-2012",IF((LEFT(E716,3))="131","Spring-2013",IF((LEFT(E716,3))="132","Summer-2013",IF((LEFT(E716,3))="133","Fall-2013",IF((LEFT(E716,3))="141","Spring-2014",IF((LEFT(E716,3))="142","Summer-2014",IF((LEFT(E716,3))="143","Fall-2014",0)))))))))))))))))))))))))</f>
        <v/>
      </c>
      <c r="H716" s="85" t="inlineStr">
        <is>
          <t>Spring-2015</t>
        </is>
      </c>
      <c r="I716" s="85" t="inlineStr">
        <is>
          <t>-</t>
        </is>
      </c>
      <c r="J716" s="85" t="inlineStr">
        <is>
          <t>-</t>
        </is>
      </c>
      <c r="K716" s="77" t="inlineStr">
        <is>
          <t>Ka-38/12, Kuril, Dhaka-1229.</t>
        </is>
      </c>
      <c r="L716" s="77" t="inlineStr">
        <is>
          <t>Ka-38/12, Kuril, Dhaka-1229.</t>
        </is>
      </c>
      <c r="M716" s="32" t="inlineStr">
        <is>
          <t>01672552504</t>
        </is>
      </c>
      <c r="N716" s="90" t="inlineStr">
        <is>
          <t>saiful14-382@diu.edu.bd</t>
        </is>
      </c>
    </row>
    <row customHeight="1" ht="12.75" r="717" s="161">
      <c r="A717" s="10" t="n"/>
      <c r="B717" s="85" t="n">
        <v>715</v>
      </c>
      <c r="C717" s="85" t="n"/>
      <c r="D717" s="96" t="inlineStr">
        <is>
          <t>Chinmoy Sarker</t>
        </is>
      </c>
      <c r="E717" s="29" t="inlineStr">
        <is>
          <t>122-23-3042</t>
        </is>
      </c>
      <c r="F717" s="49">
        <f>IF((MID(E717,5,2))="10","ENG",IF((MID(E717,5,2))="11","BBA",IF((MID(E717,5,2))="12","MBA(E)",IF((MID(E717,5,2))="14","MBA",IF((MID(E717,5,2))="15","CSE",IF((MID(E717,5,2))="16","CIS",IF((MID(E717,5,2))="17","MS-MIS",IF((MID(E717,5,2))="18","B.COM",IF((MID(E717,5,2))="19","ETE",IF((MID(E717,5,2))="20","CS",IF((MID(E717,5,2))="21","MA-ENG(P)",IF((MID(E717,5,2))="22","MA-ENG(F)",IF((MID(E717,5,2))="23","TE",IF((MID(E717,5,2))="24","JMC",IF((MID(E717,5,2))="25","MS-CSE",IF((MID(E717,5,2))="26","LLB(H)",IF((MID(E717,5,2))="27","BRE",IF((MID(E717,5,2))="28","MSS-JMC",IF((MID(E717,5,2))="29","PHARMACY",IF((MID(E717,5,2))="30","ESDM",IF((MID(E717,5,2))="31","MS-ETE",IF((MID(E717,5,2))="32","MS-TE",IF((MID(E717,5,2))="33","EEE",IF((MID(E717,5,2))="34","NFE",IF((MID(E717,5,2))="35","SWE",IF((MID(E717,5,2))="36","LLB(P)",IF((MID(E717,5,2))="37","LLM(Pre)",IF((MID(E717,5,2))="38","LLM(F)",IF((MID(E717,5,2))="39","ICT",IF((MID(E717,5,2))="40","MTCA",IF((MID(E717,5,2))="41","MS-PH",IF((MID(E717,5,2))="42","ARCH",IF((MID(E717,5,2))="43","THM",IF((MID(E717,5,2))="44","MS-SWE",IF((MID(E717,5,2))="45","ENTRE",IF((MID(E717,5,2))="46","M-PHARM",IF((MID(E717,5,2))="47","CIVIL-ENG",0)))))))))))))))))))))))))))))))))))))</f>
        <v/>
      </c>
      <c r="G717" s="90">
        <f>IF((LEFT(E717,3))="063","Fall-2006",IF((LEFT(E717,3))="071","Spring-2007",IF((LEFT(E717,3))="072","Summer-2007",IF((LEFT(E717,3))="073","Fall-2007",IF((LEFT(E717,3))="081","Spring-2008",IF((LEFT(E717,3))="082","Summer-2008",IF((LEFT(E717,3))="083","Fall-2008",IF((LEFT(E717,3))="091","Spring-2009",IF((LEFT(E717,3))="092","Summer-2009",IF((LEFT(E717,3))="093","Fall-2009",IF((LEFT(E717,3))="101","Spring-2010",IF((LEFT(E717,3))="102","Summer-2010",IF((LEFT(E717,3))="103","Fall-2010",IF((LEFT(E717,3))="111","Spring-2011",IF((LEFT(E717,3))="112","Summer-2011",IF((LEFT(E717,3))="113","Fall-2011",IF((LEFT(E717,3))="121","Spring-2012",IF((LEFT(E717,3))="122","Summer-2012",IF((LEFT(E717,3))="123","Fall-2012",IF((LEFT(E717,3))="131","Spring-2013",IF((LEFT(E717,3))="132","Summer-2013",IF((LEFT(E717,3))="133","Fall-2013",IF((LEFT(E717,3))="141","Spring-2014",IF((LEFT(E717,3))="142","Summer-2014",IF((LEFT(E717,3))="143","Fall-2014",0)))))))))))))))))))))))))</f>
        <v/>
      </c>
      <c r="H717" s="85" t="inlineStr">
        <is>
          <t>Summer-2015</t>
        </is>
      </c>
      <c r="I717" s="85" t="inlineStr">
        <is>
          <t>-</t>
        </is>
      </c>
      <c r="J717" s="85" t="inlineStr">
        <is>
          <t>-</t>
        </is>
      </c>
      <c r="K717" s="77" t="inlineStr">
        <is>
          <t>House No-63/3, 6th Floor, Shukrabad, Dhanmondi, Dhaka.</t>
        </is>
      </c>
      <c r="L717" s="77" t="inlineStr">
        <is>
          <t>Vill-Krishnapur, Post-Mithapukur, Thana-Mithapukur, Dist-Rangpur.</t>
        </is>
      </c>
      <c r="M717" s="32" t="inlineStr">
        <is>
          <t>01722798816</t>
        </is>
      </c>
      <c r="N717" s="90" t="inlineStr">
        <is>
          <t>chinmoy556@gmail.com</t>
        </is>
      </c>
    </row>
    <row customHeight="1" ht="12.75" r="718" s="161">
      <c r="A718" s="10" t="n"/>
      <c r="B718" s="85" t="n">
        <v>716</v>
      </c>
      <c r="C718" s="85" t="n"/>
      <c r="D718" s="96" t="inlineStr">
        <is>
          <t>Md. Firoz Kabir</t>
        </is>
      </c>
      <c r="E718" s="29" t="inlineStr">
        <is>
          <t>103-19-1257</t>
        </is>
      </c>
      <c r="F718" s="49">
        <f>IF((MID(E718,5,2))="10","ENG",IF((MID(E718,5,2))="11","BBA",IF((MID(E718,5,2))="12","MBA(E)",IF((MID(E718,5,2))="14","MBA",IF((MID(E718,5,2))="15","CSE",IF((MID(E718,5,2))="16","CIS",IF((MID(E718,5,2))="17","MS-MIS",IF((MID(E718,5,2))="18","B.COM",IF((MID(E718,5,2))="19","ETE",IF((MID(E718,5,2))="20","CS",IF((MID(E718,5,2))="21","MA-ENG(P)",IF((MID(E718,5,2))="22","MA-ENG(F)",IF((MID(E718,5,2))="23","TE",IF((MID(E718,5,2))="24","JMC",IF((MID(E718,5,2))="25","MS-CSE",IF((MID(E718,5,2))="26","LLB(H)",IF((MID(E718,5,2))="27","BRE",IF((MID(E718,5,2))="28","MSS-JMC",IF((MID(E718,5,2))="29","PHARMACY",IF((MID(E718,5,2))="30","ESDM",IF((MID(E718,5,2))="31","MS-ETE",IF((MID(E718,5,2))="32","MS-TE",IF((MID(E718,5,2))="33","EEE",IF((MID(E718,5,2))="34","NFE",IF((MID(E718,5,2))="35","SWE",IF((MID(E718,5,2))="36","LLB(P)",IF((MID(E718,5,2))="37","LLM(Pre)",IF((MID(E718,5,2))="38","LLM(F)",IF((MID(E718,5,2))="39","ICT",IF((MID(E718,5,2))="40","MTCA",IF((MID(E718,5,2))="41","MS-PH",IF((MID(E718,5,2))="42","ARCH",IF((MID(E718,5,2))="43","THM",IF((MID(E718,5,2))="44","MS-SWE",IF((MID(E718,5,2))="45","ENTRE",IF((MID(E718,5,2))="46","M-PHARM",IF((MID(E718,5,2))="47","CIVIL-ENG",0)))))))))))))))))))))))))))))))))))))</f>
        <v/>
      </c>
      <c r="G718" s="90">
        <f>IF((LEFT(E718,3))="063","Fall-2006",IF((LEFT(E718,3))="071","Spring-2007",IF((LEFT(E718,3))="072","Summer-2007",IF((LEFT(E718,3))="073","Fall-2007",IF((LEFT(E718,3))="081","Spring-2008",IF((LEFT(E718,3))="082","Summer-2008",IF((LEFT(E718,3))="083","Fall-2008",IF((LEFT(E718,3))="091","Spring-2009",IF((LEFT(E718,3))="092","Summer-2009",IF((LEFT(E718,3))="093","Fall-2009",IF((LEFT(E718,3))="101","Spring-2010",IF((LEFT(E718,3))="102","Summer-2010",IF((LEFT(E718,3))="103","Fall-2010",IF((LEFT(E718,3))="111","Spring-2011",IF((LEFT(E718,3))="112","Summer-2011",IF((LEFT(E718,3))="113","Fall-2011",IF((LEFT(E718,3))="121","Spring-2012",IF((LEFT(E718,3))="122","Summer-2012",IF((LEFT(E718,3))="123","Fall-2012",IF((LEFT(E718,3))="131","Spring-2013",IF((LEFT(E718,3))="132","Summer-2013",IF((LEFT(E718,3))="133","Fall-2013",IF((LEFT(E718,3))="141","Spring-2014",IF((LEFT(E718,3))="142","Summer-2014",IF((LEFT(E718,3))="143","Fall-2014",0)))))))))))))))))))))))))</f>
        <v/>
      </c>
      <c r="H718" s="85" t="inlineStr">
        <is>
          <t>Summer-2014</t>
        </is>
      </c>
      <c r="I718" s="85" t="inlineStr">
        <is>
          <t>-</t>
        </is>
      </c>
      <c r="J718" s="85" t="inlineStr">
        <is>
          <t>-</t>
        </is>
      </c>
      <c r="K718" s="77" t="inlineStr">
        <is>
          <t>29/A, Road No-14, Nikunja-2, Khilkhat, Dhaka.</t>
        </is>
      </c>
      <c r="L718" s="77" t="inlineStr">
        <is>
          <t>209, Zillapara, Gobindagonj, Gaibandha.</t>
        </is>
      </c>
      <c r="M718" s="32" t="inlineStr">
        <is>
          <t>01744866894</t>
        </is>
      </c>
      <c r="N718" t="inlineStr">
        <is>
          <t>firozkabir301@gmail.com</t>
        </is>
      </c>
    </row>
    <row customHeight="1" ht="12.75" r="719" s="161">
      <c r="A719" s="10" t="n"/>
      <c r="B719" s="85" t="n">
        <v>717</v>
      </c>
      <c r="C719" s="85" t="n"/>
      <c r="D719" s="96" t="inlineStr">
        <is>
          <t>Mushfekin Parvez</t>
        </is>
      </c>
      <c r="E719" s="29" t="inlineStr">
        <is>
          <t>103-19-1264</t>
        </is>
      </c>
      <c r="F719" s="49">
        <f>IF((MID(E719,5,2))="10","ENG",IF((MID(E719,5,2))="11","BBA",IF((MID(E719,5,2))="12","MBA(E)",IF((MID(E719,5,2))="14","MBA",IF((MID(E719,5,2))="15","CSE",IF((MID(E719,5,2))="16","CIS",IF((MID(E719,5,2))="17","MS-MIS",IF((MID(E719,5,2))="18","B.COM",IF((MID(E719,5,2))="19","ETE",IF((MID(E719,5,2))="20","CS",IF((MID(E719,5,2))="21","MA-ENG(P)",IF((MID(E719,5,2))="22","MA-ENG(F)",IF((MID(E719,5,2))="23","TE",IF((MID(E719,5,2))="24","JMC",IF((MID(E719,5,2))="25","MS-CSE",IF((MID(E719,5,2))="26","LLB(H)",IF((MID(E719,5,2))="27","BRE",IF((MID(E719,5,2))="28","MSS-JMC",IF((MID(E719,5,2))="29","PHARMACY",IF((MID(E719,5,2))="30","ESDM",IF((MID(E719,5,2))="31","MS-ETE",IF((MID(E719,5,2))="32","MS-TE",IF((MID(E719,5,2))="33","EEE",IF((MID(E719,5,2))="34","NFE",IF((MID(E719,5,2))="35","SWE",IF((MID(E719,5,2))="36","LLB(P)",IF((MID(E719,5,2))="37","LLM(Pre)",IF((MID(E719,5,2))="38","LLM(F)",IF((MID(E719,5,2))="39","ICT",IF((MID(E719,5,2))="40","MTCA",IF((MID(E719,5,2))="41","MS-PH",IF((MID(E719,5,2))="42","ARCH",IF((MID(E719,5,2))="43","THM",IF((MID(E719,5,2))="44","MS-SWE",IF((MID(E719,5,2))="45","ENTRE",IF((MID(E719,5,2))="46","M-PHARM",IF((MID(E719,5,2))="47","CIVIL-ENG",0)))))))))))))))))))))))))))))))))))))</f>
        <v/>
      </c>
      <c r="G719" s="90">
        <f>IF((LEFT(E719,3))="063","Fall-2006",IF((LEFT(E719,3))="071","Spring-2007",IF((LEFT(E719,3))="072","Summer-2007",IF((LEFT(E719,3))="073","Fall-2007",IF((LEFT(E719,3))="081","Spring-2008",IF((LEFT(E719,3))="082","Summer-2008",IF((LEFT(E719,3))="083","Fall-2008",IF((LEFT(E719,3))="091","Spring-2009",IF((LEFT(E719,3))="092","Summer-2009",IF((LEFT(E719,3))="093","Fall-2009",IF((LEFT(E719,3))="101","Spring-2010",IF((LEFT(E719,3))="102","Summer-2010",IF((LEFT(E719,3))="103","Fall-2010",IF((LEFT(E719,3))="111","Spring-2011",IF((LEFT(E719,3))="112","Summer-2011",IF((LEFT(E719,3))="113","Fall-2011",IF((LEFT(E719,3))="121","Spring-2012",IF((LEFT(E719,3))="122","Summer-2012",IF((LEFT(E719,3))="123","Fall-2012",IF((LEFT(E719,3))="131","Spring-2013",IF((LEFT(E719,3))="132","Summer-2013",IF((LEFT(E719,3))="133","Fall-2013",IF((LEFT(E719,3))="141","Spring-2014",IF((LEFT(E719,3))="142","Summer-2014",IF((LEFT(E719,3))="143","Fall-2014",0)))))))))))))))))))))))))</f>
        <v/>
      </c>
      <c r="H719" s="85" t="inlineStr">
        <is>
          <t>Fall-2014</t>
        </is>
      </c>
      <c r="I719" s="85" t="inlineStr">
        <is>
          <t>Indipendant University of Bangladesh</t>
        </is>
      </c>
      <c r="J719" s="85" t="inlineStr">
        <is>
          <t>Student</t>
        </is>
      </c>
      <c r="K719" s="77" t="inlineStr">
        <is>
          <t>House No-430, Road No-11, Block-F, Basundhara R/A, Dhaka.</t>
        </is>
      </c>
      <c r="L719" s="77" t="inlineStr">
        <is>
          <t>8 No Shantibag R/A, Sreemongal, Moulivibazar.</t>
        </is>
      </c>
      <c r="M719" s="32" t="inlineStr">
        <is>
          <t>01681732511</t>
        </is>
      </c>
      <c r="N719" t="inlineStr">
        <is>
          <t>mushfekinparvez@gmail.com</t>
        </is>
      </c>
    </row>
    <row customHeight="1" ht="12.75" r="720" s="161">
      <c r="A720" s="10" t="n"/>
      <c r="B720" s="85" t="n">
        <v>718</v>
      </c>
      <c r="C720" s="85" t="n"/>
      <c r="D720" s="96" t="inlineStr">
        <is>
          <t>Md. Tajul Islam</t>
        </is>
      </c>
      <c r="E720" s="29" t="inlineStr">
        <is>
          <t>093-15-870</t>
        </is>
      </c>
      <c r="F720" s="49">
        <f>IF((MID(E720,5,2))="10","ENG",IF((MID(E720,5,2))="11","BBA",IF((MID(E720,5,2))="12","MBA(E)",IF((MID(E720,5,2))="14","MBA",IF((MID(E720,5,2))="15","CSE",IF((MID(E720,5,2))="16","CIS",IF((MID(E720,5,2))="17","MS-MIS",IF((MID(E720,5,2))="18","B.COM",IF((MID(E720,5,2))="19","ETE",IF((MID(E720,5,2))="20","CS",IF((MID(E720,5,2))="21","MA-ENG(P)",IF((MID(E720,5,2))="22","MA-ENG(F)",IF((MID(E720,5,2))="23","TE",IF((MID(E720,5,2))="24","JMC",IF((MID(E720,5,2))="25","MS-CSE",IF((MID(E720,5,2))="26","LLB(H)",IF((MID(E720,5,2))="27","BRE",IF((MID(E720,5,2))="28","MSS-JMC",IF((MID(E720,5,2))="29","PHARMACY",IF((MID(E720,5,2))="30","ESDM",IF((MID(E720,5,2))="31","MS-ETE",IF((MID(E720,5,2))="32","MS-TE",IF((MID(E720,5,2))="33","EEE",IF((MID(E720,5,2))="34","NFE",IF((MID(E720,5,2))="35","SWE",IF((MID(E720,5,2))="36","LLB(P)",IF((MID(E720,5,2))="37","LLM(Pre)",IF((MID(E720,5,2))="38","LLM(F)",IF((MID(E720,5,2))="39","ICT",IF((MID(E720,5,2))="40","MTCA",IF((MID(E720,5,2))="41","MS-PH",IF((MID(E720,5,2))="42","ARCH",IF((MID(E720,5,2))="43","THM",IF((MID(E720,5,2))="44","MS-SWE",IF((MID(E720,5,2))="45","ENTRE",IF((MID(E720,5,2))="46","M-PHARM",IF((MID(E720,5,2))="47","CIVIL-ENG",0)))))))))))))))))))))))))))))))))))))</f>
        <v/>
      </c>
      <c r="G720" s="90">
        <f>IF((LEFT(E720,3))="063","Fall-2006",IF((LEFT(E720,3))="071","Spring-2007",IF((LEFT(E720,3))="072","Summer-2007",IF((LEFT(E720,3))="073","Fall-2007",IF((LEFT(E720,3))="081","Spring-2008",IF((LEFT(E720,3))="082","Summer-2008",IF((LEFT(E720,3))="083","Fall-2008",IF((LEFT(E720,3))="091","Spring-2009",IF((LEFT(E720,3))="092","Summer-2009",IF((LEFT(E720,3))="093","Fall-2009",IF((LEFT(E720,3))="101","Spring-2010",IF((LEFT(E720,3))="102","Summer-2010",IF((LEFT(E720,3))="103","Fall-2010",IF((LEFT(E720,3))="111","Spring-2011",IF((LEFT(E720,3))="112","Summer-2011",IF((LEFT(E720,3))="113","Fall-2011",IF((LEFT(E720,3))="121","Spring-2012",IF((LEFT(E720,3))="122","Summer-2012",IF((LEFT(E720,3))="123","Fall-2012",IF((LEFT(E720,3))="131","Spring-2013",IF((LEFT(E720,3))="132","Summer-2013",IF((LEFT(E720,3))="133","Fall-2013",IF((LEFT(E720,3))="141","Spring-2014",IF((LEFT(E720,3))="142","Summer-2014",IF((LEFT(E720,3))="143","Fall-2014",0)))))))))))))))))))))))))</f>
        <v/>
      </c>
      <c r="H720" s="85" t="inlineStr">
        <is>
          <t>Spring-2014</t>
        </is>
      </c>
      <c r="I720" s="85" t="inlineStr">
        <is>
          <t>Fareast Islami Life Insurance Co. LTD.</t>
        </is>
      </c>
      <c r="J720" s="85" t="inlineStr">
        <is>
          <t>Senior officer(IT)</t>
        </is>
      </c>
      <c r="K720" s="77" t="inlineStr">
        <is>
          <t>11/3, Kabi Jasimudin Road, Motijheel, Dhaka-1217</t>
        </is>
      </c>
      <c r="L720" s="77" t="inlineStr">
        <is>
          <t>Vill: kamarkhara, PO: Srarnagram, PS: Tongibari, Dist: Munshiganj</t>
        </is>
      </c>
      <c r="M720" s="32" t="inlineStr">
        <is>
          <t>01687703234</t>
        </is>
      </c>
      <c r="N720" t="inlineStr">
        <is>
          <t>tajul_islam69@yahoo.com</t>
        </is>
      </c>
    </row>
    <row customHeight="1" ht="12.75" r="721" s="161">
      <c r="A721" s="10" t="n"/>
      <c r="B721" s="85" t="n">
        <v>719</v>
      </c>
      <c r="C721" s="85" t="n"/>
      <c r="D721" s="96" t="inlineStr">
        <is>
          <t>Asraful Azim Al Khalil</t>
        </is>
      </c>
      <c r="E721" s="29" t="inlineStr">
        <is>
          <t>102-15-1070</t>
        </is>
      </c>
      <c r="F721" s="49">
        <f>IF((MID(E721,5,2))="10","ENG",IF((MID(E721,5,2))="11","BBA",IF((MID(E721,5,2))="12","MBA(E)",IF((MID(E721,5,2))="14","MBA",IF((MID(E721,5,2))="15","CSE",IF((MID(E721,5,2))="16","CIS",IF((MID(E721,5,2))="17","MS-MIS",IF((MID(E721,5,2))="18","B.COM",IF((MID(E721,5,2))="19","ETE",IF((MID(E721,5,2))="20","CS",IF((MID(E721,5,2))="21","MA-ENG(P)",IF((MID(E721,5,2))="22","MA-ENG(F)",IF((MID(E721,5,2))="23","TE",IF((MID(E721,5,2))="24","JMC",IF((MID(E721,5,2))="25","MS-CSE",IF((MID(E721,5,2))="26","LLB(H)",IF((MID(E721,5,2))="27","BRE",IF((MID(E721,5,2))="28","MSS-JMC",IF((MID(E721,5,2))="29","PHARMACY",IF((MID(E721,5,2))="30","ESDM",IF((MID(E721,5,2))="31","MS-ETE",IF((MID(E721,5,2))="32","MS-TE",IF((MID(E721,5,2))="33","EEE",IF((MID(E721,5,2))="34","NFE",IF((MID(E721,5,2))="35","SWE",IF((MID(E721,5,2))="36","LLB(P)",IF((MID(E721,5,2))="37","LLM(Pre)",IF((MID(E721,5,2))="38","LLM(F)",IF((MID(E721,5,2))="39","ICT",IF((MID(E721,5,2))="40","MTCA",IF((MID(E721,5,2))="41","MS-PH",IF((MID(E721,5,2))="42","ARCH",IF((MID(E721,5,2))="43","THM",IF((MID(E721,5,2))="44","MS-SWE",IF((MID(E721,5,2))="45","ENTRE",IF((MID(E721,5,2))="46","M-PHARM",IF((MID(E721,5,2))="47","CIVIL-ENG",0)))))))))))))))))))))))))))))))))))))</f>
        <v/>
      </c>
      <c r="G721" s="90">
        <f>IF((LEFT(E721,3))="063","Fall-2006",IF((LEFT(E721,3))="071","Spring-2007",IF((LEFT(E721,3))="072","Summer-2007",IF((LEFT(E721,3))="073","Fall-2007",IF((LEFT(E721,3))="081","Spring-2008",IF((LEFT(E721,3))="082","Summer-2008",IF((LEFT(E721,3))="083","Fall-2008",IF((LEFT(E721,3))="091","Spring-2009",IF((LEFT(E721,3))="092","Summer-2009",IF((LEFT(E721,3))="093","Fall-2009",IF((LEFT(E721,3))="101","Spring-2010",IF((LEFT(E721,3))="102","Summer-2010",IF((LEFT(E721,3))="103","Fall-2010",IF((LEFT(E721,3))="111","Spring-2011",IF((LEFT(E721,3))="112","Summer-2011",IF((LEFT(E721,3))="113","Fall-2011",IF((LEFT(E721,3))="121","Spring-2012",IF((LEFT(E721,3))="122","Summer-2012",IF((LEFT(E721,3))="123","Fall-2012",IF((LEFT(E721,3))="131","Spring-2013",IF((LEFT(E721,3))="132","Summer-2013",IF((LEFT(E721,3))="133","Fall-2013",IF((LEFT(E721,3))="141","Spring-2014",IF((LEFT(E721,3))="142","Summer-2014",IF((LEFT(E721,3))="143","Fall-2014",0)))))))))))))))))))))))))</f>
        <v/>
      </c>
      <c r="H721" s="85" t="inlineStr">
        <is>
          <t>Summer-2014</t>
        </is>
      </c>
      <c r="I721" s="85" t="inlineStr">
        <is>
          <t>-</t>
        </is>
      </c>
      <c r="J721" s="85" t="inlineStr">
        <is>
          <t>-</t>
        </is>
      </c>
      <c r="K721" s="77" t="inlineStr">
        <is>
          <t>25/8/1, Janani Tower, Shah-Ali Bagh, Mirpur-1, Dhaka.</t>
        </is>
      </c>
      <c r="L721" s="77" t="inlineStr">
        <is>
          <t>Amena Mension, Court Mosque Road, Alipur, Begumgonj, Noakhali.</t>
        </is>
      </c>
      <c r="M721" s="32" t="inlineStr">
        <is>
          <t>01671844344</t>
        </is>
      </c>
      <c r="N721" t="inlineStr">
        <is>
          <t>azimpavel@gmail.com</t>
        </is>
      </c>
    </row>
    <row customHeight="1" ht="12.75" r="722" s="161">
      <c r="A722" s="10" t="n"/>
      <c r="B722" s="85" t="n">
        <v>720</v>
      </c>
      <c r="C722" s="85" t="n"/>
      <c r="D722" s="96" t="inlineStr">
        <is>
          <t>Thanjida Akhter</t>
        </is>
      </c>
      <c r="E722" s="29" t="inlineStr">
        <is>
          <t>102-15-1030</t>
        </is>
      </c>
      <c r="F722" s="49">
        <f>IF((MID(E722,5,2))="10","ENG",IF((MID(E722,5,2))="11","BBA",IF((MID(E722,5,2))="12","MBA(E)",IF((MID(E722,5,2))="14","MBA",IF((MID(E722,5,2))="15","CSE",IF((MID(E722,5,2))="16","CIS",IF((MID(E722,5,2))="17","MS-MIS",IF((MID(E722,5,2))="18","B.COM",IF((MID(E722,5,2))="19","ETE",IF((MID(E722,5,2))="20","CS",IF((MID(E722,5,2))="21","MA-ENG(P)",IF((MID(E722,5,2))="22","MA-ENG(F)",IF((MID(E722,5,2))="23","TE",IF((MID(E722,5,2))="24","JMC",IF((MID(E722,5,2))="25","MS-CSE",IF((MID(E722,5,2))="26","LLB(H)",IF((MID(E722,5,2))="27","BRE",IF((MID(E722,5,2))="28","MSS-JMC",IF((MID(E722,5,2))="29","PHARMACY",IF((MID(E722,5,2))="30","ESDM",IF((MID(E722,5,2))="31","MS-ETE",IF((MID(E722,5,2))="32","MS-TE",IF((MID(E722,5,2))="33","EEE",IF((MID(E722,5,2))="34","NFE",IF((MID(E722,5,2))="35","SWE",IF((MID(E722,5,2))="36","LLB(P)",IF((MID(E722,5,2))="37","LLM(Pre)",IF((MID(E722,5,2))="38","LLM(F)",IF((MID(E722,5,2))="39","ICT",IF((MID(E722,5,2))="40","MTCA",IF((MID(E722,5,2))="41","MS-PH",IF((MID(E722,5,2))="42","ARCH",IF((MID(E722,5,2))="43","THM",IF((MID(E722,5,2))="44","MS-SWE",IF((MID(E722,5,2))="45","ENTRE",IF((MID(E722,5,2))="46","M-PHARM",IF((MID(E722,5,2))="47","CIVIL-ENG",0)))))))))))))))))))))))))))))))))))))</f>
        <v/>
      </c>
      <c r="G722" s="90">
        <f>IF((LEFT(E722,3))="063","Fall-2006",IF((LEFT(E722,3))="071","Spring-2007",IF((LEFT(E722,3))="072","Summer-2007",IF((LEFT(E722,3))="073","Fall-2007",IF((LEFT(E722,3))="081","Spring-2008",IF((LEFT(E722,3))="082","Summer-2008",IF((LEFT(E722,3))="083","Fall-2008",IF((LEFT(E722,3))="091","Spring-2009",IF((LEFT(E722,3))="092","Summer-2009",IF((LEFT(E722,3))="093","Fall-2009",IF((LEFT(E722,3))="101","Spring-2010",IF((LEFT(E722,3))="102","Summer-2010",IF((LEFT(E722,3))="103","Fall-2010",IF((LEFT(E722,3))="111","Spring-2011",IF((LEFT(E722,3))="112","Summer-2011",IF((LEFT(E722,3))="113","Fall-2011",IF((LEFT(E722,3))="121","Spring-2012",IF((LEFT(E722,3))="122","Summer-2012",IF((LEFT(E722,3))="123","Fall-2012",IF((LEFT(E722,3))="131","Spring-2013",IF((LEFT(E722,3))="132","Summer-2013",IF((LEFT(E722,3))="133","Fall-2013",IF((LEFT(E722,3))="141","Spring-2014",IF((LEFT(E722,3))="142","Summer-2014",IF((LEFT(E722,3))="143","Fall-2014",0)))))))))))))))))))))))))</f>
        <v/>
      </c>
      <c r="H722" s="85" t="inlineStr">
        <is>
          <t>Spring-2014</t>
        </is>
      </c>
      <c r="I722" s="85" t="inlineStr">
        <is>
          <t>-</t>
        </is>
      </c>
      <c r="J722" s="85" t="inlineStr">
        <is>
          <t>-</t>
        </is>
      </c>
      <c r="K722" s="77" t="inlineStr">
        <is>
          <t>Karigor Alok Tower, 137 West Nakhalpara, Tajgaon,Dhaka.</t>
        </is>
      </c>
      <c r="L722" s="77" t="inlineStr">
        <is>
          <t>Prodhania Bari, North Sengerchaor, Chandpur.</t>
        </is>
      </c>
      <c r="M722" s="32" t="inlineStr">
        <is>
          <t>01922012111</t>
        </is>
      </c>
      <c r="N722" t="inlineStr">
        <is>
          <t>tanjida2002@gmail.com</t>
        </is>
      </c>
    </row>
    <row customHeight="1" ht="12.75" r="723" s="161">
      <c r="A723" s="10" t="n"/>
      <c r="B723" s="85" t="n">
        <v>721</v>
      </c>
      <c r="C723" s="85" t="n"/>
      <c r="D723" s="96" t="inlineStr">
        <is>
          <t>Md. Noman</t>
        </is>
      </c>
      <c r="E723" s="29" t="inlineStr">
        <is>
          <t>102-15-1038</t>
        </is>
      </c>
      <c r="F723" s="49">
        <f>IF((MID(E723,5,2))="10","ENG",IF((MID(E723,5,2))="11","BBA",IF((MID(E723,5,2))="12","MBA(E)",IF((MID(E723,5,2))="14","MBA",IF((MID(E723,5,2))="15","CSE",IF((MID(E723,5,2))="16","CIS",IF((MID(E723,5,2))="17","MS-MIS",IF((MID(E723,5,2))="18","B.COM",IF((MID(E723,5,2))="19","ETE",IF((MID(E723,5,2))="20","CS",IF((MID(E723,5,2))="21","MA-ENG(P)",IF((MID(E723,5,2))="22","MA-ENG(F)",IF((MID(E723,5,2))="23","TE",IF((MID(E723,5,2))="24","JMC",IF((MID(E723,5,2))="25","MS-CSE",IF((MID(E723,5,2))="26","LLB(H)",IF((MID(E723,5,2))="27","BRE",IF((MID(E723,5,2))="28","MSS-JMC",IF((MID(E723,5,2))="29","PHARMACY",IF((MID(E723,5,2))="30","ESDM",IF((MID(E723,5,2))="31","MS-ETE",IF((MID(E723,5,2))="32","MS-TE",IF((MID(E723,5,2))="33","EEE",IF((MID(E723,5,2))="34","NFE",IF((MID(E723,5,2))="35","SWE",IF((MID(E723,5,2))="36","LLB(P)",IF((MID(E723,5,2))="37","LLM(Pre)",IF((MID(E723,5,2))="38","LLM(F)",IF((MID(E723,5,2))="39","ICT",IF((MID(E723,5,2))="40","MTCA",IF((MID(E723,5,2))="41","MS-PH",IF((MID(E723,5,2))="42","ARCH",IF((MID(E723,5,2))="43","THM",IF((MID(E723,5,2))="44","MS-SWE",IF((MID(E723,5,2))="45","ENTRE",IF((MID(E723,5,2))="46","M-PHARM",IF((MID(E723,5,2))="47","CIVIL-ENG",0)))))))))))))))))))))))))))))))))))))</f>
        <v/>
      </c>
      <c r="G723" s="90">
        <f>IF((LEFT(E723,3))="063","Fall-2006",IF((LEFT(E723,3))="071","Spring-2007",IF((LEFT(E723,3))="072","Summer-2007",IF((LEFT(E723,3))="073","Fall-2007",IF((LEFT(E723,3))="081","Spring-2008",IF((LEFT(E723,3))="082","Summer-2008",IF((LEFT(E723,3))="083","Fall-2008",IF((LEFT(E723,3))="091","Spring-2009",IF((LEFT(E723,3))="092","Summer-2009",IF((LEFT(E723,3))="093","Fall-2009",IF((LEFT(E723,3))="101","Spring-2010",IF((LEFT(E723,3))="102","Summer-2010",IF((LEFT(E723,3))="103","Fall-2010",IF((LEFT(E723,3))="111","Spring-2011",IF((LEFT(E723,3))="112","Summer-2011",IF((LEFT(E723,3))="113","Fall-2011",IF((LEFT(E723,3))="121","Spring-2012",IF((LEFT(E723,3))="122","Summer-2012",IF((LEFT(E723,3))="123","Fall-2012",IF((LEFT(E723,3))="131","Spring-2013",IF((LEFT(E723,3))="132","Summer-2013",IF((LEFT(E723,3))="133","Fall-2013",IF((LEFT(E723,3))="141","Spring-2014",IF((LEFT(E723,3))="142","Summer-2014",IF((LEFT(E723,3))="143","Fall-2014",0)))))))))))))))))))))))))</f>
        <v/>
      </c>
      <c r="H723" s="85" t="inlineStr">
        <is>
          <t>Spring-2014</t>
        </is>
      </c>
      <c r="I723" s="85" t="inlineStr">
        <is>
          <t>-</t>
        </is>
      </c>
      <c r="J723" s="85" t="inlineStr">
        <is>
          <t>-</t>
        </is>
      </c>
      <c r="K723" s="77" t="inlineStr">
        <is>
          <t>617/1, South Goran, Khilgaon, Dhaka-1219.</t>
        </is>
      </c>
      <c r="L723" s="77" t="inlineStr">
        <is>
          <t>617/1, South Goran, Khilgaon, Dhaka-1219.</t>
        </is>
      </c>
      <c r="M723" s="32" t="inlineStr">
        <is>
          <t>01726666498</t>
        </is>
      </c>
      <c r="N723" s="27" t="inlineStr">
        <is>
          <t>nauman1038@gmail.com</t>
        </is>
      </c>
    </row>
    <row customHeight="1" ht="12.75" r="724" s="161">
      <c r="A724" s="10" t="n"/>
      <c r="B724" s="85" t="n">
        <v>722</v>
      </c>
      <c r="C724" s="85" t="n"/>
      <c r="D724" s="96" t="inlineStr">
        <is>
          <t>Md. Rabbul Hossain</t>
        </is>
      </c>
      <c r="E724" s="29" t="inlineStr">
        <is>
          <t>103-23-2136</t>
        </is>
      </c>
      <c r="F724" s="49">
        <f>IF((MID(E724,5,2))="10","ENG",IF((MID(E724,5,2))="11","BBA",IF((MID(E724,5,2))="12","MBA(E)",IF((MID(E724,5,2))="14","MBA",IF((MID(E724,5,2))="15","CSE",IF((MID(E724,5,2))="16","CIS",IF((MID(E724,5,2))="17","MS-MIS",IF((MID(E724,5,2))="18","B.COM",IF((MID(E724,5,2))="19","ETE",IF((MID(E724,5,2))="20","CS",IF((MID(E724,5,2))="21","MA-ENG(P)",IF((MID(E724,5,2))="22","MA-ENG(F)",IF((MID(E724,5,2))="23","TE",IF((MID(E724,5,2))="24","JMC",IF((MID(E724,5,2))="25","MS-CSE",IF((MID(E724,5,2))="26","LLB(H)",IF((MID(E724,5,2))="27","BRE",IF((MID(E724,5,2))="28","MSS-JMC",IF((MID(E724,5,2))="29","PHARMACY",IF((MID(E724,5,2))="30","ESDM",IF((MID(E724,5,2))="31","MS-ETE",IF((MID(E724,5,2))="32","MS-TE",IF((MID(E724,5,2))="33","EEE",IF((MID(E724,5,2))="34","NFE",IF((MID(E724,5,2))="35","SWE",IF((MID(E724,5,2))="36","LLB(P)",IF((MID(E724,5,2))="37","LLM(Pre)",IF((MID(E724,5,2))="38","LLM(F)",IF((MID(E724,5,2))="39","ICT",IF((MID(E724,5,2))="40","MTCA",IF((MID(E724,5,2))="41","MS-PH",IF((MID(E724,5,2))="42","ARCH",IF((MID(E724,5,2))="43","THM",IF((MID(E724,5,2))="44","MS-SWE",IF((MID(E724,5,2))="45","ENTRE",IF((MID(E724,5,2))="46","M-PHARM",IF((MID(E724,5,2))="47","CIVIL-ENG",0)))))))))))))))))))))))))))))))))))))</f>
        <v/>
      </c>
      <c r="G724" s="90">
        <f>IF((LEFT(E724,3))="063","Fall-2006",IF((LEFT(E724,3))="071","Spring-2007",IF((LEFT(E724,3))="072","Summer-2007",IF((LEFT(E724,3))="073","Fall-2007",IF((LEFT(E724,3))="081","Spring-2008",IF((LEFT(E724,3))="082","Summer-2008",IF((LEFT(E724,3))="083","Fall-2008",IF((LEFT(E724,3))="091","Spring-2009",IF((LEFT(E724,3))="092","Summer-2009",IF((LEFT(E724,3))="093","Fall-2009",IF((LEFT(E724,3))="101","Spring-2010",IF((LEFT(E724,3))="102","Summer-2010",IF((LEFT(E724,3))="103","Fall-2010",IF((LEFT(E724,3))="111","Spring-2011",IF((LEFT(E724,3))="112","Summer-2011",IF((LEFT(E724,3))="113","Fall-2011",IF((LEFT(E724,3))="121","Spring-2012",IF((LEFT(E724,3))="122","Summer-2012",IF((LEFT(E724,3))="123","Fall-2012",IF((LEFT(E724,3))="131","Spring-2013",IF((LEFT(E724,3))="132","Summer-2013",IF((LEFT(E724,3))="133","Fall-2013",IF((LEFT(E724,3))="141","Spring-2014",IF((LEFT(E724,3))="142","Summer-2014",IF((LEFT(E724,3))="143","Fall-2014",0)))))))))))))))))))))))))</f>
        <v/>
      </c>
      <c r="H724" s="85" t="inlineStr">
        <is>
          <t>Spring-2015</t>
        </is>
      </c>
      <c r="I724" s="85" t="inlineStr">
        <is>
          <t xml:space="preserve">Rangdhanu prinitiry </t>
        </is>
      </c>
      <c r="J724" s="85" t="inlineStr">
        <is>
          <t>IE Executive</t>
        </is>
      </c>
      <c r="K724" s="77" t="inlineStr">
        <is>
          <t>Raod-12, Block-A, Mirpur-1</t>
        </is>
      </c>
      <c r="L724" s="77" t="inlineStr">
        <is>
          <t>Vill: Ramnagar, Thana: Horikundu, Dist: Jhinaidah</t>
        </is>
      </c>
      <c r="M724" s="32" t="inlineStr">
        <is>
          <t>01914378739</t>
        </is>
      </c>
      <c r="N724" t="inlineStr">
        <is>
          <t>rabbyme7@gmail.com</t>
        </is>
      </c>
    </row>
    <row customHeight="1" ht="12.75" r="725" s="161">
      <c r="A725" s="10" t="n"/>
      <c r="B725" s="85" t="n">
        <v>723</v>
      </c>
      <c r="C725" s="85" t="n"/>
      <c r="D725" s="96" t="inlineStr">
        <is>
          <t>A. Z. M. Zakaria</t>
        </is>
      </c>
      <c r="E725" s="29" t="inlineStr">
        <is>
          <t>103-23-2209</t>
        </is>
      </c>
      <c r="F725" s="49">
        <f>IF((MID(E725,5,2))="10","ENG",IF((MID(E725,5,2))="11","BBA",IF((MID(E725,5,2))="12","MBA(E)",IF((MID(E725,5,2))="14","MBA",IF((MID(E725,5,2))="15","CSE",IF((MID(E725,5,2))="16","CIS",IF((MID(E725,5,2))="17","MS-MIS",IF((MID(E725,5,2))="18","B.COM",IF((MID(E725,5,2))="19","ETE",IF((MID(E725,5,2))="20","CS",IF((MID(E725,5,2))="21","MA-ENG(P)",IF((MID(E725,5,2))="22","MA-ENG(F)",IF((MID(E725,5,2))="23","TE",IF((MID(E725,5,2))="24","JMC",IF((MID(E725,5,2))="25","MS-CSE",IF((MID(E725,5,2))="26","LLB(H)",IF((MID(E725,5,2))="27","BRE",IF((MID(E725,5,2))="28","MSS-JMC",IF((MID(E725,5,2))="29","PHARMACY",IF((MID(E725,5,2))="30","ESDM",IF((MID(E725,5,2))="31","MS-ETE",IF((MID(E725,5,2))="32","MS-TE",IF((MID(E725,5,2))="33","EEE",IF((MID(E725,5,2))="34","NFE",IF((MID(E725,5,2))="35","SWE",IF((MID(E725,5,2))="36","LLB(P)",IF((MID(E725,5,2))="37","LLM(Pre)",IF((MID(E725,5,2))="38","LLM(F)",IF((MID(E725,5,2))="39","ICT",IF((MID(E725,5,2))="40","MTCA",IF((MID(E725,5,2))="41","MS-PH",IF((MID(E725,5,2))="42","ARCH",IF((MID(E725,5,2))="43","THM",IF((MID(E725,5,2))="44","MS-SWE",IF((MID(E725,5,2))="45","ENTRE",IF((MID(E725,5,2))="46","M-PHARM",IF((MID(E725,5,2))="47","CIVIL-ENG",0)))))))))))))))))))))))))))))))))))))</f>
        <v/>
      </c>
      <c r="G725" s="90">
        <f>IF((LEFT(E725,3))="063","Fall-2006",IF((LEFT(E725,3))="071","Spring-2007",IF((LEFT(E725,3))="072","Summer-2007",IF((LEFT(E725,3))="073","Fall-2007",IF((LEFT(E725,3))="081","Spring-2008",IF((LEFT(E725,3))="082","Summer-2008",IF((LEFT(E725,3))="083","Fall-2008",IF((LEFT(E725,3))="091","Spring-2009",IF((LEFT(E725,3))="092","Summer-2009",IF((LEFT(E725,3))="093","Fall-2009",IF((LEFT(E725,3))="101","Spring-2010",IF((LEFT(E725,3))="102","Summer-2010",IF((LEFT(E725,3))="103","Fall-2010",IF((LEFT(E725,3))="111","Spring-2011",IF((LEFT(E725,3))="112","Summer-2011",IF((LEFT(E725,3))="113","Fall-2011",IF((LEFT(E725,3))="121","Spring-2012",IF((LEFT(E725,3))="122","Summer-2012",IF((LEFT(E725,3))="123","Fall-2012",IF((LEFT(E725,3))="131","Spring-2013",IF((LEFT(E725,3))="132","Summer-2013",IF((LEFT(E725,3))="133","Fall-2013",IF((LEFT(E725,3))="141","Spring-2014",IF((LEFT(E725,3))="142","Summer-2014",IF((LEFT(E725,3))="143","Fall-2014",0)))))))))))))))))))))))))</f>
        <v/>
      </c>
      <c r="H725" s="85" t="inlineStr">
        <is>
          <t>Fall-2014</t>
        </is>
      </c>
      <c r="I725" s="85" t="inlineStr">
        <is>
          <t>Stitch Line</t>
        </is>
      </c>
      <c r="J725" s="85" t="inlineStr">
        <is>
          <t>Jr. Marchandiser</t>
        </is>
      </c>
      <c r="K725" s="77" t="inlineStr">
        <is>
          <t>Road no-2, Sheymoli, Dhaka</t>
        </is>
      </c>
      <c r="L725" s="77" t="inlineStr">
        <is>
          <t>Bashirpara, Thakurgaon</t>
        </is>
      </c>
      <c r="M725" s="32" t="inlineStr">
        <is>
          <t>01673709792</t>
        </is>
      </c>
      <c r="N725" s="90" t="inlineStr">
        <is>
          <t>zakaria_2209@diu.edu.bd</t>
        </is>
      </c>
    </row>
    <row customHeight="1" ht="12.75" r="726" s="161">
      <c r="A726" s="10" t="n"/>
      <c r="B726" s="85" t="n">
        <v>724</v>
      </c>
      <c r="C726" s="85" t="n"/>
      <c r="D726" s="96" t="inlineStr">
        <is>
          <t>Md. Zahid Dewan</t>
        </is>
      </c>
      <c r="E726" s="29" t="inlineStr">
        <is>
          <t>111-33-562</t>
        </is>
      </c>
      <c r="F726" s="49">
        <f>IF((MID(E726,5,2))="10","ENG",IF((MID(E726,5,2))="11","BBA",IF((MID(E726,5,2))="12","MBA(E)",IF((MID(E726,5,2))="14","MBA",IF((MID(E726,5,2))="15","CSE",IF((MID(E726,5,2))="16","CIS",IF((MID(E726,5,2))="17","MS-MIS",IF((MID(E726,5,2))="18","B.COM",IF((MID(E726,5,2))="19","ETE",IF((MID(E726,5,2))="20","CS",IF((MID(E726,5,2))="21","MA-ENG(P)",IF((MID(E726,5,2))="22","MA-ENG(F)",IF((MID(E726,5,2))="23","TE",IF((MID(E726,5,2))="24","JMC",IF((MID(E726,5,2))="25","MS-CSE",IF((MID(E726,5,2))="26","LLB(H)",IF((MID(E726,5,2))="27","BRE",IF((MID(E726,5,2))="28","MSS-JMC",IF((MID(E726,5,2))="29","PHARMACY",IF((MID(E726,5,2))="30","ESDM",IF((MID(E726,5,2))="31","MS-ETE",IF((MID(E726,5,2))="32","MS-TE",IF((MID(E726,5,2))="33","EEE",IF((MID(E726,5,2))="34","NFE",IF((MID(E726,5,2))="35","SWE",IF((MID(E726,5,2))="36","LLB(P)",IF((MID(E726,5,2))="37","LLM(Pre)",IF((MID(E726,5,2))="38","LLM(F)",IF((MID(E726,5,2))="39","ICT",IF((MID(E726,5,2))="40","MTCA",IF((MID(E726,5,2))="41","MS-PH",IF((MID(E726,5,2))="42","ARCH",IF((MID(E726,5,2))="43","THM",IF((MID(E726,5,2))="44","MS-SWE",IF((MID(E726,5,2))="45","ENTRE",IF((MID(E726,5,2))="46","M-PHARM",IF((MID(E726,5,2))="47","CIVIL-ENG",0)))))))))))))))))))))))))))))))))))))</f>
        <v/>
      </c>
      <c r="G726" s="90">
        <f>IF((LEFT(E726,3))="063","Fall-2006",IF((LEFT(E726,3))="071","Spring-2007",IF((LEFT(E726,3))="072","Summer-2007",IF((LEFT(E726,3))="073","Fall-2007",IF((LEFT(E726,3))="081","Spring-2008",IF((LEFT(E726,3))="082","Summer-2008",IF((LEFT(E726,3))="083","Fall-2008",IF((LEFT(E726,3))="091","Spring-2009",IF((LEFT(E726,3))="092","Summer-2009",IF((LEFT(E726,3))="093","Fall-2009",IF((LEFT(E726,3))="101","Spring-2010",IF((LEFT(E726,3))="102","Summer-2010",IF((LEFT(E726,3))="103","Fall-2010",IF((LEFT(E726,3))="111","Spring-2011",IF((LEFT(E726,3))="112","Summer-2011",IF((LEFT(E726,3))="113","Fall-2011",IF((LEFT(E726,3))="121","Spring-2012",IF((LEFT(E726,3))="122","Summer-2012",IF((LEFT(E726,3))="123","Fall-2012",IF((LEFT(E726,3))="131","Spring-2013",IF((LEFT(E726,3))="132","Summer-2013",IF((LEFT(E726,3))="133","Fall-2013",IF((LEFT(E726,3))="141","Spring-2014",IF((LEFT(E726,3))="142","Summer-2014",IF((LEFT(E726,3))="143","Fall-2014",0)))))))))))))))))))))))))</f>
        <v/>
      </c>
      <c r="H726" s="85" t="inlineStr">
        <is>
          <t>Summer-2014</t>
        </is>
      </c>
      <c r="I726" s="85" t="inlineStr">
        <is>
          <t>Technomedia LTD.</t>
        </is>
      </c>
      <c r="J726" s="85" t="inlineStr">
        <is>
          <t>Asst. Engineer</t>
        </is>
      </c>
      <c r="K726" s="77" t="inlineStr">
        <is>
          <t>Vill: Nayapara, PO+PS:Ashulia, Dist: Dhaka</t>
        </is>
      </c>
      <c r="L726" s="77" t="inlineStr">
        <is>
          <t>Vill: Nayapara, PO+PS:Ashulia, Dist: Dhaka</t>
        </is>
      </c>
      <c r="M726" s="32" t="inlineStr">
        <is>
          <t>01915917555</t>
        </is>
      </c>
      <c r="N726" s="90" t="inlineStr">
        <is>
          <t>zahid33-562@diu.edu.bd</t>
        </is>
      </c>
    </row>
    <row customHeight="1" ht="12.75" r="727" s="161">
      <c r="A727" s="10" t="n"/>
      <c r="B727" s="85" t="n">
        <v>725</v>
      </c>
      <c r="C727" s="85" t="n"/>
      <c r="D727" s="96" t="inlineStr">
        <is>
          <t>Md. Sulman Hasan</t>
        </is>
      </c>
      <c r="E727" s="29" t="inlineStr">
        <is>
          <t>111-33-431</t>
        </is>
      </c>
      <c r="F727" s="49">
        <f>IF((MID(E727,5,2))="10","ENG",IF((MID(E727,5,2))="11","BBA",IF((MID(E727,5,2))="12","MBA(E)",IF((MID(E727,5,2))="14","MBA",IF((MID(E727,5,2))="15","CSE",IF((MID(E727,5,2))="16","CIS",IF((MID(E727,5,2))="17","MS-MIS",IF((MID(E727,5,2))="18","B.COM",IF((MID(E727,5,2))="19","ETE",IF((MID(E727,5,2))="20","CS",IF((MID(E727,5,2))="21","MA-ENG(P)",IF((MID(E727,5,2))="22","MA-ENG(F)",IF((MID(E727,5,2))="23","TE",IF((MID(E727,5,2))="24","JMC",IF((MID(E727,5,2))="25","MS-CSE",IF((MID(E727,5,2))="26","LLB(H)",IF((MID(E727,5,2))="27","BRE",IF((MID(E727,5,2))="28","MSS-JMC",IF((MID(E727,5,2))="29","PHARMACY",IF((MID(E727,5,2))="30","ESDM",IF((MID(E727,5,2))="31","MS-ETE",IF((MID(E727,5,2))="32","MS-TE",IF((MID(E727,5,2))="33","EEE",IF((MID(E727,5,2))="34","NFE",IF((MID(E727,5,2))="35","SWE",IF((MID(E727,5,2))="36","LLB(P)",IF((MID(E727,5,2))="37","LLM(Pre)",IF((MID(E727,5,2))="38","LLM(F)",IF((MID(E727,5,2))="39","ICT",IF((MID(E727,5,2))="40","MTCA",IF((MID(E727,5,2))="41","MS-PH",IF((MID(E727,5,2))="42","ARCH",IF((MID(E727,5,2))="43","THM",IF((MID(E727,5,2))="44","MS-SWE",IF((MID(E727,5,2))="45","ENTRE",IF((MID(E727,5,2))="46","M-PHARM",IF((MID(E727,5,2))="47","CIVIL-ENG",0)))))))))))))))))))))))))))))))))))))</f>
        <v/>
      </c>
      <c r="G727" s="90">
        <f>IF((LEFT(E727,3))="063","Fall-2006",IF((LEFT(E727,3))="071","Spring-2007",IF((LEFT(E727,3))="072","Summer-2007",IF((LEFT(E727,3))="073","Fall-2007",IF((LEFT(E727,3))="081","Spring-2008",IF((LEFT(E727,3))="082","Summer-2008",IF((LEFT(E727,3))="083","Fall-2008",IF((LEFT(E727,3))="091","Spring-2009",IF((LEFT(E727,3))="092","Summer-2009",IF((LEFT(E727,3))="093","Fall-2009",IF((LEFT(E727,3))="101","Spring-2010",IF((LEFT(E727,3))="102","Summer-2010",IF((LEFT(E727,3))="103","Fall-2010",IF((LEFT(E727,3))="111","Spring-2011",IF((LEFT(E727,3))="112","Summer-2011",IF((LEFT(E727,3))="113","Fall-2011",IF((LEFT(E727,3))="121","Spring-2012",IF((LEFT(E727,3))="122","Summer-2012",IF((LEFT(E727,3))="123","Fall-2012",IF((LEFT(E727,3))="131","Spring-2013",IF((LEFT(E727,3))="132","Summer-2013",IF((LEFT(E727,3))="133","Fall-2013",IF((LEFT(E727,3))="141","Spring-2014",IF((LEFT(E727,3))="142","Summer-2014",IF((LEFT(E727,3))="143","Fall-2014",0)))))))))))))))))))))))))</f>
        <v/>
      </c>
      <c r="H727" s="85" t="inlineStr">
        <is>
          <t>Spring-2014</t>
        </is>
      </c>
      <c r="I727" s="85" t="inlineStr">
        <is>
          <t>Jahanara Quddus Engineering Institute Ashuganj</t>
        </is>
      </c>
      <c r="J727" s="85" t="inlineStr">
        <is>
          <t>Instructer</t>
        </is>
      </c>
      <c r="K727" s="77" t="inlineStr">
        <is>
          <t>Vill- Galain, PO: Kalikaccha, PS: Sarail, Dist: Brahmanbaria</t>
        </is>
      </c>
      <c r="L727" s="77" t="inlineStr">
        <is>
          <t>Vill- Galain, PO: Kalikaccha, PS: Sarail, Dist: Brahmanbaria</t>
        </is>
      </c>
      <c r="M727" s="32" t="inlineStr">
        <is>
          <t>01923235303</t>
        </is>
      </c>
      <c r="N727" t="inlineStr">
        <is>
          <t>sulaman33-431@diu.edu.bd</t>
        </is>
      </c>
    </row>
    <row customHeight="1" ht="12.75" r="728" s="161">
      <c r="A728" s="10" t="n"/>
      <c r="B728" s="85" t="n">
        <v>726</v>
      </c>
      <c r="C728" s="85" t="n"/>
      <c r="D728" s="96" t="inlineStr">
        <is>
          <t>Md. Razaul Karim</t>
        </is>
      </c>
      <c r="E728" s="29" t="inlineStr">
        <is>
          <t>111-33-426</t>
        </is>
      </c>
      <c r="F728" s="49">
        <f>IF((MID(E728,5,2))="10","ENG",IF((MID(E728,5,2))="11","BBA",IF((MID(E728,5,2))="12","MBA(E)",IF((MID(E728,5,2))="14","MBA",IF((MID(E728,5,2))="15","CSE",IF((MID(E728,5,2))="16","CIS",IF((MID(E728,5,2))="17","MS-MIS",IF((MID(E728,5,2))="18","B.COM",IF((MID(E728,5,2))="19","ETE",IF((MID(E728,5,2))="20","CS",IF((MID(E728,5,2))="21","MA-ENG(P)",IF((MID(E728,5,2))="22","MA-ENG(F)",IF((MID(E728,5,2))="23","TE",IF((MID(E728,5,2))="24","JMC",IF((MID(E728,5,2))="25","MS-CSE",IF((MID(E728,5,2))="26","LLB(H)",IF((MID(E728,5,2))="27","BRE",IF((MID(E728,5,2))="28","MSS-JMC",IF((MID(E728,5,2))="29","PHARMACY",IF((MID(E728,5,2))="30","ESDM",IF((MID(E728,5,2))="31","MS-ETE",IF((MID(E728,5,2))="32","MS-TE",IF((MID(E728,5,2))="33","EEE",IF((MID(E728,5,2))="34","NFE",IF((MID(E728,5,2))="35","SWE",IF((MID(E728,5,2))="36","LLB(P)",IF((MID(E728,5,2))="37","LLM(Pre)",IF((MID(E728,5,2))="38","LLM(F)",IF((MID(E728,5,2))="39","ICT",IF((MID(E728,5,2))="40","MTCA",IF((MID(E728,5,2))="41","MS-PH",IF((MID(E728,5,2))="42","ARCH",IF((MID(E728,5,2))="43","THM",IF((MID(E728,5,2))="44","MS-SWE",IF((MID(E728,5,2))="45","ENTRE",IF((MID(E728,5,2))="46","M-PHARM",IF((MID(E728,5,2))="47","CIVIL-ENG",0)))))))))))))))))))))))))))))))))))))</f>
        <v/>
      </c>
      <c r="G728" s="90">
        <f>IF((LEFT(E728,3))="063","Fall-2006",IF((LEFT(E728,3))="071","Spring-2007",IF((LEFT(E728,3))="072","Summer-2007",IF((LEFT(E728,3))="073","Fall-2007",IF((LEFT(E728,3))="081","Spring-2008",IF((LEFT(E728,3))="082","Summer-2008",IF((LEFT(E728,3))="083","Fall-2008",IF((LEFT(E728,3))="091","Spring-2009",IF((LEFT(E728,3))="092","Summer-2009",IF((LEFT(E728,3))="093","Fall-2009",IF((LEFT(E728,3))="101","Spring-2010",IF((LEFT(E728,3))="102","Summer-2010",IF((LEFT(E728,3))="103","Fall-2010",IF((LEFT(E728,3))="111","Spring-2011",IF((LEFT(E728,3))="112","Summer-2011",IF((LEFT(E728,3))="113","Fall-2011",IF((LEFT(E728,3))="121","Spring-2012",IF((LEFT(E728,3))="122","Summer-2012",IF((LEFT(E728,3))="123","Fall-2012",IF((LEFT(E728,3))="131","Spring-2013",IF((LEFT(E728,3))="132","Summer-2013",IF((LEFT(E728,3))="133","Fall-2013",IF((LEFT(E728,3))="141","Spring-2014",IF((LEFT(E728,3))="142","Summer-2014",IF((LEFT(E728,3))="143","Fall-2014",0)))))))))))))))))))))))))</f>
        <v/>
      </c>
      <c r="H728" s="85" t="inlineStr">
        <is>
          <t>Summer-2014</t>
        </is>
      </c>
      <c r="I728" s="85" t="inlineStr">
        <is>
          <t xml:space="preserve">Pran-RFL Group </t>
        </is>
      </c>
      <c r="J728" s="85" t="inlineStr">
        <is>
          <t>Asst. Engineer</t>
        </is>
      </c>
      <c r="K728" s="77" t="inlineStr">
        <is>
          <t>Vill: Bagpar, Thana: Palash, PO: Palash, Dist: Narshingdi</t>
        </is>
      </c>
      <c r="L728" s="77" t="inlineStr">
        <is>
          <t>Vill: Kallbound, PO: Sadar Rangpur, Thana: Kotwali, Dist: Rangpur</t>
        </is>
      </c>
      <c r="M728" s="32" t="inlineStr">
        <is>
          <t>01914743805</t>
        </is>
      </c>
      <c r="N728" t="inlineStr">
        <is>
          <t>razaulkhan1@gmail.com</t>
        </is>
      </c>
    </row>
    <row customHeight="1" ht="12.75" r="729" s="161">
      <c r="A729" s="10" t="n"/>
      <c r="B729" s="85" t="n">
        <v>727</v>
      </c>
      <c r="C729" s="85" t="n"/>
      <c r="D729" s="96" t="inlineStr">
        <is>
          <t>Tanjina Afrose</t>
        </is>
      </c>
      <c r="E729" s="29" t="inlineStr">
        <is>
          <t>102-11-1597</t>
        </is>
      </c>
      <c r="F729" s="49">
        <f>IF((MID(E729,5,2))="10","ENG",IF((MID(E729,5,2))="11","BBA",IF((MID(E729,5,2))="12","MBA(E)",IF((MID(E729,5,2))="14","MBA",IF((MID(E729,5,2))="15","CSE",IF((MID(E729,5,2))="16","CIS",IF((MID(E729,5,2))="17","MS-MIS",IF((MID(E729,5,2))="18","B.COM",IF((MID(E729,5,2))="19","ETE",IF((MID(E729,5,2))="20","CS",IF((MID(E729,5,2))="21","MA-ENG(P)",IF((MID(E729,5,2))="22","MA-ENG(F)",IF((MID(E729,5,2))="23","TE",IF((MID(E729,5,2))="24","JMC",IF((MID(E729,5,2))="25","MS-CSE",IF((MID(E729,5,2))="26","LLB(H)",IF((MID(E729,5,2))="27","BRE",IF((MID(E729,5,2))="28","MSS-JMC",IF((MID(E729,5,2))="29","PHARMACY",IF((MID(E729,5,2))="30","ESDM",IF((MID(E729,5,2))="31","MS-ETE",IF((MID(E729,5,2))="32","MS-TE",IF((MID(E729,5,2))="33","EEE",IF((MID(E729,5,2))="34","NFE",IF((MID(E729,5,2))="35","SWE",IF((MID(E729,5,2))="36","LLB(P)",IF((MID(E729,5,2))="37","LLM(Pre)",IF((MID(E729,5,2))="38","LLM(F)",IF((MID(E729,5,2))="39","ICT",IF((MID(E729,5,2))="40","MTCA",IF((MID(E729,5,2))="41","MS-PH",IF((MID(E729,5,2))="42","ARCH",IF((MID(E729,5,2))="43","THM",IF((MID(E729,5,2))="44","MS-SWE",IF((MID(E729,5,2))="45","ENTRE",IF((MID(E729,5,2))="46","M-PHARM",IF((MID(E729,5,2))="47","CIVIL-ENG",0)))))))))))))))))))))))))))))))))))))</f>
        <v/>
      </c>
      <c r="G729" s="90">
        <f>IF((LEFT(E729,3))="063","Fall-2006",IF((LEFT(E729,3))="071","Spring-2007",IF((LEFT(E729,3))="072","Summer-2007",IF((LEFT(E729,3))="073","Fall-2007",IF((LEFT(E729,3))="081","Spring-2008",IF((LEFT(E729,3))="082","Summer-2008",IF((LEFT(E729,3))="083","Fall-2008",IF((LEFT(E729,3))="091","Spring-2009",IF((LEFT(E729,3))="092","Summer-2009",IF((LEFT(E729,3))="093","Fall-2009",IF((LEFT(E729,3))="101","Spring-2010",IF((LEFT(E729,3))="102","Summer-2010",IF((LEFT(E729,3))="103","Fall-2010",IF((LEFT(E729,3))="111","Spring-2011",IF((LEFT(E729,3))="112","Summer-2011",IF((LEFT(E729,3))="113","Fall-2011",IF((LEFT(E729,3))="121","Spring-2012",IF((LEFT(E729,3))="122","Summer-2012",IF((LEFT(E729,3))="123","Fall-2012",IF((LEFT(E729,3))="131","Spring-2013",IF((LEFT(E729,3))="132","Summer-2013",IF((LEFT(E729,3))="133","Fall-2013",IF((LEFT(E729,3))="141","Spring-2014",IF((LEFT(E729,3))="142","Summer-2014",IF((LEFT(E729,3))="143","Fall-2014",0)))))))))))))))))))))))))</f>
        <v/>
      </c>
      <c r="H729" s="85" t="inlineStr">
        <is>
          <t>Fall-2014</t>
        </is>
      </c>
      <c r="I729" s="85" t="inlineStr">
        <is>
          <t>-</t>
        </is>
      </c>
      <c r="J729" s="85" t="inlineStr">
        <is>
          <t>-</t>
        </is>
      </c>
      <c r="K729" s="77" t="inlineStr">
        <is>
          <t>DPDC, Officers Quarter, Circuit House Road, Kakrail, Dhaka.</t>
        </is>
      </c>
      <c r="L729" s="77" t="inlineStr">
        <is>
          <t>DPDC, Officers Quarter, Circuit House Road, Kakrail, Dhaka.</t>
        </is>
      </c>
      <c r="M729" s="32" t="inlineStr">
        <is>
          <t>01753885749</t>
        </is>
      </c>
      <c r="N729" t="inlineStr">
        <is>
          <t>tafrose48@gmail.com</t>
        </is>
      </c>
    </row>
    <row customHeight="1" ht="12.75" r="730" s="161">
      <c r="A730" s="10" t="n"/>
      <c r="B730" s="85" t="n">
        <v>728</v>
      </c>
      <c r="C730" s="85" t="n"/>
      <c r="D730" s="96" t="inlineStr">
        <is>
          <t>Taharuba Khanom Evu</t>
        </is>
      </c>
      <c r="E730" s="29" t="inlineStr">
        <is>
          <t>111-26-238</t>
        </is>
      </c>
      <c r="F730" s="49">
        <f>IF((MID(E730,5,2))="10","ENG",IF((MID(E730,5,2))="11","BBA",IF((MID(E730,5,2))="12","MBA(E)",IF((MID(E730,5,2))="14","MBA",IF((MID(E730,5,2))="15","CSE",IF((MID(E730,5,2))="16","CIS",IF((MID(E730,5,2))="17","MS-MIS",IF((MID(E730,5,2))="18","B.COM",IF((MID(E730,5,2))="19","ETE",IF((MID(E730,5,2))="20","CS",IF((MID(E730,5,2))="21","MA-ENG(P)",IF((MID(E730,5,2))="22","MA-ENG(F)",IF((MID(E730,5,2))="23","TE",IF((MID(E730,5,2))="24","JMC",IF((MID(E730,5,2))="25","MS-CSE",IF((MID(E730,5,2))="26","LLB(H)",IF((MID(E730,5,2))="27","BRE",IF((MID(E730,5,2))="28","MSS-JMC",IF((MID(E730,5,2))="29","PHARMACY",IF((MID(E730,5,2))="30","ESDM",IF((MID(E730,5,2))="31","MS-ETE",IF((MID(E730,5,2))="32","MS-TE",IF((MID(E730,5,2))="33","EEE",IF((MID(E730,5,2))="34","NFE",IF((MID(E730,5,2))="35","SWE",IF((MID(E730,5,2))="36","LLB(P)",IF((MID(E730,5,2))="37","LLM(Pre)",IF((MID(E730,5,2))="38","LLM(F)",IF((MID(E730,5,2))="39","ICT",IF((MID(E730,5,2))="40","MTCA",IF((MID(E730,5,2))="41","MS-PH",IF((MID(E730,5,2))="42","ARCH",IF((MID(E730,5,2))="43","THM",IF((MID(E730,5,2))="44","MS-SWE",IF((MID(E730,5,2))="45","ENTRE",IF((MID(E730,5,2))="46","M-PHARM",IF((MID(E730,5,2))="47","CIVIL-ENG",0)))))))))))))))))))))))))))))))))))))</f>
        <v/>
      </c>
      <c r="G730" s="90">
        <f>IF((LEFT(E730,3))="063","Fall-2006",IF((LEFT(E730,3))="071","Spring-2007",IF((LEFT(E730,3))="072","Summer-2007",IF((LEFT(E730,3))="073","Fall-2007",IF((LEFT(E730,3))="081","Spring-2008",IF((LEFT(E730,3))="082","Summer-2008",IF((LEFT(E730,3))="083","Fall-2008",IF((LEFT(E730,3))="091","Spring-2009",IF((LEFT(E730,3))="092","Summer-2009",IF((LEFT(E730,3))="093","Fall-2009",IF((LEFT(E730,3))="101","Spring-2010",IF((LEFT(E730,3))="102","Summer-2010",IF((LEFT(E730,3))="103","Fall-2010",IF((LEFT(E730,3))="111","Spring-2011",IF((LEFT(E730,3))="112","Summer-2011",IF((LEFT(E730,3))="113","Fall-2011",IF((LEFT(E730,3))="121","Spring-2012",IF((LEFT(E730,3))="122","Summer-2012",IF((LEFT(E730,3))="123","Fall-2012",IF((LEFT(E730,3))="131","Spring-2013",IF((LEFT(E730,3))="132","Summer-2013",IF((LEFT(E730,3))="133","Fall-2013",IF((LEFT(E730,3))="141","Spring-2014",IF((LEFT(E730,3))="142","Summer-2014",IF((LEFT(E730,3))="143","Fall-2014",0)))))))))))))))))))))))))</f>
        <v/>
      </c>
      <c r="H730" s="108" t="inlineStr">
        <is>
          <t>Fall-2014</t>
        </is>
      </c>
      <c r="I730" s="85" t="inlineStr">
        <is>
          <t>Daffodi International University</t>
        </is>
      </c>
      <c r="J730" s="85" t="inlineStr">
        <is>
          <t>Student</t>
        </is>
      </c>
      <c r="K730" s="77" t="inlineStr">
        <is>
          <t>Hosue No-06, Road No-09, Sector-07, Uttara, Dhaka.</t>
        </is>
      </c>
      <c r="L730" s="77" t="inlineStr">
        <is>
          <t>Auch Para, Tongi Collage Gate, Tongi,Gazipur.</t>
        </is>
      </c>
      <c r="M730" s="32" t="inlineStr">
        <is>
          <t>01683855311</t>
        </is>
      </c>
      <c r="N730" s="90" t="inlineStr">
        <is>
          <t>evu26-238@diu.edu.bd</t>
        </is>
      </c>
    </row>
    <row customHeight="1" ht="12.75" r="731" s="161">
      <c r="A731" s="10" t="n"/>
      <c r="B731" s="85" t="n">
        <v>729</v>
      </c>
      <c r="C731" s="85" t="n"/>
      <c r="D731" s="96" t="inlineStr">
        <is>
          <t>Tanvir Islam</t>
        </is>
      </c>
      <c r="E731" s="29" t="inlineStr">
        <is>
          <t>103-33-263</t>
        </is>
      </c>
      <c r="F731" s="49">
        <f>IF((MID(E731,5,2))="10","ENG",IF((MID(E731,5,2))="11","BBA",IF((MID(E731,5,2))="12","MBA(E)",IF((MID(E731,5,2))="14","MBA",IF((MID(E731,5,2))="15","CSE",IF((MID(E731,5,2))="16","CIS",IF((MID(E731,5,2))="17","MS-MIS",IF((MID(E731,5,2))="18","B.COM",IF((MID(E731,5,2))="19","ETE",IF((MID(E731,5,2))="20","CS",IF((MID(E731,5,2))="21","MA-ENG(P)",IF((MID(E731,5,2))="22","MA-ENG(F)",IF((MID(E731,5,2))="23","TE",IF((MID(E731,5,2))="24","JMC",IF((MID(E731,5,2))="25","MS-CSE",IF((MID(E731,5,2))="26","LLB(H)",IF((MID(E731,5,2))="27","BRE",IF((MID(E731,5,2))="28","MSS-JMC",IF((MID(E731,5,2))="29","PHARMACY",IF((MID(E731,5,2))="30","ESDM",IF((MID(E731,5,2))="31","MS-ETE",IF((MID(E731,5,2))="32","MS-TE",IF((MID(E731,5,2))="33","EEE",IF((MID(E731,5,2))="34","NFE",IF((MID(E731,5,2))="35","SWE",IF((MID(E731,5,2))="36","LLB(P)",IF((MID(E731,5,2))="37","LLM(Pre)",IF((MID(E731,5,2))="38","LLM(F)",IF((MID(E731,5,2))="39","ICT",IF((MID(E731,5,2))="40","MTCA",IF((MID(E731,5,2))="41","MS-PH",IF((MID(E731,5,2))="42","ARCH",IF((MID(E731,5,2))="43","THM",IF((MID(E731,5,2))="44","MS-SWE",IF((MID(E731,5,2))="45","ENTRE",IF((MID(E731,5,2))="46","M-PHARM",IF((MID(E731,5,2))="47","CIVIL-ENG",0)))))))))))))))))))))))))))))))))))))</f>
        <v/>
      </c>
      <c r="G731" s="90">
        <f>IF((LEFT(E731,3))="063","Fall-2006",IF((LEFT(E731,3))="071","Spring-2007",IF((LEFT(E731,3))="072","Summer-2007",IF((LEFT(E731,3))="073","Fall-2007",IF((LEFT(E731,3))="081","Spring-2008",IF((LEFT(E731,3))="082","Summer-2008",IF((LEFT(E731,3))="083","Fall-2008",IF((LEFT(E731,3))="091","Spring-2009",IF((LEFT(E731,3))="092","Summer-2009",IF((LEFT(E731,3))="093","Fall-2009",IF((LEFT(E731,3))="101","Spring-2010",IF((LEFT(E731,3))="102","Summer-2010",IF((LEFT(E731,3))="103","Fall-2010",IF((LEFT(E731,3))="111","Spring-2011",IF((LEFT(E731,3))="112","Summer-2011",IF((LEFT(E731,3))="113","Fall-2011",IF((LEFT(E731,3))="121","Spring-2012",IF((LEFT(E731,3))="122","Summer-2012",IF((LEFT(E731,3))="123","Fall-2012",IF((LEFT(E731,3))="131","Spring-2013",IF((LEFT(E731,3))="132","Summer-2013",IF((LEFT(E731,3))="133","Fall-2013",IF((LEFT(E731,3))="141","Spring-2014",IF((LEFT(E731,3))="142","Summer-2014",IF((LEFT(E731,3))="143","Fall-2014",0)))))))))))))))))))))))))</f>
        <v/>
      </c>
      <c r="H731" s="85" t="inlineStr">
        <is>
          <t>Summer-2014</t>
        </is>
      </c>
      <c r="I731" s="85" t="inlineStr">
        <is>
          <t>-</t>
        </is>
      </c>
      <c r="J731" s="85" t="inlineStr">
        <is>
          <t>-</t>
        </is>
      </c>
      <c r="K731" s="77" t="inlineStr">
        <is>
          <t>6/A/1, Razia Tower, Flat-15A, Kallayanpur, Dhaka-1207.</t>
        </is>
      </c>
      <c r="L731" s="77" t="inlineStr">
        <is>
          <t>House No-642, Mohishbathan Uttar Para, Rajshahi.</t>
        </is>
      </c>
      <c r="M731" s="32" t="inlineStr">
        <is>
          <t>01718629407</t>
        </is>
      </c>
      <c r="N731" s="27" t="inlineStr">
        <is>
          <t>tanvir263@yahoo.com</t>
        </is>
      </c>
    </row>
    <row customHeight="1" ht="12.75" r="732" s="161">
      <c r="A732" s="10" t="n"/>
      <c r="B732" s="85" t="n">
        <v>730</v>
      </c>
      <c r="C732" s="85" t="n"/>
      <c r="D732" s="96" t="inlineStr">
        <is>
          <t>Anik Sarker</t>
        </is>
      </c>
      <c r="E732" s="29" t="inlineStr">
        <is>
          <t>103-33-304</t>
        </is>
      </c>
      <c r="F732" s="49">
        <f>IF((MID(E732,5,2))="10","ENG",IF((MID(E732,5,2))="11","BBA",IF((MID(E732,5,2))="12","MBA(E)",IF((MID(E732,5,2))="14","MBA",IF((MID(E732,5,2))="15","CSE",IF((MID(E732,5,2))="16","CIS",IF((MID(E732,5,2))="17","MS-MIS",IF((MID(E732,5,2))="18","B.COM",IF((MID(E732,5,2))="19","ETE",IF((MID(E732,5,2))="20","CS",IF((MID(E732,5,2))="21","MA-ENG(P)",IF((MID(E732,5,2))="22","MA-ENG(F)",IF((MID(E732,5,2))="23","TE",IF((MID(E732,5,2))="24","JMC",IF((MID(E732,5,2))="25","MS-CSE",IF((MID(E732,5,2))="26","LLB(H)",IF((MID(E732,5,2))="27","BRE",IF((MID(E732,5,2))="28","MSS-JMC",IF((MID(E732,5,2))="29","PHARMACY",IF((MID(E732,5,2))="30","ESDM",IF((MID(E732,5,2))="31","MS-ETE",IF((MID(E732,5,2))="32","MS-TE",IF((MID(E732,5,2))="33","EEE",IF((MID(E732,5,2))="34","NFE",IF((MID(E732,5,2))="35","SWE",IF((MID(E732,5,2))="36","LLB(P)",IF((MID(E732,5,2))="37","LLM(Pre)",IF((MID(E732,5,2))="38","LLM(F)",IF((MID(E732,5,2))="39","ICT",IF((MID(E732,5,2))="40","MTCA",IF((MID(E732,5,2))="41","MS-PH",IF((MID(E732,5,2))="42","ARCH",IF((MID(E732,5,2))="43","THM",IF((MID(E732,5,2))="44","MS-SWE",IF((MID(E732,5,2))="45","ENTRE",IF((MID(E732,5,2))="46","M-PHARM",IF((MID(E732,5,2))="47","CIVIL-ENG",0)))))))))))))))))))))))))))))))))))))</f>
        <v/>
      </c>
      <c r="G732" s="90">
        <f>IF((LEFT(E732,3))="063","Fall-2006",IF((LEFT(E732,3))="071","Spring-2007",IF((LEFT(E732,3))="072","Summer-2007",IF((LEFT(E732,3))="073","Fall-2007",IF((LEFT(E732,3))="081","Spring-2008",IF((LEFT(E732,3))="082","Summer-2008",IF((LEFT(E732,3))="083","Fall-2008",IF((LEFT(E732,3))="091","Spring-2009",IF((LEFT(E732,3))="092","Summer-2009",IF((LEFT(E732,3))="093","Fall-2009",IF((LEFT(E732,3))="101","Spring-2010",IF((LEFT(E732,3))="102","Summer-2010",IF((LEFT(E732,3))="103","Fall-2010",IF((LEFT(E732,3))="111","Spring-2011",IF((LEFT(E732,3))="112","Summer-2011",IF((LEFT(E732,3))="113","Fall-2011",IF((LEFT(E732,3))="121","Spring-2012",IF((LEFT(E732,3))="122","Summer-2012",IF((LEFT(E732,3))="123","Fall-2012",IF((LEFT(E732,3))="131","Spring-2013",IF((LEFT(E732,3))="132","Summer-2013",IF((LEFT(E732,3))="133","Fall-2013",IF((LEFT(E732,3))="141","Spring-2014",IF((LEFT(E732,3))="142","Summer-2014",IF((LEFT(E732,3))="143","Fall-2014",0)))))))))))))))))))))))))</f>
        <v/>
      </c>
      <c r="H732" s="85" t="inlineStr">
        <is>
          <t>Summer-2014</t>
        </is>
      </c>
      <c r="I732" s="85" t="inlineStr">
        <is>
          <t>M. Rahman and CO. LTD; 305 Bora Maghbazar, Dhaka-1217</t>
        </is>
      </c>
      <c r="J732" s="85" t="inlineStr">
        <is>
          <t>Service Engineer.</t>
        </is>
      </c>
      <c r="K732" s="77" t="inlineStr">
        <is>
          <t>101/2 Crescent road, New Market, kalabagan, Dhaka-1205</t>
        </is>
      </c>
      <c r="L732" s="77" t="inlineStr">
        <is>
          <t>Vill: Kalikapur, PO: Khalilpur,PS: Sujangar, Dist: Pabna</t>
        </is>
      </c>
      <c r="M732" s="32" t="inlineStr">
        <is>
          <t>01750610426</t>
        </is>
      </c>
      <c r="N732" t="inlineStr">
        <is>
          <t>anik304@gmail.com</t>
        </is>
      </c>
    </row>
    <row customHeight="1" ht="12.75" r="733" s="161">
      <c r="A733" s="10" t="n"/>
      <c r="B733" s="85" t="n">
        <v>731</v>
      </c>
      <c r="C733" s="85" t="n"/>
      <c r="D733" s="96" t="inlineStr">
        <is>
          <t>Md. Naim Muzzammir</t>
        </is>
      </c>
      <c r="E733" s="29" t="inlineStr">
        <is>
          <t>101-33-149</t>
        </is>
      </c>
      <c r="F733" s="49">
        <f>IF((MID(E733,5,2))="10","ENG",IF((MID(E733,5,2))="11","BBA",IF((MID(E733,5,2))="12","MBA(E)",IF((MID(E733,5,2))="14","MBA",IF((MID(E733,5,2))="15","CSE",IF((MID(E733,5,2))="16","CIS",IF((MID(E733,5,2))="17","MS-MIS",IF((MID(E733,5,2))="18","B.COM",IF((MID(E733,5,2))="19","ETE",IF((MID(E733,5,2))="20","CS",IF((MID(E733,5,2))="21","MA-ENG(P)",IF((MID(E733,5,2))="22","MA-ENG(F)",IF((MID(E733,5,2))="23","TE",IF((MID(E733,5,2))="24","JMC",IF((MID(E733,5,2))="25","MS-CSE",IF((MID(E733,5,2))="26","LLB(H)",IF((MID(E733,5,2))="27","BRE",IF((MID(E733,5,2))="28","MSS-JMC",IF((MID(E733,5,2))="29","PHARMACY",IF((MID(E733,5,2))="30","ESDM",IF((MID(E733,5,2))="31","MS-ETE",IF((MID(E733,5,2))="32","MS-TE",IF((MID(E733,5,2))="33","EEE",IF((MID(E733,5,2))="34","NFE",IF((MID(E733,5,2))="35","SWE",IF((MID(E733,5,2))="36","LLB(P)",IF((MID(E733,5,2))="37","LLM(Pre)",IF((MID(E733,5,2))="38","LLM(F)",IF((MID(E733,5,2))="39","ICT",IF((MID(E733,5,2))="40","MTCA",IF((MID(E733,5,2))="41","MS-PH",IF((MID(E733,5,2))="42","ARCH",IF((MID(E733,5,2))="43","THM",IF((MID(E733,5,2))="44","MS-SWE",IF((MID(E733,5,2))="45","ENTRE",IF((MID(E733,5,2))="46","M-PHARM",IF((MID(E733,5,2))="47","CIVIL-ENG",0)))))))))))))))))))))))))))))))))))))</f>
        <v/>
      </c>
      <c r="G733" s="90">
        <f>IF((LEFT(E733,3))="063","Fall-2006",IF((LEFT(E733,3))="071","Spring-2007",IF((LEFT(E733,3))="072","Summer-2007",IF((LEFT(E733,3))="073","Fall-2007",IF((LEFT(E733,3))="081","Spring-2008",IF((LEFT(E733,3))="082","Summer-2008",IF((LEFT(E733,3))="083","Fall-2008",IF((LEFT(E733,3))="091","Spring-2009",IF((LEFT(E733,3))="092","Summer-2009",IF((LEFT(E733,3))="093","Fall-2009",IF((LEFT(E733,3))="101","Spring-2010",IF((LEFT(E733,3))="102","Summer-2010",IF((LEFT(E733,3))="103","Fall-2010",IF((LEFT(E733,3))="111","Spring-2011",IF((LEFT(E733,3))="112","Summer-2011",IF((LEFT(E733,3))="113","Fall-2011",IF((LEFT(E733,3))="121","Spring-2012",IF((LEFT(E733,3))="122","Summer-2012",IF((LEFT(E733,3))="123","Fall-2012",IF((LEFT(E733,3))="131","Spring-2013",IF((LEFT(E733,3))="132","Summer-2013",IF((LEFT(E733,3))="133","Fall-2013",IF((LEFT(E733,3))="141","Spring-2014",IF((LEFT(E733,3))="142","Summer-2014",IF((LEFT(E733,3))="143","Fall-2014",0)))))))))))))))))))))))))</f>
        <v/>
      </c>
      <c r="H733" s="85" t="inlineStr">
        <is>
          <t>Summer-2014</t>
        </is>
      </c>
      <c r="I733" s="85" t="inlineStr">
        <is>
          <t>Dhaka Mass Rapid Transit Development Project, Ministry of Road Transport and Bridges</t>
        </is>
      </c>
      <c r="J733" s="85" t="inlineStr">
        <is>
          <t>Project engineer.</t>
        </is>
      </c>
      <c r="K733" s="77" t="inlineStr">
        <is>
          <t>3/18 D-type Govt. quarter, south paixpara, mirpur-1, Dhaka-1216</t>
        </is>
      </c>
      <c r="L733" s="77" t="inlineStr">
        <is>
          <t>Amanath para, Bhola Sadar Road, Bhola</t>
        </is>
      </c>
      <c r="M733" s="32" t="inlineStr">
        <is>
          <t>01749996601</t>
        </is>
      </c>
      <c r="N733" s="90" t="inlineStr">
        <is>
          <t>naim_149@diu.edu.bd</t>
        </is>
      </c>
    </row>
    <row customHeight="1" ht="12.75" r="734" s="161">
      <c r="A734" s="10" t="n"/>
      <c r="B734" s="85" t="n">
        <v>732</v>
      </c>
      <c r="C734" s="85" t="n"/>
      <c r="D734" s="96" t="inlineStr">
        <is>
          <t>Ashekur Rahman</t>
        </is>
      </c>
      <c r="E734" s="29" t="inlineStr">
        <is>
          <t>111-23-2360</t>
        </is>
      </c>
      <c r="F734" s="49">
        <f>IF((MID(E734,5,2))="10","ENG",IF((MID(E734,5,2))="11","BBA",IF((MID(E734,5,2))="12","MBA(E)",IF((MID(E734,5,2))="14","MBA",IF((MID(E734,5,2))="15","CSE",IF((MID(E734,5,2))="16","CIS",IF((MID(E734,5,2))="17","MS-MIS",IF((MID(E734,5,2))="18","B.COM",IF((MID(E734,5,2))="19","ETE",IF((MID(E734,5,2))="20","CS",IF((MID(E734,5,2))="21","MA-ENG(P)",IF((MID(E734,5,2))="22","MA-ENG(F)",IF((MID(E734,5,2))="23","TE",IF((MID(E734,5,2))="24","JMC",IF((MID(E734,5,2))="25","MS-CSE",IF((MID(E734,5,2))="26","LLB(H)",IF((MID(E734,5,2))="27","BRE",IF((MID(E734,5,2))="28","MSS-JMC",IF((MID(E734,5,2))="29","PHARMACY",IF((MID(E734,5,2))="30","ESDM",IF((MID(E734,5,2))="31","MS-ETE",IF((MID(E734,5,2))="32","MS-TE",IF((MID(E734,5,2))="33","EEE",IF((MID(E734,5,2))="34","NFE",IF((MID(E734,5,2))="35","SWE",IF((MID(E734,5,2))="36","LLB(P)",IF((MID(E734,5,2))="37","LLM(Pre)",IF((MID(E734,5,2))="38","LLM(F)",IF((MID(E734,5,2))="39","ICT",IF((MID(E734,5,2))="40","MTCA",IF((MID(E734,5,2))="41","MS-PH",IF((MID(E734,5,2))="42","ARCH",IF((MID(E734,5,2))="43","THM",IF((MID(E734,5,2))="44","MS-SWE",IF((MID(E734,5,2))="45","ENTRE",IF((MID(E734,5,2))="46","M-PHARM",IF((MID(E734,5,2))="47","CIVIL-ENG",0)))))))))))))))))))))))))))))))))))))</f>
        <v/>
      </c>
      <c r="G734" s="90">
        <f>IF((LEFT(E734,3))="063","Fall-2006",IF((LEFT(E734,3))="071","Spring-2007",IF((LEFT(E734,3))="072","Summer-2007",IF((LEFT(E734,3))="073","Fall-2007",IF((LEFT(E734,3))="081","Spring-2008",IF((LEFT(E734,3))="082","Summer-2008",IF((LEFT(E734,3))="083","Fall-2008",IF((LEFT(E734,3))="091","Spring-2009",IF((LEFT(E734,3))="092","Summer-2009",IF((LEFT(E734,3))="093","Fall-2009",IF((LEFT(E734,3))="101","Spring-2010",IF((LEFT(E734,3))="102","Summer-2010",IF((LEFT(E734,3))="103","Fall-2010",IF((LEFT(E734,3))="111","Spring-2011",IF((LEFT(E734,3))="112","Summer-2011",IF((LEFT(E734,3))="113","Fall-2011",IF((LEFT(E734,3))="121","Spring-2012",IF((LEFT(E734,3))="122","Summer-2012",IF((LEFT(E734,3))="123","Fall-2012",IF((LEFT(E734,3))="131","Spring-2013",IF((LEFT(E734,3))="132","Summer-2013",IF((LEFT(E734,3))="133","Fall-2013",IF((LEFT(E734,3))="141","Spring-2014",IF((LEFT(E734,3))="142","Summer-2014",IF((LEFT(E734,3))="143","Fall-2014",0)))))))))))))))))))))))))</f>
        <v/>
      </c>
      <c r="H734" s="85" t="inlineStr">
        <is>
          <t>Fall-2014</t>
        </is>
      </c>
      <c r="I734" s="85" t="inlineStr">
        <is>
          <t>Apparels LTD.</t>
        </is>
      </c>
      <c r="J734" s="85" t="inlineStr">
        <is>
          <t>Jr. Executive, Renaissance</t>
        </is>
      </c>
      <c r="K734" s="77" t="inlineStr">
        <is>
          <t>286/1 Jabal-e-nur masjid, Dhanmondi-15(old), Dhanmondi, Dhaka</t>
        </is>
      </c>
      <c r="L734" s="77" t="inlineStr">
        <is>
          <t>VILL+PO: Tenthulia, Thana- Bagha, Dist: Rajshahi</t>
        </is>
      </c>
      <c r="M734" s="32" t="inlineStr">
        <is>
          <t>01719862938</t>
        </is>
      </c>
      <c r="N734" s="90" t="inlineStr">
        <is>
          <t>ashek2360@diu.edu.bd</t>
        </is>
      </c>
    </row>
    <row customHeight="1" ht="12.75" r="735" s="161">
      <c r="A735" s="10" t="n"/>
      <c r="B735" s="85" t="n">
        <v>733</v>
      </c>
      <c r="C735" s="85" t="n"/>
      <c r="D735" s="96" t="inlineStr">
        <is>
          <t>Md. Mostansir Billah</t>
        </is>
      </c>
      <c r="E735" s="29" t="inlineStr">
        <is>
          <t>103-33-271</t>
        </is>
      </c>
      <c r="F735" s="49">
        <f>IF((MID(E735,5,2))="10","ENG",IF((MID(E735,5,2))="11","BBA",IF((MID(E735,5,2))="12","MBA(E)",IF((MID(E735,5,2))="14","MBA",IF((MID(E735,5,2))="15","CSE",IF((MID(E735,5,2))="16","CIS",IF((MID(E735,5,2))="17","MS-MIS",IF((MID(E735,5,2))="18","B.COM",IF((MID(E735,5,2))="19","ETE",IF((MID(E735,5,2))="20","CS",IF((MID(E735,5,2))="21","MA-ENG(P)",IF((MID(E735,5,2))="22","MA-ENG(F)",IF((MID(E735,5,2))="23","TE",IF((MID(E735,5,2))="24","JMC",IF((MID(E735,5,2))="25","MS-CSE",IF((MID(E735,5,2))="26","LLB(H)",IF((MID(E735,5,2))="27","BRE",IF((MID(E735,5,2))="28","MSS-JMC",IF((MID(E735,5,2))="29","PHARMACY",IF((MID(E735,5,2))="30","ESDM",IF((MID(E735,5,2))="31","MS-ETE",IF((MID(E735,5,2))="32","MS-TE",IF((MID(E735,5,2))="33","EEE",IF((MID(E735,5,2))="34","NFE",IF((MID(E735,5,2))="35","SWE",IF((MID(E735,5,2))="36","LLB(P)",IF((MID(E735,5,2))="37","LLM(Pre)",IF((MID(E735,5,2))="38","LLM(F)",IF((MID(E735,5,2))="39","ICT",IF((MID(E735,5,2))="40","MTCA",IF((MID(E735,5,2))="41","MS-PH",IF((MID(E735,5,2))="42","ARCH",IF((MID(E735,5,2))="43","THM",IF((MID(E735,5,2))="44","MS-SWE",IF((MID(E735,5,2))="45","ENTRE",IF((MID(E735,5,2))="46","M-PHARM",IF((MID(E735,5,2))="47","CIVIL-ENG",0)))))))))))))))))))))))))))))))))))))</f>
        <v/>
      </c>
      <c r="G735" s="90">
        <f>IF((LEFT(E735,3))="063","Fall-2006",IF((LEFT(E735,3))="071","Spring-2007",IF((LEFT(E735,3))="072","Summer-2007",IF((LEFT(E735,3))="073","Fall-2007",IF((LEFT(E735,3))="081","Spring-2008",IF((LEFT(E735,3))="082","Summer-2008",IF((LEFT(E735,3))="083","Fall-2008",IF((LEFT(E735,3))="091","Spring-2009",IF((LEFT(E735,3))="092","Summer-2009",IF((LEFT(E735,3))="093","Fall-2009",IF((LEFT(E735,3))="101","Spring-2010",IF((LEFT(E735,3))="102","Summer-2010",IF((LEFT(E735,3))="103","Fall-2010",IF((LEFT(E735,3))="111","Spring-2011",IF((LEFT(E735,3))="112","Summer-2011",IF((LEFT(E735,3))="113","Fall-2011",IF((LEFT(E735,3))="121","Spring-2012",IF((LEFT(E735,3))="122","Summer-2012",IF((LEFT(E735,3))="123","Fall-2012",IF((LEFT(E735,3))="131","Spring-2013",IF((LEFT(E735,3))="132","Summer-2013",IF((LEFT(E735,3))="133","Fall-2013",IF((LEFT(E735,3))="141","Spring-2014",IF((LEFT(E735,3))="142","Summer-2014",IF((LEFT(E735,3))="143","Fall-2014",0)))))))))))))))))))))))))</f>
        <v/>
      </c>
      <c r="H735" s="85" t="inlineStr">
        <is>
          <t>Summer-2010</t>
        </is>
      </c>
      <c r="I735" s="85" t="inlineStr">
        <is>
          <t>Project engineering consulting engineering limited, Uttara, Dhaka</t>
        </is>
      </c>
      <c r="J735" s="85" t="inlineStr">
        <is>
          <t>Asst. Design Engineer(Electrical)</t>
        </is>
      </c>
      <c r="K735" s="77" t="inlineStr">
        <is>
          <t>5/1-(3rd Floor), Mohonpur, Adabor, Dhaka-1207</t>
        </is>
      </c>
      <c r="L735" s="77" t="inlineStr">
        <is>
          <t>C/O: Md. Saiful Islam, Vill: Masumpur(Natumpara); PO+PS: Sirajganj Sadar, Dist: Sirajganj</t>
        </is>
      </c>
      <c r="M735" s="32" t="inlineStr">
        <is>
          <t>01713794695</t>
        </is>
      </c>
      <c r="N735" t="inlineStr">
        <is>
          <t>mostansir-271@diu.edu.bd</t>
        </is>
      </c>
    </row>
    <row customHeight="1" ht="12.75" r="736" s="161">
      <c r="A736" s="10" t="n"/>
      <c r="B736" s="85" t="n">
        <v>734</v>
      </c>
      <c r="C736" s="85" t="n"/>
      <c r="D736" s="96" t="inlineStr">
        <is>
          <t>Salma Akter</t>
        </is>
      </c>
      <c r="E736" s="29" t="inlineStr">
        <is>
          <t>102-33-208</t>
        </is>
      </c>
      <c r="F736" s="49">
        <f>IF((MID(E736,5,2))="10","ENG",IF((MID(E736,5,2))="11","BBA",IF((MID(E736,5,2))="12","MBA(E)",IF((MID(E736,5,2))="14","MBA",IF((MID(E736,5,2))="15","CSE",IF((MID(E736,5,2))="16","CIS",IF((MID(E736,5,2))="17","MS-MIS",IF((MID(E736,5,2))="18","B.COM",IF((MID(E736,5,2))="19","ETE",IF((MID(E736,5,2))="20","CS",IF((MID(E736,5,2))="21","MA-ENG(P)",IF((MID(E736,5,2))="22","MA-ENG(F)",IF((MID(E736,5,2))="23","TE",IF((MID(E736,5,2))="24","JMC",IF((MID(E736,5,2))="25","MS-CSE",IF((MID(E736,5,2))="26","LLB(H)",IF((MID(E736,5,2))="27","BRE",IF((MID(E736,5,2))="28","MSS-JMC",IF((MID(E736,5,2))="29","PHARMACY",IF((MID(E736,5,2))="30","ESDM",IF((MID(E736,5,2))="31","MS-ETE",IF((MID(E736,5,2))="32","MS-TE",IF((MID(E736,5,2))="33","EEE",IF((MID(E736,5,2))="34","NFE",IF((MID(E736,5,2))="35","SWE",IF((MID(E736,5,2))="36","LLB(P)",IF((MID(E736,5,2))="37","LLM(Pre)",IF((MID(E736,5,2))="38","LLM(F)",IF((MID(E736,5,2))="39","ICT",IF((MID(E736,5,2))="40","MTCA",IF((MID(E736,5,2))="41","MS-PH",IF((MID(E736,5,2))="42","ARCH",IF((MID(E736,5,2))="43","THM",IF((MID(E736,5,2))="44","MS-SWE",IF((MID(E736,5,2))="45","ENTRE",IF((MID(E736,5,2))="46","M-PHARM",IF((MID(E736,5,2))="47","CIVIL-ENG",0)))))))))))))))))))))))))))))))))))))</f>
        <v/>
      </c>
      <c r="G736" s="90">
        <f>IF((LEFT(E736,3))="063","Fall-2006",IF((LEFT(E736,3))="071","Spring-2007",IF((LEFT(E736,3))="072","Summer-2007",IF((LEFT(E736,3))="073","Fall-2007",IF((LEFT(E736,3))="081","Spring-2008",IF((LEFT(E736,3))="082","Summer-2008",IF((LEFT(E736,3))="083","Fall-2008",IF((LEFT(E736,3))="091","Spring-2009",IF((LEFT(E736,3))="092","Summer-2009",IF((LEFT(E736,3))="093","Fall-2009",IF((LEFT(E736,3))="101","Spring-2010",IF((LEFT(E736,3))="102","Summer-2010",IF((LEFT(E736,3))="103","Fall-2010",IF((LEFT(E736,3))="111","Spring-2011",IF((LEFT(E736,3))="112","Summer-2011",IF((LEFT(E736,3))="113","Fall-2011",IF((LEFT(E736,3))="121","Spring-2012",IF((LEFT(E736,3))="122","Summer-2012",IF((LEFT(E736,3))="123","Fall-2012",IF((LEFT(E736,3))="131","Spring-2013",IF((LEFT(E736,3))="132","Summer-2013",IF((LEFT(E736,3))="133","Fall-2013",IF((LEFT(E736,3))="141","Spring-2014",IF((LEFT(E736,3))="142","Summer-2014",IF((LEFT(E736,3))="143","Fall-2014",0)))))))))))))))))))))))))</f>
        <v/>
      </c>
      <c r="H736" s="85" t="inlineStr">
        <is>
          <t>Spring-2014</t>
        </is>
      </c>
      <c r="I736" s="85" t="inlineStr">
        <is>
          <t>Walton Service Management system, Walton</t>
        </is>
      </c>
      <c r="J736" s="85" t="inlineStr">
        <is>
          <t>Officer-2, Cellular Phone</t>
        </is>
      </c>
      <c r="K736" s="77" t="inlineStr">
        <is>
          <t>53 Greenroad, Dhaka-1205. Flat-8A</t>
        </is>
      </c>
      <c r="L736" s="77" t="inlineStr">
        <is>
          <t>92, Naldanga Road, Jessore, Katowaly Jessore</t>
        </is>
      </c>
      <c r="M736" s="32" t="inlineStr">
        <is>
          <t>01673022191</t>
        </is>
      </c>
      <c r="N736" t="inlineStr">
        <is>
          <t>taj220@gmail.com</t>
        </is>
      </c>
    </row>
    <row customHeight="1" ht="12.75" r="737" s="161">
      <c r="A737" s="10" t="n"/>
      <c r="B737" s="85" t="n">
        <v>735</v>
      </c>
      <c r="C737" s="85" t="n"/>
      <c r="D737" s="96" t="inlineStr">
        <is>
          <t>Md. Mamunur Rashid</t>
        </is>
      </c>
      <c r="E737" s="29" t="inlineStr">
        <is>
          <t>121-14-665</t>
        </is>
      </c>
      <c r="F737" s="49">
        <f>IF((MID(E737,5,2))="10","ENG",IF((MID(E737,5,2))="11","BBA",IF((MID(E737,5,2))="12","MBA(E)",IF((MID(E737,5,2))="14","MBA",IF((MID(E737,5,2))="15","CSE",IF((MID(E737,5,2))="16","CIS",IF((MID(E737,5,2))="17","MS-MIS",IF((MID(E737,5,2))="18","B.COM",IF((MID(E737,5,2))="19","ETE",IF((MID(E737,5,2))="20","CS",IF((MID(E737,5,2))="21","MA-ENG(P)",IF((MID(E737,5,2))="22","MA-ENG(F)",IF((MID(E737,5,2))="23","TE",IF((MID(E737,5,2))="24","JMC",IF((MID(E737,5,2))="25","MS-CSE",IF((MID(E737,5,2))="26","LLB(H)",IF((MID(E737,5,2))="27","BRE",IF((MID(E737,5,2))="28","MSS-JMC",IF((MID(E737,5,2))="29","PHARMACY",IF((MID(E737,5,2))="30","ESDM",IF((MID(E737,5,2))="31","MS-ETE",IF((MID(E737,5,2))="32","MS-TE",IF((MID(E737,5,2))="33","EEE",IF((MID(E737,5,2))="34","NFE",IF((MID(E737,5,2))="35","SWE",IF((MID(E737,5,2))="36","LLB(P)",IF((MID(E737,5,2))="37","LLM(Pre)",IF((MID(E737,5,2))="38","LLM(F)",IF((MID(E737,5,2))="39","ICT",IF((MID(E737,5,2))="40","MTCA",IF((MID(E737,5,2))="41","MS-PH",IF((MID(E737,5,2))="42","ARCH",IF((MID(E737,5,2))="43","THM",IF((MID(E737,5,2))="44","MS-SWE",IF((MID(E737,5,2))="45","ENTRE",IF((MID(E737,5,2))="46","M-PHARM",IF((MID(E737,5,2))="47","CIVIL-ENG",0)))))))))))))))))))))))))))))))))))))</f>
        <v/>
      </c>
      <c r="G737" s="90">
        <f>IF((LEFT(E737,3))="063","Fall-2006",IF((LEFT(E737,3))="071","Spring-2007",IF((LEFT(E737,3))="072","Summer-2007",IF((LEFT(E737,3))="073","Fall-2007",IF((LEFT(E737,3))="081","Spring-2008",IF((LEFT(E737,3))="082","Summer-2008",IF((LEFT(E737,3))="083","Fall-2008",IF((LEFT(E737,3))="091","Spring-2009",IF((LEFT(E737,3))="092","Summer-2009",IF((LEFT(E737,3))="093","Fall-2009",IF((LEFT(E737,3))="101","Spring-2010",IF((LEFT(E737,3))="102","Summer-2010",IF((LEFT(E737,3))="103","Fall-2010",IF((LEFT(E737,3))="111","Spring-2011",IF((LEFT(E737,3))="112","Summer-2011",IF((LEFT(E737,3))="113","Fall-2011",IF((LEFT(E737,3))="121","Spring-2012",IF((LEFT(E737,3))="122","Summer-2012",IF((LEFT(E737,3))="123","Fall-2012",IF((LEFT(E737,3))="131","Spring-2013",IF((LEFT(E737,3))="132","Summer-2013",IF((LEFT(E737,3))="133","Fall-2013",IF((LEFT(E737,3))="141","Spring-2014",IF((LEFT(E737,3))="142","Summer-2014",IF((LEFT(E737,3))="143","Fall-2014",0)))))))))))))))))))))))))</f>
        <v/>
      </c>
      <c r="H737" s="85" t="inlineStr">
        <is>
          <t>Fall-2014</t>
        </is>
      </c>
      <c r="I737" s="85" t="inlineStr">
        <is>
          <t>Shantinagar Customer Contactor of Banglalion Communication LTD.</t>
        </is>
      </c>
      <c r="J737" s="85" t="inlineStr">
        <is>
          <t>Acting In Charge</t>
        </is>
      </c>
      <c r="K737" s="77" t="inlineStr">
        <is>
          <t>House no: 22/15, 3rd Floor, Borobugh, Mirpur-2, Dhaka-1216</t>
        </is>
      </c>
      <c r="L737" s="77" t="inlineStr">
        <is>
          <t>C/O: Md. Abu Hossain, Vill: Bamanpara, PO: Bhajanpur, Thana: Tetulia, Dist: Panchagarh</t>
        </is>
      </c>
      <c r="M737" s="32" t="inlineStr">
        <is>
          <t>01714863819</t>
        </is>
      </c>
      <c r="N737" t="inlineStr">
        <is>
          <t>mamun14-665@diu.edu.bd</t>
        </is>
      </c>
    </row>
    <row customHeight="1" ht="12.75" r="738" s="161">
      <c r="A738" s="10" t="n"/>
      <c r="B738" s="85" t="n">
        <v>736</v>
      </c>
      <c r="C738" s="85" t="n"/>
      <c r="D738" s="96" t="inlineStr">
        <is>
          <t>T. A. Motasim Billah</t>
        </is>
      </c>
      <c r="E738" s="29" t="inlineStr">
        <is>
          <t>111-23-2346</t>
        </is>
      </c>
      <c r="F738" s="49">
        <f>IF((MID(E738,5,2))="10","ENG",IF((MID(E738,5,2))="11","BBA",IF((MID(E738,5,2))="12","MBA(E)",IF((MID(E738,5,2))="14","MBA",IF((MID(E738,5,2))="15","CSE",IF((MID(E738,5,2))="16","CIS",IF((MID(E738,5,2))="17","MS-MIS",IF((MID(E738,5,2))="18","B.COM",IF((MID(E738,5,2))="19","ETE",IF((MID(E738,5,2))="20","CS",IF((MID(E738,5,2))="21","MA-ENG(P)",IF((MID(E738,5,2))="22","MA-ENG(F)",IF((MID(E738,5,2))="23","TE",IF((MID(E738,5,2))="24","JMC",IF((MID(E738,5,2))="25","MS-CSE",IF((MID(E738,5,2))="26","LLB(H)",IF((MID(E738,5,2))="27","BRE",IF((MID(E738,5,2))="28","MSS-JMC",IF((MID(E738,5,2))="29","PHARMACY",IF((MID(E738,5,2))="30","ESDM",IF((MID(E738,5,2))="31","MS-ETE",IF((MID(E738,5,2))="32","MS-TE",IF((MID(E738,5,2))="33","EEE",IF((MID(E738,5,2))="34","NFE",IF((MID(E738,5,2))="35","SWE",IF((MID(E738,5,2))="36","LLB(P)",IF((MID(E738,5,2))="37","LLM(Pre)",IF((MID(E738,5,2))="38","LLM(F)",IF((MID(E738,5,2))="39","ICT",IF((MID(E738,5,2))="40","MTCA",IF((MID(E738,5,2))="41","MS-PH",IF((MID(E738,5,2))="42","ARCH",IF((MID(E738,5,2))="43","THM",IF((MID(E738,5,2))="44","MS-SWE",IF((MID(E738,5,2))="45","ENTRE",IF((MID(E738,5,2))="46","M-PHARM",IF((MID(E738,5,2))="47","CIVIL-ENG",0)))))))))))))))))))))))))))))))))))))</f>
        <v/>
      </c>
      <c r="G738" s="90">
        <f>IF((LEFT(E738,3))="063","Fall-2006",IF((LEFT(E738,3))="071","Spring-2007",IF((LEFT(E738,3))="072","Summer-2007",IF((LEFT(E738,3))="073","Fall-2007",IF((LEFT(E738,3))="081","Spring-2008",IF((LEFT(E738,3))="082","Summer-2008",IF((LEFT(E738,3))="083","Fall-2008",IF((LEFT(E738,3))="091","Spring-2009",IF((LEFT(E738,3))="092","Summer-2009",IF((LEFT(E738,3))="093","Fall-2009",IF((LEFT(E738,3))="101","Spring-2010",IF((LEFT(E738,3))="102","Summer-2010",IF((LEFT(E738,3))="103","Fall-2010",IF((LEFT(E738,3))="111","Spring-2011",IF((LEFT(E738,3))="112","Summer-2011",IF((LEFT(E738,3))="113","Fall-2011",IF((LEFT(E738,3))="121","Spring-2012",IF((LEFT(E738,3))="122","Summer-2012",IF((LEFT(E738,3))="123","Fall-2012",IF((LEFT(E738,3))="131","Spring-2013",IF((LEFT(E738,3))="132","Summer-2013",IF((LEFT(E738,3))="133","Fall-2013",IF((LEFT(E738,3))="141","Spring-2014",IF((LEFT(E738,3))="142","Summer-2014",IF((LEFT(E738,3))="143","Fall-2014",0)))))))))))))))))))))))))</f>
        <v/>
      </c>
      <c r="H738" s="85" t="inlineStr">
        <is>
          <t>Fall-2014</t>
        </is>
      </c>
      <c r="I738" s="85" t="inlineStr">
        <is>
          <t>NR Group</t>
        </is>
      </c>
      <c r="J738" s="85" t="inlineStr">
        <is>
          <t>Production Officer (Knit Dyeing Finishing)</t>
        </is>
      </c>
      <c r="K738" s="77" t="inlineStr">
        <is>
          <t>Valuca, Mymensingh</t>
        </is>
      </c>
      <c r="L738" s="77" t="inlineStr">
        <is>
          <t>Vill: Baranagar, union: Chatalpur, UP: Nasirnagar, Dist: B. Baria</t>
        </is>
      </c>
      <c r="M738" s="32" t="inlineStr">
        <is>
          <t>01677082837</t>
        </is>
      </c>
      <c r="N738" s="90" t="inlineStr">
        <is>
          <t>motasim_2346@diu.edu.bd</t>
        </is>
      </c>
    </row>
    <row customHeight="1" ht="12.75" r="739" s="161">
      <c r="A739" s="10" t="n"/>
      <c r="B739" s="85" t="n">
        <v>237</v>
      </c>
      <c r="C739" s="85" t="n"/>
      <c r="D739" s="96" t="inlineStr">
        <is>
          <t>Md. Mahmud Shikder</t>
        </is>
      </c>
      <c r="E739" s="29" t="inlineStr">
        <is>
          <t>113-11-2291</t>
        </is>
      </c>
      <c r="F739" s="49">
        <f>IF((MID(E739,5,2))="10","ENG",IF((MID(E739,5,2))="11","BBA",IF((MID(E739,5,2))="12","MBA(E)",IF((MID(E739,5,2))="14","MBA",IF((MID(E739,5,2))="15","CSE",IF((MID(E739,5,2))="16","CIS",IF((MID(E739,5,2))="17","MS-MIS",IF((MID(E739,5,2))="18","B.COM",IF((MID(E739,5,2))="19","ETE",IF((MID(E739,5,2))="20","CS",IF((MID(E739,5,2))="21","MA-ENG(P)",IF((MID(E739,5,2))="22","MA-ENG(F)",IF((MID(E739,5,2))="23","TE",IF((MID(E739,5,2))="24","JMC",IF((MID(E739,5,2))="25","MS-CSE",IF((MID(E739,5,2))="26","LLB(H)",IF((MID(E739,5,2))="27","BRE",IF((MID(E739,5,2))="28","MSS-JMC",IF((MID(E739,5,2))="29","PHARMACY",IF((MID(E739,5,2))="30","ESDM",IF((MID(E739,5,2))="31","MS-ETE",IF((MID(E739,5,2))="32","MS-TE",IF((MID(E739,5,2))="33","EEE",IF((MID(E739,5,2))="34","NFE",IF((MID(E739,5,2))="35","SWE",IF((MID(E739,5,2))="36","LLB(P)",IF((MID(E739,5,2))="37","LLM(Pre)",IF((MID(E739,5,2))="38","LLM(F)",IF((MID(E739,5,2))="39","ICT",IF((MID(E739,5,2))="40","MTCA",IF((MID(E739,5,2))="41","MS-PH",IF((MID(E739,5,2))="42","ARCH",IF((MID(E739,5,2))="43","THM",IF((MID(E739,5,2))="44","MS-SWE",IF((MID(E739,5,2))="45","ENTRE",IF((MID(E739,5,2))="46","M-PHARM",IF((MID(E739,5,2))="47","CIVIL-ENG",0)))))))))))))))))))))))))))))))))))))</f>
        <v/>
      </c>
      <c r="G739" s="90">
        <f>IF((LEFT(E739,3))="063","Fall-2006",IF((LEFT(E739,3))="071","Spring-2007",IF((LEFT(E739,3))="072","Summer-2007",IF((LEFT(E739,3))="073","Fall-2007",IF((LEFT(E739,3))="081","Spring-2008",IF((LEFT(E739,3))="082","Summer-2008",IF((LEFT(E739,3))="083","Fall-2008",IF((LEFT(E739,3))="091","Spring-2009",IF((LEFT(E739,3))="092","Summer-2009",IF((LEFT(E739,3))="093","Fall-2009",IF((LEFT(E739,3))="101","Spring-2010",IF((LEFT(E739,3))="102","Summer-2010",IF((LEFT(E739,3))="103","Fall-2010",IF((LEFT(E739,3))="111","Spring-2011",IF((LEFT(E739,3))="112","Summer-2011",IF((LEFT(E739,3))="113","Fall-2011",IF((LEFT(E739,3))="121","Spring-2012",IF((LEFT(E739,3))="122","Summer-2012",IF((LEFT(E739,3))="123","Fall-2012",IF((LEFT(E739,3))="131","Spring-2013",IF((LEFT(E739,3))="132","Summer-2013",IF((LEFT(E739,3))="133","Fall-2013",IF((LEFT(E739,3))="141","Spring-2014",IF((LEFT(E739,3))="142","Summer-2014",IF((LEFT(E739,3))="143","Fall-2014",0)))))))))))))))))))))))))</f>
        <v/>
      </c>
      <c r="H739" s="85" t="inlineStr">
        <is>
          <t>Spring-2015</t>
        </is>
      </c>
      <c r="I739" s="85" t="inlineStr">
        <is>
          <t>-</t>
        </is>
      </c>
      <c r="J739" s="85" t="inlineStr">
        <is>
          <t>-</t>
        </is>
      </c>
      <c r="K739" s="77" t="inlineStr">
        <is>
          <t>104/1, Amhaltra, Jollarpar, Narayangonj.</t>
        </is>
      </c>
      <c r="L739" s="77" t="inlineStr">
        <is>
          <t>104/1, Amhaltra, Jollarpar, Narayangonj.</t>
        </is>
      </c>
      <c r="M739" s="32" t="inlineStr">
        <is>
          <t>01670145064</t>
        </is>
      </c>
      <c r="N739" s="90" t="inlineStr">
        <is>
          <t>mahmud.shikder@yahoo.com</t>
        </is>
      </c>
    </row>
    <row customHeight="1" ht="12.75" r="740" s="161">
      <c r="A740" s="10" t="n"/>
      <c r="B740" s="85" t="n">
        <v>738</v>
      </c>
      <c r="C740" s="85" t="n"/>
      <c r="D740" s="96" t="inlineStr">
        <is>
          <t>Gazi Omar Sharif</t>
        </is>
      </c>
      <c r="E740" s="29" t="inlineStr">
        <is>
          <t>111-10-657</t>
        </is>
      </c>
      <c r="F740" s="49">
        <f>IF((MID(E740,5,2))="10","ENG",IF((MID(E740,5,2))="11","BBA",IF((MID(E740,5,2))="12","MBA(E)",IF((MID(E740,5,2))="14","MBA",IF((MID(E740,5,2))="15","CSE",IF((MID(E740,5,2))="16","CIS",IF((MID(E740,5,2))="17","MS-MIS",IF((MID(E740,5,2))="18","B.COM",IF((MID(E740,5,2))="19","ETE",IF((MID(E740,5,2))="20","CS",IF((MID(E740,5,2))="21","MA-ENG(P)",IF((MID(E740,5,2))="22","MA-ENG(F)",IF((MID(E740,5,2))="23","TE",IF((MID(E740,5,2))="24","JMC",IF((MID(E740,5,2))="25","MS-CSE",IF((MID(E740,5,2))="26","LLB(H)",IF((MID(E740,5,2))="27","BRE",IF((MID(E740,5,2))="28","MSS-JMC",IF((MID(E740,5,2))="29","PHARMACY",IF((MID(E740,5,2))="30","ESDM",IF((MID(E740,5,2))="31","MS-ETE",IF((MID(E740,5,2))="32","MS-TE",IF((MID(E740,5,2))="33","EEE",IF((MID(E740,5,2))="34","NFE",IF((MID(E740,5,2))="35","SWE",IF((MID(E740,5,2))="36","LLB(P)",IF((MID(E740,5,2))="37","LLM(Pre)",IF((MID(E740,5,2))="38","LLM(F)",IF((MID(E740,5,2))="39","ICT",IF((MID(E740,5,2))="40","MTCA",IF((MID(E740,5,2))="41","MS-PH",IF((MID(E740,5,2))="42","ARCH",IF((MID(E740,5,2))="43","THM",IF((MID(E740,5,2))="44","MS-SWE",IF((MID(E740,5,2))="45","ENTRE",IF((MID(E740,5,2))="46","M-PHARM",IF((MID(E740,5,2))="47","CIVIL-ENG",0)))))))))))))))))))))))))))))))))))))</f>
        <v/>
      </c>
      <c r="G740" s="90">
        <f>IF((LEFT(E740,3))="063","Fall-2006",IF((LEFT(E740,3))="071","Spring-2007",IF((LEFT(E740,3))="072","Summer-2007",IF((LEFT(E740,3))="073","Fall-2007",IF((LEFT(E740,3))="081","Spring-2008",IF((LEFT(E740,3))="082","Summer-2008",IF((LEFT(E740,3))="083","Fall-2008",IF((LEFT(E740,3))="091","Spring-2009",IF((LEFT(E740,3))="092","Summer-2009",IF((LEFT(E740,3))="093","Fall-2009",IF((LEFT(E740,3))="101","Spring-2010",IF((LEFT(E740,3))="102","Summer-2010",IF((LEFT(E740,3))="103","Fall-2010",IF((LEFT(E740,3))="111","Spring-2011",IF((LEFT(E740,3))="112","Summer-2011",IF((LEFT(E740,3))="113","Fall-2011",IF((LEFT(E740,3))="121","Spring-2012",IF((LEFT(E740,3))="122","Summer-2012",IF((LEFT(E740,3))="123","Fall-2012",IF((LEFT(E740,3))="131","Spring-2013",IF((LEFT(E740,3))="132","Summer-2013",IF((LEFT(E740,3))="133","Fall-2013",IF((LEFT(E740,3))="141","Spring-2014",IF((LEFT(E740,3))="142","Summer-2014",IF((LEFT(E740,3))="143","Fall-2014",0)))))))))))))))))))))))))</f>
        <v/>
      </c>
      <c r="H740" s="85" t="inlineStr">
        <is>
          <t>Spring-2015</t>
        </is>
      </c>
      <c r="I740" s="85" t="inlineStr">
        <is>
          <t>UNICEF</t>
        </is>
      </c>
      <c r="J740" s="85" t="inlineStr">
        <is>
          <t>Research Associate</t>
        </is>
      </c>
      <c r="K740" s="77" t="inlineStr">
        <is>
          <t>House: 69, Road-06, Shakhertak mohammadpur,Dhaka-1207</t>
        </is>
      </c>
      <c r="L740" s="77" t="inlineStr">
        <is>
          <t>Ramnagar Hati, PO+PS: Raipura, Dist: Narsingdi</t>
        </is>
      </c>
      <c r="M740" s="32" t="inlineStr">
        <is>
          <t>01711101911</t>
        </is>
      </c>
      <c r="N740" t="inlineStr">
        <is>
          <t>gaziomar69@gmail.com</t>
        </is>
      </c>
    </row>
    <row customHeight="1" ht="12.75" r="741" s="161">
      <c r="A741" s="10" t="n"/>
      <c r="B741" s="85" t="n">
        <v>739</v>
      </c>
      <c r="C741" s="85" t="n"/>
      <c r="D741" s="96" t="inlineStr">
        <is>
          <t>Md. Musa Ali</t>
        </is>
      </c>
      <c r="E741" s="29" t="inlineStr">
        <is>
          <t>111-10-655</t>
        </is>
      </c>
      <c r="F741" s="49">
        <f>IF((MID(E741,5,2))="10","ENG",IF((MID(E741,5,2))="11","BBA",IF((MID(E741,5,2))="12","MBA(E)",IF((MID(E741,5,2))="14","MBA",IF((MID(E741,5,2))="15","CSE",IF((MID(E741,5,2))="16","CIS",IF((MID(E741,5,2))="17","MS-MIS",IF((MID(E741,5,2))="18","B.COM",IF((MID(E741,5,2))="19","ETE",IF((MID(E741,5,2))="20","CS",IF((MID(E741,5,2))="21","MA-ENG(P)",IF((MID(E741,5,2))="22","MA-ENG(F)",IF((MID(E741,5,2))="23","TE",IF((MID(E741,5,2))="24","JMC",IF((MID(E741,5,2))="25","MS-CSE",IF((MID(E741,5,2))="26","LLB(H)",IF((MID(E741,5,2))="27","BRE",IF((MID(E741,5,2))="28","MSS-JMC",IF((MID(E741,5,2))="29","PHARMACY",IF((MID(E741,5,2))="30","ESDM",IF((MID(E741,5,2))="31","MS-ETE",IF((MID(E741,5,2))="32","MS-TE",IF((MID(E741,5,2))="33","EEE",IF((MID(E741,5,2))="34","NFE",IF((MID(E741,5,2))="35","SWE",IF((MID(E741,5,2))="36","LLB(P)",IF((MID(E741,5,2))="37","LLM(Pre)",IF((MID(E741,5,2))="38","LLM(F)",IF((MID(E741,5,2))="39","ICT",IF((MID(E741,5,2))="40","MTCA",IF((MID(E741,5,2))="41","MS-PH",IF((MID(E741,5,2))="42","ARCH",IF((MID(E741,5,2))="43","THM",IF((MID(E741,5,2))="44","MS-SWE",IF((MID(E741,5,2))="45","ENTRE",IF((MID(E741,5,2))="46","M-PHARM",IF((MID(E741,5,2))="47","CIVIL-ENG",0)))))))))))))))))))))))))))))))))))))</f>
        <v/>
      </c>
      <c r="G741" s="90">
        <f>IF((LEFT(E741,3))="063","Fall-2006",IF((LEFT(E741,3))="071","Spring-2007",IF((LEFT(E741,3))="072","Summer-2007",IF((LEFT(E741,3))="073","Fall-2007",IF((LEFT(E741,3))="081","Spring-2008",IF((LEFT(E741,3))="082","Summer-2008",IF((LEFT(E741,3))="083","Fall-2008",IF((LEFT(E741,3))="091","Spring-2009",IF((LEFT(E741,3))="092","Summer-2009",IF((LEFT(E741,3))="093","Fall-2009",IF((LEFT(E741,3))="101","Spring-2010",IF((LEFT(E741,3))="102","Summer-2010",IF((LEFT(E741,3))="103","Fall-2010",IF((LEFT(E741,3))="111","Spring-2011",IF((LEFT(E741,3))="112","Summer-2011",IF((LEFT(E741,3))="113","Fall-2011",IF((LEFT(E741,3))="121","Spring-2012",IF((LEFT(E741,3))="122","Summer-2012",IF((LEFT(E741,3))="123","Fall-2012",IF((LEFT(E741,3))="131","Spring-2013",IF((LEFT(E741,3))="132","Summer-2013",IF((LEFT(E741,3))="133","Fall-2013",IF((LEFT(E741,3))="141","Spring-2014",IF((LEFT(E741,3))="142","Summer-2014",IF((LEFT(E741,3))="143","Fall-2014",0)))))))))))))))))))))))))</f>
        <v/>
      </c>
      <c r="H741" s="85" t="inlineStr">
        <is>
          <t>Spring-2015</t>
        </is>
      </c>
      <c r="I741" s="85" t="inlineStr">
        <is>
          <t>-</t>
        </is>
      </c>
      <c r="J741" s="85" t="inlineStr">
        <is>
          <t>-</t>
        </is>
      </c>
      <c r="K741" s="77" t="inlineStr">
        <is>
          <t>Hosue No-69, Road No-06, Shakhertak, Mohammadpur, Dhaka-1207.</t>
        </is>
      </c>
      <c r="L741" s="77" t="inlineStr">
        <is>
          <t>Ramnagor Hati, Post-Raipura, Thana-Raipura, Dist-Narsingdi.</t>
        </is>
      </c>
      <c r="M741" s="32" t="inlineStr">
        <is>
          <t>01737562243</t>
        </is>
      </c>
      <c r="N741" t="inlineStr">
        <is>
          <t>musa10-655@diu.edu.bd</t>
        </is>
      </c>
    </row>
    <row customHeight="1" ht="12.75" r="742" s="161">
      <c r="A742" s="10" t="n"/>
      <c r="B742" s="85" t="n">
        <v>740</v>
      </c>
      <c r="C742" s="85" t="n"/>
      <c r="D742" s="96" t="inlineStr">
        <is>
          <t>Mahabuba Yesmin Sumi</t>
        </is>
      </c>
      <c r="E742" s="29" t="inlineStr">
        <is>
          <t>111-23-2336</t>
        </is>
      </c>
      <c r="F742" s="49">
        <f>IF((MID(E742,5,2))="10","ENG",IF((MID(E742,5,2))="11","BBA",IF((MID(E742,5,2))="12","MBA(E)",IF((MID(E742,5,2))="14","MBA",IF((MID(E742,5,2))="15","CSE",IF((MID(E742,5,2))="16","CIS",IF((MID(E742,5,2))="17","MS-MIS",IF((MID(E742,5,2))="18","B.COM",IF((MID(E742,5,2))="19","ETE",IF((MID(E742,5,2))="20","CS",IF((MID(E742,5,2))="21","MA-ENG(P)",IF((MID(E742,5,2))="22","MA-ENG(F)",IF((MID(E742,5,2))="23","TE",IF((MID(E742,5,2))="24","JMC",IF((MID(E742,5,2))="25","MS-CSE",IF((MID(E742,5,2))="26","LLB(H)",IF((MID(E742,5,2))="27","BRE",IF((MID(E742,5,2))="28","MSS-JMC",IF((MID(E742,5,2))="29","PHARMACY",IF((MID(E742,5,2))="30","ESDM",IF((MID(E742,5,2))="31","MS-ETE",IF((MID(E742,5,2))="32","MS-TE",IF((MID(E742,5,2))="33","EEE",IF((MID(E742,5,2))="34","NFE",IF((MID(E742,5,2))="35","SWE",IF((MID(E742,5,2))="36","LLB(P)",IF((MID(E742,5,2))="37","LLM(Pre)",IF((MID(E742,5,2))="38","LLM(F)",IF((MID(E742,5,2))="39","ICT",IF((MID(E742,5,2))="40","MTCA",IF((MID(E742,5,2))="41","MS-PH",IF((MID(E742,5,2))="42","ARCH",IF((MID(E742,5,2))="43","THM",IF((MID(E742,5,2))="44","MS-SWE",IF((MID(E742,5,2))="45","ENTRE",IF((MID(E742,5,2))="46","M-PHARM",IF((MID(E742,5,2))="47","CIVIL-ENG",0)))))))))))))))))))))))))))))))))))))</f>
        <v/>
      </c>
      <c r="G742" s="90">
        <f>IF((LEFT(E742,3))="063","Fall-2006",IF((LEFT(E742,3))="071","Spring-2007",IF((LEFT(E742,3))="072","Summer-2007",IF((LEFT(E742,3))="073","Fall-2007",IF((LEFT(E742,3))="081","Spring-2008",IF((LEFT(E742,3))="082","Summer-2008",IF((LEFT(E742,3))="083","Fall-2008",IF((LEFT(E742,3))="091","Spring-2009",IF((LEFT(E742,3))="092","Summer-2009",IF((LEFT(E742,3))="093","Fall-2009",IF((LEFT(E742,3))="101","Spring-2010",IF((LEFT(E742,3))="102","Summer-2010",IF((LEFT(E742,3))="103","Fall-2010",IF((LEFT(E742,3))="111","Spring-2011",IF((LEFT(E742,3))="112","Summer-2011",IF((LEFT(E742,3))="113","Fall-2011",IF((LEFT(E742,3))="121","Spring-2012",IF((LEFT(E742,3))="122","Summer-2012",IF((LEFT(E742,3))="123","Fall-2012",IF((LEFT(E742,3))="131","Spring-2013",IF((LEFT(E742,3))="132","Summer-2013",IF((LEFT(E742,3))="133","Fall-2013",IF((LEFT(E742,3))="141","Spring-2014",IF((LEFT(E742,3))="142","Summer-2014",IF((LEFT(E742,3))="143","Fall-2014",0)))))))))))))))))))))))))</f>
        <v/>
      </c>
      <c r="H742" s="85" t="inlineStr">
        <is>
          <t>Fall-2014</t>
        </is>
      </c>
      <c r="I742" s="85" t="inlineStr">
        <is>
          <t>Denimac Washing LTD.</t>
        </is>
      </c>
      <c r="J742" s="85" t="inlineStr">
        <is>
          <t>Executive(Washing Lab)</t>
        </is>
      </c>
      <c r="K742" s="77" t="inlineStr">
        <is>
          <t>Sripur, Gazipur, Dhaka</t>
        </is>
      </c>
      <c r="L742" s="77" t="inlineStr">
        <is>
          <t>139,10 para, Matlab(south) Chandpur</t>
        </is>
      </c>
      <c r="M742" s="32" t="inlineStr">
        <is>
          <t>01938388905</t>
        </is>
      </c>
      <c r="N742" s="90" t="inlineStr">
        <is>
          <t>sumi23-2336@diu.edu.bd</t>
        </is>
      </c>
    </row>
    <row customHeight="1" ht="12.75" r="743" s="161">
      <c r="A743" s="10" t="n"/>
      <c r="B743" s="85" t="n">
        <v>741</v>
      </c>
      <c r="C743" s="85" t="n"/>
      <c r="D743" s="96" t="inlineStr">
        <is>
          <t>Md. Mostafizur Rahman</t>
        </is>
      </c>
      <c r="E743" s="29" t="inlineStr">
        <is>
          <t>093-33-123</t>
        </is>
      </c>
      <c r="F743" s="49">
        <f>IF((MID(E743,5,2))="10","ENG",IF((MID(E743,5,2))="11","BBA",IF((MID(E743,5,2))="12","MBA(E)",IF((MID(E743,5,2))="14","MBA",IF((MID(E743,5,2))="15","CSE",IF((MID(E743,5,2))="16","CIS",IF((MID(E743,5,2))="17","MS-MIS",IF((MID(E743,5,2))="18","B.COM",IF((MID(E743,5,2))="19","ETE",IF((MID(E743,5,2))="20","CS",IF((MID(E743,5,2))="21","MA-ENG(P)",IF((MID(E743,5,2))="22","MA-ENG(F)",IF((MID(E743,5,2))="23","TE",IF((MID(E743,5,2))="24","JMC",IF((MID(E743,5,2))="25","MS-CSE",IF((MID(E743,5,2))="26","LLB(H)",IF((MID(E743,5,2))="27","BRE",IF((MID(E743,5,2))="28","MSS-JMC",IF((MID(E743,5,2))="29","PHARMACY",IF((MID(E743,5,2))="30","ESDM",IF((MID(E743,5,2))="31","MS-ETE",IF((MID(E743,5,2))="32","MS-TE",IF((MID(E743,5,2))="33","EEE",IF((MID(E743,5,2))="34","NFE",IF((MID(E743,5,2))="35","SWE",IF((MID(E743,5,2))="36","LLB(P)",IF((MID(E743,5,2))="37","LLM(Pre)",IF((MID(E743,5,2))="38","LLM(F)",IF((MID(E743,5,2))="39","ICT",IF((MID(E743,5,2))="40","MTCA",IF((MID(E743,5,2))="41","MS-PH",IF((MID(E743,5,2))="42","ARCH",IF((MID(E743,5,2))="43","THM",IF((MID(E743,5,2))="44","MS-SWE",IF((MID(E743,5,2))="45","ENTRE",IF((MID(E743,5,2))="46","M-PHARM",IF((MID(E743,5,2))="47","CIVIL-ENG",0)))))))))))))))))))))))))))))))))))))</f>
        <v/>
      </c>
      <c r="G743" s="90">
        <f>IF((LEFT(E743,3))="063","Fall-2006",IF((LEFT(E743,3))="071","Spring-2007",IF((LEFT(E743,3))="072","Summer-2007",IF((LEFT(E743,3))="073","Fall-2007",IF((LEFT(E743,3))="081","Spring-2008",IF((LEFT(E743,3))="082","Summer-2008",IF((LEFT(E743,3))="083","Fall-2008",IF((LEFT(E743,3))="091","Spring-2009",IF((LEFT(E743,3))="092","Summer-2009",IF((LEFT(E743,3))="093","Fall-2009",IF((LEFT(E743,3))="101","Spring-2010",IF((LEFT(E743,3))="102","Summer-2010",IF((LEFT(E743,3))="103","Fall-2010",IF((LEFT(E743,3))="111","Spring-2011",IF((LEFT(E743,3))="112","Summer-2011",IF((LEFT(E743,3))="113","Fall-2011",IF((LEFT(E743,3))="121","Spring-2012",IF((LEFT(E743,3))="122","Summer-2012",IF((LEFT(E743,3))="123","Fall-2012",IF((LEFT(E743,3))="131","Spring-2013",IF((LEFT(E743,3))="132","Summer-2013",IF((LEFT(E743,3))="133","Fall-2013",IF((LEFT(E743,3))="141","Spring-2014",IF((LEFT(E743,3))="142","Summer-2014",IF((LEFT(E743,3))="143","Fall-2014",0)))))))))))))))))))))))))</f>
        <v/>
      </c>
      <c r="H743" s="85" t="inlineStr">
        <is>
          <t>Fall-2014</t>
        </is>
      </c>
      <c r="I743" s="85" t="inlineStr">
        <is>
          <t>-</t>
        </is>
      </c>
      <c r="J743" s="85" t="inlineStr">
        <is>
          <t>-</t>
        </is>
      </c>
      <c r="K743" s="77" t="inlineStr">
        <is>
          <t>338, B-2,Jafarabad, Mohammadpur, Dhaka-1207</t>
        </is>
      </c>
      <c r="L743" s="77" t="inlineStr">
        <is>
          <t>Vill-Roghunathpur, Post-Pirganj, Thana-Pirganj, Dist-Thakurgaon.</t>
        </is>
      </c>
      <c r="M743" s="32" t="inlineStr">
        <is>
          <t>01723015819</t>
        </is>
      </c>
      <c r="N743" t="inlineStr">
        <is>
          <t>mostafiz.md01@gamil.com</t>
        </is>
      </c>
    </row>
    <row customHeight="1" ht="12.75" r="744" s="161">
      <c r="A744" s="10" t="n"/>
      <c r="B744" s="85" t="n">
        <v>742</v>
      </c>
      <c r="C744" s="85" t="n"/>
      <c r="D744" s="96" t="inlineStr">
        <is>
          <t>Diti Rani Saha</t>
        </is>
      </c>
      <c r="E744" s="29" t="inlineStr">
        <is>
          <t>103-29-216</t>
        </is>
      </c>
      <c r="F744" s="49">
        <f>IF((MID(E744,5,2))="10","ENG",IF((MID(E744,5,2))="11","BBA",IF((MID(E744,5,2))="12","MBA(E)",IF((MID(E744,5,2))="14","MBA",IF((MID(E744,5,2))="15","CSE",IF((MID(E744,5,2))="16","CIS",IF((MID(E744,5,2))="17","MS-MIS",IF((MID(E744,5,2))="18","B.COM",IF((MID(E744,5,2))="19","ETE",IF((MID(E744,5,2))="20","CS",IF((MID(E744,5,2))="21","MA-ENG(P)",IF((MID(E744,5,2))="22","MA-ENG(F)",IF((MID(E744,5,2))="23","TE",IF((MID(E744,5,2))="24","JMC",IF((MID(E744,5,2))="25","MS-CSE",IF((MID(E744,5,2))="26","LLB(H)",IF((MID(E744,5,2))="27","BRE",IF((MID(E744,5,2))="28","MSS-JMC",IF((MID(E744,5,2))="29","PHARMACY",IF((MID(E744,5,2))="30","ESDM",IF((MID(E744,5,2))="31","MS-ETE",IF((MID(E744,5,2))="32","MS-TE",IF((MID(E744,5,2))="33","EEE",IF((MID(E744,5,2))="34","NFE",IF((MID(E744,5,2))="35","SWE",IF((MID(E744,5,2))="36","LLB(P)",IF((MID(E744,5,2))="37","LLM(Pre)",IF((MID(E744,5,2))="38","LLM(F)",IF((MID(E744,5,2))="39","ICT",IF((MID(E744,5,2))="40","MTCA",IF((MID(E744,5,2))="41","MS-PH",IF((MID(E744,5,2))="42","ARCH",IF((MID(E744,5,2))="43","THM",IF((MID(E744,5,2))="44","MS-SWE",IF((MID(E744,5,2))="45","ENTRE",IF((MID(E744,5,2))="46","M-PHARM",IF((MID(E744,5,2))="47","CIVIL-ENG",0)))))))))))))))))))))))))))))))))))))</f>
        <v/>
      </c>
      <c r="G744" s="90">
        <f>IF((LEFT(E744,3))="063","Fall-2006",IF((LEFT(E744,3))="071","Spring-2007",IF((LEFT(E744,3))="072","Summer-2007",IF((LEFT(E744,3))="073","Fall-2007",IF((LEFT(E744,3))="081","Spring-2008",IF((LEFT(E744,3))="082","Summer-2008",IF((LEFT(E744,3))="083","Fall-2008",IF((LEFT(E744,3))="091","Spring-2009",IF((LEFT(E744,3))="092","Summer-2009",IF((LEFT(E744,3))="093","Fall-2009",IF((LEFT(E744,3))="101","Spring-2010",IF((LEFT(E744,3))="102","Summer-2010",IF((LEFT(E744,3))="103","Fall-2010",IF((LEFT(E744,3))="111","Spring-2011",IF((LEFT(E744,3))="112","Summer-2011",IF((LEFT(E744,3))="113","Fall-2011",IF((LEFT(E744,3))="121","Spring-2012",IF((LEFT(E744,3))="122","Summer-2012",IF((LEFT(E744,3))="123","Fall-2012",IF((LEFT(E744,3))="131","Spring-2013",IF((LEFT(E744,3))="132","Summer-2013",IF((LEFT(E744,3))="133","Fall-2013",IF((LEFT(E744,3))="141","Spring-2014",IF((LEFT(E744,3))="142","Summer-2014",IF((LEFT(E744,3))="143","Fall-2014",0)))))))))))))))))))))))))</f>
        <v/>
      </c>
      <c r="H744" s="85" t="inlineStr">
        <is>
          <t>Spring-2015</t>
        </is>
      </c>
      <c r="I744" s="85" t="inlineStr">
        <is>
          <t>FBA(BD) Ltd</t>
        </is>
      </c>
      <c r="J744" s="85" t="inlineStr">
        <is>
          <t>Student Consultant and Business Development Officer.</t>
        </is>
      </c>
      <c r="K744" s="77" t="inlineStr">
        <is>
          <t>81/A, Monipuripara, 2 No Gate, Tejgoan, Dhaka-1215.</t>
        </is>
      </c>
      <c r="L744" s="77" t="inlineStr">
        <is>
          <t>Vill-Khachan, Post-Kanchan, Thana-Rupgonj, Dist-Narayangonj.</t>
        </is>
      </c>
      <c r="M744" s="32" t="inlineStr">
        <is>
          <t>01625756925</t>
        </is>
      </c>
      <c r="N744" s="90" t="inlineStr">
        <is>
          <t>sahaditi109@gmail.com</t>
        </is>
      </c>
    </row>
    <row customHeight="1" ht="12.75" r="745" s="161">
      <c r="A745" s="10" t="n"/>
      <c r="B745" s="85" t="n">
        <v>743</v>
      </c>
      <c r="C745" s="85" t="n"/>
      <c r="D745" s="96" t="inlineStr">
        <is>
          <t>Suvasish Mondal</t>
        </is>
      </c>
      <c r="E745" s="29" t="inlineStr">
        <is>
          <t>111-11-1768</t>
        </is>
      </c>
      <c r="F745" s="49">
        <f>IF((MID(E745,5,2))="10","ENG",IF((MID(E745,5,2))="11","BBA",IF((MID(E745,5,2))="12","MBA(E)",IF((MID(E745,5,2))="14","MBA",IF((MID(E745,5,2))="15","CSE",IF((MID(E745,5,2))="16","CIS",IF((MID(E745,5,2))="17","MS-MIS",IF((MID(E745,5,2))="18","B.COM",IF((MID(E745,5,2))="19","ETE",IF((MID(E745,5,2))="20","CS",IF((MID(E745,5,2))="21","MA-ENG(P)",IF((MID(E745,5,2))="22","MA-ENG(F)",IF((MID(E745,5,2))="23","TE",IF((MID(E745,5,2))="24","JMC",IF((MID(E745,5,2))="25","MS-CSE",IF((MID(E745,5,2))="26","LLB(H)",IF((MID(E745,5,2))="27","BRE",IF((MID(E745,5,2))="28","MSS-JMC",IF((MID(E745,5,2))="29","PHARMACY",IF((MID(E745,5,2))="30","ESDM",IF((MID(E745,5,2))="31","MS-ETE",IF((MID(E745,5,2))="32","MS-TE",IF((MID(E745,5,2))="33","EEE",IF((MID(E745,5,2))="34","NFE",IF((MID(E745,5,2))="35","SWE",IF((MID(E745,5,2))="36","LLB(P)",IF((MID(E745,5,2))="37","LLM(Pre)",IF((MID(E745,5,2))="38","LLM(F)",IF((MID(E745,5,2))="39","ICT",IF((MID(E745,5,2))="40","MTCA",IF((MID(E745,5,2))="41","MS-PH",IF((MID(E745,5,2))="42","ARCH",IF((MID(E745,5,2))="43","THM",IF((MID(E745,5,2))="44","MS-SWE",IF((MID(E745,5,2))="45","ENTRE",IF((MID(E745,5,2))="46","M-PHARM",IF((MID(E745,5,2))="47","CIVIL-ENG",0)))))))))))))))))))))))))))))))))))))</f>
        <v/>
      </c>
      <c r="G745" s="90">
        <f>IF((LEFT(E745,3))="063","Fall-2006",IF((LEFT(E745,3))="071","Spring-2007",IF((LEFT(E745,3))="072","Summer-2007",IF((LEFT(E745,3))="073","Fall-2007",IF((LEFT(E745,3))="081","Spring-2008",IF((LEFT(E745,3))="082","Summer-2008",IF((LEFT(E745,3))="083","Fall-2008",IF((LEFT(E745,3))="091","Spring-2009",IF((LEFT(E745,3))="092","Summer-2009",IF((LEFT(E745,3))="093","Fall-2009",IF((LEFT(E745,3))="101","Spring-2010",IF((LEFT(E745,3))="102","Summer-2010",IF((LEFT(E745,3))="103","Fall-2010",IF((LEFT(E745,3))="111","Spring-2011",IF((LEFT(E745,3))="112","Summer-2011",IF((LEFT(E745,3))="113","Fall-2011",IF((LEFT(E745,3))="121","Spring-2012",IF((LEFT(E745,3))="122","Summer-2012",IF((LEFT(E745,3))="123","Fall-2012",IF((LEFT(E745,3))="131","Spring-2013",IF((LEFT(E745,3))="132","Summer-2013",IF((LEFT(E745,3))="133","Fall-2013",IF((LEFT(E745,3))="141","Spring-2014",IF((LEFT(E745,3))="142","Summer-2014",IF((LEFT(E745,3))="143","Fall-2014",0)))))))))))))))))))))))))</f>
        <v/>
      </c>
      <c r="H745" s="85" t="inlineStr">
        <is>
          <t>Fall-2014</t>
        </is>
      </c>
      <c r="I745" s="85" t="inlineStr">
        <is>
          <t>-</t>
        </is>
      </c>
      <c r="J745" s="85" t="inlineStr">
        <is>
          <t>-</t>
        </is>
      </c>
      <c r="K745" s="77" t="inlineStr">
        <is>
          <t>1/A, Katasur, Mohammadpur, Dhaka-1207.</t>
        </is>
      </c>
      <c r="L745" s="77" t="inlineStr">
        <is>
          <t>Vill-Pali, Post-Narayanpara, Thana-joypurhat, Dist-Joypurhat.</t>
        </is>
      </c>
      <c r="M745" s="32" t="inlineStr">
        <is>
          <t>01719166325</t>
        </is>
      </c>
      <c r="N745" t="inlineStr">
        <is>
          <t>mondol11-1768@diu.edu.bd</t>
        </is>
      </c>
    </row>
    <row customHeight="1" ht="12.75" r="746" s="161">
      <c r="A746" s="10" t="n"/>
      <c r="B746" s="85" t="n">
        <v>744</v>
      </c>
      <c r="C746" s="85" t="n"/>
      <c r="D746" s="96" t="inlineStr">
        <is>
          <t>Md. Motaleb Hossain.</t>
        </is>
      </c>
      <c r="E746" s="29" t="inlineStr">
        <is>
          <t>111-33-396</t>
        </is>
      </c>
      <c r="F746" s="49">
        <f>IF((MID(E746,5,2))="10","ENG",IF((MID(E746,5,2))="11","BBA",IF((MID(E746,5,2))="12","MBA(E)",IF((MID(E746,5,2))="14","MBA",IF((MID(E746,5,2))="15","CSE",IF((MID(E746,5,2))="16","CIS",IF((MID(E746,5,2))="17","MS-MIS",IF((MID(E746,5,2))="18","B.COM",IF((MID(E746,5,2))="19","ETE",IF((MID(E746,5,2))="20","CS",IF((MID(E746,5,2))="21","MA-ENG(P)",IF((MID(E746,5,2))="22","MA-ENG(F)",IF((MID(E746,5,2))="23","TE",IF((MID(E746,5,2))="24","JMC",IF((MID(E746,5,2))="25","MS-CSE",IF((MID(E746,5,2))="26","LLB(H)",IF((MID(E746,5,2))="27","BRE",IF((MID(E746,5,2))="28","MSS-JMC",IF((MID(E746,5,2))="29","PHARMACY",IF((MID(E746,5,2))="30","ESDM",IF((MID(E746,5,2))="31","MS-ETE",IF((MID(E746,5,2))="32","MS-TE",IF((MID(E746,5,2))="33","EEE",IF((MID(E746,5,2))="34","NFE",IF((MID(E746,5,2))="35","SWE",IF((MID(E746,5,2))="36","LLB(P)",IF((MID(E746,5,2))="37","LLM(Pre)",IF((MID(E746,5,2))="38","LLM(F)",IF((MID(E746,5,2))="39","ICT",IF((MID(E746,5,2))="40","MTCA",IF((MID(E746,5,2))="41","MS-PH",IF((MID(E746,5,2))="42","ARCH",IF((MID(E746,5,2))="43","THM",IF((MID(E746,5,2))="44","MS-SWE",IF((MID(E746,5,2))="45","ENTRE",IF((MID(E746,5,2))="46","M-PHARM",IF((MID(E746,5,2))="47","CIVIL-ENG",0)))))))))))))))))))))))))))))))))))))</f>
        <v/>
      </c>
      <c r="G746" s="90">
        <f>IF((LEFT(E746,3))="063","Fall-2006",IF((LEFT(E746,3))="071","Spring-2007",IF((LEFT(E746,3))="072","Summer-2007",IF((LEFT(E746,3))="073","Fall-2007",IF((LEFT(E746,3))="081","Spring-2008",IF((LEFT(E746,3))="082","Summer-2008",IF((LEFT(E746,3))="083","Fall-2008",IF((LEFT(E746,3))="091","Spring-2009",IF((LEFT(E746,3))="092","Summer-2009",IF((LEFT(E746,3))="093","Fall-2009",IF((LEFT(E746,3))="101","Spring-2010",IF((LEFT(E746,3))="102","Summer-2010",IF((LEFT(E746,3))="103","Fall-2010",IF((LEFT(E746,3))="111","Spring-2011",IF((LEFT(E746,3))="112","Summer-2011",IF((LEFT(E746,3))="113","Fall-2011",IF((LEFT(E746,3))="121","Spring-2012",IF((LEFT(E746,3))="122","Summer-2012",IF((LEFT(E746,3))="123","Fall-2012",IF((LEFT(E746,3))="131","Spring-2013",IF((LEFT(E746,3))="132","Summer-2013",IF((LEFT(E746,3))="133","Fall-2013",IF((LEFT(E746,3))="141","Spring-2014",IF((LEFT(E746,3))="142","Summer-2014",IF((LEFT(E746,3))="143","Fall-2014",0)))))))))))))))))))))))))</f>
        <v/>
      </c>
      <c r="H746" s="85" t="inlineStr">
        <is>
          <t>Spring-2014</t>
        </is>
      </c>
      <c r="I746" s="85" t="inlineStr">
        <is>
          <t>Power Tach International</t>
        </is>
      </c>
      <c r="J746" s="85" t="inlineStr">
        <is>
          <t>Asst. Engineer</t>
        </is>
      </c>
      <c r="K746" s="77" t="inlineStr">
        <is>
          <t>415/2 Lake view road, south paikpara, PS: Singra, Dist: Natore</t>
        </is>
      </c>
      <c r="L746" s="77" t="inlineStr">
        <is>
          <t>Vill: Sardanagar, PO: Hulhulia, PS: Singra, Dist: Natore</t>
        </is>
      </c>
      <c r="M746" s="32" t="inlineStr">
        <is>
          <t>01713739666</t>
        </is>
      </c>
      <c r="N746" s="90" t="inlineStr">
        <is>
          <t>motaleb33-396@diu.edu.bd</t>
        </is>
      </c>
    </row>
    <row customHeight="1" ht="12.75" r="747" s="161">
      <c r="A747" s="10" t="n"/>
      <c r="B747" s="85" t="n">
        <v>745</v>
      </c>
      <c r="C747" s="85" t="n"/>
      <c r="D747" s="96" t="inlineStr">
        <is>
          <t>Md. Al Hady</t>
        </is>
      </c>
      <c r="E747" s="29" t="inlineStr">
        <is>
          <t>111-33-450</t>
        </is>
      </c>
      <c r="F747" s="49">
        <f>IF((MID(E747,5,2))="10","ENG",IF((MID(E747,5,2))="11","BBA",IF((MID(E747,5,2))="12","MBA(E)",IF((MID(E747,5,2))="14","MBA",IF((MID(E747,5,2))="15","CSE",IF((MID(E747,5,2))="16","CIS",IF((MID(E747,5,2))="17","MS-MIS",IF((MID(E747,5,2))="18","B.COM",IF((MID(E747,5,2))="19","ETE",IF((MID(E747,5,2))="20","CS",IF((MID(E747,5,2))="21","MA-ENG(P)",IF((MID(E747,5,2))="22","MA-ENG(F)",IF((MID(E747,5,2))="23","TE",IF((MID(E747,5,2))="24","JMC",IF((MID(E747,5,2))="25","MS-CSE",IF((MID(E747,5,2))="26","LLB(H)",IF((MID(E747,5,2))="27","BRE",IF((MID(E747,5,2))="28","MSS-JMC",IF((MID(E747,5,2))="29","PHARMACY",IF((MID(E747,5,2))="30","ESDM",IF((MID(E747,5,2))="31","MS-ETE",IF((MID(E747,5,2))="32","MS-TE",IF((MID(E747,5,2))="33","EEE",IF((MID(E747,5,2))="34","NFE",IF((MID(E747,5,2))="35","SWE",IF((MID(E747,5,2))="36","LLB(P)",IF((MID(E747,5,2))="37","LLM(Pre)",IF((MID(E747,5,2))="38","LLM(F)",IF((MID(E747,5,2))="39","ICT",IF((MID(E747,5,2))="40","MTCA",IF((MID(E747,5,2))="41","MS-PH",IF((MID(E747,5,2))="42","ARCH",IF((MID(E747,5,2))="43","THM",IF((MID(E747,5,2))="44","MS-SWE",IF((MID(E747,5,2))="45","ENTRE",IF((MID(E747,5,2))="46","M-PHARM",IF((MID(E747,5,2))="47","CIVIL-ENG",0)))))))))))))))))))))))))))))))))))))</f>
        <v/>
      </c>
      <c r="G747" s="90">
        <f>IF((LEFT(E747,3))="063","Fall-2006",IF((LEFT(E747,3))="071","Spring-2007",IF((LEFT(E747,3))="072","Summer-2007",IF((LEFT(E747,3))="073","Fall-2007",IF((LEFT(E747,3))="081","Spring-2008",IF((LEFT(E747,3))="082","Summer-2008",IF((LEFT(E747,3))="083","Fall-2008",IF((LEFT(E747,3))="091","Spring-2009",IF((LEFT(E747,3))="092","Summer-2009",IF((LEFT(E747,3))="093","Fall-2009",IF((LEFT(E747,3))="101","Spring-2010",IF((LEFT(E747,3))="102","Summer-2010",IF((LEFT(E747,3))="103","Fall-2010",IF((LEFT(E747,3))="111","Spring-2011",IF((LEFT(E747,3))="112","Summer-2011",IF((LEFT(E747,3))="113","Fall-2011",IF((LEFT(E747,3))="121","Spring-2012",IF((LEFT(E747,3))="122","Summer-2012",IF((LEFT(E747,3))="123","Fall-2012",IF((LEFT(E747,3))="131","Spring-2013",IF((LEFT(E747,3))="132","Summer-2013",IF((LEFT(E747,3))="133","Fall-2013",IF((LEFT(E747,3))="141","Spring-2014",IF((LEFT(E747,3))="142","Summer-2014",IF((LEFT(E747,3))="143","Fall-2014",0)))))))))))))))))))))))))</f>
        <v/>
      </c>
      <c r="H747" s="85" t="inlineStr">
        <is>
          <t>Spring-2014</t>
        </is>
      </c>
      <c r="I747" s="85" t="inlineStr">
        <is>
          <t xml:space="preserve">Asia Composite Mills LTD. </t>
        </is>
      </c>
      <c r="J747" s="85" t="inlineStr">
        <is>
          <t>Asst. Engineer</t>
        </is>
      </c>
      <c r="K747" s="77" t="inlineStr">
        <is>
          <t>Vill: Moliad, PO: Tengra, UP: Sreepur, Dist: Gazipur</t>
        </is>
      </c>
      <c r="L747" s="77" t="inlineStr">
        <is>
          <t>Vill: Moliad, PO: Tengra, UP: Sreepur, Dist: Gazipur</t>
        </is>
      </c>
      <c r="M747" s="32" t="inlineStr">
        <is>
          <t>01912828845</t>
        </is>
      </c>
      <c r="N747" s="90" t="inlineStr">
        <is>
          <t>hady450@diu.edu.bd</t>
        </is>
      </c>
    </row>
    <row customHeight="1" ht="12.75" r="748" s="161">
      <c r="A748" s="10" t="n"/>
      <c r="B748" s="85" t="n">
        <v>746</v>
      </c>
      <c r="C748" s="85" t="n"/>
      <c r="D748" s="96" t="inlineStr">
        <is>
          <t>Shaheed Mafuzur Rahman Sarker</t>
        </is>
      </c>
      <c r="E748" s="29" t="inlineStr">
        <is>
          <t>111-33-567</t>
        </is>
      </c>
      <c r="F748" s="49">
        <f>IF((MID(E748,5,2))="10","ENG",IF((MID(E748,5,2))="11","BBA",IF((MID(E748,5,2))="12","MBA(E)",IF((MID(E748,5,2))="14","MBA",IF((MID(E748,5,2))="15","CSE",IF((MID(E748,5,2))="16","CIS",IF((MID(E748,5,2))="17","MS-MIS",IF((MID(E748,5,2))="18","B.COM",IF((MID(E748,5,2))="19","ETE",IF((MID(E748,5,2))="20","CS",IF((MID(E748,5,2))="21","MA-ENG(P)",IF((MID(E748,5,2))="22","MA-ENG(F)",IF((MID(E748,5,2))="23","TE",IF((MID(E748,5,2))="24","JMC",IF((MID(E748,5,2))="25","MS-CSE",IF((MID(E748,5,2))="26","LLB(H)",IF((MID(E748,5,2))="27","BRE",IF((MID(E748,5,2))="28","MSS-JMC",IF((MID(E748,5,2))="29","PHARMACY",IF((MID(E748,5,2))="30","ESDM",IF((MID(E748,5,2))="31","MS-ETE",IF((MID(E748,5,2))="32","MS-TE",IF((MID(E748,5,2))="33","EEE",IF((MID(E748,5,2))="34","NFE",IF((MID(E748,5,2))="35","SWE",IF((MID(E748,5,2))="36","LLB(P)",IF((MID(E748,5,2))="37","LLM(Pre)",IF((MID(E748,5,2))="38","LLM(F)",IF((MID(E748,5,2))="39","ICT",IF((MID(E748,5,2))="40","MTCA",IF((MID(E748,5,2))="41","MS-PH",IF((MID(E748,5,2))="42","ARCH",IF((MID(E748,5,2))="43","THM",IF((MID(E748,5,2))="44","MS-SWE",IF((MID(E748,5,2))="45","ENTRE",IF((MID(E748,5,2))="46","M-PHARM",IF((MID(E748,5,2))="47","CIVIL-ENG",0)))))))))))))))))))))))))))))))))))))</f>
        <v/>
      </c>
      <c r="G748" s="90">
        <f>IF((LEFT(E748,3))="063","Fall-2006",IF((LEFT(E748,3))="071","Spring-2007",IF((LEFT(E748,3))="072","Summer-2007",IF((LEFT(E748,3))="073","Fall-2007",IF((LEFT(E748,3))="081","Spring-2008",IF((LEFT(E748,3))="082","Summer-2008",IF((LEFT(E748,3))="083","Fall-2008",IF((LEFT(E748,3))="091","Spring-2009",IF((LEFT(E748,3))="092","Summer-2009",IF((LEFT(E748,3))="093","Fall-2009",IF((LEFT(E748,3))="101","Spring-2010",IF((LEFT(E748,3))="102","Summer-2010",IF((LEFT(E748,3))="103","Fall-2010",IF((LEFT(E748,3))="111","Spring-2011",IF((LEFT(E748,3))="112","Summer-2011",IF((LEFT(E748,3))="113","Fall-2011",IF((LEFT(E748,3))="121","Spring-2012",IF((LEFT(E748,3))="122","Summer-2012",IF((LEFT(E748,3))="123","Fall-2012",IF((LEFT(E748,3))="131","Spring-2013",IF((LEFT(E748,3))="132","Summer-2013",IF((LEFT(E748,3))="133","Fall-2013",IF((LEFT(E748,3))="141","Spring-2014",IF((LEFT(E748,3))="142","Summer-2014",IF((LEFT(E748,3))="143","Fall-2014",0)))))))))))))))))))))))))</f>
        <v/>
      </c>
      <c r="H748" s="85" t="inlineStr">
        <is>
          <t>Summer-2014</t>
        </is>
      </c>
      <c r="I748" s="85" t="inlineStr">
        <is>
          <t>Mohona Television LTD.</t>
        </is>
      </c>
      <c r="J748" s="85" t="inlineStr">
        <is>
          <t>Asst. Engineer (Broadcast)</t>
        </is>
      </c>
      <c r="K748" s="77" t="inlineStr">
        <is>
          <t>Vill: Luxmanpur, Barishalpara(Kadomtoli) PO: Luxmanpur, Thana: Saidpur, Dist: Nilphamary</t>
        </is>
      </c>
      <c r="L748" s="77" t="inlineStr">
        <is>
          <t>Vill: Luxmanpur, Barishalpara(Kadomtoli) PO: Luxmanpur, Thana: Saidpur, Dist: Nilphamary</t>
        </is>
      </c>
      <c r="M748" s="32" t="inlineStr">
        <is>
          <t>01713968127</t>
        </is>
      </c>
      <c r="N748" t="inlineStr">
        <is>
          <t>mafuz33-567@diu.edu.bd</t>
        </is>
      </c>
    </row>
    <row customHeight="1" ht="12.75" r="749" s="161">
      <c r="A749" s="10" t="n"/>
      <c r="B749" s="85" t="n">
        <v>747</v>
      </c>
      <c r="C749" s="85" t="n"/>
      <c r="D749" s="96" t="inlineStr">
        <is>
          <t>Biplob Chandro Das</t>
        </is>
      </c>
      <c r="E749" s="29" t="inlineStr">
        <is>
          <t>111-33-425</t>
        </is>
      </c>
      <c r="F749" s="49">
        <f>IF((MID(E749,5,2))="10","ENG",IF((MID(E749,5,2))="11","BBA",IF((MID(E749,5,2))="12","MBA(E)",IF((MID(E749,5,2))="14","MBA",IF((MID(E749,5,2))="15","CSE",IF((MID(E749,5,2))="16","CIS",IF((MID(E749,5,2))="17","MS-MIS",IF((MID(E749,5,2))="18","B.COM",IF((MID(E749,5,2))="19","ETE",IF((MID(E749,5,2))="20","CS",IF((MID(E749,5,2))="21","MA-ENG(P)",IF((MID(E749,5,2))="22","MA-ENG(F)",IF((MID(E749,5,2))="23","TE",IF((MID(E749,5,2))="24","JMC",IF((MID(E749,5,2))="25","MS-CSE",IF((MID(E749,5,2))="26","LLB(H)",IF((MID(E749,5,2))="27","BRE",IF((MID(E749,5,2))="28","MSS-JMC",IF((MID(E749,5,2))="29","PHARMACY",IF((MID(E749,5,2))="30","ESDM",IF((MID(E749,5,2))="31","MS-ETE",IF((MID(E749,5,2))="32","MS-TE",IF((MID(E749,5,2))="33","EEE",IF((MID(E749,5,2))="34","NFE",IF((MID(E749,5,2))="35","SWE",IF((MID(E749,5,2))="36","LLB(P)",IF((MID(E749,5,2))="37","LLM(Pre)",IF((MID(E749,5,2))="38","LLM(F)",IF((MID(E749,5,2))="39","ICT",IF((MID(E749,5,2))="40","MTCA",IF((MID(E749,5,2))="41","MS-PH",IF((MID(E749,5,2))="42","ARCH",IF((MID(E749,5,2))="43","THM",IF((MID(E749,5,2))="44","MS-SWE",IF((MID(E749,5,2))="45","ENTRE",IF((MID(E749,5,2))="46","M-PHARM",IF((MID(E749,5,2))="47","CIVIL-ENG",0)))))))))))))))))))))))))))))))))))))</f>
        <v/>
      </c>
      <c r="G749" s="90">
        <f>IF((LEFT(E749,3))="063","Fall-2006",IF((LEFT(E749,3))="071","Spring-2007",IF((LEFT(E749,3))="072","Summer-2007",IF((LEFT(E749,3))="073","Fall-2007",IF((LEFT(E749,3))="081","Spring-2008",IF((LEFT(E749,3))="082","Summer-2008",IF((LEFT(E749,3))="083","Fall-2008",IF((LEFT(E749,3))="091","Spring-2009",IF((LEFT(E749,3))="092","Summer-2009",IF((LEFT(E749,3))="093","Fall-2009",IF((LEFT(E749,3))="101","Spring-2010",IF((LEFT(E749,3))="102","Summer-2010",IF((LEFT(E749,3))="103","Fall-2010",IF((LEFT(E749,3))="111","Spring-2011",IF((LEFT(E749,3))="112","Summer-2011",IF((LEFT(E749,3))="113","Fall-2011",IF((LEFT(E749,3))="121","Spring-2012",IF((LEFT(E749,3))="122","Summer-2012",IF((LEFT(E749,3))="123","Fall-2012",IF((LEFT(E749,3))="131","Spring-2013",IF((LEFT(E749,3))="132","Summer-2013",IF((LEFT(E749,3))="133","Fall-2013",IF((LEFT(E749,3))="141","Spring-2014",IF((LEFT(E749,3))="142","Summer-2014",IF((LEFT(E749,3))="143","Fall-2014",0)))))))))))))))))))))))))</f>
        <v/>
      </c>
      <c r="H749" s="85" t="inlineStr">
        <is>
          <t>Summer-2014</t>
        </is>
      </c>
      <c r="I749" s="85" t="inlineStr">
        <is>
          <t>Jamuna Electronics And Automobiles LTD.</t>
        </is>
      </c>
      <c r="J749" s="85" t="inlineStr">
        <is>
          <t>Asst. Engineer</t>
        </is>
      </c>
      <c r="K749" s="77" t="inlineStr">
        <is>
          <t>Vill: Ghanirampur(Borati), PO: Taraganj, PS: Taraganj, Dist: Rangpur</t>
        </is>
      </c>
      <c r="L749" s="77" t="inlineStr">
        <is>
          <t>Vill: Ghanirampur(Borati), PO: Taraganj, PS: Taraganj, Dist: Rangpur</t>
        </is>
      </c>
      <c r="M749" s="32" t="inlineStr">
        <is>
          <t>01722772660</t>
        </is>
      </c>
      <c r="N749" t="inlineStr">
        <is>
          <t>biplob425@gmail.com</t>
        </is>
      </c>
    </row>
    <row customHeight="1" ht="12.75" r="750" s="161">
      <c r="A750" s="10" t="n"/>
      <c r="B750" s="85" t="n">
        <v>748</v>
      </c>
      <c r="C750" s="85" t="n"/>
      <c r="D750" s="96" t="inlineStr">
        <is>
          <t>Md. Abul Basar.</t>
        </is>
      </c>
      <c r="E750" s="29" t="inlineStr">
        <is>
          <t>111-33-380</t>
        </is>
      </c>
      <c r="F750" s="49">
        <f>IF((MID(E750,5,2))="10","ENG",IF((MID(E750,5,2))="11","BBA",IF((MID(E750,5,2))="12","MBA(E)",IF((MID(E750,5,2))="14","MBA",IF((MID(E750,5,2))="15","CSE",IF((MID(E750,5,2))="16","CIS",IF((MID(E750,5,2))="17","MS-MIS",IF((MID(E750,5,2))="18","B.COM",IF((MID(E750,5,2))="19","ETE",IF((MID(E750,5,2))="20","CS",IF((MID(E750,5,2))="21","MA-ENG(P)",IF((MID(E750,5,2))="22","MA-ENG(F)",IF((MID(E750,5,2))="23","TE",IF((MID(E750,5,2))="24","JMC",IF((MID(E750,5,2))="25","MS-CSE",IF((MID(E750,5,2))="26","LLB(H)",IF((MID(E750,5,2))="27","BRE",IF((MID(E750,5,2))="28","MSS-JMC",IF((MID(E750,5,2))="29","PHARMACY",IF((MID(E750,5,2))="30","ESDM",IF((MID(E750,5,2))="31","MS-ETE",IF((MID(E750,5,2))="32","MS-TE",IF((MID(E750,5,2))="33","EEE",IF((MID(E750,5,2))="34","NFE",IF((MID(E750,5,2))="35","SWE",IF((MID(E750,5,2))="36","LLB(P)",IF((MID(E750,5,2))="37","LLM(Pre)",IF((MID(E750,5,2))="38","LLM(F)",IF((MID(E750,5,2))="39","ICT",IF((MID(E750,5,2))="40","MTCA",IF((MID(E750,5,2))="41","MS-PH",IF((MID(E750,5,2))="42","ARCH",IF((MID(E750,5,2))="43","THM",IF((MID(E750,5,2))="44","MS-SWE",IF((MID(E750,5,2))="45","ENTRE",IF((MID(E750,5,2))="46","M-PHARM",IF((MID(E750,5,2))="47","CIVIL-ENG",0)))))))))))))))))))))))))))))))))))))</f>
        <v/>
      </c>
      <c r="G750" s="90">
        <f>IF((LEFT(E750,3))="063","Fall-2006",IF((LEFT(E750,3))="071","Spring-2007",IF((LEFT(E750,3))="072","Summer-2007",IF((LEFT(E750,3))="073","Fall-2007",IF((LEFT(E750,3))="081","Spring-2008",IF((LEFT(E750,3))="082","Summer-2008",IF((LEFT(E750,3))="083","Fall-2008",IF((LEFT(E750,3))="091","Spring-2009",IF((LEFT(E750,3))="092","Summer-2009",IF((LEFT(E750,3))="093","Fall-2009",IF((LEFT(E750,3))="101","Spring-2010",IF((LEFT(E750,3))="102","Summer-2010",IF((LEFT(E750,3))="103","Fall-2010",IF((LEFT(E750,3))="111","Spring-2011",IF((LEFT(E750,3))="112","Summer-2011",IF((LEFT(E750,3))="113","Fall-2011",IF((LEFT(E750,3))="121","Spring-2012",IF((LEFT(E750,3))="122","Summer-2012",IF((LEFT(E750,3))="123","Fall-2012",IF((LEFT(E750,3))="131","Spring-2013",IF((LEFT(E750,3))="132","Summer-2013",IF((LEFT(E750,3))="133","Fall-2013",IF((LEFT(E750,3))="141","Spring-2014",IF((LEFT(E750,3))="142","Summer-2014",IF((LEFT(E750,3))="143","Fall-2014",0)))))))))))))))))))))))))</f>
        <v/>
      </c>
      <c r="H750" s="85" t="inlineStr">
        <is>
          <t>Spring-2014</t>
        </is>
      </c>
      <c r="I750" s="85" t="inlineStr">
        <is>
          <t>International Applience LTD. (Singer)</t>
        </is>
      </c>
      <c r="J750" s="85" t="inlineStr">
        <is>
          <t>Production Officer</t>
        </is>
      </c>
      <c r="K750" s="77" t="inlineStr">
        <is>
          <t>Vill: Nowpara, PO: Kazi Nowpara, PS: Shailkupa, Dist: Jhenaidah</t>
        </is>
      </c>
      <c r="L750" s="77" t="inlineStr">
        <is>
          <t>257 west-Dhanmondi, Dhaka-1209</t>
        </is>
      </c>
      <c r="M750" s="32" t="inlineStr">
        <is>
          <t>01762754575</t>
        </is>
      </c>
      <c r="N750" s="90" t="inlineStr">
        <is>
          <t>basar33-380@diu.edu.bd</t>
        </is>
      </c>
    </row>
    <row customHeight="1" ht="12.75" r="751" s="161">
      <c r="A751" s="10" t="n"/>
      <c r="B751" s="85" t="n">
        <v>749</v>
      </c>
      <c r="C751" s="85" t="n"/>
      <c r="D751" s="96" t="inlineStr">
        <is>
          <t>Md. Rasel Mia</t>
        </is>
      </c>
      <c r="E751" s="29" t="inlineStr">
        <is>
          <t>111-33-452</t>
        </is>
      </c>
      <c r="F751" s="49">
        <f>IF((MID(E751,5,2))="10","ENG",IF((MID(E751,5,2))="11","BBA",IF((MID(E751,5,2))="12","MBA(E)",IF((MID(E751,5,2))="14","MBA",IF((MID(E751,5,2))="15","CSE",IF((MID(E751,5,2))="16","CIS",IF((MID(E751,5,2))="17","MS-MIS",IF((MID(E751,5,2))="18","B.COM",IF((MID(E751,5,2))="19","ETE",IF((MID(E751,5,2))="20","CS",IF((MID(E751,5,2))="21","MA-ENG(P)",IF((MID(E751,5,2))="22","MA-ENG(F)",IF((MID(E751,5,2))="23","TE",IF((MID(E751,5,2))="24","JMC",IF((MID(E751,5,2))="25","MS-CSE",IF((MID(E751,5,2))="26","LLB(H)",IF((MID(E751,5,2))="27","BRE",IF((MID(E751,5,2))="28","MSS-JMC",IF((MID(E751,5,2))="29","PHARMACY",IF((MID(E751,5,2))="30","ESDM",IF((MID(E751,5,2))="31","MS-ETE",IF((MID(E751,5,2))="32","MS-TE",IF((MID(E751,5,2))="33","EEE",IF((MID(E751,5,2))="34","NFE",IF((MID(E751,5,2))="35","SWE",IF((MID(E751,5,2))="36","LLB(P)",IF((MID(E751,5,2))="37","LLM(Pre)",IF((MID(E751,5,2))="38","LLM(F)",IF((MID(E751,5,2))="39","ICT",IF((MID(E751,5,2))="40","MTCA",IF((MID(E751,5,2))="41","MS-PH",IF((MID(E751,5,2))="42","ARCH",IF((MID(E751,5,2))="43","THM",IF((MID(E751,5,2))="44","MS-SWE",IF((MID(E751,5,2))="45","ENTRE",IF((MID(E751,5,2))="46","M-PHARM",IF((MID(E751,5,2))="47","CIVIL-ENG",0)))))))))))))))))))))))))))))))))))))</f>
        <v/>
      </c>
      <c r="G751" s="90">
        <f>IF((LEFT(E751,3))="063","Fall-2006",IF((LEFT(E751,3))="071","Spring-2007",IF((LEFT(E751,3))="072","Summer-2007",IF((LEFT(E751,3))="073","Fall-2007",IF((LEFT(E751,3))="081","Spring-2008",IF((LEFT(E751,3))="082","Summer-2008",IF((LEFT(E751,3))="083","Fall-2008",IF((LEFT(E751,3))="091","Spring-2009",IF((LEFT(E751,3))="092","Summer-2009",IF((LEFT(E751,3))="093","Fall-2009",IF((LEFT(E751,3))="101","Spring-2010",IF((LEFT(E751,3))="102","Summer-2010",IF((LEFT(E751,3))="103","Fall-2010",IF((LEFT(E751,3))="111","Spring-2011",IF((LEFT(E751,3))="112","Summer-2011",IF((LEFT(E751,3))="113","Fall-2011",IF((LEFT(E751,3))="121","Spring-2012",IF((LEFT(E751,3))="122","Summer-2012",IF((LEFT(E751,3))="123","Fall-2012",IF((LEFT(E751,3))="131","Spring-2013",IF((LEFT(E751,3))="132","Summer-2013",IF((LEFT(E751,3))="133","Fall-2013",IF((LEFT(E751,3))="141","Spring-2014",IF((LEFT(E751,3))="142","Summer-2014",IF((LEFT(E751,3))="143","Fall-2014",0)))))))))))))))))))))))))</f>
        <v/>
      </c>
      <c r="H751" s="85" t="inlineStr">
        <is>
          <t>Spring-2015</t>
        </is>
      </c>
      <c r="I751" s="85" t="inlineStr">
        <is>
          <t>Daffodil International university</t>
        </is>
      </c>
      <c r="J751" s="85" t="inlineStr">
        <is>
          <t>Lecturer(Contrectual) in CSE</t>
        </is>
      </c>
      <c r="K751" s="77" t="inlineStr">
        <is>
          <t>35, Shukrabad, Sher-e-Bangla Nagar, Dhaka-1207</t>
        </is>
      </c>
      <c r="L751" s="77" t="inlineStr">
        <is>
          <t>Vill: Panchlia, PO: rashidabad, PS: Salanga, Dist: Sirajganj</t>
        </is>
      </c>
      <c r="M751" s="32" t="inlineStr">
        <is>
          <t>01724773541</t>
        </is>
      </c>
      <c r="N751" t="inlineStr">
        <is>
          <t>raselmia452@gmail.com</t>
        </is>
      </c>
    </row>
    <row customHeight="1" ht="12.75" r="752" s="161">
      <c r="A752" s="10" t="n"/>
      <c r="B752" s="85" t="n">
        <v>750</v>
      </c>
      <c r="C752" s="85" t="n"/>
      <c r="D752" s="96" t="inlineStr">
        <is>
          <t>Tapash Mazumder</t>
        </is>
      </c>
      <c r="E752" s="29" t="inlineStr">
        <is>
          <t>103-33-293</t>
        </is>
      </c>
      <c r="F752" s="49">
        <f>IF((MID(E752,5,2))="10","ENG",IF((MID(E752,5,2))="11","BBA",IF((MID(E752,5,2))="12","MBA(E)",IF((MID(E752,5,2))="14","MBA",IF((MID(E752,5,2))="15","CSE",IF((MID(E752,5,2))="16","CIS",IF((MID(E752,5,2))="17","MS-MIS",IF((MID(E752,5,2))="18","B.COM",IF((MID(E752,5,2))="19","ETE",IF((MID(E752,5,2))="20","CS",IF((MID(E752,5,2))="21","MA-ENG(P)",IF((MID(E752,5,2))="22","MA-ENG(F)",IF((MID(E752,5,2))="23","TE",IF((MID(E752,5,2))="24","JMC",IF((MID(E752,5,2))="25","MS-CSE",IF((MID(E752,5,2))="26","LLB(H)",IF((MID(E752,5,2))="27","BRE",IF((MID(E752,5,2))="28","MSS-JMC",IF((MID(E752,5,2))="29","PHARMACY",IF((MID(E752,5,2))="30","ESDM",IF((MID(E752,5,2))="31","MS-ETE",IF((MID(E752,5,2))="32","MS-TE",IF((MID(E752,5,2))="33","EEE",IF((MID(E752,5,2))="34","NFE",IF((MID(E752,5,2))="35","SWE",IF((MID(E752,5,2))="36","LLB(P)",IF((MID(E752,5,2))="37","LLM(Pre)",IF((MID(E752,5,2))="38","LLM(F)",IF((MID(E752,5,2))="39","ICT",IF((MID(E752,5,2))="40","MTCA",IF((MID(E752,5,2))="41","MS-PH",IF((MID(E752,5,2))="42","ARCH",IF((MID(E752,5,2))="43","THM",IF((MID(E752,5,2))="44","MS-SWE",IF((MID(E752,5,2))="45","ENTRE",IF((MID(E752,5,2))="46","M-PHARM",IF((MID(E752,5,2))="47","CIVIL-ENG",0)))))))))))))))))))))))))))))))))))))</f>
        <v/>
      </c>
      <c r="G752" s="90">
        <f>IF((LEFT(E752,3))="063","Fall-2006",IF((LEFT(E752,3))="071","Spring-2007",IF((LEFT(E752,3))="072","Summer-2007",IF((LEFT(E752,3))="073","Fall-2007",IF((LEFT(E752,3))="081","Spring-2008",IF((LEFT(E752,3))="082","Summer-2008",IF((LEFT(E752,3))="083","Fall-2008",IF((LEFT(E752,3))="091","Spring-2009",IF((LEFT(E752,3))="092","Summer-2009",IF((LEFT(E752,3))="093","Fall-2009",IF((LEFT(E752,3))="101","Spring-2010",IF((LEFT(E752,3))="102","Summer-2010",IF((LEFT(E752,3))="103","Fall-2010",IF((LEFT(E752,3))="111","Spring-2011",IF((LEFT(E752,3))="112","Summer-2011",IF((LEFT(E752,3))="113","Fall-2011",IF((LEFT(E752,3))="121","Spring-2012",IF((LEFT(E752,3))="122","Summer-2012",IF((LEFT(E752,3))="123","Fall-2012",IF((LEFT(E752,3))="131","Spring-2013",IF((LEFT(E752,3))="132","Summer-2013",IF((LEFT(E752,3))="133","Fall-2013",IF((LEFT(E752,3))="141","Spring-2014",IF((LEFT(E752,3))="142","Summer-2014",IF((LEFT(E752,3))="143","Fall-2014",0)))))))))))))))))))))))))</f>
        <v/>
      </c>
      <c r="H752" s="85" t="inlineStr">
        <is>
          <t>Summer-2014</t>
        </is>
      </c>
      <c r="I752" s="85" t="inlineStr">
        <is>
          <t>Excel Technologies LTD.</t>
        </is>
      </c>
      <c r="J752" s="85" t="inlineStr">
        <is>
          <t>Techno-marketing officer</t>
        </is>
      </c>
      <c r="K752" s="77" t="inlineStr">
        <is>
          <t>33/F, Medical Staff Quarter, Lalbagh road, Azimpur, Dhaka-1205</t>
        </is>
      </c>
      <c r="L752" s="77" t="inlineStr">
        <is>
          <t>Vill: Nayanagar, PO: Rajanagar, PS: Sirajdikhan, Dist: Munshiganj</t>
        </is>
      </c>
      <c r="M752" s="32" t="inlineStr">
        <is>
          <t>01672863110</t>
        </is>
      </c>
      <c r="N752" t="inlineStr">
        <is>
          <t>tapash_293@diu.edu.bd</t>
        </is>
      </c>
    </row>
    <row customHeight="1" ht="12.75" r="753" s="161">
      <c r="A753" s="10" t="n"/>
      <c r="B753" s="85" t="n">
        <v>751</v>
      </c>
      <c r="C753" s="85" t="n"/>
      <c r="D753" s="96" t="inlineStr">
        <is>
          <t>A.K.M. Shariar Alam</t>
        </is>
      </c>
      <c r="E753" s="29" t="inlineStr">
        <is>
          <t>111-33-449</t>
        </is>
      </c>
      <c r="F753" s="49">
        <f>IF((MID(E753,5,2))="10","ENG",IF((MID(E753,5,2))="11","BBA",IF((MID(E753,5,2))="12","MBA(E)",IF((MID(E753,5,2))="14","MBA",IF((MID(E753,5,2))="15","CSE",IF((MID(E753,5,2))="16","CIS",IF((MID(E753,5,2))="17","MS-MIS",IF((MID(E753,5,2))="18","B.COM",IF((MID(E753,5,2))="19","ETE",IF((MID(E753,5,2))="20","CS",IF((MID(E753,5,2))="21","MA-ENG(P)",IF((MID(E753,5,2))="22","MA-ENG(F)",IF((MID(E753,5,2))="23","TE",IF((MID(E753,5,2))="24","JMC",IF((MID(E753,5,2))="25","MS-CSE",IF((MID(E753,5,2))="26","LLB(H)",IF((MID(E753,5,2))="27","BRE",IF((MID(E753,5,2))="28","MSS-JMC",IF((MID(E753,5,2))="29","PHARMACY",IF((MID(E753,5,2))="30","ESDM",IF((MID(E753,5,2))="31","MS-ETE",IF((MID(E753,5,2))="32","MS-TE",IF((MID(E753,5,2))="33","EEE",IF((MID(E753,5,2))="34","NFE",IF((MID(E753,5,2))="35","SWE",IF((MID(E753,5,2))="36","LLB(P)",IF((MID(E753,5,2))="37","LLM(Pre)",IF((MID(E753,5,2))="38","LLM(F)",IF((MID(E753,5,2))="39","ICT",IF((MID(E753,5,2))="40","MTCA",IF((MID(E753,5,2))="41","MS-PH",IF((MID(E753,5,2))="42","ARCH",IF((MID(E753,5,2))="43","THM",IF((MID(E753,5,2))="44","MS-SWE",IF((MID(E753,5,2))="45","ENTRE",IF((MID(E753,5,2))="46","M-PHARM",IF((MID(E753,5,2))="47","CIVIL-ENG",0)))))))))))))))))))))))))))))))))))))</f>
        <v/>
      </c>
      <c r="G753" s="90">
        <f>IF((LEFT(E753,3))="063","Fall-2006",IF((LEFT(E753,3))="071","Spring-2007",IF((LEFT(E753,3))="072","Summer-2007",IF((LEFT(E753,3))="073","Fall-2007",IF((LEFT(E753,3))="081","Spring-2008",IF((LEFT(E753,3))="082","Summer-2008",IF((LEFT(E753,3))="083","Fall-2008",IF((LEFT(E753,3))="091","Spring-2009",IF((LEFT(E753,3))="092","Summer-2009",IF((LEFT(E753,3))="093","Fall-2009",IF((LEFT(E753,3))="101","Spring-2010",IF((LEFT(E753,3))="102","Summer-2010",IF((LEFT(E753,3))="103","Fall-2010",IF((LEFT(E753,3))="111","Spring-2011",IF((LEFT(E753,3))="112","Summer-2011",IF((LEFT(E753,3))="113","Fall-2011",IF((LEFT(E753,3))="121","Spring-2012",IF((LEFT(E753,3))="122","Summer-2012",IF((LEFT(E753,3))="123","Fall-2012",IF((LEFT(E753,3))="131","Spring-2013",IF((LEFT(E753,3))="132","Summer-2013",IF((LEFT(E753,3))="133","Fall-2013",IF((LEFT(E753,3))="141","Spring-2014",IF((LEFT(E753,3))="142","Summer-2014",IF((LEFT(E753,3))="143","Fall-2014",0)))))))))))))))))))))))))</f>
        <v/>
      </c>
      <c r="H753" s="85" t="inlineStr">
        <is>
          <t>Spring-2014</t>
        </is>
      </c>
      <c r="I753" s="85" t="inlineStr">
        <is>
          <t>-</t>
        </is>
      </c>
      <c r="J753" s="85" t="inlineStr">
        <is>
          <t>-</t>
        </is>
      </c>
      <c r="K753" s="77" t="inlineStr">
        <is>
          <t>-</t>
        </is>
      </c>
      <c r="L753" s="77" t="inlineStr">
        <is>
          <t>Vill-Chandgong, Post-Chandgong, Thana-Daudkandi, Dist-Comilla.</t>
        </is>
      </c>
      <c r="M753" s="32" t="inlineStr">
        <is>
          <t>01722954255</t>
        </is>
      </c>
      <c r="N753" t="inlineStr">
        <is>
          <t>shariar323@gmail.com</t>
        </is>
      </c>
    </row>
    <row customHeight="1" ht="12.75" r="754" s="161">
      <c r="A754" s="10" t="n"/>
      <c r="B754" s="85" t="n">
        <v>752</v>
      </c>
      <c r="C754" s="85" t="n"/>
      <c r="D754" s="96" t="inlineStr">
        <is>
          <t>Muhammud Atikul Islam</t>
        </is>
      </c>
      <c r="E754" s="29" t="inlineStr">
        <is>
          <t>111-33-558</t>
        </is>
      </c>
      <c r="F754" s="49">
        <f>IF((MID(E754,5,2))="10","ENG",IF((MID(E754,5,2))="11","BBA",IF((MID(E754,5,2))="12","MBA(E)",IF((MID(E754,5,2))="14","MBA",IF((MID(E754,5,2))="15","CSE",IF((MID(E754,5,2))="16","CIS",IF((MID(E754,5,2))="17","MS-MIS",IF((MID(E754,5,2))="18","B.COM",IF((MID(E754,5,2))="19","ETE",IF((MID(E754,5,2))="20","CS",IF((MID(E754,5,2))="21","MA-ENG(P)",IF((MID(E754,5,2))="22","MA-ENG(F)",IF((MID(E754,5,2))="23","TE",IF((MID(E754,5,2))="24","JMC",IF((MID(E754,5,2))="25","MS-CSE",IF((MID(E754,5,2))="26","LLB(H)",IF((MID(E754,5,2))="27","BRE",IF((MID(E754,5,2))="28","MSS-JMC",IF((MID(E754,5,2))="29","PHARMACY",IF((MID(E754,5,2))="30","ESDM",IF((MID(E754,5,2))="31","MS-ETE",IF((MID(E754,5,2))="32","MS-TE",IF((MID(E754,5,2))="33","EEE",IF((MID(E754,5,2))="34","NFE",IF((MID(E754,5,2))="35","SWE",IF((MID(E754,5,2))="36","LLB(P)",IF((MID(E754,5,2))="37","LLM(Pre)",IF((MID(E754,5,2))="38","LLM(F)",IF((MID(E754,5,2))="39","ICT",IF((MID(E754,5,2))="40","MTCA",IF((MID(E754,5,2))="41","MS-PH",IF((MID(E754,5,2))="42","ARCH",IF((MID(E754,5,2))="43","THM",IF((MID(E754,5,2))="44","MS-SWE",IF((MID(E754,5,2))="45","ENTRE",IF((MID(E754,5,2))="46","M-PHARM",IF((MID(E754,5,2))="47","CIVIL-ENG",0)))))))))))))))))))))))))))))))))))))</f>
        <v/>
      </c>
      <c r="G754" s="90">
        <f>IF((LEFT(E754,3))="063","Fall-2006",IF((LEFT(E754,3))="071","Spring-2007",IF((LEFT(E754,3))="072","Summer-2007",IF((LEFT(E754,3))="073","Fall-2007",IF((LEFT(E754,3))="081","Spring-2008",IF((LEFT(E754,3))="082","Summer-2008",IF((LEFT(E754,3))="083","Fall-2008",IF((LEFT(E754,3))="091","Spring-2009",IF((LEFT(E754,3))="092","Summer-2009",IF((LEFT(E754,3))="093","Fall-2009",IF((LEFT(E754,3))="101","Spring-2010",IF((LEFT(E754,3))="102","Summer-2010",IF((LEFT(E754,3))="103","Fall-2010",IF((LEFT(E754,3))="111","Spring-2011",IF((LEFT(E754,3))="112","Summer-2011",IF((LEFT(E754,3))="113","Fall-2011",IF((LEFT(E754,3))="121","Spring-2012",IF((LEFT(E754,3))="122","Summer-2012",IF((LEFT(E754,3))="123","Fall-2012",IF((LEFT(E754,3))="131","Spring-2013",IF((LEFT(E754,3))="132","Summer-2013",IF((LEFT(E754,3))="133","Fall-2013",IF((LEFT(E754,3))="141","Spring-2014",IF((LEFT(E754,3))="142","Summer-2014",IF((LEFT(E754,3))="143","Fall-2014",0)))))))))))))))))))))))))</f>
        <v/>
      </c>
      <c r="H754" s="85" t="inlineStr">
        <is>
          <t>Summer-2014</t>
        </is>
      </c>
      <c r="I754" s="85" t="inlineStr">
        <is>
          <t>-</t>
        </is>
      </c>
      <c r="J754" s="85" t="inlineStr">
        <is>
          <t>-</t>
        </is>
      </c>
      <c r="K754" s="77" t="inlineStr">
        <is>
          <t>-</t>
        </is>
      </c>
      <c r="L754" s="77" t="inlineStr">
        <is>
          <t>Vill-Nagar Konda, Post-Nagar Konda, Thana-Savar, Dist-Dhaka.</t>
        </is>
      </c>
      <c r="M754" s="32" t="inlineStr">
        <is>
          <t>01671044320</t>
        </is>
      </c>
      <c r="N754" t="inlineStr">
        <is>
          <t>aiatikbd@gmail.com</t>
        </is>
      </c>
    </row>
    <row customHeight="1" ht="12.75" r="755" s="161">
      <c r="A755" s="10" t="n"/>
      <c r="B755" s="85" t="n">
        <v>753</v>
      </c>
      <c r="C755" s="85" t="n"/>
      <c r="D755" s="96" t="inlineStr">
        <is>
          <t>Md. Jamil Hossen</t>
        </is>
      </c>
      <c r="E755" s="29" t="inlineStr">
        <is>
          <t>112-33-694</t>
        </is>
      </c>
      <c r="F755" s="49">
        <f>IF((MID(E755,5,2))="10","ENG",IF((MID(E755,5,2))="11","BBA",IF((MID(E755,5,2))="12","MBA(E)",IF((MID(E755,5,2))="14","MBA",IF((MID(E755,5,2))="15","CSE",IF((MID(E755,5,2))="16","CIS",IF((MID(E755,5,2))="17","MS-MIS",IF((MID(E755,5,2))="18","B.COM",IF((MID(E755,5,2))="19","ETE",IF((MID(E755,5,2))="20","CS",IF((MID(E755,5,2))="21","MA-ENG(P)",IF((MID(E755,5,2))="22","MA-ENG(F)",IF((MID(E755,5,2))="23","TE",IF((MID(E755,5,2))="24","JMC",IF((MID(E755,5,2))="25","MS-CSE",IF((MID(E755,5,2))="26","LLB(H)",IF((MID(E755,5,2))="27","BRE",IF((MID(E755,5,2))="28","MSS-JMC",IF((MID(E755,5,2))="29","PHARMACY",IF((MID(E755,5,2))="30","ESDM",IF((MID(E755,5,2))="31","MS-ETE",IF((MID(E755,5,2))="32","MS-TE",IF((MID(E755,5,2))="33","EEE",IF((MID(E755,5,2))="34","NFE",IF((MID(E755,5,2))="35","SWE",IF((MID(E755,5,2))="36","LLB(P)",IF((MID(E755,5,2))="37","LLM(Pre)",IF((MID(E755,5,2))="38","LLM(F)",IF((MID(E755,5,2))="39","ICT",IF((MID(E755,5,2))="40","MTCA",IF((MID(E755,5,2))="41","MS-PH",IF((MID(E755,5,2))="42","ARCH",IF((MID(E755,5,2))="43","THM",IF((MID(E755,5,2))="44","MS-SWE",IF((MID(E755,5,2))="45","ENTRE",IF((MID(E755,5,2))="46","M-PHARM",IF((MID(E755,5,2))="47","CIVIL-ENG",0)))))))))))))))))))))))))))))))))))))</f>
        <v/>
      </c>
      <c r="G755" s="90">
        <f>IF((LEFT(E755,3))="063","Fall-2006",IF((LEFT(E755,3))="071","Spring-2007",IF((LEFT(E755,3))="072","Summer-2007",IF((LEFT(E755,3))="073","Fall-2007",IF((LEFT(E755,3))="081","Spring-2008",IF((LEFT(E755,3))="082","Summer-2008",IF((LEFT(E755,3))="083","Fall-2008",IF((LEFT(E755,3))="091","Spring-2009",IF((LEFT(E755,3))="092","Summer-2009",IF((LEFT(E755,3))="093","Fall-2009",IF((LEFT(E755,3))="101","Spring-2010",IF((LEFT(E755,3))="102","Summer-2010",IF((LEFT(E755,3))="103","Fall-2010",IF((LEFT(E755,3))="111","Spring-2011",IF((LEFT(E755,3))="112","Summer-2011",IF((LEFT(E755,3))="113","Fall-2011",IF((LEFT(E755,3))="121","Spring-2012",IF((LEFT(E755,3))="122","Summer-2012",IF((LEFT(E755,3))="123","Fall-2012",IF((LEFT(E755,3))="131","Spring-2013",IF((LEFT(E755,3))="132","Summer-2013",IF((LEFT(E755,3))="133","Fall-2013",IF((LEFT(E755,3))="141","Spring-2014",IF((LEFT(E755,3))="142","Summer-2014",IF((LEFT(E755,3))="143","Fall-2014",0)))))))))))))))))))))))))</f>
        <v/>
      </c>
      <c r="H755" s="85" t="inlineStr">
        <is>
          <t>Spring-2015</t>
        </is>
      </c>
      <c r="I755" s="85" t="inlineStr">
        <is>
          <t>Local Governmrnt Engineering Department</t>
        </is>
      </c>
      <c r="J755" s="85" t="inlineStr">
        <is>
          <t>Tranee Engineer</t>
        </is>
      </c>
      <c r="K755" s="77" t="inlineStr">
        <is>
          <t>30/A, Shukrabad, Dhanmondi, dhaka-1207</t>
        </is>
      </c>
      <c r="L755" s="77" t="inlineStr">
        <is>
          <t>Vill: Duragpur, PO: Rambari, Thana: Manda, Dist: Naogaon,</t>
        </is>
      </c>
      <c r="M755" s="32" t="inlineStr">
        <is>
          <t>01712936556</t>
        </is>
      </c>
      <c r="N755" s="90" t="inlineStr">
        <is>
          <t>jamil33-694@diu.edu.bd</t>
        </is>
      </c>
    </row>
    <row customHeight="1" ht="12.75" r="756" s="161">
      <c r="A756" s="10" t="n"/>
      <c r="B756" s="85" t="n">
        <v>754</v>
      </c>
      <c r="C756" s="85" t="n"/>
      <c r="D756" s="96" t="inlineStr">
        <is>
          <t>Tanver Ahmed Chowdhury</t>
        </is>
      </c>
      <c r="E756" s="29" t="inlineStr">
        <is>
          <t>113-23-2707</t>
        </is>
      </c>
      <c r="F756" s="49">
        <f>IF((MID(E756,5,2))="10","ENG",IF((MID(E756,5,2))="11","BBA",IF((MID(E756,5,2))="12","MBA(E)",IF((MID(E756,5,2))="14","MBA",IF((MID(E756,5,2))="15","CSE",IF((MID(E756,5,2))="16","CIS",IF((MID(E756,5,2))="17","MS-MIS",IF((MID(E756,5,2))="18","B.COM",IF((MID(E756,5,2))="19","ETE",IF((MID(E756,5,2))="20","CS",IF((MID(E756,5,2))="21","MA-ENG(P)",IF((MID(E756,5,2))="22","MA-ENG(F)",IF((MID(E756,5,2))="23","TE",IF((MID(E756,5,2))="24","JMC",IF((MID(E756,5,2))="25","MS-CSE",IF((MID(E756,5,2))="26","LLB(H)",IF((MID(E756,5,2))="27","BRE",IF((MID(E756,5,2))="28","MSS-JMC",IF((MID(E756,5,2))="29","PHARMACY",IF((MID(E756,5,2))="30","ESDM",IF((MID(E756,5,2))="31","MS-ETE",IF((MID(E756,5,2))="32","MS-TE",IF((MID(E756,5,2))="33","EEE",IF((MID(E756,5,2))="34","NFE",IF((MID(E756,5,2))="35","SWE",IF((MID(E756,5,2))="36","LLB(P)",IF((MID(E756,5,2))="37","LLM(Pre)",IF((MID(E756,5,2))="38","LLM(F)",IF((MID(E756,5,2))="39","ICT",IF((MID(E756,5,2))="40","MTCA",IF((MID(E756,5,2))="41","MS-PH",IF((MID(E756,5,2))="42","ARCH",IF((MID(E756,5,2))="43","THM",IF((MID(E756,5,2))="44","MS-SWE",IF((MID(E756,5,2))="45","ENTRE",IF((MID(E756,5,2))="46","M-PHARM",IF((MID(E756,5,2))="47","CIVIL-ENG",0)))))))))))))))))))))))))))))))))))))</f>
        <v/>
      </c>
      <c r="G756" s="90">
        <f>IF((LEFT(E756,3))="063","Fall-2006",IF((LEFT(E756,3))="071","Spring-2007",IF((LEFT(E756,3))="072","Summer-2007",IF((LEFT(E756,3))="073","Fall-2007",IF((LEFT(E756,3))="081","Spring-2008",IF((LEFT(E756,3))="082","Summer-2008",IF((LEFT(E756,3))="083","Fall-2008",IF((LEFT(E756,3))="091","Spring-2009",IF((LEFT(E756,3))="092","Summer-2009",IF((LEFT(E756,3))="093","Fall-2009",IF((LEFT(E756,3))="101","Spring-2010",IF((LEFT(E756,3))="102","Summer-2010",IF((LEFT(E756,3))="103","Fall-2010",IF((LEFT(E756,3))="111","Spring-2011",IF((LEFT(E756,3))="112","Summer-2011",IF((LEFT(E756,3))="113","Fall-2011",IF((LEFT(E756,3))="121","Spring-2012",IF((LEFT(E756,3))="122","Summer-2012",IF((LEFT(E756,3))="123","Fall-2012",IF((LEFT(E756,3))="131","Spring-2013",IF((LEFT(E756,3))="132","Summer-2013",IF((LEFT(E756,3))="133","Fall-2013",IF((LEFT(E756,3))="141","Spring-2014",IF((LEFT(E756,3))="142","Summer-2014",IF((LEFT(E756,3))="143","Fall-2014",0)))))))))))))))))))))))))</f>
        <v/>
      </c>
      <c r="H756" s="85" t="inlineStr">
        <is>
          <t>Summer-2015</t>
        </is>
      </c>
      <c r="I756" s="85" t="inlineStr">
        <is>
          <t>-</t>
        </is>
      </c>
      <c r="J756" s="85" t="inlineStr">
        <is>
          <t>-</t>
        </is>
      </c>
      <c r="K756" s="77" t="inlineStr">
        <is>
          <t>G-25/12, T&amp;T Colony, MOtijheel, Dhaka-1000</t>
        </is>
      </c>
      <c r="L756" s="77" t="inlineStr">
        <is>
          <t>Vill-Chenair, Post-Vathsala, Thana-Brahmenbaria, Dist-Brahmenbaria.</t>
        </is>
      </c>
      <c r="M756" s="32" t="inlineStr">
        <is>
          <t>01675399259</t>
        </is>
      </c>
      <c r="N756" s="90" t="inlineStr">
        <is>
          <t>tanverahmed080@gmail.com</t>
        </is>
      </c>
    </row>
    <row customHeight="1" ht="12.75" r="757" s="161">
      <c r="A757" s="10" t="n"/>
      <c r="B757" s="85" t="n">
        <v>755</v>
      </c>
      <c r="C757" s="85" t="n"/>
      <c r="D757" s="96" t="inlineStr">
        <is>
          <t>Shafiqul Islam</t>
        </is>
      </c>
      <c r="E757" s="29" t="inlineStr">
        <is>
          <t>113-23-2697</t>
        </is>
      </c>
      <c r="F757" s="49">
        <f>IF((MID(E757,5,2))="10","ENG",IF((MID(E757,5,2))="11","BBA",IF((MID(E757,5,2))="12","MBA(E)",IF((MID(E757,5,2))="14","MBA",IF((MID(E757,5,2))="15","CSE",IF((MID(E757,5,2))="16","CIS",IF((MID(E757,5,2))="17","MS-MIS",IF((MID(E757,5,2))="18","B.COM",IF((MID(E757,5,2))="19","ETE",IF((MID(E757,5,2))="20","CS",IF((MID(E757,5,2))="21","MA-ENG(P)",IF((MID(E757,5,2))="22","MA-ENG(F)",IF((MID(E757,5,2))="23","TE",IF((MID(E757,5,2))="24","JMC",IF((MID(E757,5,2))="25","MS-CSE",IF((MID(E757,5,2))="26","LLB(H)",IF((MID(E757,5,2))="27","BRE",IF((MID(E757,5,2))="28","MSS-JMC",IF((MID(E757,5,2))="29","PHARMACY",IF((MID(E757,5,2))="30","ESDM",IF((MID(E757,5,2))="31","MS-ETE",IF((MID(E757,5,2))="32","MS-TE",IF((MID(E757,5,2))="33","EEE",IF((MID(E757,5,2))="34","NFE",IF((MID(E757,5,2))="35","SWE",IF((MID(E757,5,2))="36","LLB(P)",IF((MID(E757,5,2))="37","LLM(Pre)",IF((MID(E757,5,2))="38","LLM(F)",IF((MID(E757,5,2))="39","ICT",IF((MID(E757,5,2))="40","MTCA",IF((MID(E757,5,2))="41","MS-PH",IF((MID(E757,5,2))="42","ARCH",IF((MID(E757,5,2))="43","THM",IF((MID(E757,5,2))="44","MS-SWE",IF((MID(E757,5,2))="45","ENTRE",IF((MID(E757,5,2))="46","M-PHARM",IF((MID(E757,5,2))="47","CIVIL-ENG",0)))))))))))))))))))))))))))))))))))))</f>
        <v/>
      </c>
      <c r="G757" s="90">
        <f>IF((LEFT(E757,3))="063","Fall-2006",IF((LEFT(E757,3))="071","Spring-2007",IF((LEFT(E757,3))="072","Summer-2007",IF((LEFT(E757,3))="073","Fall-2007",IF((LEFT(E757,3))="081","Spring-2008",IF((LEFT(E757,3))="082","Summer-2008",IF((LEFT(E757,3))="083","Fall-2008",IF((LEFT(E757,3))="091","Spring-2009",IF((LEFT(E757,3))="092","Summer-2009",IF((LEFT(E757,3))="093","Fall-2009",IF((LEFT(E757,3))="101","Spring-2010",IF((LEFT(E757,3))="102","Summer-2010",IF((LEFT(E757,3))="103","Fall-2010",IF((LEFT(E757,3))="111","Spring-2011",IF((LEFT(E757,3))="112","Summer-2011",IF((LEFT(E757,3))="113","Fall-2011",IF((LEFT(E757,3))="121","Spring-2012",IF((LEFT(E757,3))="122","Summer-2012",IF((LEFT(E757,3))="123","Fall-2012",IF((LEFT(E757,3))="131","Spring-2013",IF((LEFT(E757,3))="132","Summer-2013",IF((LEFT(E757,3))="133","Fall-2013",IF((LEFT(E757,3))="141","Spring-2014",IF((LEFT(E757,3))="142","Summer-2014",IF((LEFT(E757,3))="143","Fall-2014",0)))))))))))))))))))))))))</f>
        <v/>
      </c>
      <c r="H757" s="85" t="inlineStr">
        <is>
          <t>Summer-2015</t>
        </is>
      </c>
      <c r="I757" s="85" t="inlineStr">
        <is>
          <t>-</t>
        </is>
      </c>
      <c r="J757" s="85" t="inlineStr">
        <is>
          <t>-</t>
        </is>
      </c>
      <c r="K757" s="77" t="inlineStr">
        <is>
          <t>17/3, Babor Road, Block-B, Mohammadpur, Dhaka.</t>
        </is>
      </c>
      <c r="L757" s="77" t="inlineStr">
        <is>
          <t>Vill-Rajapur, Post-Auliabad, Thana-Madhabpur, Dist-Hobigonj.</t>
        </is>
      </c>
      <c r="M757" s="32" t="inlineStr">
        <is>
          <t>01672509061</t>
        </is>
      </c>
      <c r="N757" s="90" t="inlineStr">
        <is>
          <t>Shafiqulislam735@yahoo.com</t>
        </is>
      </c>
    </row>
    <row customHeight="1" ht="12.75" r="758" s="161">
      <c r="A758" s="10" t="n"/>
      <c r="B758" s="85" t="n">
        <v>756</v>
      </c>
      <c r="C758" s="85" t="n"/>
      <c r="D758" s="96" t="inlineStr">
        <is>
          <t>Md. Rakibul Islam</t>
        </is>
      </c>
      <c r="E758" s="29" t="inlineStr">
        <is>
          <t>101-15-945</t>
        </is>
      </c>
      <c r="F758" s="49">
        <f>IF((MID(E758,5,2))="10","ENG",IF((MID(E758,5,2))="11","BBA",IF((MID(E758,5,2))="12","MBA(E)",IF((MID(E758,5,2))="14","MBA",IF((MID(E758,5,2))="15","CSE",IF((MID(E758,5,2))="16","CIS",IF((MID(E758,5,2))="17","MS-MIS",IF((MID(E758,5,2))="18","B.COM",IF((MID(E758,5,2))="19","ETE",IF((MID(E758,5,2))="20","CS",IF((MID(E758,5,2))="21","MA-ENG(P)",IF((MID(E758,5,2))="22","MA-ENG(F)",IF((MID(E758,5,2))="23","TE",IF((MID(E758,5,2))="24","JMC",IF((MID(E758,5,2))="25","MS-CSE",IF((MID(E758,5,2))="26","LLB(H)",IF((MID(E758,5,2))="27","BRE",IF((MID(E758,5,2))="28","MSS-JMC",IF((MID(E758,5,2))="29","PHARMACY",IF((MID(E758,5,2))="30","ESDM",IF((MID(E758,5,2))="31","MS-ETE",IF((MID(E758,5,2))="32","MS-TE",IF((MID(E758,5,2))="33","EEE",IF((MID(E758,5,2))="34","NFE",IF((MID(E758,5,2))="35","SWE",IF((MID(E758,5,2))="36","LLB(P)",IF((MID(E758,5,2))="37","LLM(Pre)",IF((MID(E758,5,2))="38","LLM(F)",IF((MID(E758,5,2))="39","ICT",IF((MID(E758,5,2))="40","MTCA",IF((MID(E758,5,2))="41","MS-PH",IF((MID(E758,5,2))="42","ARCH",IF((MID(E758,5,2))="43","THM",IF((MID(E758,5,2))="44","MS-SWE",IF((MID(E758,5,2))="45","ENTRE",IF((MID(E758,5,2))="46","M-PHARM",IF((MID(E758,5,2))="47","CIVIL-ENG",0)))))))))))))))))))))))))))))))))))))</f>
        <v/>
      </c>
      <c r="G758" s="90">
        <f>IF((LEFT(E758,3))="063","Fall-2006",IF((LEFT(E758,3))="071","Spring-2007",IF((LEFT(E758,3))="072","Summer-2007",IF((LEFT(E758,3))="073","Fall-2007",IF((LEFT(E758,3))="081","Spring-2008",IF((LEFT(E758,3))="082","Summer-2008",IF((LEFT(E758,3))="083","Fall-2008",IF((LEFT(E758,3))="091","Spring-2009",IF((LEFT(E758,3))="092","Summer-2009",IF((LEFT(E758,3))="093","Fall-2009",IF((LEFT(E758,3))="101","Spring-2010",IF((LEFT(E758,3))="102","Summer-2010",IF((LEFT(E758,3))="103","Fall-2010",IF((LEFT(E758,3))="111","Spring-2011",IF((LEFT(E758,3))="112","Summer-2011",IF((LEFT(E758,3))="113","Fall-2011",IF((LEFT(E758,3))="121","Spring-2012",IF((LEFT(E758,3))="122","Summer-2012",IF((LEFT(E758,3))="123","Fall-2012",IF((LEFT(E758,3))="131","Spring-2013",IF((LEFT(E758,3))="132","Summer-2013",IF((LEFT(E758,3))="133","Fall-2013",IF((LEFT(E758,3))="141","Spring-2014",IF((LEFT(E758,3))="142","Summer-2014",IF((LEFT(E758,3))="143","Fall-2014",0)))))))))))))))))))))))))</f>
        <v/>
      </c>
      <c r="H758" s="85" t="inlineStr">
        <is>
          <t>Summer-2014</t>
        </is>
      </c>
      <c r="I758" s="85" t="inlineStr">
        <is>
          <t>HMBR Tools and Chemicals LTD.</t>
        </is>
      </c>
      <c r="J758" s="85" t="inlineStr">
        <is>
          <t>Sr. IT Officer</t>
        </is>
      </c>
      <c r="K758" s="77" t="inlineStr">
        <is>
          <t>42 Borobug, Mirpur-2, Dhaka</t>
        </is>
      </c>
      <c r="L758" s="77" t="inlineStr">
        <is>
          <t>Villl: Damdama, PO: Santahor, PS: Adamdeghi, Dist: Bogra</t>
        </is>
      </c>
      <c r="M758" s="32" t="inlineStr">
        <is>
          <t>01738115468</t>
        </is>
      </c>
      <c r="N758" t="inlineStr">
        <is>
          <t>rakibul_945@diu.edu.bd</t>
        </is>
      </c>
    </row>
    <row customHeight="1" ht="12.75" r="759" s="161">
      <c r="A759" s="10" t="n"/>
      <c r="B759" s="85" t="n">
        <v>757</v>
      </c>
      <c r="C759" s="85" t="n"/>
      <c r="D759" s="96" t="inlineStr">
        <is>
          <t>Syed Mehedi Mahmud</t>
        </is>
      </c>
      <c r="E759" s="29" t="inlineStr">
        <is>
          <t>093-11-1245</t>
        </is>
      </c>
      <c r="F759" s="49">
        <f>IF((MID(E759,5,2))="10","ENG",IF((MID(E759,5,2))="11","BBA",IF((MID(E759,5,2))="12","MBA(E)",IF((MID(E759,5,2))="14","MBA",IF((MID(E759,5,2))="15","CSE",IF((MID(E759,5,2))="16","CIS",IF((MID(E759,5,2))="17","MS-MIS",IF((MID(E759,5,2))="18","B.COM",IF((MID(E759,5,2))="19","ETE",IF((MID(E759,5,2))="20","CS",IF((MID(E759,5,2))="21","MA-ENG(P)",IF((MID(E759,5,2))="22","MA-ENG(F)",IF((MID(E759,5,2))="23","TE",IF((MID(E759,5,2))="24","JMC",IF((MID(E759,5,2))="25","MS-CSE",IF((MID(E759,5,2))="26","LLB(H)",IF((MID(E759,5,2))="27","BRE",IF((MID(E759,5,2))="28","MSS-JMC",IF((MID(E759,5,2))="29","PHARMACY",IF((MID(E759,5,2))="30","ESDM",IF((MID(E759,5,2))="31","MS-ETE",IF((MID(E759,5,2))="32","MS-TE",IF((MID(E759,5,2))="33","EEE",IF((MID(E759,5,2))="34","NFE",IF((MID(E759,5,2))="35","SWE",IF((MID(E759,5,2))="36","LLB(P)",IF((MID(E759,5,2))="37","LLM(Pre)",IF((MID(E759,5,2))="38","LLM(F)",IF((MID(E759,5,2))="39","ICT",IF((MID(E759,5,2))="40","MTCA",IF((MID(E759,5,2))="41","MS-PH",IF((MID(E759,5,2))="42","ARCH",IF((MID(E759,5,2))="43","THM",IF((MID(E759,5,2))="44","MS-SWE",IF((MID(E759,5,2))="45","ENTRE",IF((MID(E759,5,2))="46","M-PHARM",IF((MID(E759,5,2))="47","CIVIL-ENG",0)))))))))))))))))))))))))))))))))))))</f>
        <v/>
      </c>
      <c r="G759" s="90">
        <f>IF((LEFT(E759,3))="063","Fall-2006",IF((LEFT(E759,3))="071","Spring-2007",IF((LEFT(E759,3))="072","Summer-2007",IF((LEFT(E759,3))="073","Fall-2007",IF((LEFT(E759,3))="081","Spring-2008",IF((LEFT(E759,3))="082","Summer-2008",IF((LEFT(E759,3))="083","Fall-2008",IF((LEFT(E759,3))="091","Spring-2009",IF((LEFT(E759,3))="092","Summer-2009",IF((LEFT(E759,3))="093","Fall-2009",IF((LEFT(E759,3))="101","Spring-2010",IF((LEFT(E759,3))="102","Summer-2010",IF((LEFT(E759,3))="103","Fall-2010",IF((LEFT(E759,3))="111","Spring-2011",IF((LEFT(E759,3))="112","Summer-2011",IF((LEFT(E759,3))="113","Fall-2011",IF((LEFT(E759,3))="121","Spring-2012",IF((LEFT(E759,3))="122","Summer-2012",IF((LEFT(E759,3))="123","Fall-2012",IF((LEFT(E759,3))="131","Spring-2013",IF((LEFT(E759,3))="132","Summer-2013",IF((LEFT(E759,3))="133","Fall-2013",IF((LEFT(E759,3))="141","Spring-2014",IF((LEFT(E759,3))="142","Summer-2014",IF((LEFT(E759,3))="143","Fall-2014",0)))))))))))))))))))))))))</f>
        <v/>
      </c>
      <c r="H759" s="85" t="inlineStr">
        <is>
          <t>Fall-2009</t>
        </is>
      </c>
      <c r="I759" s="85" t="inlineStr">
        <is>
          <t>-</t>
        </is>
      </c>
      <c r="J759" s="85" t="inlineStr">
        <is>
          <t>-</t>
        </is>
      </c>
      <c r="K759" s="77" t="inlineStr">
        <is>
          <t>105/1, Shukrabad, Mirpur Road, Dhaka-1207.</t>
        </is>
      </c>
      <c r="L759" s="77" t="inlineStr">
        <is>
          <t>Shashaheb Bari, Post-Bhanga, Thana-Bhanga, Dist-Faridpur.</t>
        </is>
      </c>
      <c r="M759" s="32" t="inlineStr">
        <is>
          <t>01614002244</t>
        </is>
      </c>
      <c r="N759" s="90" t="inlineStr">
        <is>
          <t>smmmahmudm@gmail.com</t>
        </is>
      </c>
    </row>
    <row customHeight="1" ht="12.75" r="760" s="161">
      <c r="A760" s="10" t="n"/>
      <c r="B760" s="85" t="n">
        <v>758</v>
      </c>
      <c r="C760" s="85" t="n"/>
      <c r="D760" s="96" t="inlineStr">
        <is>
          <t>Rashedul Haque</t>
        </is>
      </c>
      <c r="E760" s="29" t="inlineStr">
        <is>
          <t>111-11-228</t>
        </is>
      </c>
      <c r="F760" s="49">
        <f>IF((MID(E760,5,2))="10","ENG",IF((MID(E760,5,2))="11","BBA",IF((MID(E760,5,2))="12","MBA(E)",IF((MID(E760,5,2))="14","MBA",IF((MID(E760,5,2))="15","CSE",IF((MID(E760,5,2))="16","CIS",IF((MID(E760,5,2))="17","MS-MIS",IF((MID(E760,5,2))="18","B.COM",IF((MID(E760,5,2))="19","ETE",IF((MID(E760,5,2))="20","CS",IF((MID(E760,5,2))="21","MA-ENG(P)",IF((MID(E760,5,2))="22","MA-ENG(F)",IF((MID(E760,5,2))="23","TE",IF((MID(E760,5,2))="24","JMC",IF((MID(E760,5,2))="25","MS-CSE",IF((MID(E760,5,2))="26","LLB(H)",IF((MID(E760,5,2))="27","BRE",IF((MID(E760,5,2))="28","MSS-JMC",IF((MID(E760,5,2))="29","PHARMACY",IF((MID(E760,5,2))="30","ESDM",IF((MID(E760,5,2))="31","MS-ETE",IF((MID(E760,5,2))="32","MS-TE",IF((MID(E760,5,2))="33","EEE",IF((MID(E760,5,2))="34","NFE",IF((MID(E760,5,2))="35","SWE",IF((MID(E760,5,2))="36","LLB(P)",IF((MID(E760,5,2))="37","LLM(Pre)",IF((MID(E760,5,2))="38","LLM(F)",IF((MID(E760,5,2))="39","ICT",IF((MID(E760,5,2))="40","MTCA",IF((MID(E760,5,2))="41","MS-PH",IF((MID(E760,5,2))="42","ARCH",IF((MID(E760,5,2))="43","THM",IF((MID(E760,5,2))="44","MS-SWE",IF((MID(E760,5,2))="45","ENTRE",IF((MID(E760,5,2))="46","M-PHARM",IF((MID(E760,5,2))="47","CIVIL-ENG",0)))))))))))))))))))))))))))))))))))))</f>
        <v/>
      </c>
      <c r="G760" s="90">
        <f>IF((LEFT(E760,3))="063","Fall-2006",IF((LEFT(E760,3))="071","Spring-2007",IF((LEFT(E760,3))="072","Summer-2007",IF((LEFT(E760,3))="073","Fall-2007",IF((LEFT(E760,3))="081","Spring-2008",IF((LEFT(E760,3))="082","Summer-2008",IF((LEFT(E760,3))="083","Fall-2008",IF((LEFT(E760,3))="091","Spring-2009",IF((LEFT(E760,3))="092","Summer-2009",IF((LEFT(E760,3))="093","Fall-2009",IF((LEFT(E760,3))="101","Spring-2010",IF((LEFT(E760,3))="102","Summer-2010",IF((LEFT(E760,3))="103","Fall-2010",IF((LEFT(E760,3))="111","Spring-2011",IF((LEFT(E760,3))="112","Summer-2011",IF((LEFT(E760,3))="113","Fall-2011",IF((LEFT(E760,3))="121","Spring-2012",IF((LEFT(E760,3))="122","Summer-2012",IF((LEFT(E760,3))="123","Fall-2012",IF((LEFT(E760,3))="131","Spring-2013",IF((LEFT(E760,3))="132","Summer-2013",IF((LEFT(E760,3))="133","Fall-2013",IF((LEFT(E760,3))="141","Spring-2014",IF((LEFT(E760,3))="142","Summer-2014",IF((LEFT(E760,3))="143","Fall-2014",0)))))))))))))))))))))))))</f>
        <v/>
      </c>
      <c r="H760" s="85" t="inlineStr">
        <is>
          <t>Fall-2015</t>
        </is>
      </c>
      <c r="I760" s="85" t="inlineStr">
        <is>
          <t>Sharmin Group</t>
        </is>
      </c>
      <c r="J760" s="85" t="inlineStr">
        <is>
          <t>Payroll Executive</t>
        </is>
      </c>
      <c r="K760" s="85" t="inlineStr">
        <is>
          <t>House-44, Raod-17, sector-11, uttara, Dhaka-1230</t>
        </is>
      </c>
      <c r="L760" s="77" t="inlineStr">
        <is>
          <t>North Patali, Patli, Macchuakhali, Cox's Bazar Sadar, Cox's Bazar</t>
        </is>
      </c>
      <c r="M760" s="32" t="inlineStr">
        <is>
          <t>01813954540</t>
        </is>
      </c>
      <c r="N760" s="90" t="inlineStr">
        <is>
          <t>rashedul11-228@diu.edu.bd</t>
        </is>
      </c>
    </row>
    <row customHeight="1" ht="12.75" r="761" s="161">
      <c r="A761" s="10" t="n"/>
      <c r="B761" s="85" t="n">
        <v>759</v>
      </c>
      <c r="C761" s="85" t="n"/>
      <c r="D761" s="96" t="inlineStr">
        <is>
          <t>Md. Farook Hossain</t>
        </is>
      </c>
      <c r="E761" s="29" t="inlineStr">
        <is>
          <t>111-11-238</t>
        </is>
      </c>
      <c r="F761" s="49">
        <f>IF((MID(E761,5,2))="10","ENG",IF((MID(E761,5,2))="11","BBA",IF((MID(E761,5,2))="12","MBA(E)",IF((MID(E761,5,2))="14","MBA",IF((MID(E761,5,2))="15","CSE",IF((MID(E761,5,2))="16","CIS",IF((MID(E761,5,2))="17","MS-MIS",IF((MID(E761,5,2))="18","B.COM",IF((MID(E761,5,2))="19","ETE",IF((MID(E761,5,2))="20","CS",IF((MID(E761,5,2))="21","MA-ENG(P)",IF((MID(E761,5,2))="22","MA-ENG(F)",IF((MID(E761,5,2))="23","TE",IF((MID(E761,5,2))="24","JMC",IF((MID(E761,5,2))="25","MS-CSE",IF((MID(E761,5,2))="26","LLB(H)",IF((MID(E761,5,2))="27","BRE",IF((MID(E761,5,2))="28","MSS-JMC",IF((MID(E761,5,2))="29","PHARMACY",IF((MID(E761,5,2))="30","ESDM",IF((MID(E761,5,2))="31","MS-ETE",IF((MID(E761,5,2))="32","MS-TE",IF((MID(E761,5,2))="33","EEE",IF((MID(E761,5,2))="34","NFE",IF((MID(E761,5,2))="35","SWE",IF((MID(E761,5,2))="36","LLB(P)",IF((MID(E761,5,2))="37","LLM(Pre)",IF((MID(E761,5,2))="38","LLM(F)",IF((MID(E761,5,2))="39","ICT",IF((MID(E761,5,2))="40","MTCA",IF((MID(E761,5,2))="41","MS-PH",IF((MID(E761,5,2))="42","ARCH",IF((MID(E761,5,2))="43","THM",IF((MID(E761,5,2))="44","MS-SWE",IF((MID(E761,5,2))="45","ENTRE",IF((MID(E761,5,2))="46","M-PHARM",IF((MID(E761,5,2))="47","CIVIL-ENG",0)))))))))))))))))))))))))))))))))))))</f>
        <v/>
      </c>
      <c r="G761" s="90">
        <f>IF((LEFT(E761,3))="063","Fall-2006",IF((LEFT(E761,3))="071","Spring-2007",IF((LEFT(E761,3))="072","Summer-2007",IF((LEFT(E761,3))="073","Fall-2007",IF((LEFT(E761,3))="081","Spring-2008",IF((LEFT(E761,3))="082","Summer-2008",IF((LEFT(E761,3))="083","Fall-2008",IF((LEFT(E761,3))="091","Spring-2009",IF((LEFT(E761,3))="092","Summer-2009",IF((LEFT(E761,3))="093","Fall-2009",IF((LEFT(E761,3))="101","Spring-2010",IF((LEFT(E761,3))="102","Summer-2010",IF((LEFT(E761,3))="103","Fall-2010",IF((LEFT(E761,3))="111","Spring-2011",IF((LEFT(E761,3))="112","Summer-2011",IF((LEFT(E761,3))="113","Fall-2011",IF((LEFT(E761,3))="121","Spring-2012",IF((LEFT(E761,3))="122","Summer-2012",IF((LEFT(E761,3))="123","Fall-2012",IF((LEFT(E761,3))="131","Spring-2013",IF((LEFT(E761,3))="132","Summer-2013",IF((LEFT(E761,3))="133","Fall-2013",IF((LEFT(E761,3))="141","Spring-2014",IF((LEFT(E761,3))="142","Summer-2014",IF((LEFT(E761,3))="143","Fall-2014",0)))))))))))))))))))))))))</f>
        <v/>
      </c>
      <c r="H761" s="85" t="inlineStr">
        <is>
          <t>Summer-2014</t>
        </is>
      </c>
      <c r="I761" s="85" t="inlineStr">
        <is>
          <t>-</t>
        </is>
      </c>
      <c r="J761" s="85" t="inlineStr">
        <is>
          <t>-</t>
        </is>
      </c>
      <c r="K761" s="85" t="inlineStr">
        <is>
          <t>House No-02, Road NO-02, Sector-10, Uttara, Dhaka-1230.</t>
        </is>
      </c>
      <c r="L761" s="85" t="inlineStr">
        <is>
          <t>House No-02, Road NO-02, Sector-10, Uttara, Dhaka-1230.</t>
        </is>
      </c>
      <c r="M761" s="32" t="inlineStr">
        <is>
          <t>01712992883</t>
        </is>
      </c>
      <c r="N761" t="inlineStr">
        <is>
          <t>faruk.diu238@gmail.com</t>
        </is>
      </c>
    </row>
    <row customHeight="1" ht="12.75" r="762" s="161">
      <c r="A762" s="10" t="n"/>
      <c r="B762" s="85" t="n">
        <v>760</v>
      </c>
      <c r="C762" s="85" t="n"/>
      <c r="D762" s="96" t="inlineStr">
        <is>
          <t>Md. Farook Hossain</t>
        </is>
      </c>
      <c r="E762" s="29" t="inlineStr">
        <is>
          <t>141-14-481</t>
        </is>
      </c>
      <c r="F762" s="49">
        <f>IF((MID(E762,5,2))="10","ENG",IF((MID(E762,5,2))="11","BBA",IF((MID(E762,5,2))="12","MBA(E)",IF((MID(E762,5,2))="14","MBA",IF((MID(E762,5,2))="15","CSE",IF((MID(E762,5,2))="16","CIS",IF((MID(E762,5,2))="17","MS-MIS",IF((MID(E762,5,2))="18","B.COM",IF((MID(E762,5,2))="19","ETE",IF((MID(E762,5,2))="20","CS",IF((MID(E762,5,2))="21","MA-ENG(P)",IF((MID(E762,5,2))="22","MA-ENG(F)",IF((MID(E762,5,2))="23","TE",IF((MID(E762,5,2))="24","JMC",IF((MID(E762,5,2))="25","MS-CSE",IF((MID(E762,5,2))="26","LLB(H)",IF((MID(E762,5,2))="27","BRE",IF((MID(E762,5,2))="28","MSS-JMC",IF((MID(E762,5,2))="29","PHARMACY",IF((MID(E762,5,2))="30","ESDM",IF((MID(E762,5,2))="31","MS-ETE",IF((MID(E762,5,2))="32","MS-TE",IF((MID(E762,5,2))="33","EEE",IF((MID(E762,5,2))="34","NFE",IF((MID(E762,5,2))="35","SWE",IF((MID(E762,5,2))="36","LLB(P)",IF((MID(E762,5,2))="37","LLM(Pre)",IF((MID(E762,5,2))="38","LLM(F)",IF((MID(E762,5,2))="39","ICT",IF((MID(E762,5,2))="40","MTCA",IF((MID(E762,5,2))="41","MS-PH",IF((MID(E762,5,2))="42","ARCH",IF((MID(E762,5,2))="43","THM",IF((MID(E762,5,2))="44","MS-SWE",IF((MID(E762,5,2))="45","ENTRE",IF((MID(E762,5,2))="46","M-PHARM",IF((MID(E762,5,2))="47","CIVIL-ENG",0)))))))))))))))))))))))))))))))))))))</f>
        <v/>
      </c>
      <c r="G762" s="90">
        <f>IF((LEFT(E762,3))="063","Fall-2006",IF((LEFT(E762,3))="071","Spring-2007",IF((LEFT(E762,3))="072","Summer-2007",IF((LEFT(E762,3))="073","Fall-2007",IF((LEFT(E762,3))="081","Spring-2008",IF((LEFT(E762,3))="082","Summer-2008",IF((LEFT(E762,3))="083","Fall-2008",IF((LEFT(E762,3))="091","Spring-2009",IF((LEFT(E762,3))="092","Summer-2009",IF((LEFT(E762,3))="093","Fall-2009",IF((LEFT(E762,3))="101","Spring-2010",IF((LEFT(E762,3))="102","Summer-2010",IF((LEFT(E762,3))="103","Fall-2010",IF((LEFT(E762,3))="111","Spring-2011",IF((LEFT(E762,3))="112","Summer-2011",IF((LEFT(E762,3))="113","Fall-2011",IF((LEFT(E762,3))="121","Spring-2012",IF((LEFT(E762,3))="122","Summer-2012",IF((LEFT(E762,3))="123","Fall-2012",IF((LEFT(E762,3))="131","Spring-2013",IF((LEFT(E762,3))="132","Summer-2013",IF((LEFT(E762,3))="133","Fall-2013",IF((LEFT(E762,3))="141","Spring-2014",IF((LEFT(E762,3))="142","Summer-2014",IF((LEFT(E762,3))="143","Fall-2014",0)))))))))))))))))))))))))</f>
        <v/>
      </c>
      <c r="H762" s="85" t="inlineStr">
        <is>
          <t>Fall-2015</t>
        </is>
      </c>
      <c r="I762" s="85" t="inlineStr">
        <is>
          <t>-</t>
        </is>
      </c>
      <c r="J762" s="85" t="inlineStr">
        <is>
          <t>-</t>
        </is>
      </c>
      <c r="K762" s="85" t="inlineStr">
        <is>
          <t>House No-02, Road NO-02, Sector-10, Uttara, Dhaka-1230.</t>
        </is>
      </c>
      <c r="L762" s="85" t="inlineStr">
        <is>
          <t>House No-02, Road NO-02, Sector-10, Uttara, Dhaka-1230.</t>
        </is>
      </c>
      <c r="M762" s="32" t="inlineStr">
        <is>
          <t>01712992883</t>
        </is>
      </c>
      <c r="N762" t="inlineStr">
        <is>
          <t>faruk.diu238@gmail.com</t>
        </is>
      </c>
    </row>
    <row customHeight="1" ht="12.75" r="763" s="161">
      <c r="A763" s="10" t="n"/>
      <c r="B763" s="85" t="n">
        <v>761</v>
      </c>
      <c r="C763" s="85" t="n"/>
      <c r="D763" s="96" t="inlineStr">
        <is>
          <t>Md. Asif Iqbal</t>
        </is>
      </c>
      <c r="E763" s="29" t="inlineStr">
        <is>
          <t>111-23-2366</t>
        </is>
      </c>
      <c r="F763" s="49">
        <f>IF((MID(E763,5,2))="10","ENG",IF((MID(E763,5,2))="11","BBA",IF((MID(E763,5,2))="12","MBA(E)",IF((MID(E763,5,2))="14","MBA",IF((MID(E763,5,2))="15","CSE",IF((MID(E763,5,2))="16","CIS",IF((MID(E763,5,2))="17","MS-MIS",IF((MID(E763,5,2))="18","B.COM",IF((MID(E763,5,2))="19","ETE",IF((MID(E763,5,2))="20","CS",IF((MID(E763,5,2))="21","MA-ENG(P)",IF((MID(E763,5,2))="22","MA-ENG(F)",IF((MID(E763,5,2))="23","TE",IF((MID(E763,5,2))="24","JMC",IF((MID(E763,5,2))="25","MS-CSE",IF((MID(E763,5,2))="26","LLB(H)",IF((MID(E763,5,2))="27","BRE",IF((MID(E763,5,2))="28","MSS-JMC",IF((MID(E763,5,2))="29","PHARMACY",IF((MID(E763,5,2))="30","ESDM",IF((MID(E763,5,2))="31","MS-ETE",IF((MID(E763,5,2))="32","MS-TE",IF((MID(E763,5,2))="33","EEE",IF((MID(E763,5,2))="34","NFE",IF((MID(E763,5,2))="35","SWE",IF((MID(E763,5,2))="36","LLB(P)",IF((MID(E763,5,2))="37","LLM(Pre)",IF((MID(E763,5,2))="38","LLM(F)",IF((MID(E763,5,2))="39","ICT",IF((MID(E763,5,2))="40","MTCA",IF((MID(E763,5,2))="41","MS-PH",IF((MID(E763,5,2))="42","ARCH",IF((MID(E763,5,2))="43","THM",IF((MID(E763,5,2))="44","MS-SWE",IF((MID(E763,5,2))="45","ENTRE",IF((MID(E763,5,2))="46","M-PHARM",IF((MID(E763,5,2))="47","CIVIL-ENG",0)))))))))))))))))))))))))))))))))))))</f>
        <v/>
      </c>
      <c r="G763" s="90">
        <f>IF((LEFT(E763,3))="063","Fall-2006",IF((LEFT(E763,3))="071","Spring-2007",IF((LEFT(E763,3))="072","Summer-2007",IF((LEFT(E763,3))="073","Fall-2007",IF((LEFT(E763,3))="081","Spring-2008",IF((LEFT(E763,3))="082","Summer-2008",IF((LEFT(E763,3))="083","Fall-2008",IF((LEFT(E763,3))="091","Spring-2009",IF((LEFT(E763,3))="092","Summer-2009",IF((LEFT(E763,3))="093","Fall-2009",IF((LEFT(E763,3))="101","Spring-2010",IF((LEFT(E763,3))="102","Summer-2010",IF((LEFT(E763,3))="103","Fall-2010",IF((LEFT(E763,3))="111","Spring-2011",IF((LEFT(E763,3))="112","Summer-2011",IF((LEFT(E763,3))="113","Fall-2011",IF((LEFT(E763,3))="121","Spring-2012",IF((LEFT(E763,3))="122","Summer-2012",IF((LEFT(E763,3))="123","Fall-2012",IF((LEFT(E763,3))="131","Spring-2013",IF((LEFT(E763,3))="132","Summer-2013",IF((LEFT(E763,3))="133","Fall-2013",IF((LEFT(E763,3))="141","Spring-2014",IF((LEFT(E763,3))="142","Summer-2014",IF((LEFT(E763,3))="143","Fall-2014",0)))))))))))))))))))))))))</f>
        <v/>
      </c>
      <c r="H763" s="85" t="inlineStr">
        <is>
          <t>Spring-2015</t>
        </is>
      </c>
      <c r="I763" s="85" t="inlineStr">
        <is>
          <t>Northern Tosrifa Group(NTG)</t>
        </is>
      </c>
      <c r="J763" s="85" t="inlineStr">
        <is>
          <t>Jr. Executive</t>
        </is>
      </c>
      <c r="K763" s="77" t="inlineStr">
        <is>
          <t>Vill: Kamalnagar, PO+UP+Dist: Satkhira</t>
        </is>
      </c>
      <c r="L763" s="77" t="inlineStr">
        <is>
          <t>Vill: Kamalnagar, PO+UP+Dist: Satkhira</t>
        </is>
      </c>
      <c r="M763" s="32" t="inlineStr">
        <is>
          <t>01912237937</t>
        </is>
      </c>
      <c r="N763" t="inlineStr">
        <is>
          <t>asiftexbd@gmail.com</t>
        </is>
      </c>
    </row>
    <row customHeight="1" ht="12.75" r="764" s="161">
      <c r="A764" s="10" t="n"/>
      <c r="B764" s="85" t="n">
        <v>762</v>
      </c>
      <c r="C764" s="85" t="n"/>
      <c r="D764" s="96" t="inlineStr">
        <is>
          <t>Jahirul Islam</t>
        </is>
      </c>
      <c r="E764" s="29" t="inlineStr">
        <is>
          <t>103-23-2206</t>
        </is>
      </c>
      <c r="F764" s="49">
        <f>IF((MID(E764,5,2))="10","ENG",IF((MID(E764,5,2))="11","BBA",IF((MID(E764,5,2))="12","MBA(E)",IF((MID(E764,5,2))="14","MBA",IF((MID(E764,5,2))="15","CSE",IF((MID(E764,5,2))="16","CIS",IF((MID(E764,5,2))="17","MS-MIS",IF((MID(E764,5,2))="18","B.COM",IF((MID(E764,5,2))="19","ETE",IF((MID(E764,5,2))="20","CS",IF((MID(E764,5,2))="21","MA-ENG(P)",IF((MID(E764,5,2))="22","MA-ENG(F)",IF((MID(E764,5,2))="23","TE",IF((MID(E764,5,2))="24","JMC",IF((MID(E764,5,2))="25","MS-CSE",IF((MID(E764,5,2))="26","LLB(H)",IF((MID(E764,5,2))="27","BRE",IF((MID(E764,5,2))="28","MSS-JMC",IF((MID(E764,5,2))="29","PHARMACY",IF((MID(E764,5,2))="30","ESDM",IF((MID(E764,5,2))="31","MS-ETE",IF((MID(E764,5,2))="32","MS-TE",IF((MID(E764,5,2))="33","EEE",IF((MID(E764,5,2))="34","NFE",IF((MID(E764,5,2))="35","SWE",IF((MID(E764,5,2))="36","LLB(P)",IF((MID(E764,5,2))="37","LLM(Pre)",IF((MID(E764,5,2))="38","LLM(F)",IF((MID(E764,5,2))="39","ICT",IF((MID(E764,5,2))="40","MTCA",IF((MID(E764,5,2))="41","MS-PH",IF((MID(E764,5,2))="42","ARCH",IF((MID(E764,5,2))="43","THM",IF((MID(E764,5,2))="44","MS-SWE",IF((MID(E764,5,2))="45","ENTRE",IF((MID(E764,5,2))="46","M-PHARM",IF((MID(E764,5,2))="47","CIVIL-ENG",0)))))))))))))))))))))))))))))))))))))</f>
        <v/>
      </c>
      <c r="G764" s="90">
        <f>IF((LEFT(E764,3))="063","Fall-2006",IF((LEFT(E764,3))="071","Spring-2007",IF((LEFT(E764,3))="072","Summer-2007",IF((LEFT(E764,3))="073","Fall-2007",IF((LEFT(E764,3))="081","Spring-2008",IF((LEFT(E764,3))="082","Summer-2008",IF((LEFT(E764,3))="083","Fall-2008",IF((LEFT(E764,3))="091","Spring-2009",IF((LEFT(E764,3))="092","Summer-2009",IF((LEFT(E764,3))="093","Fall-2009",IF((LEFT(E764,3))="101","Spring-2010",IF((LEFT(E764,3))="102","Summer-2010",IF((LEFT(E764,3))="103","Fall-2010",IF((LEFT(E764,3))="111","Spring-2011",IF((LEFT(E764,3))="112","Summer-2011",IF((LEFT(E764,3))="113","Fall-2011",IF((LEFT(E764,3))="121","Spring-2012",IF((LEFT(E764,3))="122","Summer-2012",IF((LEFT(E764,3))="123","Fall-2012",IF((LEFT(E764,3))="131","Spring-2013",IF((LEFT(E764,3))="132","Summer-2013",IF((LEFT(E764,3))="133","Fall-2013",IF((LEFT(E764,3))="141","Spring-2014",IF((LEFT(E764,3))="142","Summer-2014",IF((LEFT(E764,3))="143","Fall-2014",0)))))))))))))))))))))))))</f>
        <v/>
      </c>
      <c r="H764" s="85" t="inlineStr">
        <is>
          <t>Fall-2014</t>
        </is>
      </c>
      <c r="I764" s="85" t="inlineStr">
        <is>
          <t>-</t>
        </is>
      </c>
      <c r="J764" s="85" t="inlineStr">
        <is>
          <t>-</t>
        </is>
      </c>
      <c r="K764" s="77" t="inlineStr">
        <is>
          <t>B-3, Navana Garden, Razia Tower, Kollenpur, Dhaka.</t>
        </is>
      </c>
      <c r="L764" s="77" t="inlineStr">
        <is>
          <t>121, Station Road, Akrampur, Kishoregonj.</t>
        </is>
      </c>
      <c r="M764" s="32" t="inlineStr">
        <is>
          <t>01672648583</t>
        </is>
      </c>
      <c r="N764" s="27" t="inlineStr">
        <is>
          <t>jahirul2211@gmail.com</t>
        </is>
      </c>
    </row>
    <row customHeight="1" ht="12.75" r="765" s="161">
      <c r="A765" s="10" t="n"/>
      <c r="B765" s="85" t="n">
        <v>763</v>
      </c>
      <c r="C765" s="85" t="n"/>
      <c r="D765" s="96" t="inlineStr">
        <is>
          <t>Md. Enamul Islam</t>
        </is>
      </c>
      <c r="E765" s="29" t="inlineStr">
        <is>
          <t>121-34-212</t>
        </is>
      </c>
      <c r="F765" s="49">
        <f>IF((MID(E765,5,2))="10","ENG",IF((MID(E765,5,2))="11","BBA",IF((MID(E765,5,2))="12","MBA(E)",IF((MID(E765,5,2))="14","MBA",IF((MID(E765,5,2))="15","CSE",IF((MID(E765,5,2))="16","CIS",IF((MID(E765,5,2))="17","MS-MIS",IF((MID(E765,5,2))="18","B.COM",IF((MID(E765,5,2))="19","ETE",IF((MID(E765,5,2))="20","CS",IF((MID(E765,5,2))="21","MA-ENG(P)",IF((MID(E765,5,2))="22","MA-ENG(F)",IF((MID(E765,5,2))="23","TE",IF((MID(E765,5,2))="24","JMC",IF((MID(E765,5,2))="25","MS-CSE",IF((MID(E765,5,2))="26","LLB(H)",IF((MID(E765,5,2))="27","BRE",IF((MID(E765,5,2))="28","MSS-JMC",IF((MID(E765,5,2))="29","PHARMACY",IF((MID(E765,5,2))="30","ESDM",IF((MID(E765,5,2))="31","MS-ETE",IF((MID(E765,5,2))="32","MS-TE",IF((MID(E765,5,2))="33","EEE",IF((MID(E765,5,2))="34","NFE",IF((MID(E765,5,2))="35","SWE",IF((MID(E765,5,2))="36","LLB(P)",IF((MID(E765,5,2))="37","LLM(Pre)",IF((MID(E765,5,2))="38","LLM(F)",IF((MID(E765,5,2))="39","ICT",IF((MID(E765,5,2))="40","MTCA",IF((MID(E765,5,2))="41","MS-PH",IF((MID(E765,5,2))="42","ARCH",IF((MID(E765,5,2))="43","THM",IF((MID(E765,5,2))="44","MS-SWE",IF((MID(E765,5,2))="45","ENTRE",IF((MID(E765,5,2))="46","M-PHARM",IF((MID(E765,5,2))="47","CIVIL-ENG",0)))))))))))))))))))))))))))))))))))))</f>
        <v/>
      </c>
      <c r="G765" s="90">
        <f>IF((LEFT(E765,3))="063","Fall-2006",IF((LEFT(E765,3))="071","Spring-2007",IF((LEFT(E765,3))="072","Summer-2007",IF((LEFT(E765,3))="073","Fall-2007",IF((LEFT(E765,3))="081","Spring-2008",IF((LEFT(E765,3))="082","Summer-2008",IF((LEFT(E765,3))="083","Fall-2008",IF((LEFT(E765,3))="091","Spring-2009",IF((LEFT(E765,3))="092","Summer-2009",IF((LEFT(E765,3))="093","Fall-2009",IF((LEFT(E765,3))="101","Spring-2010",IF((LEFT(E765,3))="102","Summer-2010",IF((LEFT(E765,3))="103","Fall-2010",IF((LEFT(E765,3))="111","Spring-2011",IF((LEFT(E765,3))="112","Summer-2011",IF((LEFT(E765,3))="113","Fall-2011",IF((LEFT(E765,3))="121","Spring-2012",IF((LEFT(E765,3))="122","Summer-2012",IF((LEFT(E765,3))="123","Fall-2012",IF((LEFT(E765,3))="131","Spring-2013",IF((LEFT(E765,3))="132","Summer-2013",IF((LEFT(E765,3))="133","Fall-2013",IF((LEFT(E765,3))="141","Spring-2014",IF((LEFT(E765,3))="142","Summer-2014",IF((LEFT(E765,3))="143","Fall-2014",0)))))))))))))))))))))))))</f>
        <v/>
      </c>
      <c r="H765" s="85" t="inlineStr">
        <is>
          <t>Spring-2015</t>
        </is>
      </c>
      <c r="I765" s="85" t="inlineStr">
        <is>
          <t>Olymic Industries Ltd.</t>
        </is>
      </c>
      <c r="J765" s="85" t="inlineStr">
        <is>
          <t>QA Officer</t>
        </is>
      </c>
      <c r="K765" s="77" t="inlineStr">
        <is>
          <t>Maimindi, Nawabganj, Dhaka-1320</t>
        </is>
      </c>
      <c r="L765" s="77" t="inlineStr">
        <is>
          <t>Maimindi, Nawabganj, Dhaka-1320</t>
        </is>
      </c>
      <c r="M765" s="32" t="inlineStr">
        <is>
          <t>01923479841</t>
        </is>
      </c>
      <c r="N765" t="inlineStr">
        <is>
          <t>enamul34-212@diu.edu.bd</t>
        </is>
      </c>
    </row>
    <row customHeight="1" ht="12.75" r="766" s="161">
      <c r="A766" s="10" t="n"/>
      <c r="B766" s="85" t="n">
        <v>764</v>
      </c>
      <c r="C766" s="85" t="n"/>
      <c r="D766" s="96" t="inlineStr">
        <is>
          <t>Md. Abdul Alim</t>
        </is>
      </c>
      <c r="E766" s="29" t="inlineStr">
        <is>
          <t>113-11-2292</t>
        </is>
      </c>
      <c r="F766" s="49">
        <f>IF((MID(E766,5,2))="10","ENG",IF((MID(E766,5,2))="11","BBA",IF((MID(E766,5,2))="12","MBA(E)",IF((MID(E766,5,2))="14","MBA",IF((MID(E766,5,2))="15","CSE",IF((MID(E766,5,2))="16","CIS",IF((MID(E766,5,2))="17","MS-MIS",IF((MID(E766,5,2))="18","B.COM",IF((MID(E766,5,2))="19","ETE",IF((MID(E766,5,2))="20","CS",IF((MID(E766,5,2))="21","MA-ENG(P)",IF((MID(E766,5,2))="22","MA-ENG(F)",IF((MID(E766,5,2))="23","TE",IF((MID(E766,5,2))="24","JMC",IF((MID(E766,5,2))="25","MS-CSE",IF((MID(E766,5,2))="26","LLB(H)",IF((MID(E766,5,2))="27","BRE",IF((MID(E766,5,2))="28","MSS-JMC",IF((MID(E766,5,2))="29","PHARMACY",IF((MID(E766,5,2))="30","ESDM",IF((MID(E766,5,2))="31","MS-ETE",IF((MID(E766,5,2))="32","MS-TE",IF((MID(E766,5,2))="33","EEE",IF((MID(E766,5,2))="34","NFE",IF((MID(E766,5,2))="35","SWE",IF((MID(E766,5,2))="36","LLB(P)",IF((MID(E766,5,2))="37","LLM(Pre)",IF((MID(E766,5,2))="38","LLM(F)",IF((MID(E766,5,2))="39","ICT",IF((MID(E766,5,2))="40","MTCA",IF((MID(E766,5,2))="41","MS-PH",IF((MID(E766,5,2))="42","ARCH",IF((MID(E766,5,2))="43","THM",IF((MID(E766,5,2))="44","MS-SWE",IF((MID(E766,5,2))="45","ENTRE",IF((MID(E766,5,2))="46","M-PHARM",IF((MID(E766,5,2))="47","CIVIL-ENG",0)))))))))))))))))))))))))))))))))))))</f>
        <v/>
      </c>
      <c r="G766" s="90">
        <f>IF((LEFT(E766,3))="063","Fall-2006",IF((LEFT(E766,3))="071","Spring-2007",IF((LEFT(E766,3))="072","Summer-2007",IF((LEFT(E766,3))="073","Fall-2007",IF((LEFT(E766,3))="081","Spring-2008",IF((LEFT(E766,3))="082","Summer-2008",IF((LEFT(E766,3))="083","Fall-2008",IF((LEFT(E766,3))="091","Spring-2009",IF((LEFT(E766,3))="092","Summer-2009",IF((LEFT(E766,3))="093","Fall-2009",IF((LEFT(E766,3))="101","Spring-2010",IF((LEFT(E766,3))="102","Summer-2010",IF((LEFT(E766,3))="103","Fall-2010",IF((LEFT(E766,3))="111","Spring-2011",IF((LEFT(E766,3))="112","Summer-2011",IF((LEFT(E766,3))="113","Fall-2011",IF((LEFT(E766,3))="121","Spring-2012",IF((LEFT(E766,3))="122","Summer-2012",IF((LEFT(E766,3))="123","Fall-2012",IF((LEFT(E766,3))="131","Spring-2013",IF((LEFT(E766,3))="132","Summer-2013",IF((LEFT(E766,3))="133","Fall-2013",IF((LEFT(E766,3))="141","Spring-2014",IF((LEFT(E766,3))="142","Summer-2014",IF((LEFT(E766,3))="143","Fall-2014",0)))))))))))))))))))))))))</f>
        <v/>
      </c>
      <c r="H766" s="85" t="inlineStr">
        <is>
          <t>Summer-2015</t>
        </is>
      </c>
      <c r="I766" s="85" t="inlineStr">
        <is>
          <t>-</t>
        </is>
      </c>
      <c r="J766" s="85" t="inlineStr">
        <is>
          <t>-</t>
        </is>
      </c>
      <c r="K766" s="77" t="inlineStr">
        <is>
          <t>52,Dholphingoli, Lakecircus, Kolabagan,Dhanmondi, Dhaka.</t>
        </is>
      </c>
      <c r="L766" s="77" t="inlineStr">
        <is>
          <t>Vill-Charmohonpur, Post-Tickrampur, Thana-chapainawabgonj, Dist-Chapainawanbganj.</t>
        </is>
      </c>
      <c r="M766" s="32" t="inlineStr">
        <is>
          <t>01761503716</t>
        </is>
      </c>
      <c r="N766" s="90" t="inlineStr">
        <is>
          <t>alim.captain@gmail.com</t>
        </is>
      </c>
    </row>
    <row customHeight="1" ht="12.75" r="767" s="161">
      <c r="A767" s="10" t="n"/>
      <c r="B767" s="85" t="n">
        <v>765</v>
      </c>
      <c r="C767" s="85" t="n"/>
      <c r="D767" s="96" t="inlineStr">
        <is>
          <t>Touhidul Islam</t>
        </is>
      </c>
      <c r="E767" s="29" t="inlineStr">
        <is>
          <t>111-23-2371</t>
        </is>
      </c>
      <c r="F767" s="49">
        <f>IF((MID(E767,5,2))="10","ENG",IF((MID(E767,5,2))="11","BBA",IF((MID(E767,5,2))="12","MBA(E)",IF((MID(E767,5,2))="14","MBA",IF((MID(E767,5,2))="15","CSE",IF((MID(E767,5,2))="16","CIS",IF((MID(E767,5,2))="17","MS-MIS",IF((MID(E767,5,2))="18","B.COM",IF((MID(E767,5,2))="19","ETE",IF((MID(E767,5,2))="20","CS",IF((MID(E767,5,2))="21","MA-ENG(P)",IF((MID(E767,5,2))="22","MA-ENG(F)",IF((MID(E767,5,2))="23","TE",IF((MID(E767,5,2))="24","JMC",IF((MID(E767,5,2))="25","MS-CSE",IF((MID(E767,5,2))="26","LLB(H)",IF((MID(E767,5,2))="27","BRE",IF((MID(E767,5,2))="28","MSS-JMC",IF((MID(E767,5,2))="29","PHARMACY",IF((MID(E767,5,2))="30","ESDM",IF((MID(E767,5,2))="31","MS-ETE",IF((MID(E767,5,2))="32","MS-TE",IF((MID(E767,5,2))="33","EEE",IF((MID(E767,5,2))="34","NFE",IF((MID(E767,5,2))="35","SWE",IF((MID(E767,5,2))="36","LLB(P)",IF((MID(E767,5,2))="37","LLM(Pre)",IF((MID(E767,5,2))="38","LLM(F)",IF((MID(E767,5,2))="39","ICT",IF((MID(E767,5,2))="40","MTCA",IF((MID(E767,5,2))="41","MS-PH",IF((MID(E767,5,2))="42","ARCH",IF((MID(E767,5,2))="43","THM",IF((MID(E767,5,2))="44","MS-SWE",IF((MID(E767,5,2))="45","ENTRE",IF((MID(E767,5,2))="46","M-PHARM",IF((MID(E767,5,2))="47","CIVIL-ENG",0)))))))))))))))))))))))))))))))))))))</f>
        <v/>
      </c>
      <c r="G767" s="90">
        <f>IF((LEFT(E767,3))="063","Fall-2006",IF((LEFT(E767,3))="071","Spring-2007",IF((LEFT(E767,3))="072","Summer-2007",IF((LEFT(E767,3))="073","Fall-2007",IF((LEFT(E767,3))="081","Spring-2008",IF((LEFT(E767,3))="082","Summer-2008",IF((LEFT(E767,3))="083","Fall-2008",IF((LEFT(E767,3))="091","Spring-2009",IF((LEFT(E767,3))="092","Summer-2009",IF((LEFT(E767,3))="093","Fall-2009",IF((LEFT(E767,3))="101","Spring-2010",IF((LEFT(E767,3))="102","Summer-2010",IF((LEFT(E767,3))="103","Fall-2010",IF((LEFT(E767,3))="111","Spring-2011",IF((LEFT(E767,3))="112","Summer-2011",IF((LEFT(E767,3))="113","Fall-2011",IF((LEFT(E767,3))="121","Spring-2012",IF((LEFT(E767,3))="122","Summer-2012",IF((LEFT(E767,3))="123","Fall-2012",IF((LEFT(E767,3))="131","Spring-2013",IF((LEFT(E767,3))="132","Summer-2013",IF((LEFT(E767,3))="133","Fall-2013",IF((LEFT(E767,3))="141","Spring-2014",IF((LEFT(E767,3))="142","Summer-2014",IF((LEFT(E767,3))="143","Fall-2014",0)))))))))))))))))))))))))</f>
        <v/>
      </c>
      <c r="H767" s="85" t="inlineStr">
        <is>
          <t>Fall-2014</t>
        </is>
      </c>
      <c r="I767" s="85" t="inlineStr">
        <is>
          <t>Anim Knit Composite LTD.</t>
        </is>
      </c>
      <c r="J767" s="85" t="inlineStr">
        <is>
          <t>Officer(Audit)</t>
        </is>
      </c>
      <c r="K767" s="77" t="inlineStr">
        <is>
          <t>B-428, Word-2, Mizmizi, Siddirganj, naraynganj</t>
        </is>
      </c>
      <c r="L767" s="77" t="inlineStr">
        <is>
          <t>B-428, Word-2, Mizmizi, Siddirganj, naraynganj</t>
        </is>
      </c>
      <c r="M767" s="32" t="inlineStr">
        <is>
          <t>01681524535</t>
        </is>
      </c>
      <c r="N767" s="90" t="inlineStr">
        <is>
          <t>touhidul2371@diu.edu.bd</t>
        </is>
      </c>
    </row>
    <row customHeight="1" ht="12.75" r="768" s="161">
      <c r="A768" s="10" t="n"/>
      <c r="B768" s="85" t="n">
        <v>766</v>
      </c>
      <c r="C768" s="85" t="n"/>
      <c r="D768" s="96" t="inlineStr">
        <is>
          <t>Md. Mukituzzaman</t>
        </is>
      </c>
      <c r="E768" s="29" t="inlineStr">
        <is>
          <t>103-23-2155</t>
        </is>
      </c>
      <c r="F768" s="49">
        <f>IF((MID(E768,5,2))="10","ENG",IF((MID(E768,5,2))="11","BBA",IF((MID(E768,5,2))="12","MBA(E)",IF((MID(E768,5,2))="14","MBA",IF((MID(E768,5,2))="15","CSE",IF((MID(E768,5,2))="16","CIS",IF((MID(E768,5,2))="17","MS-MIS",IF((MID(E768,5,2))="18","B.COM",IF((MID(E768,5,2))="19","ETE",IF((MID(E768,5,2))="20","CS",IF((MID(E768,5,2))="21","MA-ENG(P)",IF((MID(E768,5,2))="22","MA-ENG(F)",IF((MID(E768,5,2))="23","TE",IF((MID(E768,5,2))="24","JMC",IF((MID(E768,5,2))="25","MS-CSE",IF((MID(E768,5,2))="26","LLB(H)",IF((MID(E768,5,2))="27","BRE",IF((MID(E768,5,2))="28","MSS-JMC",IF((MID(E768,5,2))="29","PHARMACY",IF((MID(E768,5,2))="30","ESDM",IF((MID(E768,5,2))="31","MS-ETE",IF((MID(E768,5,2))="32","MS-TE",IF((MID(E768,5,2))="33","EEE",IF((MID(E768,5,2))="34","NFE",IF((MID(E768,5,2))="35","SWE",IF((MID(E768,5,2))="36","LLB(P)",IF((MID(E768,5,2))="37","LLM(Pre)",IF((MID(E768,5,2))="38","LLM(F)",IF((MID(E768,5,2))="39","ICT",IF((MID(E768,5,2))="40","MTCA",IF((MID(E768,5,2))="41","MS-PH",IF((MID(E768,5,2))="42","ARCH",IF((MID(E768,5,2))="43","THM",IF((MID(E768,5,2))="44","MS-SWE",IF((MID(E768,5,2))="45","ENTRE",IF((MID(E768,5,2))="46","M-PHARM",IF((MID(E768,5,2))="47","CIVIL-ENG",0)))))))))))))))))))))))))))))))))))))</f>
        <v/>
      </c>
      <c r="G768" s="90">
        <f>IF((LEFT(E768,3))="063","Fall-2006",IF((LEFT(E768,3))="071","Spring-2007",IF((LEFT(E768,3))="072","Summer-2007",IF((LEFT(E768,3))="073","Fall-2007",IF((LEFT(E768,3))="081","Spring-2008",IF((LEFT(E768,3))="082","Summer-2008",IF((LEFT(E768,3))="083","Fall-2008",IF((LEFT(E768,3))="091","Spring-2009",IF((LEFT(E768,3))="092","Summer-2009",IF((LEFT(E768,3))="093","Fall-2009",IF((LEFT(E768,3))="101","Spring-2010",IF((LEFT(E768,3))="102","Summer-2010",IF((LEFT(E768,3))="103","Fall-2010",IF((LEFT(E768,3))="111","Spring-2011",IF((LEFT(E768,3))="112","Summer-2011",IF((LEFT(E768,3))="113","Fall-2011",IF((LEFT(E768,3))="121","Spring-2012",IF((LEFT(E768,3))="122","Summer-2012",IF((LEFT(E768,3))="123","Fall-2012",IF((LEFT(E768,3))="131","Spring-2013",IF((LEFT(E768,3))="132","Summer-2013",IF((LEFT(E768,3))="133","Fall-2013",IF((LEFT(E768,3))="141","Spring-2014",IF((LEFT(E768,3))="142","Summer-2014",IF((LEFT(E768,3))="143","Fall-2014",0)))))))))))))))))))))))))</f>
        <v/>
      </c>
      <c r="H768" s="85" t="inlineStr">
        <is>
          <t>Summer-2014</t>
        </is>
      </c>
      <c r="I768" s="85" t="inlineStr">
        <is>
          <t>Amazing Fashions LTD.</t>
        </is>
      </c>
      <c r="J768" s="85" t="inlineStr">
        <is>
          <t>Production Officer</t>
        </is>
      </c>
      <c r="K768" s="77" t="inlineStr">
        <is>
          <t>10, Dagerchala road, National University, Gazipur</t>
        </is>
      </c>
      <c r="L768" s="77" t="inlineStr">
        <is>
          <t>Vill: Shibpur, PO: boalmari, Thana: Boalmari, Dist: Faridpur</t>
        </is>
      </c>
      <c r="M768" s="32" t="inlineStr">
        <is>
          <t>01920102626</t>
        </is>
      </c>
      <c r="N768" s="90" t="inlineStr">
        <is>
          <t>muki_2155@diu.edu.bd</t>
        </is>
      </c>
    </row>
    <row customHeight="1" ht="12.75" r="769" s="161">
      <c r="A769" s="10" t="n"/>
      <c r="B769" s="85" t="n">
        <v>767</v>
      </c>
      <c r="C769" s="85" t="n"/>
      <c r="D769" s="96" t="inlineStr">
        <is>
          <t>Sharmin Jahan</t>
        </is>
      </c>
      <c r="E769" s="29" t="inlineStr">
        <is>
          <t>082-11-295</t>
        </is>
      </c>
      <c r="F769" s="49">
        <f>IF((MID(E769,5,2))="10","ENG",IF((MID(E769,5,2))="11","BBA",IF((MID(E769,5,2))="12","MBA(E)",IF((MID(E769,5,2))="14","MBA",IF((MID(E769,5,2))="15","CSE",IF((MID(E769,5,2))="16","CIS",IF((MID(E769,5,2))="17","MS-MIS",IF((MID(E769,5,2))="18","B.COM",IF((MID(E769,5,2))="19","ETE",IF((MID(E769,5,2))="20","CS",IF((MID(E769,5,2))="21","MA-ENG(P)",IF((MID(E769,5,2))="22","MA-ENG(F)",IF((MID(E769,5,2))="23","TE",IF((MID(E769,5,2))="24","JMC",IF((MID(E769,5,2))="25","MS-CSE",IF((MID(E769,5,2))="26","LLB(H)",IF((MID(E769,5,2))="27","BRE",IF((MID(E769,5,2))="28","MSS-JMC",IF((MID(E769,5,2))="29","PHARMACY",IF((MID(E769,5,2))="30","ESDM",IF((MID(E769,5,2))="31","MS-ETE",IF((MID(E769,5,2))="32","MS-TE",IF((MID(E769,5,2))="33","EEE",IF((MID(E769,5,2))="34","NFE",IF((MID(E769,5,2))="35","SWE",IF((MID(E769,5,2))="36","LLB(P)",IF((MID(E769,5,2))="37","LLM(Pre)",IF((MID(E769,5,2))="38","LLM(F)",IF((MID(E769,5,2))="39","ICT",IF((MID(E769,5,2))="40","MTCA",IF((MID(E769,5,2))="41","MS-PH",IF((MID(E769,5,2))="42","ARCH",IF((MID(E769,5,2))="43","THM",IF((MID(E769,5,2))="44","MS-SWE",IF((MID(E769,5,2))="45","ENTRE",IF((MID(E769,5,2))="46","M-PHARM",IF((MID(E769,5,2))="47","CIVIL-ENG",0)))))))))))))))))))))))))))))))))))))</f>
        <v/>
      </c>
      <c r="G769" s="90">
        <f>IF((LEFT(E769,3))="063","Fall-2006",IF((LEFT(E769,3))="071","Spring-2007",IF((LEFT(E769,3))="072","Summer-2007",IF((LEFT(E769,3))="073","Fall-2007",IF((LEFT(E769,3))="081","Spring-2008",IF((LEFT(E769,3))="082","Summer-2008",IF((LEFT(E769,3))="083","Fall-2008",IF((LEFT(E769,3))="091","Spring-2009",IF((LEFT(E769,3))="092","Summer-2009",IF((LEFT(E769,3))="093","Fall-2009",IF((LEFT(E769,3))="101","Spring-2010",IF((LEFT(E769,3))="102","Summer-2010",IF((LEFT(E769,3))="103","Fall-2010",IF((LEFT(E769,3))="111","Spring-2011",IF((LEFT(E769,3))="112","Summer-2011",IF((LEFT(E769,3))="113","Fall-2011",IF((LEFT(E769,3))="121","Spring-2012",IF((LEFT(E769,3))="122","Summer-2012",IF((LEFT(E769,3))="123","Fall-2012",IF((LEFT(E769,3))="131","Spring-2013",IF((LEFT(E769,3))="132","Summer-2013",IF((LEFT(E769,3))="133","Fall-2013",IF((LEFT(E769,3))="141","Spring-2014",IF((LEFT(E769,3))="142","Summer-2014",IF((LEFT(E769,3))="143","Fall-2014",0)))))))))))))))))))))))))</f>
        <v/>
      </c>
      <c r="H769" s="85" t="inlineStr">
        <is>
          <t>Summer-2014</t>
        </is>
      </c>
      <c r="I769" s="85" t="inlineStr">
        <is>
          <t>Internaional Travel Services (ITS)</t>
        </is>
      </c>
      <c r="J769" s="85" t="inlineStr">
        <is>
          <t>Manager</t>
        </is>
      </c>
      <c r="K769" s="77" t="inlineStr">
        <is>
          <t>358/A, khilgaon , road no-20, Dhaka-1219</t>
        </is>
      </c>
      <c r="L769" s="77" t="inlineStr">
        <is>
          <t>Vill: kolerbazar, PO: Dirashrom, Dist: Gazipur</t>
        </is>
      </c>
      <c r="M769" s="32" t="inlineStr">
        <is>
          <t>01670289661</t>
        </is>
      </c>
      <c r="N769" t="inlineStr">
        <is>
          <t>sharminjahanmeetu@gmail.com</t>
        </is>
      </c>
    </row>
    <row customHeight="1" ht="12.75" r="770" s="161">
      <c r="A770" s="10" t="n"/>
      <c r="B770" s="85" t="n">
        <v>768</v>
      </c>
      <c r="C770" s="85" t="n"/>
      <c r="D770" s="96" t="inlineStr">
        <is>
          <t>Md. Habibur Rahman Akando</t>
        </is>
      </c>
      <c r="E770" s="29" t="inlineStr">
        <is>
          <t>133-14-1293</t>
        </is>
      </c>
      <c r="F770" s="49">
        <f>IF((MID(E770,5,2))="10","ENG",IF((MID(E770,5,2))="11","BBA",IF((MID(E770,5,2))="12","MBA(E)",IF((MID(E770,5,2))="14","MBA",IF((MID(E770,5,2))="15","CSE",IF((MID(E770,5,2))="16","CIS",IF((MID(E770,5,2))="17","MS-MIS",IF((MID(E770,5,2))="18","B.COM",IF((MID(E770,5,2))="19","ETE",IF((MID(E770,5,2))="20","CS",IF((MID(E770,5,2))="21","MA-ENG(P)",IF((MID(E770,5,2))="22","MA-ENG(F)",IF((MID(E770,5,2))="23","TE",IF((MID(E770,5,2))="24","JMC",IF((MID(E770,5,2))="25","MS-CSE",IF((MID(E770,5,2))="26","LLB(H)",IF((MID(E770,5,2))="27","BRE",IF((MID(E770,5,2))="28","MSS-JMC",IF((MID(E770,5,2))="29","PHARMACY",IF((MID(E770,5,2))="30","ESDM",IF((MID(E770,5,2))="31","MS-ETE",IF((MID(E770,5,2))="32","MS-TE",IF((MID(E770,5,2))="33","EEE",IF((MID(E770,5,2))="34","NFE",IF((MID(E770,5,2))="35","SWE",IF((MID(E770,5,2))="36","LLB(P)",IF((MID(E770,5,2))="37","LLM(Pre)",IF((MID(E770,5,2))="38","LLM(F)",IF((MID(E770,5,2))="39","ICT",IF((MID(E770,5,2))="40","MTCA",IF((MID(E770,5,2))="41","MS-PH",IF((MID(E770,5,2))="42","ARCH",IF((MID(E770,5,2))="43","THM",IF((MID(E770,5,2))="44","MS-SWE",IF((MID(E770,5,2))="45","ENTRE",IF((MID(E770,5,2))="46","M-PHARM",IF((MID(E770,5,2))="47","CIVIL-ENG",0)))))))))))))))))))))))))))))))))))))</f>
        <v/>
      </c>
      <c r="G770" s="90">
        <f>IF((LEFT(E770,3))="063","Fall-2006",IF((LEFT(E770,3))="071","Spring-2007",IF((LEFT(E770,3))="072","Summer-2007",IF((LEFT(E770,3))="073","Fall-2007",IF((LEFT(E770,3))="081","Spring-2008",IF((LEFT(E770,3))="082","Summer-2008",IF((LEFT(E770,3))="083","Fall-2008",IF((LEFT(E770,3))="091","Spring-2009",IF((LEFT(E770,3))="092","Summer-2009",IF((LEFT(E770,3))="093","Fall-2009",IF((LEFT(E770,3))="101","Spring-2010",IF((LEFT(E770,3))="102","Summer-2010",IF((LEFT(E770,3))="103","Fall-2010",IF((LEFT(E770,3))="111","Spring-2011",IF((LEFT(E770,3))="112","Summer-2011",IF((LEFT(E770,3))="113","Fall-2011",IF((LEFT(E770,3))="121","Spring-2012",IF((LEFT(E770,3))="122","Summer-2012",IF((LEFT(E770,3))="123","Fall-2012",IF((LEFT(E770,3))="131","Spring-2013",IF((LEFT(E770,3))="132","Summer-2013",IF((LEFT(E770,3))="133","Fall-2013",IF((LEFT(E770,3))="141","Spring-2014",IF((LEFT(E770,3))="142","Summer-2014",IF((LEFT(E770,3))="143","Fall-2014",0)))))))))))))))))))))))))</f>
        <v/>
      </c>
      <c r="H770" s="85" t="inlineStr">
        <is>
          <t>Spring-2014</t>
        </is>
      </c>
      <c r="I770" s="85" t="inlineStr">
        <is>
          <t>-</t>
        </is>
      </c>
      <c r="J770" s="85" t="inlineStr">
        <is>
          <t>-</t>
        </is>
      </c>
      <c r="K770" s="77" t="inlineStr">
        <is>
          <t>Saidabad Water treatment Plant, Dhaka Wasa, Dhulpur, Dhaka.</t>
        </is>
      </c>
      <c r="L770" s="77" t="inlineStr">
        <is>
          <t>Vill-Shathalia, Post-Munshirhat, Thana-Shaghata, Dist-Gaibnadha.</t>
        </is>
      </c>
      <c r="M770" s="32" t="inlineStr">
        <is>
          <t>01746793710</t>
        </is>
      </c>
      <c r="N770" s="90" t="inlineStr">
        <is>
          <t>akando1293@diu.edu.bd</t>
        </is>
      </c>
    </row>
    <row customHeight="1" ht="12.75" r="771" s="161">
      <c r="A771" s="10" t="n"/>
      <c r="B771" s="85" t="n">
        <v>769</v>
      </c>
      <c r="C771" s="85" t="n"/>
      <c r="D771" s="96" t="inlineStr">
        <is>
          <t>Md. Nazmul Ahsan</t>
        </is>
      </c>
      <c r="E771" s="29" t="inlineStr">
        <is>
          <t>113-15-1585</t>
        </is>
      </c>
      <c r="F771" s="49">
        <f>IF((MID(E771,5,2))="10","ENG",IF((MID(E771,5,2))="11","BBA",IF((MID(E771,5,2))="12","MBA(E)",IF((MID(E771,5,2))="14","MBA",IF((MID(E771,5,2))="15","CSE",IF((MID(E771,5,2))="16","CIS",IF((MID(E771,5,2))="17","MS-MIS",IF((MID(E771,5,2))="18","B.COM",IF((MID(E771,5,2))="19","ETE",IF((MID(E771,5,2))="20","CS",IF((MID(E771,5,2))="21","MA-ENG(P)",IF((MID(E771,5,2))="22","MA-ENG(F)",IF((MID(E771,5,2))="23","TE",IF((MID(E771,5,2))="24","JMC",IF((MID(E771,5,2))="25","MS-CSE",IF((MID(E771,5,2))="26","LLB(H)",IF((MID(E771,5,2))="27","BRE",IF((MID(E771,5,2))="28","MSS-JMC",IF((MID(E771,5,2))="29","PHARMACY",IF((MID(E771,5,2))="30","ESDM",IF((MID(E771,5,2))="31","MS-ETE",IF((MID(E771,5,2))="32","MS-TE",IF((MID(E771,5,2))="33","EEE",IF((MID(E771,5,2))="34","NFE",IF((MID(E771,5,2))="35","SWE",IF((MID(E771,5,2))="36","LLB(P)",IF((MID(E771,5,2))="37","LLM(Pre)",IF((MID(E771,5,2))="38","LLM(F)",IF((MID(E771,5,2))="39","ICT",IF((MID(E771,5,2))="40","MTCA",IF((MID(E771,5,2))="41","MS-PH",IF((MID(E771,5,2))="42","ARCH",IF((MID(E771,5,2))="43","THM",IF((MID(E771,5,2))="44","MS-SWE",IF((MID(E771,5,2))="45","ENTRE",IF((MID(E771,5,2))="46","M-PHARM",IF((MID(E771,5,2))="47","CIVIL-ENG",0)))))))))))))))))))))))))))))))))))))</f>
        <v/>
      </c>
      <c r="G771" s="90">
        <f>IF((LEFT(E771,3))="063","Fall-2006",IF((LEFT(E771,3))="071","Spring-2007",IF((LEFT(E771,3))="072","Summer-2007",IF((LEFT(E771,3))="073","Fall-2007",IF((LEFT(E771,3))="081","Spring-2008",IF((LEFT(E771,3))="082","Summer-2008",IF((LEFT(E771,3))="083","Fall-2008",IF((LEFT(E771,3))="091","Spring-2009",IF((LEFT(E771,3))="092","Summer-2009",IF((LEFT(E771,3))="093","Fall-2009",IF((LEFT(E771,3))="101","Spring-2010",IF((LEFT(E771,3))="102","Summer-2010",IF((LEFT(E771,3))="103","Fall-2010",IF((LEFT(E771,3))="111","Spring-2011",IF((LEFT(E771,3))="112","Summer-2011",IF((LEFT(E771,3))="113","Fall-2011",IF((LEFT(E771,3))="121","Spring-2012",IF((LEFT(E771,3))="122","Summer-2012",IF((LEFT(E771,3))="123","Fall-2012",IF((LEFT(E771,3))="131","Spring-2013",IF((LEFT(E771,3))="132","Summer-2013",IF((LEFT(E771,3))="133","Fall-2013",IF((LEFT(E771,3))="141","Spring-2014",IF((LEFT(E771,3))="142","Summer-2014",IF((LEFT(E771,3))="143","Fall-2014",0)))))))))))))))))))))))))</f>
        <v/>
      </c>
      <c r="H771" s="85" t="inlineStr">
        <is>
          <t>Summer-2015</t>
        </is>
      </c>
      <c r="I771" s="85" t="inlineStr">
        <is>
          <t>-</t>
        </is>
      </c>
      <c r="J771" s="85" t="inlineStr">
        <is>
          <t>-</t>
        </is>
      </c>
      <c r="K771" s="77" t="inlineStr">
        <is>
          <t>29/1, Toma villa, Shukrabad, Dhanmondi, Dhaka.</t>
        </is>
      </c>
      <c r="L771" s="77" t="inlineStr">
        <is>
          <t>18/1, Dadapur Road, Police Line,Kushtia.</t>
        </is>
      </c>
      <c r="M771" s="32" t="inlineStr">
        <is>
          <t>01914948552</t>
        </is>
      </c>
      <c r="N771" s="40" t="inlineStr">
        <is>
          <t>nazmul15-1585@diu.edu.bd</t>
        </is>
      </c>
    </row>
    <row customHeight="1" ht="12.75" r="772" s="161">
      <c r="A772" s="10" t="n"/>
      <c r="B772" s="85" t="n">
        <v>770</v>
      </c>
      <c r="C772" s="85" t="n"/>
      <c r="D772" s="96" t="inlineStr">
        <is>
          <t>Fatima Khondoker</t>
        </is>
      </c>
      <c r="E772" s="29" t="inlineStr">
        <is>
          <t>131-41-035</t>
        </is>
      </c>
      <c r="F772" s="49">
        <f>IF((MID(E772,5,2))="10","ENG",IF((MID(E772,5,2))="11","BBA",IF((MID(E772,5,2))="12","MBA(E)",IF((MID(E772,5,2))="14","MBA",IF((MID(E772,5,2))="15","CSE",IF((MID(E772,5,2))="16","CIS",IF((MID(E772,5,2))="17","MS-MIS",IF((MID(E772,5,2))="18","B.COM",IF((MID(E772,5,2))="19","ETE",IF((MID(E772,5,2))="20","CS",IF((MID(E772,5,2))="21","MA-ENG(P)",IF((MID(E772,5,2))="22","MA-ENG(F)",IF((MID(E772,5,2))="23","TE",IF((MID(E772,5,2))="24","JMC",IF((MID(E772,5,2))="25","MS-CSE",IF((MID(E772,5,2))="26","LLB(H)",IF((MID(E772,5,2))="27","BRE",IF((MID(E772,5,2))="28","MSS-JMC",IF((MID(E772,5,2))="29","PHARMACY",IF((MID(E772,5,2))="30","ESDM",IF((MID(E772,5,2))="31","MS-ETE",IF((MID(E772,5,2))="32","MS-TE",IF((MID(E772,5,2))="33","EEE",IF((MID(E772,5,2))="34","NFE",IF((MID(E772,5,2))="35","SWE",IF((MID(E772,5,2))="36","LLB(P)",IF((MID(E772,5,2))="37","LLM(Pre)",IF((MID(E772,5,2))="38","LLM(F)",IF((MID(E772,5,2))="39","ICT",IF((MID(E772,5,2))="40","MTCA",IF((MID(E772,5,2))="41","MS-PH",IF((MID(E772,5,2))="42","ARCH",IF((MID(E772,5,2))="43","THM",IF((MID(E772,5,2))="44","MS-SWE",IF((MID(E772,5,2))="45","ENTRE",IF((MID(E772,5,2))="46","M-PHARM",IF((MID(E772,5,2))="47","CIVIL-ENG",0)))))))))))))))))))))))))))))))))))))</f>
        <v/>
      </c>
      <c r="G772" s="90">
        <f>IF((LEFT(E772,3))="063","Fall-2006",IF((LEFT(E772,3))="071","Spring-2007",IF((LEFT(E772,3))="072","Summer-2007",IF((LEFT(E772,3))="073","Fall-2007",IF((LEFT(E772,3))="081","Spring-2008",IF((LEFT(E772,3))="082","Summer-2008",IF((LEFT(E772,3))="083","Fall-2008",IF((LEFT(E772,3))="091","Spring-2009",IF((LEFT(E772,3))="092","Summer-2009",IF((LEFT(E772,3))="093","Fall-2009",IF((LEFT(E772,3))="101","Spring-2010",IF((LEFT(E772,3))="102","Summer-2010",IF((LEFT(E772,3))="103","Fall-2010",IF((LEFT(E772,3))="111","Spring-2011",IF((LEFT(E772,3))="112","Summer-2011",IF((LEFT(E772,3))="113","Fall-2011",IF((LEFT(E772,3))="121","Spring-2012",IF((LEFT(E772,3))="122","Summer-2012",IF((LEFT(E772,3))="123","Fall-2012",IF((LEFT(E772,3))="131","Spring-2013",IF((LEFT(E772,3))="132","Summer-2013",IF((LEFT(E772,3))="133","Fall-2013",IF((LEFT(E772,3))="141","Spring-2014",IF((LEFT(E772,3))="142","Summer-2014",IF((LEFT(E772,3))="143","Fall-2014",0)))))))))))))))))))))))))</f>
        <v/>
      </c>
      <c r="H772" s="85" t="inlineStr">
        <is>
          <t>Spring-14</t>
        </is>
      </c>
      <c r="I772" s="85" t="inlineStr">
        <is>
          <t>Dhaka Medical college &amp; Hospital</t>
        </is>
      </c>
      <c r="J772" s="85" t="inlineStr">
        <is>
          <t>Nursing Officer</t>
        </is>
      </c>
      <c r="K772" s="77" t="inlineStr">
        <is>
          <t>C/O Nursing Superintendent, Dhaka Medical College Hospital</t>
        </is>
      </c>
      <c r="L772" s="77" t="inlineStr">
        <is>
          <t>Vill+PO: Narikel Bari, Thana: Kotwalipara, Dist: Gopalganj</t>
        </is>
      </c>
      <c r="M772" s="32" t="inlineStr">
        <is>
          <t>01915692295</t>
        </is>
      </c>
      <c r="N772" t="inlineStr">
        <is>
          <t>taleb.repheo@gmail.com</t>
        </is>
      </c>
    </row>
    <row customHeight="1" ht="12.75" r="773" s="161">
      <c r="A773" s="10" t="n"/>
      <c r="B773" s="85" t="n">
        <v>771</v>
      </c>
      <c r="C773" s="85" t="n"/>
      <c r="D773" s="96" t="inlineStr">
        <is>
          <t>Mst. Shahina Akter</t>
        </is>
      </c>
      <c r="E773" s="29" t="inlineStr">
        <is>
          <t>131-41-036</t>
        </is>
      </c>
      <c r="F773" s="49">
        <f>IF((MID(E773,5,2))="10","ENG",IF((MID(E773,5,2))="11","BBA",IF((MID(E773,5,2))="12","MBA(E)",IF((MID(E773,5,2))="14","MBA",IF((MID(E773,5,2))="15","CSE",IF((MID(E773,5,2))="16","CIS",IF((MID(E773,5,2))="17","MS-MIS",IF((MID(E773,5,2))="18","B.COM",IF((MID(E773,5,2))="19","ETE",IF((MID(E773,5,2))="20","CS",IF((MID(E773,5,2))="21","MA-ENG(P)",IF((MID(E773,5,2))="22","MA-ENG(F)",IF((MID(E773,5,2))="23","TE",IF((MID(E773,5,2))="24","JMC",IF((MID(E773,5,2))="25","MS-CSE",IF((MID(E773,5,2))="26","LLB(H)",IF((MID(E773,5,2))="27","BRE",IF((MID(E773,5,2))="28","MSS-JMC",IF((MID(E773,5,2))="29","PHARMACY",IF((MID(E773,5,2))="30","ESDM",IF((MID(E773,5,2))="31","MS-ETE",IF((MID(E773,5,2))="32","MS-TE",IF((MID(E773,5,2))="33","EEE",IF((MID(E773,5,2))="34","NFE",IF((MID(E773,5,2))="35","SWE",IF((MID(E773,5,2))="36","LLB(P)",IF((MID(E773,5,2))="37","LLM(Pre)",IF((MID(E773,5,2))="38","LLM(F)",IF((MID(E773,5,2))="39","ICT",IF((MID(E773,5,2))="40","MTCA",IF((MID(E773,5,2))="41","MS-PH",IF((MID(E773,5,2))="42","ARCH",IF((MID(E773,5,2))="43","THM",IF((MID(E773,5,2))="44","MS-SWE",IF((MID(E773,5,2))="45","ENTRE",IF((MID(E773,5,2))="46","M-PHARM",IF((MID(E773,5,2))="47","CIVIL-ENG",0)))))))))))))))))))))))))))))))))))))</f>
        <v/>
      </c>
      <c r="G773" s="90">
        <f>IF((LEFT(E773,3))="063","Fall-2006",IF((LEFT(E773,3))="071","Spring-2007",IF((LEFT(E773,3))="072","Summer-2007",IF((LEFT(E773,3))="073","Fall-2007",IF((LEFT(E773,3))="081","Spring-2008",IF((LEFT(E773,3))="082","Summer-2008",IF((LEFT(E773,3))="083","Fall-2008",IF((LEFT(E773,3))="091","Spring-2009",IF((LEFT(E773,3))="092","Summer-2009",IF((LEFT(E773,3))="093","Fall-2009",IF((LEFT(E773,3))="101","Spring-2010",IF((LEFT(E773,3))="102","Summer-2010",IF((LEFT(E773,3))="103","Fall-2010",IF((LEFT(E773,3))="111","Spring-2011",IF((LEFT(E773,3))="112","Summer-2011",IF((LEFT(E773,3))="113","Fall-2011",IF((LEFT(E773,3))="121","Spring-2012",IF((LEFT(E773,3))="122","Summer-2012",IF((LEFT(E773,3))="123","Fall-2012",IF((LEFT(E773,3))="131","Spring-2013",IF((LEFT(E773,3))="132","Summer-2013",IF((LEFT(E773,3))="133","Fall-2013",IF((LEFT(E773,3))="141","Spring-2014",IF((LEFT(E773,3))="142","Summer-2014",IF((LEFT(E773,3))="143","Fall-2014",0)))))))))))))))))))))))))</f>
        <v/>
      </c>
      <c r="H773" s="85" t="inlineStr">
        <is>
          <t>Spring-2014</t>
        </is>
      </c>
      <c r="I773" s="85" t="inlineStr">
        <is>
          <t>Dhaka Medical college &amp; Hospital</t>
        </is>
      </c>
      <c r="J773" s="85" t="inlineStr">
        <is>
          <t>Nursing Officer</t>
        </is>
      </c>
      <c r="K773" s="77" t="inlineStr">
        <is>
          <t>C/O Nursing Superintendent, Dhaka Medical College Hospital</t>
        </is>
      </c>
      <c r="L773" s="77" t="inlineStr">
        <is>
          <t>Vill+PO: Bogra, Thana: Bogra sador, Dist: Bogra</t>
        </is>
      </c>
      <c r="M773" s="32" t="inlineStr">
        <is>
          <t>01711242315</t>
        </is>
      </c>
      <c r="N773" t="inlineStr">
        <is>
          <t>taleb.repheo@gmail.com</t>
        </is>
      </c>
    </row>
    <row customHeight="1" ht="12.75" r="774" s="161">
      <c r="A774" s="10" t="n"/>
      <c r="B774" s="85" t="n">
        <v>772</v>
      </c>
      <c r="C774" s="85" t="n"/>
      <c r="D774" s="96" t="inlineStr">
        <is>
          <t>Somir Ronjon Pal</t>
        </is>
      </c>
      <c r="E774" s="29" t="inlineStr">
        <is>
          <t>112-15-1376</t>
        </is>
      </c>
      <c r="F774" s="49">
        <f>IF((MID(E774,5,2))="10","ENG",IF((MID(E774,5,2))="11","BBA",IF((MID(E774,5,2))="12","MBA(E)",IF((MID(E774,5,2))="14","MBA",IF((MID(E774,5,2))="15","CSE",IF((MID(E774,5,2))="16","CIS",IF((MID(E774,5,2))="17","MS-MIS",IF((MID(E774,5,2))="18","B.COM",IF((MID(E774,5,2))="19","ETE",IF((MID(E774,5,2))="20","CS",IF((MID(E774,5,2))="21","MA-ENG(P)",IF((MID(E774,5,2))="22","MA-ENG(F)",IF((MID(E774,5,2))="23","TE",IF((MID(E774,5,2))="24","JMC",IF((MID(E774,5,2))="25","MS-CSE",IF((MID(E774,5,2))="26","LLB(H)",IF((MID(E774,5,2))="27","BRE",IF((MID(E774,5,2))="28","MSS-JMC",IF((MID(E774,5,2))="29","PHARMACY",IF((MID(E774,5,2))="30","ESDM",IF((MID(E774,5,2))="31","MS-ETE",IF((MID(E774,5,2))="32","MS-TE",IF((MID(E774,5,2))="33","EEE",IF((MID(E774,5,2))="34","NFE",IF((MID(E774,5,2))="35","SWE",IF((MID(E774,5,2))="36","LLB(P)",IF((MID(E774,5,2))="37","LLM(Pre)",IF((MID(E774,5,2))="38","LLM(F)",IF((MID(E774,5,2))="39","ICT",IF((MID(E774,5,2))="40","MTCA",IF((MID(E774,5,2))="41","MS-PH",IF((MID(E774,5,2))="42","ARCH",IF((MID(E774,5,2))="43","THM",IF((MID(E774,5,2))="44","MS-SWE",IF((MID(E774,5,2))="45","ENTRE",IF((MID(E774,5,2))="46","M-PHARM",IF((MID(E774,5,2))="47","CIVIL-ENG",0)))))))))))))))))))))))))))))))))))))</f>
        <v/>
      </c>
      <c r="G774" s="90">
        <f>IF((LEFT(E774,3))="063","Fall-2006",IF((LEFT(E774,3))="071","Spring-2007",IF((LEFT(E774,3))="072","Summer-2007",IF((LEFT(E774,3))="073","Fall-2007",IF((LEFT(E774,3))="081","Spring-2008",IF((LEFT(E774,3))="082","Summer-2008",IF((LEFT(E774,3))="083","Fall-2008",IF((LEFT(E774,3))="091","Spring-2009",IF((LEFT(E774,3))="092","Summer-2009",IF((LEFT(E774,3))="093","Fall-2009",IF((LEFT(E774,3))="101","Spring-2010",IF((LEFT(E774,3))="102","Summer-2010",IF((LEFT(E774,3))="103","Fall-2010",IF((LEFT(E774,3))="111","Spring-2011",IF((LEFT(E774,3))="112","Summer-2011",IF((LEFT(E774,3))="113","Fall-2011",IF((LEFT(E774,3))="121","Spring-2012",IF((LEFT(E774,3))="122","Summer-2012",IF((LEFT(E774,3))="123","Fall-2012",IF((LEFT(E774,3))="131","Spring-2013",IF((LEFT(E774,3))="132","Summer-2013",IF((LEFT(E774,3))="133","Fall-2013",IF((LEFT(E774,3))="141","Spring-2014",IF((LEFT(E774,3))="142","Summer-2014",IF((LEFT(E774,3))="143","Fall-2014",0)))))))))))))))))))))))))</f>
        <v/>
      </c>
      <c r="H774" s="85" t="inlineStr">
        <is>
          <t>Summer-2014</t>
        </is>
      </c>
      <c r="I774" s="85" t="inlineStr">
        <is>
          <t>Systems Solution and Development Technologies</t>
        </is>
      </c>
      <c r="J774" s="85" t="inlineStr">
        <is>
          <t>Network Support Officer</t>
        </is>
      </c>
      <c r="K774" s="77" t="inlineStr">
        <is>
          <t>House: 07, Road-07, senpara, parbota, mirpur-10</t>
        </is>
      </c>
      <c r="L774" s="77" t="inlineStr">
        <is>
          <t>VILL+PO: Ghurka, PS: salonga, Thana: Raiganj, Dist: Sirajganj</t>
        </is>
      </c>
      <c r="M774" s="32" t="inlineStr">
        <is>
          <t>01716668282</t>
        </is>
      </c>
      <c r="N774" t="inlineStr">
        <is>
          <t>somirinfo@gmail.com</t>
        </is>
      </c>
    </row>
    <row customHeight="1" ht="12.75" r="775" s="161">
      <c r="A775" s="10" t="n"/>
      <c r="B775" s="85" t="n">
        <v>773</v>
      </c>
      <c r="C775" s="85" t="n"/>
      <c r="D775" s="96" t="inlineStr">
        <is>
          <t>Md. Riyad Hossain</t>
        </is>
      </c>
      <c r="E775" s="29" t="inlineStr">
        <is>
          <t>102-33-206</t>
        </is>
      </c>
      <c r="F775" s="49">
        <f>IF((MID(E775,5,2))="10","ENG",IF((MID(E775,5,2))="11","BBA",IF((MID(E775,5,2))="12","MBA(E)",IF((MID(E775,5,2))="14","MBA",IF((MID(E775,5,2))="15","CSE",IF((MID(E775,5,2))="16","CIS",IF((MID(E775,5,2))="17","MS-MIS",IF((MID(E775,5,2))="18","B.COM",IF((MID(E775,5,2))="19","ETE",IF((MID(E775,5,2))="20","CS",IF((MID(E775,5,2))="21","MA-ENG(P)",IF((MID(E775,5,2))="22","MA-ENG(F)",IF((MID(E775,5,2))="23","TE",IF((MID(E775,5,2))="24","JMC",IF((MID(E775,5,2))="25","MS-CSE",IF((MID(E775,5,2))="26","LLB(H)",IF((MID(E775,5,2))="27","BRE",IF((MID(E775,5,2))="28","MSS-JMC",IF((MID(E775,5,2))="29","PHARMACY",IF((MID(E775,5,2))="30","ESDM",IF((MID(E775,5,2))="31","MS-ETE",IF((MID(E775,5,2))="32","MS-TE",IF((MID(E775,5,2))="33","EEE",IF((MID(E775,5,2))="34","NFE",IF((MID(E775,5,2))="35","SWE",IF((MID(E775,5,2))="36","LLB(P)",IF((MID(E775,5,2))="37","LLM(Pre)",IF((MID(E775,5,2))="38","LLM(F)",IF((MID(E775,5,2))="39","ICT",IF((MID(E775,5,2))="40","MTCA",IF((MID(E775,5,2))="41","MS-PH",IF((MID(E775,5,2))="42","ARCH",IF((MID(E775,5,2))="43","THM",IF((MID(E775,5,2))="44","MS-SWE",IF((MID(E775,5,2))="45","ENTRE",IF((MID(E775,5,2))="46","M-PHARM",IF((MID(E775,5,2))="47","CIVIL-ENG",0)))))))))))))))))))))))))))))))))))))</f>
        <v/>
      </c>
      <c r="G775" s="90">
        <f>IF((LEFT(E775,3))="063","Fall-2006",IF((LEFT(E775,3))="071","Spring-2007",IF((LEFT(E775,3))="072","Summer-2007",IF((LEFT(E775,3))="073","Fall-2007",IF((LEFT(E775,3))="081","Spring-2008",IF((LEFT(E775,3))="082","Summer-2008",IF((LEFT(E775,3))="083","Fall-2008",IF((LEFT(E775,3))="091","Spring-2009",IF((LEFT(E775,3))="092","Summer-2009",IF((LEFT(E775,3))="093","Fall-2009",IF((LEFT(E775,3))="101","Spring-2010",IF((LEFT(E775,3))="102","Summer-2010",IF((LEFT(E775,3))="103","Fall-2010",IF((LEFT(E775,3))="111","Spring-2011",IF((LEFT(E775,3))="112","Summer-2011",IF((LEFT(E775,3))="113","Fall-2011",IF((LEFT(E775,3))="121","Spring-2012",IF((LEFT(E775,3))="122","Summer-2012",IF((LEFT(E775,3))="123","Fall-2012",IF((LEFT(E775,3))="131","Spring-2013",IF((LEFT(E775,3))="132","Summer-2013",IF((LEFT(E775,3))="133","Fall-2013",IF((LEFT(E775,3))="141","Spring-2014",IF((LEFT(E775,3))="142","Summer-2014",IF((LEFT(E775,3))="143","Fall-2014",0)))))))))))))))))))))))))</f>
        <v/>
      </c>
      <c r="H775" s="85" t="inlineStr">
        <is>
          <t>Summer-2014</t>
        </is>
      </c>
      <c r="I775" s="85" t="inlineStr">
        <is>
          <t>Getco Online Ltd.</t>
        </is>
      </c>
      <c r="J775" s="85" t="inlineStr">
        <is>
          <t>Executive Engineer</t>
        </is>
      </c>
      <c r="K775" s="77" t="inlineStr">
        <is>
          <t>59/A/1, West razabazar, dhaka</t>
        </is>
      </c>
      <c r="L775" s="77" t="inlineStr">
        <is>
          <t>157/7, Banieasil, Narsingdi</t>
        </is>
      </c>
      <c r="M775" s="32" t="inlineStr">
        <is>
          <t>01623925218</t>
        </is>
      </c>
      <c r="N775" t="inlineStr">
        <is>
          <t>riyad_eee@ymail.com</t>
        </is>
      </c>
    </row>
    <row customHeight="1" ht="12.75" r="776" s="161">
      <c r="A776" s="10" t="n"/>
      <c r="B776" s="85" t="n">
        <v>774</v>
      </c>
      <c r="C776" s="85" t="n"/>
      <c r="D776" s="96" t="inlineStr">
        <is>
          <t>Md. Nazrul Islam</t>
        </is>
      </c>
      <c r="E776" s="29" t="inlineStr">
        <is>
          <t>103-26-104</t>
        </is>
      </c>
      <c r="F776" s="49">
        <f>IF((MID(E776,5,2))="10","ENG",IF((MID(E776,5,2))="11","BBA",IF((MID(E776,5,2))="12","MBA(E)",IF((MID(E776,5,2))="14","MBA",IF((MID(E776,5,2))="15","CSE",IF((MID(E776,5,2))="16","CIS",IF((MID(E776,5,2))="17","MS-MIS",IF((MID(E776,5,2))="18","B.COM",IF((MID(E776,5,2))="19","ETE",IF((MID(E776,5,2))="20","CS",IF((MID(E776,5,2))="21","MA-ENG(P)",IF((MID(E776,5,2))="22","MA-ENG(F)",IF((MID(E776,5,2))="23","TE",IF((MID(E776,5,2))="24","JMC",IF((MID(E776,5,2))="25","MS-CSE",IF((MID(E776,5,2))="26","LLB(H)",IF((MID(E776,5,2))="27","BRE",IF((MID(E776,5,2))="28","MSS-JMC",IF((MID(E776,5,2))="29","PHARMACY",IF((MID(E776,5,2))="30","ESDM",IF((MID(E776,5,2))="31","MS-ETE",IF((MID(E776,5,2))="32","MS-TE",IF((MID(E776,5,2))="33","EEE",IF((MID(E776,5,2))="34","NFE",IF((MID(E776,5,2))="35","SWE",IF((MID(E776,5,2))="36","LLB(P)",IF((MID(E776,5,2))="37","LLM(Pre)",IF((MID(E776,5,2))="38","LLM(F)",IF((MID(E776,5,2))="39","ICT",IF((MID(E776,5,2))="40","MTCA",IF((MID(E776,5,2))="41","MS-PH",IF((MID(E776,5,2))="42","ARCH",IF((MID(E776,5,2))="43","THM",IF((MID(E776,5,2))="44","MS-SWE",IF((MID(E776,5,2))="45","ENTRE",IF((MID(E776,5,2))="46","M-PHARM",IF((MID(E776,5,2))="47","CIVIL-ENG",0)))))))))))))))))))))))))))))))))))))</f>
        <v/>
      </c>
      <c r="G776" s="90">
        <f>IF((LEFT(E776,3))="063","Fall-2006",IF((LEFT(E776,3))="071","Spring-2007",IF((LEFT(E776,3))="072","Summer-2007",IF((LEFT(E776,3))="073","Fall-2007",IF((LEFT(E776,3))="081","Spring-2008",IF((LEFT(E776,3))="082","Summer-2008",IF((LEFT(E776,3))="083","Fall-2008",IF((LEFT(E776,3))="091","Spring-2009",IF((LEFT(E776,3))="092","Summer-2009",IF((LEFT(E776,3))="093","Fall-2009",IF((LEFT(E776,3))="101","Spring-2010",IF((LEFT(E776,3))="102","Summer-2010",IF((LEFT(E776,3))="103","Fall-2010",IF((LEFT(E776,3))="111","Spring-2011",IF((LEFT(E776,3))="112","Summer-2011",IF((LEFT(E776,3))="113","Fall-2011",IF((LEFT(E776,3))="121","Spring-2012",IF((LEFT(E776,3))="122","Summer-2012",IF((LEFT(E776,3))="123","Fall-2012",IF((LEFT(E776,3))="131","Spring-2013",IF((LEFT(E776,3))="132","Summer-2013",IF((LEFT(E776,3))="133","Fall-2013",IF((LEFT(E776,3))="141","Spring-2014",IF((LEFT(E776,3))="142","Summer-2014",IF((LEFT(E776,3))="143","Fall-2014",0)))))))))))))))))))))))))</f>
        <v/>
      </c>
      <c r="H776" s="85" t="inlineStr">
        <is>
          <t>Summer-2015</t>
        </is>
      </c>
      <c r="I776" s="85" t="inlineStr">
        <is>
          <t>-</t>
        </is>
      </c>
      <c r="J776" s="85" t="inlineStr">
        <is>
          <t>-</t>
        </is>
      </c>
      <c r="K776" s="77" t="inlineStr">
        <is>
          <t>81/3, Shukrabad, Dhanmondi, Dhaka.</t>
        </is>
      </c>
      <c r="L776" s="77" t="inlineStr">
        <is>
          <t>Mizi Bari, East Chanshai, Word-3, Chandragonj, Lakshimipur.</t>
        </is>
      </c>
      <c r="M776" s="32" t="inlineStr">
        <is>
          <t>01725492079</t>
        </is>
      </c>
      <c r="N776" s="27" t="inlineStr">
        <is>
          <t>nazmul1049@diu.edu.bd</t>
        </is>
      </c>
    </row>
    <row customHeight="1" ht="12.75" r="777" s="161">
      <c r="A777" s="10" t="n"/>
      <c r="B777" s="85" t="n">
        <v>774</v>
      </c>
      <c r="C777" s="85" t="n"/>
      <c r="D777" s="96" t="inlineStr">
        <is>
          <t>Md. Nazrul Islam</t>
        </is>
      </c>
      <c r="E777" s="29" t="inlineStr">
        <is>
          <t>142-38-049</t>
        </is>
      </c>
      <c r="F777" s="49">
        <f>IF((MID(E777,5,2))="10","ENG",IF((MID(E777,5,2))="11","BBA",IF((MID(E777,5,2))="12","MBA(E)",IF((MID(E777,5,2))="14","MBA",IF((MID(E777,5,2))="15","CSE",IF((MID(E777,5,2))="16","CIS",IF((MID(E777,5,2))="17","MS-MIS",IF((MID(E777,5,2))="18","B.COM",IF((MID(E777,5,2))="19","ETE",IF((MID(E777,5,2))="20","CS",IF((MID(E777,5,2))="21","MA-ENG(P)",IF((MID(E777,5,2))="22","MA-ENG(F)",IF((MID(E777,5,2))="23","TE",IF((MID(E777,5,2))="24","JMC",IF((MID(E777,5,2))="25","MS-CSE",IF((MID(E777,5,2))="26","LLB(H)",IF((MID(E777,5,2))="27","BRE",IF((MID(E777,5,2))="28","MSS-JMC",IF((MID(E777,5,2))="29","PHARMACY",IF((MID(E777,5,2))="30","ESDM",IF((MID(E777,5,2))="31","MS-ETE",IF((MID(E777,5,2))="32","MS-TE",IF((MID(E777,5,2))="33","EEE",IF((MID(E777,5,2))="34","NFE",IF((MID(E777,5,2))="35","SWE",IF((MID(E777,5,2))="36","LLB(P)",IF((MID(E777,5,2))="37","LLM(Pre)",IF((MID(E777,5,2))="38","LLM(F)",IF((MID(E777,5,2))="39","ICT",IF((MID(E777,5,2))="40","MTCA",IF((MID(E777,5,2))="41","MS-PH",IF((MID(E777,5,2))="42","ARCH",IF((MID(E777,5,2))="43","THM",IF((MID(E777,5,2))="44","MS-SWE",IF((MID(E777,5,2))="45","ENTRE",IF((MID(E777,5,2))="46","M-PHARM",IF((MID(E777,5,2))="47","CIVIL-ENG",0)))))))))))))))))))))))))))))))))))))</f>
        <v/>
      </c>
      <c r="G777" s="90">
        <f>IF((LEFT(E777,3))="063","Fall-2006",IF((LEFT(E777,3))="071","Spring-2007",IF((LEFT(E777,3))="072","Summer-2007",IF((LEFT(E777,3))="073","Fall-2007",IF((LEFT(E777,3))="081","Spring-2008",IF((LEFT(E777,3))="082","Summer-2008",IF((LEFT(E777,3))="083","Fall-2008",IF((LEFT(E777,3))="091","Spring-2009",IF((LEFT(E777,3))="092","Summer-2009",IF((LEFT(E777,3))="093","Fall-2009",IF((LEFT(E777,3))="101","Spring-2010",IF((LEFT(E777,3))="102","Summer-2010",IF((LEFT(E777,3))="103","Fall-2010",IF((LEFT(E777,3))="111","Spring-2011",IF((LEFT(E777,3))="112","Summer-2011",IF((LEFT(E777,3))="113","Fall-2011",IF((LEFT(E777,3))="121","Spring-2012",IF((LEFT(E777,3))="122","Summer-2012",IF((LEFT(E777,3))="123","Fall-2012",IF((LEFT(E777,3))="131","Spring-2013",IF((LEFT(E777,3))="132","Summer-2013",IF((LEFT(E777,3))="133","Fall-2013",IF((LEFT(E777,3))="141","Spring-2014",IF((LEFT(E777,3))="142","Summer-2014",IF((LEFT(E777,3))="143","Fall-2014",0)))))))))))))))))))))))))</f>
        <v/>
      </c>
      <c r="H777" s="85" t="inlineStr">
        <is>
          <t>Fall-2014</t>
        </is>
      </c>
      <c r="I777" s="85" t="inlineStr">
        <is>
          <t>-</t>
        </is>
      </c>
      <c r="J777" s="85" t="inlineStr">
        <is>
          <t>-</t>
        </is>
      </c>
      <c r="K777" s="77" t="inlineStr">
        <is>
          <t>81/3, Shukrabad, Dhanmondi, Dhaka.</t>
        </is>
      </c>
      <c r="L777" s="77" t="inlineStr">
        <is>
          <t>Mizi Bari, East Chanshai, Word-3, Chandragonj, Lakshimipur.</t>
        </is>
      </c>
      <c r="M777" s="32" t="inlineStr">
        <is>
          <t>01725492079</t>
        </is>
      </c>
      <c r="N777" s="27" t="inlineStr">
        <is>
          <t>nazmul1049@diu.edu.bd</t>
        </is>
      </c>
    </row>
    <row customHeight="1" ht="12.75" r="778" s="161">
      <c r="A778" s="10" t="n"/>
      <c r="B778" s="85" t="n">
        <v>775</v>
      </c>
      <c r="C778" s="85" t="n"/>
      <c r="D778" s="96" t="inlineStr">
        <is>
          <t>Hasan Imam Abir</t>
        </is>
      </c>
      <c r="E778" s="29" t="inlineStr">
        <is>
          <t>103-33-299</t>
        </is>
      </c>
      <c r="F778" s="49">
        <f>IF((MID(E778,5,2))="10","ENG",IF((MID(E778,5,2))="11","BBA",IF((MID(E778,5,2))="12","MBA(E)",IF((MID(E778,5,2))="14","MBA",IF((MID(E778,5,2))="15","CSE",IF((MID(E778,5,2))="16","CIS",IF((MID(E778,5,2))="17","MS-MIS",IF((MID(E778,5,2))="18","B.COM",IF((MID(E778,5,2))="19","ETE",IF((MID(E778,5,2))="20","CS",IF((MID(E778,5,2))="21","MA-ENG(P)",IF((MID(E778,5,2))="22","MA-ENG(F)",IF((MID(E778,5,2))="23","TE",IF((MID(E778,5,2))="24","JMC",IF((MID(E778,5,2))="25","MS-CSE",IF((MID(E778,5,2))="26","LLB(H)",IF((MID(E778,5,2))="27","BRE",IF((MID(E778,5,2))="28","MSS-JMC",IF((MID(E778,5,2))="29","PHARMACY",IF((MID(E778,5,2))="30","ESDM",IF((MID(E778,5,2))="31","MS-ETE",IF((MID(E778,5,2))="32","MS-TE",IF((MID(E778,5,2))="33","EEE",IF((MID(E778,5,2))="34","NFE",IF((MID(E778,5,2))="35","SWE",IF((MID(E778,5,2))="36","LLB(P)",IF((MID(E778,5,2))="37","LLM(Pre)",IF((MID(E778,5,2))="38","LLM(F)",IF((MID(E778,5,2))="39","ICT",IF((MID(E778,5,2))="40","MTCA",IF((MID(E778,5,2))="41","MS-PH",IF((MID(E778,5,2))="42","ARCH",IF((MID(E778,5,2))="43","THM",IF((MID(E778,5,2))="44","MS-SWE",IF((MID(E778,5,2))="45","ENTRE",IF((MID(E778,5,2))="46","M-PHARM",IF((MID(E778,5,2))="47","CIVIL-ENG",0)))))))))))))))))))))))))))))))))))))</f>
        <v/>
      </c>
      <c r="G778" s="90">
        <f>IF((LEFT(E778,3))="063","Fall-2006",IF((LEFT(E778,3))="071","Spring-2007",IF((LEFT(E778,3))="072","Summer-2007",IF((LEFT(E778,3))="073","Fall-2007",IF((LEFT(E778,3))="081","Spring-2008",IF((LEFT(E778,3))="082","Summer-2008",IF((LEFT(E778,3))="083","Fall-2008",IF((LEFT(E778,3))="091","Spring-2009",IF((LEFT(E778,3))="092","Summer-2009",IF((LEFT(E778,3))="093","Fall-2009",IF((LEFT(E778,3))="101","Spring-2010",IF((LEFT(E778,3))="102","Summer-2010",IF((LEFT(E778,3))="103","Fall-2010",IF((LEFT(E778,3))="111","Spring-2011",IF((LEFT(E778,3))="112","Summer-2011",IF((LEFT(E778,3))="113","Fall-2011",IF((LEFT(E778,3))="121","Spring-2012",IF((LEFT(E778,3))="122","Summer-2012",IF((LEFT(E778,3))="123","Fall-2012",IF((LEFT(E778,3))="131","Spring-2013",IF((LEFT(E778,3))="132","Summer-2013",IF((LEFT(E778,3))="133","Fall-2013",IF((LEFT(E778,3))="141","Spring-2014",IF((LEFT(E778,3))="142","Summer-2014",IF((LEFT(E778,3))="143","Fall-2014",0)))))))))))))))))))))))))</f>
        <v/>
      </c>
      <c r="H778" s="85" t="inlineStr">
        <is>
          <t>Summer-2014</t>
        </is>
      </c>
      <c r="I778" s="85" t="inlineStr">
        <is>
          <t>Nilsagar group</t>
        </is>
      </c>
      <c r="J778" s="85" t="inlineStr">
        <is>
          <t>Asst. Commissioning Engineer</t>
        </is>
      </c>
      <c r="K778" s="77" t="inlineStr">
        <is>
          <t>House no-197, Flate-C2, east kazipara, mirpur,dhaka-1216</t>
        </is>
      </c>
      <c r="L778" s="77" t="inlineStr">
        <is>
          <t>Vill: kuripaika, PO: Kuripaika, Zilla: Patuakhali</t>
        </is>
      </c>
      <c r="M778" s="32" t="inlineStr">
        <is>
          <t>01725492079</t>
        </is>
      </c>
      <c r="N778" t="inlineStr">
        <is>
          <t>nazrul049@diu.edu.bd</t>
        </is>
      </c>
    </row>
    <row customHeight="1" ht="12.75" r="779" s="161">
      <c r="A779" s="10" t="n"/>
      <c r="B779" s="85" t="n">
        <v>776</v>
      </c>
      <c r="C779" s="85" t="n"/>
      <c r="D779" s="96" t="inlineStr">
        <is>
          <t>Md. Shamsul Islam</t>
        </is>
      </c>
      <c r="E779" s="29" t="inlineStr">
        <is>
          <t>112-15-1438</t>
        </is>
      </c>
      <c r="F779" s="49">
        <f>IF((MID(E779,5,2))="10","ENG",IF((MID(E779,5,2))="11","BBA",IF((MID(E779,5,2))="12","MBA(E)",IF((MID(E779,5,2))="14","MBA",IF((MID(E779,5,2))="15","CSE",IF((MID(E779,5,2))="16","CIS",IF((MID(E779,5,2))="17","MS-MIS",IF((MID(E779,5,2))="18","B.COM",IF((MID(E779,5,2))="19","ETE",IF((MID(E779,5,2))="20","CS",IF((MID(E779,5,2))="21","MA-ENG(P)",IF((MID(E779,5,2))="22","MA-ENG(F)",IF((MID(E779,5,2))="23","TE",IF((MID(E779,5,2))="24","JMC",IF((MID(E779,5,2))="25","MS-CSE",IF((MID(E779,5,2))="26","LLB(H)",IF((MID(E779,5,2))="27","BRE",IF((MID(E779,5,2))="28","MSS-JMC",IF((MID(E779,5,2))="29","PHARMACY",IF((MID(E779,5,2))="30","ESDM",IF((MID(E779,5,2))="31","MS-ETE",IF((MID(E779,5,2))="32","MS-TE",IF((MID(E779,5,2))="33","EEE",IF((MID(E779,5,2))="34","NFE",IF((MID(E779,5,2))="35","SWE",IF((MID(E779,5,2))="36","LLB(P)",IF((MID(E779,5,2))="37","LLM(Pre)",IF((MID(E779,5,2))="38","LLM(F)",IF((MID(E779,5,2))="39","ICT",IF((MID(E779,5,2))="40","MTCA",IF((MID(E779,5,2))="41","MS-PH",IF((MID(E779,5,2))="42","ARCH",IF((MID(E779,5,2))="43","THM",IF((MID(E779,5,2))="44","MS-SWE",IF((MID(E779,5,2))="45","ENTRE",IF((MID(E779,5,2))="46","M-PHARM",IF((MID(E779,5,2))="47","CIVIL-ENG",0)))))))))))))))))))))))))))))))))))))</f>
        <v/>
      </c>
      <c r="G779" s="90">
        <f>IF((LEFT(E779,3))="063","Fall-2006",IF((LEFT(E779,3))="071","Spring-2007",IF((LEFT(E779,3))="072","Summer-2007",IF((LEFT(E779,3))="073","Fall-2007",IF((LEFT(E779,3))="081","Spring-2008",IF((LEFT(E779,3))="082","Summer-2008",IF((LEFT(E779,3))="083","Fall-2008",IF((LEFT(E779,3))="091","Spring-2009",IF((LEFT(E779,3))="092","Summer-2009",IF((LEFT(E779,3))="093","Fall-2009",IF((LEFT(E779,3))="101","Spring-2010",IF((LEFT(E779,3))="102","Summer-2010",IF((LEFT(E779,3))="103","Fall-2010",IF((LEFT(E779,3))="111","Spring-2011",IF((LEFT(E779,3))="112","Summer-2011",IF((LEFT(E779,3))="113","Fall-2011",IF((LEFT(E779,3))="121","Spring-2012",IF((LEFT(E779,3))="122","Summer-2012",IF((LEFT(E779,3))="123","Fall-2012",IF((LEFT(E779,3))="131","Spring-2013",IF((LEFT(E779,3))="132","Summer-2013",IF((LEFT(E779,3))="133","Fall-2013",IF((LEFT(E779,3))="141","Spring-2014",IF((LEFT(E779,3))="142","Summer-2014",IF((LEFT(E779,3))="143","Fall-2014",0)))))))))))))))))))))))))</f>
        <v/>
      </c>
      <c r="H779" s="85" t="inlineStr">
        <is>
          <t>Summer-2014</t>
        </is>
      </c>
      <c r="I779" s="85" t="inlineStr">
        <is>
          <t>Bangla Tower Pritom Bhaban, Purana Paltan, Dhaka</t>
        </is>
      </c>
      <c r="J779" s="85" t="inlineStr">
        <is>
          <t>IT Sector</t>
        </is>
      </c>
      <c r="K779" s="77" t="inlineStr">
        <is>
          <t>94/6, Shukrabad, Mripur road, Dhanmondi, Dhaka-1207</t>
        </is>
      </c>
      <c r="L779" s="77" t="inlineStr">
        <is>
          <t>Vill: Botogram, PO: Eidga amain, PS: Sonaimori, Dist: Noakhali</t>
        </is>
      </c>
      <c r="M779" s="32" t="inlineStr">
        <is>
          <t>01553697314</t>
        </is>
      </c>
      <c r="N779" t="inlineStr">
        <is>
          <t>tareqclicking@gmail.com</t>
        </is>
      </c>
    </row>
    <row customHeight="1" ht="12.75" r="780" s="161">
      <c r="A780" s="10" t="n"/>
      <c r="B780" s="85" t="n">
        <v>777</v>
      </c>
      <c r="C780" s="85" t="n"/>
      <c r="D780" s="96" t="inlineStr">
        <is>
          <t>Md. Anisur Rahman Ripon</t>
        </is>
      </c>
      <c r="E780" s="29" t="inlineStr">
        <is>
          <t>111-15-1281</t>
        </is>
      </c>
      <c r="F780" s="49">
        <f>IF((MID(E780,5,2))="10","ENG",IF((MID(E780,5,2))="11","BBA",IF((MID(E780,5,2))="12","MBA(E)",IF((MID(E780,5,2))="14","MBA",IF((MID(E780,5,2))="15","CSE",IF((MID(E780,5,2))="16","CIS",IF((MID(E780,5,2))="17","MS-MIS",IF((MID(E780,5,2))="18","B.COM",IF((MID(E780,5,2))="19","ETE",IF((MID(E780,5,2))="20","CS",IF((MID(E780,5,2))="21","MA-ENG(P)",IF((MID(E780,5,2))="22","MA-ENG(F)",IF((MID(E780,5,2))="23","TE",IF((MID(E780,5,2))="24","JMC",IF((MID(E780,5,2))="25","MS-CSE",IF((MID(E780,5,2))="26","LLB(H)",IF((MID(E780,5,2))="27","BRE",IF((MID(E780,5,2))="28","MSS-JMC",IF((MID(E780,5,2))="29","PHARMACY",IF((MID(E780,5,2))="30","ESDM",IF((MID(E780,5,2))="31","MS-ETE",IF((MID(E780,5,2))="32","MS-TE",IF((MID(E780,5,2))="33","EEE",IF((MID(E780,5,2))="34","NFE",IF((MID(E780,5,2))="35","SWE",IF((MID(E780,5,2))="36","LLB(P)",IF((MID(E780,5,2))="37","LLM(Pre)",IF((MID(E780,5,2))="38","LLM(F)",IF((MID(E780,5,2))="39","ICT",IF((MID(E780,5,2))="40","MTCA",IF((MID(E780,5,2))="41","MS-PH",IF((MID(E780,5,2))="42","ARCH",IF((MID(E780,5,2))="43","THM",IF((MID(E780,5,2))="44","MS-SWE",IF((MID(E780,5,2))="45","ENTRE",IF((MID(E780,5,2))="46","M-PHARM",IF((MID(E780,5,2))="47","CIVIL-ENG",0)))))))))))))))))))))))))))))))))))))</f>
        <v/>
      </c>
      <c r="G780" s="90">
        <f>IF((LEFT(E780,3))="063","Fall-2006",IF((LEFT(E780,3))="071","Spring-2007",IF((LEFT(E780,3))="072","Summer-2007",IF((LEFT(E780,3))="073","Fall-2007",IF((LEFT(E780,3))="081","Spring-2008",IF((LEFT(E780,3))="082","Summer-2008",IF((LEFT(E780,3))="083","Fall-2008",IF((LEFT(E780,3))="091","Spring-2009",IF((LEFT(E780,3))="092","Summer-2009",IF((LEFT(E780,3))="093","Fall-2009",IF((LEFT(E780,3))="101","Spring-2010",IF((LEFT(E780,3))="102","Summer-2010",IF((LEFT(E780,3))="103","Fall-2010",IF((LEFT(E780,3))="111","Spring-2011",IF((LEFT(E780,3))="112","Summer-2011",IF((LEFT(E780,3))="113","Fall-2011",IF((LEFT(E780,3))="121","Spring-2012",IF((LEFT(E780,3))="122","Summer-2012",IF((LEFT(E780,3))="123","Fall-2012",IF((LEFT(E780,3))="131","Spring-2013",IF((LEFT(E780,3))="132","Summer-2013",IF((LEFT(E780,3))="133","Fall-2013",IF((LEFT(E780,3))="141","Spring-2014",IF((LEFT(E780,3))="142","Summer-2014",IF((LEFT(E780,3))="143","Fall-2014",0)))))))))))))))))))))))))</f>
        <v/>
      </c>
      <c r="H780" s="85" t="inlineStr">
        <is>
          <t>Summer-2015</t>
        </is>
      </c>
      <c r="I780" s="85" t="inlineStr">
        <is>
          <t>World Mission 21 LTD.</t>
        </is>
      </c>
      <c r="J780" s="85" t="inlineStr">
        <is>
          <t>Jr. Software Developer</t>
        </is>
      </c>
      <c r="K780" s="77" t="inlineStr">
        <is>
          <t>SB Complex Cbuilding-8/B, Alaol Avenue, sector-06, uttara, Dhaka-1230</t>
        </is>
      </c>
      <c r="L780" s="77" t="inlineStr">
        <is>
          <t>Vill:kagmara, PO: tangail sadar, PS: Tangail, Dist: Tangail</t>
        </is>
      </c>
      <c r="M780" s="32" t="inlineStr">
        <is>
          <t>01725273856</t>
        </is>
      </c>
      <c r="N780" t="inlineStr">
        <is>
          <t>shamsul1438@yahoo.com</t>
        </is>
      </c>
    </row>
    <row customHeight="1" ht="12.75" r="781" s="161">
      <c r="A781" s="10" t="n"/>
      <c r="B781" s="85" t="n">
        <v>778</v>
      </c>
      <c r="C781" s="85" t="n"/>
      <c r="D781" s="96" t="inlineStr">
        <is>
          <t>Khandaker Md. Asiful Hoque</t>
        </is>
      </c>
      <c r="E781" s="29" t="inlineStr">
        <is>
          <t>141-14-1379</t>
        </is>
      </c>
      <c r="F781" s="49">
        <f>IF((MID(E781,5,2))="10","ENG",IF((MID(E781,5,2))="11","BBA",IF((MID(E781,5,2))="12","MBA(E)",IF((MID(E781,5,2))="14","MBA",IF((MID(E781,5,2))="15","CSE",IF((MID(E781,5,2))="16","CIS",IF((MID(E781,5,2))="17","MS-MIS",IF((MID(E781,5,2))="18","B.COM",IF((MID(E781,5,2))="19","ETE",IF((MID(E781,5,2))="20","CS",IF((MID(E781,5,2))="21","MA-ENG(P)",IF((MID(E781,5,2))="22","MA-ENG(F)",IF((MID(E781,5,2))="23","TE",IF((MID(E781,5,2))="24","JMC",IF((MID(E781,5,2))="25","MS-CSE",IF((MID(E781,5,2))="26","LLB(H)",IF((MID(E781,5,2))="27","BRE",IF((MID(E781,5,2))="28","MSS-JMC",IF((MID(E781,5,2))="29","PHARMACY",IF((MID(E781,5,2))="30","ESDM",IF((MID(E781,5,2))="31","MS-ETE",IF((MID(E781,5,2))="32","MS-TE",IF((MID(E781,5,2))="33","EEE",IF((MID(E781,5,2))="34","NFE",IF((MID(E781,5,2))="35","SWE",IF((MID(E781,5,2))="36","LLB(P)",IF((MID(E781,5,2))="37","LLM(Pre)",IF((MID(E781,5,2))="38","LLM(F)",IF((MID(E781,5,2))="39","ICT",IF((MID(E781,5,2))="40","MTCA",IF((MID(E781,5,2))="41","MS-PH",IF((MID(E781,5,2))="42","ARCH",IF((MID(E781,5,2))="43","THM",IF((MID(E781,5,2))="44","MS-SWE",IF((MID(E781,5,2))="45","ENTRE",IF((MID(E781,5,2))="46","M-PHARM",IF((MID(E781,5,2))="47","CIVIL-ENG",0)))))))))))))))))))))))))))))))))))))</f>
        <v/>
      </c>
      <c r="G781" s="90">
        <f>IF((LEFT(E781,3))="063","Fall-2006",IF((LEFT(E781,3))="071","Spring-2007",IF((LEFT(E781,3))="072","Summer-2007",IF((LEFT(E781,3))="073","Fall-2007",IF((LEFT(E781,3))="081","Spring-2008",IF((LEFT(E781,3))="082","Summer-2008",IF((LEFT(E781,3))="083","Fall-2008",IF((LEFT(E781,3))="091","Spring-2009",IF((LEFT(E781,3))="092","Summer-2009",IF((LEFT(E781,3))="093","Fall-2009",IF((LEFT(E781,3))="101","Spring-2010",IF((LEFT(E781,3))="102","Summer-2010",IF((LEFT(E781,3))="103","Fall-2010",IF((LEFT(E781,3))="111","Spring-2011",IF((LEFT(E781,3))="112","Summer-2011",IF((LEFT(E781,3))="113","Fall-2011",IF((LEFT(E781,3))="121","Spring-2012",IF((LEFT(E781,3))="122","Summer-2012",IF((LEFT(E781,3))="123","Fall-2012",IF((LEFT(E781,3))="131","Spring-2013",IF((LEFT(E781,3))="132","Summer-2013",IF((LEFT(E781,3))="133","Fall-2013",IF((LEFT(E781,3))="141","Spring-2014",IF((LEFT(E781,3))="142","Summer-2014",IF((LEFT(E781,3))="143","Fall-2014",0)))))))))))))))))))))))))</f>
        <v/>
      </c>
      <c r="H781" s="85" t="inlineStr">
        <is>
          <t>Spring-2015</t>
        </is>
      </c>
      <c r="I781" s="85" t="inlineStr">
        <is>
          <t>ACNABIN Chartered Accountants</t>
        </is>
      </c>
      <c r="J781" s="85" t="inlineStr">
        <is>
          <t>CA Articled Avdent</t>
        </is>
      </c>
      <c r="K781" s="77" t="inlineStr">
        <is>
          <t>56/B-2, Lake Circus, kalabagan, Dhanmondi, Dhaka</t>
        </is>
      </c>
      <c r="L781" s="77" t="inlineStr">
        <is>
          <t>Chandul, PO: Miabazar, PS: Chaddngram, Dist: Comilla</t>
        </is>
      </c>
      <c r="M781" s="32" t="inlineStr">
        <is>
          <t>01926121510</t>
        </is>
      </c>
      <c r="N781" t="inlineStr">
        <is>
          <t>cse.engr.ripon@gmail.com</t>
        </is>
      </c>
    </row>
    <row customHeight="1" ht="12.75" r="782" s="161">
      <c r="A782" s="10" t="n"/>
      <c r="B782" s="85" t="n">
        <v>779</v>
      </c>
      <c r="C782" s="85" t="n"/>
      <c r="D782" s="96" t="inlineStr">
        <is>
          <t>Most. Toslima Khatun</t>
        </is>
      </c>
      <c r="E782" s="29" t="inlineStr">
        <is>
          <t>133-41-073</t>
        </is>
      </c>
      <c r="F782" s="49">
        <f>IF((MID(E782,5,2))="10","ENG",IF((MID(E782,5,2))="11","BBA",IF((MID(E782,5,2))="12","MBA(E)",IF((MID(E782,5,2))="14","MBA",IF((MID(E782,5,2))="15","CSE",IF((MID(E782,5,2))="16","CIS",IF((MID(E782,5,2))="17","MS-MIS",IF((MID(E782,5,2))="18","B.COM",IF((MID(E782,5,2))="19","ETE",IF((MID(E782,5,2))="20","CS",IF((MID(E782,5,2))="21","MA-ENG(P)",IF((MID(E782,5,2))="22","MA-ENG(F)",IF((MID(E782,5,2))="23","TE",IF((MID(E782,5,2))="24","JMC",IF((MID(E782,5,2))="25","MS-CSE",IF((MID(E782,5,2))="26","LLB(H)",IF((MID(E782,5,2))="27","BRE",IF((MID(E782,5,2))="28","MSS-JMC",IF((MID(E782,5,2))="29","PHARMACY",IF((MID(E782,5,2))="30","ESDM",IF((MID(E782,5,2))="31","MS-ETE",IF((MID(E782,5,2))="32","MS-TE",IF((MID(E782,5,2))="33","EEE",IF((MID(E782,5,2))="34","NFE",IF((MID(E782,5,2))="35","SWE",IF((MID(E782,5,2))="36","LLB(P)",IF((MID(E782,5,2))="37","LLM(Pre)",IF((MID(E782,5,2))="38","LLM(F)",IF((MID(E782,5,2))="39","ICT",IF((MID(E782,5,2))="40","MTCA",IF((MID(E782,5,2))="41","MS-PH",IF((MID(E782,5,2))="42","ARCH",IF((MID(E782,5,2))="43","THM",IF((MID(E782,5,2))="44","MS-SWE",IF((MID(E782,5,2))="45","ENTRE",IF((MID(E782,5,2))="46","M-PHARM",IF((MID(E782,5,2))="47","CIVIL-ENG",0)))))))))))))))))))))))))))))))))))))</f>
        <v/>
      </c>
      <c r="G782" s="90">
        <f>IF((LEFT(E782,3))="063","Fall-2006",IF((LEFT(E782,3))="071","Spring-2007",IF((LEFT(E782,3))="072","Summer-2007",IF((LEFT(E782,3))="073","Fall-2007",IF((LEFT(E782,3))="081","Spring-2008",IF((LEFT(E782,3))="082","Summer-2008",IF((LEFT(E782,3))="083","Fall-2008",IF((LEFT(E782,3))="091","Spring-2009",IF((LEFT(E782,3))="092","Summer-2009",IF((LEFT(E782,3))="093","Fall-2009",IF((LEFT(E782,3))="101","Spring-2010",IF((LEFT(E782,3))="102","Summer-2010",IF((LEFT(E782,3))="103","Fall-2010",IF((LEFT(E782,3))="111","Spring-2011",IF((LEFT(E782,3))="112","Summer-2011",IF((LEFT(E782,3))="113","Fall-2011",IF((LEFT(E782,3))="121","Spring-2012",IF((LEFT(E782,3))="122","Summer-2012",IF((LEFT(E782,3))="123","Fall-2012",IF((LEFT(E782,3))="131","Spring-2013",IF((LEFT(E782,3))="132","Summer-2013",IF((LEFT(E782,3))="133","Fall-2013",IF((LEFT(E782,3))="141","Spring-2014",IF((LEFT(E782,3))="142","Summer-2014",IF((LEFT(E782,3))="143","Fall-2014",0)))))))))))))))))))))))))</f>
        <v/>
      </c>
      <c r="H782" s="85" t="inlineStr">
        <is>
          <t>Spring-2015</t>
        </is>
      </c>
      <c r="I782" s="85" t="inlineStr">
        <is>
          <t>Sir Salimullah Medical College Hospital,Miltford,Dhaka</t>
        </is>
      </c>
      <c r="J782" s="85" t="inlineStr">
        <is>
          <t>Senior Staff Nurse</t>
        </is>
      </c>
      <c r="K782" s="77" t="inlineStr">
        <is>
          <t>C/O Nursing Superintendent S.S. MC. Mitford Hospital, Dhaka</t>
        </is>
      </c>
      <c r="L782" s="77" t="inlineStr">
        <is>
          <t>Vill: Nowan Suka,PO: Namosongkarbati, PS: Chapainawabganj, Dist: Chapainawabganj</t>
        </is>
      </c>
      <c r="M782" s="32" t="inlineStr">
        <is>
          <t>01814132830</t>
        </is>
      </c>
      <c r="N782" t="inlineStr">
        <is>
          <t>asif.hoque11@gmail.com</t>
        </is>
      </c>
    </row>
    <row customHeight="1" ht="12.75" r="783" s="161">
      <c r="A783" s="10" t="n"/>
      <c r="B783" s="85" t="n">
        <v>780</v>
      </c>
      <c r="C783" s="85" t="n"/>
      <c r="D783" s="98" t="inlineStr">
        <is>
          <t>Shahanara Begum</t>
        </is>
      </c>
      <c r="E783" s="98" t="inlineStr">
        <is>
          <t>132-41-052</t>
        </is>
      </c>
      <c r="F783" s="49">
        <f>IF((MID(E783,5,2))="10","ENG",IF((MID(E783,5,2))="11","BBA",IF((MID(E783,5,2))="12","MBA(E)",IF((MID(E783,5,2))="14","MBA",IF((MID(E783,5,2))="15","CSE",IF((MID(E783,5,2))="16","CIS",IF((MID(E783,5,2))="17","MS-MIS",IF((MID(E783,5,2))="18","B.COM",IF((MID(E783,5,2))="19","ETE",IF((MID(E783,5,2))="20","CS",IF((MID(E783,5,2))="21","MA-ENG(P)",IF((MID(E783,5,2))="22","MA-ENG(F)",IF((MID(E783,5,2))="23","TE",IF((MID(E783,5,2))="24","JMC",IF((MID(E783,5,2))="25","MS-CSE",IF((MID(E783,5,2))="26","LLB(H)",IF((MID(E783,5,2))="27","BRE",IF((MID(E783,5,2))="28","MSS-JMC",IF((MID(E783,5,2))="29","PHARMACY",IF((MID(E783,5,2))="30","ESDM",IF((MID(E783,5,2))="31","MS-ETE",IF((MID(E783,5,2))="32","MS-TE",IF((MID(E783,5,2))="33","EEE",IF((MID(E783,5,2))="34","NFE",IF((MID(E783,5,2))="35","SWE",IF((MID(E783,5,2))="36","LLB(P)",IF((MID(E783,5,2))="37","LLM(Pre)",IF((MID(E783,5,2))="38","LLM(F)",IF((MID(E783,5,2))="39","ICT",IF((MID(E783,5,2))="40","MTCA",IF((MID(E783,5,2))="41","MS-PH",IF((MID(E783,5,2))="42","ARCH",IF((MID(E783,5,2))="43","THM",IF((MID(E783,5,2))="44","MS-SWE",IF((MID(E783,5,2))="45","ENTRE",IF((MID(E783,5,2))="46","M-PHARM",IF((MID(E783,5,2))="47","CIVIL-ENG",0)))))))))))))))))))))))))))))))))))))</f>
        <v/>
      </c>
      <c r="G783" s="90">
        <f>IF((LEFT(E783,3))="063","Fall-2006",IF((LEFT(E783,3))="071","Spring-2007",IF((LEFT(E783,3))="072","Summer-2007",IF((LEFT(E783,3))="073","Fall-2007",IF((LEFT(E783,3))="081","Spring-2008",IF((LEFT(E783,3))="082","Summer-2008",IF((LEFT(E783,3))="083","Fall-2008",IF((LEFT(E783,3))="091","Spring-2009",IF((LEFT(E783,3))="092","Summer-2009",IF((LEFT(E783,3))="093","Fall-2009",IF((LEFT(E783,3))="101","Spring-2010",IF((LEFT(E783,3))="102","Summer-2010",IF((LEFT(E783,3))="103","Fall-2010",IF((LEFT(E783,3))="111","Spring-2011",IF((LEFT(E783,3))="112","Summer-2011",IF((LEFT(E783,3))="113","Fall-2011",IF((LEFT(E783,3))="121","Spring-2012",IF((LEFT(E783,3))="122","Summer-2012",IF((LEFT(E783,3))="123","Fall-2012",IF((LEFT(E783,3))="131","Spring-2013",IF((LEFT(E783,3))="132","Summer-2013",IF((LEFT(E783,3))="133","Fall-2013",IF((LEFT(E783,3))="141","Spring-2014",IF((LEFT(E783,3))="142","Summer-2014",IF((LEFT(E783,3))="143","Fall-2014",0)))))))))))))))))))))))))</f>
        <v/>
      </c>
      <c r="H783" s="85" t="inlineStr">
        <is>
          <t>-</t>
        </is>
      </c>
      <c r="I783" s="85" t="inlineStr">
        <is>
          <t>Sir Salimullah Medical College Hospital,Miltford,Dhaka</t>
        </is>
      </c>
      <c r="J783" s="85" t="inlineStr">
        <is>
          <t>Senior Staff Nurse</t>
        </is>
      </c>
      <c r="K783" s="77" t="inlineStr">
        <is>
          <t>C/O Nursing Superintendent S.S. MC. Mitford Hospital, Dhaka</t>
        </is>
      </c>
      <c r="L783" s="77" t="inlineStr">
        <is>
          <t>Vill: Sharkerkandi, PO: D.M. Khali, PS: shakhipur, Dist: Shariotpur</t>
        </is>
      </c>
      <c r="M783" s="32" t="inlineStr">
        <is>
          <t>01721240585</t>
        </is>
      </c>
      <c r="N783" s="90" t="inlineStr">
        <is>
          <t>Babulbd76@yahoo.com</t>
        </is>
      </c>
    </row>
    <row customHeight="1" ht="12.75" r="784" s="161">
      <c r="A784" s="10" t="n"/>
      <c r="B784" s="85" t="n">
        <v>781</v>
      </c>
      <c r="C784" s="85" t="n"/>
      <c r="D784" s="96" t="inlineStr">
        <is>
          <t>Khandakar Shila Otondrila</t>
        </is>
      </c>
      <c r="E784" s="29" t="inlineStr">
        <is>
          <t>093-15-855</t>
        </is>
      </c>
      <c r="F784" s="49">
        <f>IF((MID(E784,5,2))="10","ENG",IF((MID(E784,5,2))="11","BBA",IF((MID(E784,5,2))="12","MBA(E)",IF((MID(E784,5,2))="14","MBA",IF((MID(E784,5,2))="15","CSE",IF((MID(E784,5,2))="16","CIS",IF((MID(E784,5,2))="17","MS-MIS",IF((MID(E784,5,2))="18","B.COM",IF((MID(E784,5,2))="19","ETE",IF((MID(E784,5,2))="20","CS",IF((MID(E784,5,2))="21","MA-ENG(P)",IF((MID(E784,5,2))="22","MA-ENG(F)",IF((MID(E784,5,2))="23","TE",IF((MID(E784,5,2))="24","JMC",IF((MID(E784,5,2))="25","MS-CSE",IF((MID(E784,5,2))="26","LLB(H)",IF((MID(E784,5,2))="27","BRE",IF((MID(E784,5,2))="28","MSS-JMC",IF((MID(E784,5,2))="29","PHARMACY",IF((MID(E784,5,2))="30","ESDM",IF((MID(E784,5,2))="31","MS-ETE",IF((MID(E784,5,2))="32","MS-TE",IF((MID(E784,5,2))="33","EEE",IF((MID(E784,5,2))="34","NFE",IF((MID(E784,5,2))="35","SWE",IF((MID(E784,5,2))="36","LLB(P)",IF((MID(E784,5,2))="37","LLM(Pre)",IF((MID(E784,5,2))="38","LLM(F)",IF((MID(E784,5,2))="39","ICT",IF((MID(E784,5,2))="40","MTCA",IF((MID(E784,5,2))="41","MS-PH",IF((MID(E784,5,2))="42","ARCH",IF((MID(E784,5,2))="43","THM",IF((MID(E784,5,2))="44","MS-SWE",IF((MID(E784,5,2))="45","ENTRE",IF((MID(E784,5,2))="46","M-PHARM",IF((MID(E784,5,2))="47","CIVIL-ENG",0)))))))))))))))))))))))))))))))))))))</f>
        <v/>
      </c>
      <c r="G784" s="90">
        <f>IF((LEFT(E784,3))="063","Fall-2006",IF((LEFT(E784,3))="071","Spring-2007",IF((LEFT(E784,3))="072","Summer-2007",IF((LEFT(E784,3))="073","Fall-2007",IF((LEFT(E784,3))="081","Spring-2008",IF((LEFT(E784,3))="082","Summer-2008",IF((LEFT(E784,3))="083","Fall-2008",IF((LEFT(E784,3))="091","Spring-2009",IF((LEFT(E784,3))="092","Summer-2009",IF((LEFT(E784,3))="093","Fall-2009",IF((LEFT(E784,3))="101","Spring-2010",IF((LEFT(E784,3))="102","Summer-2010",IF((LEFT(E784,3))="103","Fall-2010",IF((LEFT(E784,3))="111","Spring-2011",IF((LEFT(E784,3))="112","Summer-2011",IF((LEFT(E784,3))="113","Fall-2011",IF((LEFT(E784,3))="121","Spring-2012",IF((LEFT(E784,3))="122","Summer-2012",IF((LEFT(E784,3))="123","Fall-2012",IF((LEFT(E784,3))="131","Spring-2013",IF((LEFT(E784,3))="132","Summer-2013",IF((LEFT(E784,3))="133","Fall-2013",IF((LEFT(E784,3))="141","Spring-2014",IF((LEFT(E784,3))="142","Summer-2014",IF((LEFT(E784,3))="143","Fall-2014",0)))))))))))))))))))))))))</f>
        <v/>
      </c>
      <c r="H784" s="85" t="inlineStr">
        <is>
          <t>Summer-2015</t>
        </is>
      </c>
      <c r="I784" s="85" t="inlineStr">
        <is>
          <t>-</t>
        </is>
      </c>
      <c r="J784" s="85" t="inlineStr">
        <is>
          <t>-</t>
        </is>
      </c>
      <c r="K784" s="77" t="inlineStr">
        <is>
          <t>-</t>
        </is>
      </c>
      <c r="L784" s="77" t="inlineStr">
        <is>
          <t>Uttar Mia Para,Dhanbari, Tangail-1997.</t>
        </is>
      </c>
      <c r="M784" s="32" t="inlineStr">
        <is>
          <t>01822110804</t>
        </is>
      </c>
      <c r="N784" t="inlineStr">
        <is>
          <t>khandakarmati@gmail.com</t>
        </is>
      </c>
    </row>
    <row customHeight="1" ht="12.75" r="785" s="161">
      <c r="A785" s="10" t="n"/>
      <c r="B785" s="85" t="n">
        <v>782</v>
      </c>
      <c r="C785" s="85" t="n"/>
      <c r="D785" s="96" t="inlineStr">
        <is>
          <t>Tezrin Nerzur</t>
        </is>
      </c>
      <c r="E785" s="29" t="inlineStr">
        <is>
          <t>101-11-1489</t>
        </is>
      </c>
      <c r="F785" s="49">
        <f>IF((MID(E785,5,2))="10","ENG",IF((MID(E785,5,2))="11","BBA",IF((MID(E785,5,2))="12","MBA(E)",IF((MID(E785,5,2))="14","MBA",IF((MID(E785,5,2))="15","CSE",IF((MID(E785,5,2))="16","CIS",IF((MID(E785,5,2))="17","MS-MIS",IF((MID(E785,5,2))="18","B.COM",IF((MID(E785,5,2))="19","ETE",IF((MID(E785,5,2))="20","CS",IF((MID(E785,5,2))="21","MA-ENG(P)",IF((MID(E785,5,2))="22","MA-ENG(F)",IF((MID(E785,5,2))="23","TE",IF((MID(E785,5,2))="24","JMC",IF((MID(E785,5,2))="25","MS-CSE",IF((MID(E785,5,2))="26","LLB(H)",IF((MID(E785,5,2))="27","BRE",IF((MID(E785,5,2))="28","MSS-JMC",IF((MID(E785,5,2))="29","PHARMACY",IF((MID(E785,5,2))="30","ESDM",IF((MID(E785,5,2))="31","MS-ETE",IF((MID(E785,5,2))="32","MS-TE",IF((MID(E785,5,2))="33","EEE",IF((MID(E785,5,2))="34","NFE",IF((MID(E785,5,2))="35","SWE",IF((MID(E785,5,2))="36","LLB(P)",IF((MID(E785,5,2))="37","LLM(Pre)",IF((MID(E785,5,2))="38","LLM(F)",IF((MID(E785,5,2))="39","ICT",IF((MID(E785,5,2))="40","MTCA",IF((MID(E785,5,2))="41","MS-PH",IF((MID(E785,5,2))="42","ARCH",IF((MID(E785,5,2))="43","THM",IF((MID(E785,5,2))="44","MS-SWE",IF((MID(E785,5,2))="45","ENTRE",IF((MID(E785,5,2))="46","M-PHARM",IF((MID(E785,5,2))="47","CIVIL-ENG",0)))))))))))))))))))))))))))))))))))))</f>
        <v/>
      </c>
      <c r="G785" s="90">
        <f>IF((LEFT(E785,3))="063","Fall-2006",IF((LEFT(E785,3))="071","Spring-2007",IF((LEFT(E785,3))="072","Summer-2007",IF((LEFT(E785,3))="073","Fall-2007",IF((LEFT(E785,3))="081","Spring-2008",IF((LEFT(E785,3))="082","Summer-2008",IF((LEFT(E785,3))="083","Fall-2008",IF((LEFT(E785,3))="091","Spring-2009",IF((LEFT(E785,3))="092","Summer-2009",IF((LEFT(E785,3))="093","Fall-2009",IF((LEFT(E785,3))="101","Spring-2010",IF((LEFT(E785,3))="102","Summer-2010",IF((LEFT(E785,3))="103","Fall-2010",IF((LEFT(E785,3))="111","Spring-2011",IF((LEFT(E785,3))="112","Summer-2011",IF((LEFT(E785,3))="113","Fall-2011",IF((LEFT(E785,3))="121","Spring-2012",IF((LEFT(E785,3))="122","Summer-2012",IF((LEFT(E785,3))="123","Fall-2012",IF((LEFT(E785,3))="131","Spring-2013",IF((LEFT(E785,3))="132","Summer-2013",IF((LEFT(E785,3))="133","Fall-2013",IF((LEFT(E785,3))="141","Spring-2014",IF((LEFT(E785,3))="142","Summer-2014",IF((LEFT(E785,3))="143","Fall-2014",0)))))))))))))))))))))))))</f>
        <v/>
      </c>
      <c r="H785" s="85" t="inlineStr">
        <is>
          <t>Summer-2014</t>
        </is>
      </c>
      <c r="I785" s="85" t="inlineStr">
        <is>
          <t>-</t>
        </is>
      </c>
      <c r="J785" s="85" t="inlineStr">
        <is>
          <t>-</t>
        </is>
      </c>
      <c r="K785" s="77" t="inlineStr">
        <is>
          <t>B-312/44, Kilgaon, Taltola, Notunbag.</t>
        </is>
      </c>
      <c r="L785" s="77" t="inlineStr">
        <is>
          <t>B-312/44, Kilgaon, Taltola, Notunbag.</t>
        </is>
      </c>
      <c r="M785" s="32" t="inlineStr">
        <is>
          <t>01688700638</t>
        </is>
      </c>
      <c r="N785" s="90" t="inlineStr">
        <is>
          <t>M_khan_011@hotmail.com</t>
        </is>
      </c>
    </row>
    <row customHeight="1" ht="12.75" r="786" s="161">
      <c r="A786" s="10" t="n"/>
      <c r="B786" s="85" t="n">
        <v>783</v>
      </c>
      <c r="C786" s="85" t="n"/>
      <c r="D786" s="96" t="inlineStr">
        <is>
          <t>Md. Sanowar Hossain</t>
        </is>
      </c>
      <c r="E786" s="29" t="inlineStr">
        <is>
          <t>103-33-290</t>
        </is>
      </c>
      <c r="F786" s="49">
        <f>IF((MID(E786,5,2))="10","ENG",IF((MID(E786,5,2))="11","BBA",IF((MID(E786,5,2))="12","MBA(E)",IF((MID(E786,5,2))="14","MBA",IF((MID(E786,5,2))="15","CSE",IF((MID(E786,5,2))="16","CIS",IF((MID(E786,5,2))="17","MS-MIS",IF((MID(E786,5,2))="18","B.COM",IF((MID(E786,5,2))="19","ETE",IF((MID(E786,5,2))="20","CS",IF((MID(E786,5,2))="21","MA-ENG(P)",IF((MID(E786,5,2))="22","MA-ENG(F)",IF((MID(E786,5,2))="23","TE",IF((MID(E786,5,2))="24","JMC",IF((MID(E786,5,2))="25","MS-CSE",IF((MID(E786,5,2))="26","LLB(H)",IF((MID(E786,5,2))="27","BRE",IF((MID(E786,5,2))="28","MSS-JMC",IF((MID(E786,5,2))="29","PHARMACY",IF((MID(E786,5,2))="30","ESDM",IF((MID(E786,5,2))="31","MS-ETE",IF((MID(E786,5,2))="32","MS-TE",IF((MID(E786,5,2))="33","EEE",IF((MID(E786,5,2))="34","NFE",IF((MID(E786,5,2))="35","SWE",IF((MID(E786,5,2))="36","LLB(P)",IF((MID(E786,5,2))="37","LLM(Pre)",IF((MID(E786,5,2))="38","LLM(F)",IF((MID(E786,5,2))="39","ICT",IF((MID(E786,5,2))="40","MTCA",IF((MID(E786,5,2))="41","MS-PH",IF((MID(E786,5,2))="42","ARCH",IF((MID(E786,5,2))="43","THM",IF((MID(E786,5,2))="44","MS-SWE",IF((MID(E786,5,2))="45","ENTRE",IF((MID(E786,5,2))="46","M-PHARM",IF((MID(E786,5,2))="47","CIVIL-ENG",0)))))))))))))))))))))))))))))))))))))</f>
        <v/>
      </c>
      <c r="G786" s="90">
        <f>IF((LEFT(E786,3))="063","Fall-2006",IF((LEFT(E786,3))="071","Spring-2007",IF((LEFT(E786,3))="072","Summer-2007",IF((LEFT(E786,3))="073","Fall-2007",IF((LEFT(E786,3))="081","Spring-2008",IF((LEFT(E786,3))="082","Summer-2008",IF((LEFT(E786,3))="083","Fall-2008",IF((LEFT(E786,3))="091","Spring-2009",IF((LEFT(E786,3))="092","Summer-2009",IF((LEFT(E786,3))="093","Fall-2009",IF((LEFT(E786,3))="101","Spring-2010",IF((LEFT(E786,3))="102","Summer-2010",IF((LEFT(E786,3))="103","Fall-2010",IF((LEFT(E786,3))="111","Spring-2011",IF((LEFT(E786,3))="112","Summer-2011",IF((LEFT(E786,3))="113","Fall-2011",IF((LEFT(E786,3))="121","Spring-2012",IF((LEFT(E786,3))="122","Summer-2012",IF((LEFT(E786,3))="123","Fall-2012",IF((LEFT(E786,3))="131","Spring-2013",IF((LEFT(E786,3))="132","Summer-2013",IF((LEFT(E786,3))="133","Fall-2013",IF((LEFT(E786,3))="141","Spring-2014",IF((LEFT(E786,3))="142","Summer-2014",IF((LEFT(E786,3))="143","Fall-2014",0)))))))))))))))))))))))))</f>
        <v/>
      </c>
      <c r="H786" s="85" t="inlineStr">
        <is>
          <t>Summer-2014</t>
        </is>
      </c>
      <c r="I786" s="85" t="inlineStr">
        <is>
          <t xml:space="preserve">Khan &amp; Deen Traders </t>
        </is>
      </c>
      <c r="J786" s="85" t="inlineStr">
        <is>
          <t>Executive Project Division</t>
        </is>
      </c>
      <c r="K786" s="77" t="inlineStr">
        <is>
          <t>VILL+PO: Changhat, Dist: rajshahi</t>
        </is>
      </c>
      <c r="L786" s="77" t="inlineStr">
        <is>
          <t>VILL+PO: Changhat, Dist: rajshahi</t>
        </is>
      </c>
      <c r="M786" s="32" t="inlineStr">
        <is>
          <t>01755511348</t>
        </is>
      </c>
      <c r="N786" s="90" t="inlineStr">
        <is>
          <t>sanowar_290@diu.edu.bd</t>
        </is>
      </c>
    </row>
    <row customHeight="1" ht="12.75" r="787" s="161">
      <c r="A787" s="10" t="n"/>
      <c r="B787" s="85" t="n">
        <v>784</v>
      </c>
      <c r="C787" s="85" t="n"/>
      <c r="D787" s="96" t="inlineStr">
        <is>
          <t>Md. Mahedi Hassan</t>
        </is>
      </c>
      <c r="E787" s="29" t="inlineStr">
        <is>
          <t>131-14-980</t>
        </is>
      </c>
      <c r="F787" s="49">
        <f>IF((MID(E787,5,2))="10","ENG",IF((MID(E787,5,2))="11","BBA",IF((MID(E787,5,2))="12","MBA(E)",IF((MID(E787,5,2))="14","MBA",IF((MID(E787,5,2))="15","CSE",IF((MID(E787,5,2))="16","CIS",IF((MID(E787,5,2))="17","MS-MIS",IF((MID(E787,5,2))="18","B.COM",IF((MID(E787,5,2))="19","ETE",IF((MID(E787,5,2))="20","CS",IF((MID(E787,5,2))="21","MA-ENG(P)",IF((MID(E787,5,2))="22","MA-ENG(F)",IF((MID(E787,5,2))="23","TE",IF((MID(E787,5,2))="24","JMC",IF((MID(E787,5,2))="25","MS-CSE",IF((MID(E787,5,2))="26","LLB(H)",IF((MID(E787,5,2))="27","BRE",IF((MID(E787,5,2))="28","MSS-JMC",IF((MID(E787,5,2))="29","PHARMACY",IF((MID(E787,5,2))="30","ESDM",IF((MID(E787,5,2))="31","MS-ETE",IF((MID(E787,5,2))="32","MS-TE",IF((MID(E787,5,2))="33","EEE",IF((MID(E787,5,2))="34","NFE",IF((MID(E787,5,2))="35","SWE",IF((MID(E787,5,2))="36","LLB(P)",IF((MID(E787,5,2))="37","LLM(Pre)",IF((MID(E787,5,2))="38","LLM(F)",IF((MID(E787,5,2))="39","ICT",IF((MID(E787,5,2))="40","MTCA",IF((MID(E787,5,2))="41","MS-PH",IF((MID(E787,5,2))="42","ARCH",IF((MID(E787,5,2))="43","THM",IF((MID(E787,5,2))="44","MS-SWE",IF((MID(E787,5,2))="45","ENTRE",IF((MID(E787,5,2))="46","M-PHARM",IF((MID(E787,5,2))="47","CIVIL-ENG",0)))))))))))))))))))))))))))))))))))))</f>
        <v/>
      </c>
      <c r="G787" s="90">
        <f>IF((LEFT(E787,3))="063","Fall-2006",IF((LEFT(E787,3))="071","Spring-2007",IF((LEFT(E787,3))="072","Summer-2007",IF((LEFT(E787,3))="073","Fall-2007",IF((LEFT(E787,3))="081","Spring-2008",IF((LEFT(E787,3))="082","Summer-2008",IF((LEFT(E787,3))="083","Fall-2008",IF((LEFT(E787,3))="091","Spring-2009",IF((LEFT(E787,3))="092","Summer-2009",IF((LEFT(E787,3))="093","Fall-2009",IF((LEFT(E787,3))="101","Spring-2010",IF((LEFT(E787,3))="102","Summer-2010",IF((LEFT(E787,3))="103","Fall-2010",IF((LEFT(E787,3))="111","Spring-2011",IF((LEFT(E787,3))="112","Summer-2011",IF((LEFT(E787,3))="113","Fall-2011",IF((LEFT(E787,3))="121","Spring-2012",IF((LEFT(E787,3))="122","Summer-2012",IF((LEFT(E787,3))="123","Fall-2012",IF((LEFT(E787,3))="131","Spring-2013",IF((LEFT(E787,3))="132","Summer-2013",IF((LEFT(E787,3))="133","Fall-2013",IF((LEFT(E787,3))="141","Spring-2014",IF((LEFT(E787,3))="142","Summer-2014",IF((LEFT(E787,3))="143","Fall-2014",0)))))))))))))))))))))))))</f>
        <v/>
      </c>
      <c r="H787" s="85" t="inlineStr">
        <is>
          <t>Fall-2014</t>
        </is>
      </c>
      <c r="I787" s="85" t="inlineStr">
        <is>
          <t>ALLIANT</t>
        </is>
      </c>
      <c r="J787" s="85" t="inlineStr">
        <is>
          <t>Finance Manager</t>
        </is>
      </c>
      <c r="K787" s="77" t="inlineStr">
        <is>
          <t>House-3bnel, Road-84, Gulshan-2, Dhaka</t>
        </is>
      </c>
      <c r="L787" s="77" t="inlineStr">
        <is>
          <t>Vill: Pingolhati, PO: Beltia Madrasa, PS: Jamalpur, Dist: Jamalpur</t>
        </is>
      </c>
      <c r="M787" s="32" t="inlineStr">
        <is>
          <t>01914919285</t>
        </is>
      </c>
      <c r="N787" t="inlineStr">
        <is>
          <t>mahedi253@yahoo.com</t>
        </is>
      </c>
    </row>
    <row customHeight="1" ht="12.75" r="788" s="161">
      <c r="A788" s="10" t="n"/>
      <c r="B788" s="85" t="n">
        <v>785</v>
      </c>
      <c r="C788" s="85" t="n"/>
      <c r="D788" s="96" t="inlineStr">
        <is>
          <t>Sheikh Naymul Hasan</t>
        </is>
      </c>
      <c r="E788" s="29" t="inlineStr">
        <is>
          <t>121-23-2905</t>
        </is>
      </c>
      <c r="F788" s="49">
        <f>IF((MID(E788,5,2))="10","ENG",IF((MID(E788,5,2))="11","BBA",IF((MID(E788,5,2))="12","MBA(E)",IF((MID(E788,5,2))="14","MBA",IF((MID(E788,5,2))="15","CSE",IF((MID(E788,5,2))="16","CIS",IF((MID(E788,5,2))="17","MS-MIS",IF((MID(E788,5,2))="18","B.COM",IF((MID(E788,5,2))="19","ETE",IF((MID(E788,5,2))="20","CS",IF((MID(E788,5,2))="21","MA-ENG(P)",IF((MID(E788,5,2))="22","MA-ENG(F)",IF((MID(E788,5,2))="23","TE",IF((MID(E788,5,2))="24","JMC",IF((MID(E788,5,2))="25","MS-CSE",IF((MID(E788,5,2))="26","LLB(H)",IF((MID(E788,5,2))="27","BRE",IF((MID(E788,5,2))="28","MSS-JMC",IF((MID(E788,5,2))="29","PHARMACY",IF((MID(E788,5,2))="30","ESDM",IF((MID(E788,5,2))="31","MS-ETE",IF((MID(E788,5,2))="32","MS-TE",IF((MID(E788,5,2))="33","EEE",IF((MID(E788,5,2))="34","NFE",IF((MID(E788,5,2))="35","SWE",IF((MID(E788,5,2))="36","LLB(P)",IF((MID(E788,5,2))="37","LLM(Pre)",IF((MID(E788,5,2))="38","LLM(F)",IF((MID(E788,5,2))="39","ICT",IF((MID(E788,5,2))="40","MTCA",IF((MID(E788,5,2))="41","MS-PH",IF((MID(E788,5,2))="42","ARCH",IF((MID(E788,5,2))="43","THM",IF((MID(E788,5,2))="44","MS-SWE",IF((MID(E788,5,2))="45","ENTRE",IF((MID(E788,5,2))="46","M-PHARM",IF((MID(E788,5,2))="47","CIVIL-ENG",0)))))))))))))))))))))))))))))))))))))</f>
        <v/>
      </c>
      <c r="G788" s="90">
        <f>IF((LEFT(E788,3))="063","Fall-2006",IF((LEFT(E788,3))="071","Spring-2007",IF((LEFT(E788,3))="072","Summer-2007",IF((LEFT(E788,3))="073","Fall-2007",IF((LEFT(E788,3))="081","Spring-2008",IF((LEFT(E788,3))="082","Summer-2008",IF((LEFT(E788,3))="083","Fall-2008",IF((LEFT(E788,3))="091","Spring-2009",IF((LEFT(E788,3))="092","Summer-2009",IF((LEFT(E788,3))="093","Fall-2009",IF((LEFT(E788,3))="101","Spring-2010",IF((LEFT(E788,3))="102","Summer-2010",IF((LEFT(E788,3))="103","Fall-2010",IF((LEFT(E788,3))="111","Spring-2011",IF((LEFT(E788,3))="112","Summer-2011",IF((LEFT(E788,3))="113","Fall-2011",IF((LEFT(E788,3))="121","Spring-2012",IF((LEFT(E788,3))="122","Summer-2012",IF((LEFT(E788,3))="123","Fall-2012",IF((LEFT(E788,3))="131","Spring-2013",IF((LEFT(E788,3))="132","Summer-2013",IF((LEFT(E788,3))="133","Fall-2013",IF((LEFT(E788,3))="141","Spring-2014",IF((LEFT(E788,3))="142","Summer-2014",IF((LEFT(E788,3))="143","Fall-2014",0)))))))))))))))))))))))))</f>
        <v/>
      </c>
      <c r="H788" s="85" t="inlineStr">
        <is>
          <t>Summer-2015</t>
        </is>
      </c>
      <c r="I788" s="85" t="inlineStr">
        <is>
          <t>-</t>
        </is>
      </c>
      <c r="J788" s="85" t="inlineStr">
        <is>
          <t>-</t>
        </is>
      </c>
      <c r="K788" s="77" t="inlineStr">
        <is>
          <t>143/2, Matikata, Dhaka Cantonment.</t>
        </is>
      </c>
      <c r="L788" s="77" t="inlineStr">
        <is>
          <t>143/2, Matikata, Dhaka Cantonment.</t>
        </is>
      </c>
      <c r="M788" s="32" t="inlineStr">
        <is>
          <t>01912284501</t>
        </is>
      </c>
      <c r="N788" t="inlineStr">
        <is>
          <t>nayeem99.tex@gmail.com</t>
        </is>
      </c>
    </row>
    <row customHeight="1" ht="12.75" r="789" s="161">
      <c r="A789" s="10" t="n"/>
      <c r="B789" s="85" t="n">
        <v>786</v>
      </c>
      <c r="C789" s="85" t="n"/>
      <c r="D789" s="96" t="inlineStr">
        <is>
          <t>Md. Nazmul Hasan Mozumder</t>
        </is>
      </c>
      <c r="E789" s="29" t="inlineStr">
        <is>
          <t>112-33-584</t>
        </is>
      </c>
      <c r="F789" s="49">
        <f>IF((MID(E789,5,2))="10","ENG",IF((MID(E789,5,2))="11","BBA",IF((MID(E789,5,2))="12","MBA(E)",IF((MID(E789,5,2))="14","MBA",IF((MID(E789,5,2))="15","CSE",IF((MID(E789,5,2))="16","CIS",IF((MID(E789,5,2))="17","MS-MIS",IF((MID(E789,5,2))="18","B.COM",IF((MID(E789,5,2))="19","ETE",IF((MID(E789,5,2))="20","CS",IF((MID(E789,5,2))="21","MA-ENG(P)",IF((MID(E789,5,2))="22","MA-ENG(F)",IF((MID(E789,5,2))="23","TE",IF((MID(E789,5,2))="24","JMC",IF((MID(E789,5,2))="25","MS-CSE",IF((MID(E789,5,2))="26","LLB(H)",IF((MID(E789,5,2))="27","BRE",IF((MID(E789,5,2))="28","MSS-JMC",IF((MID(E789,5,2))="29","PHARMACY",IF((MID(E789,5,2))="30","ESDM",IF((MID(E789,5,2))="31","MS-ETE",IF((MID(E789,5,2))="32","MS-TE",IF((MID(E789,5,2))="33","EEE",IF((MID(E789,5,2))="34","NFE",IF((MID(E789,5,2))="35","SWE",IF((MID(E789,5,2))="36","LLB(P)",IF((MID(E789,5,2))="37","LLM(Pre)",IF((MID(E789,5,2))="38","LLM(F)",IF((MID(E789,5,2))="39","ICT",IF((MID(E789,5,2))="40","MTCA",IF((MID(E789,5,2))="41","MS-PH",IF((MID(E789,5,2))="42","ARCH",IF((MID(E789,5,2))="43","THM",IF((MID(E789,5,2))="44","MS-SWE",IF((MID(E789,5,2))="45","ENTRE",IF((MID(E789,5,2))="46","M-PHARM",IF((MID(E789,5,2))="47","CIVIL-ENG",0)))))))))))))))))))))))))))))))))))))</f>
        <v/>
      </c>
      <c r="G789" s="90">
        <f>IF((LEFT(E789,3))="063","Fall-2006",IF((LEFT(E789,3))="071","Spring-2007",IF((LEFT(E789,3))="072","Summer-2007",IF((LEFT(E789,3))="073","Fall-2007",IF((LEFT(E789,3))="081","Spring-2008",IF((LEFT(E789,3))="082","Summer-2008",IF((LEFT(E789,3))="083","Fall-2008",IF((LEFT(E789,3))="091","Spring-2009",IF((LEFT(E789,3))="092","Summer-2009",IF((LEFT(E789,3))="093","Fall-2009",IF((LEFT(E789,3))="101","Spring-2010",IF((LEFT(E789,3))="102","Summer-2010",IF((LEFT(E789,3))="103","Fall-2010",IF((LEFT(E789,3))="111","Spring-2011",IF((LEFT(E789,3))="112","Summer-2011",IF((LEFT(E789,3))="113","Fall-2011",IF((LEFT(E789,3))="121","Spring-2012",IF((LEFT(E789,3))="122","Summer-2012",IF((LEFT(E789,3))="123","Fall-2012",IF((LEFT(E789,3))="131","Spring-2013",IF((LEFT(E789,3))="132","Summer-2013",IF((LEFT(E789,3))="133","Fall-2013",IF((LEFT(E789,3))="141","Spring-2014",IF((LEFT(E789,3))="142","Summer-2014",IF((LEFT(E789,3))="143","Fall-2014",0)))))))))))))))))))))))))</f>
        <v/>
      </c>
      <c r="H789" s="85" t="inlineStr">
        <is>
          <t>Fall-2014</t>
        </is>
      </c>
      <c r="I789" s="85" t="inlineStr">
        <is>
          <t xml:space="preserve">Abdul Monim LTD. </t>
        </is>
      </c>
      <c r="J789" s="85" t="inlineStr">
        <is>
          <t>Asst. Engineer</t>
        </is>
      </c>
      <c r="K789" s="77" t="inlineStr">
        <is>
          <t>Vill: B. Bariya, PO: olirbazar, PS: Sadarsouth, comilla</t>
        </is>
      </c>
      <c r="L789" s="77" t="inlineStr">
        <is>
          <t>Vill: B. Bariya, PO: olirbazar, PS: Sadarsouth, comilla</t>
        </is>
      </c>
      <c r="M789" s="32" t="inlineStr">
        <is>
          <t>01557038965</t>
        </is>
      </c>
      <c r="N789" t="inlineStr">
        <is>
          <t>en.nazmul73@gmail.com</t>
        </is>
      </c>
    </row>
    <row customHeight="1" ht="12.75" r="790" s="161">
      <c r="A790" s="10" t="n"/>
      <c r="B790" s="85" t="n">
        <v>787</v>
      </c>
      <c r="C790" s="85" t="n"/>
      <c r="D790" s="96" t="inlineStr">
        <is>
          <t>Nushrat Jahan</t>
        </is>
      </c>
      <c r="E790" s="29" t="inlineStr">
        <is>
          <t>111-34-175</t>
        </is>
      </c>
      <c r="F790" s="49">
        <f>IF((MID(E790,5,2))="10","ENG",IF((MID(E790,5,2))="11","BBA",IF((MID(E790,5,2))="12","MBA(E)",IF((MID(E790,5,2))="14","MBA",IF((MID(E790,5,2))="15","CSE",IF((MID(E790,5,2))="16","CIS",IF((MID(E790,5,2))="17","MS-MIS",IF((MID(E790,5,2))="18","B.COM",IF((MID(E790,5,2))="19","ETE",IF((MID(E790,5,2))="20","CS",IF((MID(E790,5,2))="21","MA-ENG(P)",IF((MID(E790,5,2))="22","MA-ENG(F)",IF((MID(E790,5,2))="23","TE",IF((MID(E790,5,2))="24","JMC",IF((MID(E790,5,2))="25","MS-CSE",IF((MID(E790,5,2))="26","LLB(H)",IF((MID(E790,5,2))="27","BRE",IF((MID(E790,5,2))="28","MSS-JMC",IF((MID(E790,5,2))="29","PHARMACY",IF((MID(E790,5,2))="30","ESDM",IF((MID(E790,5,2))="31","MS-ETE",IF((MID(E790,5,2))="32","MS-TE",IF((MID(E790,5,2))="33","EEE",IF((MID(E790,5,2))="34","NFE",IF((MID(E790,5,2))="35","SWE",IF((MID(E790,5,2))="36","LLB(P)",IF((MID(E790,5,2))="37","LLM(Pre)",IF((MID(E790,5,2))="38","LLM(F)",IF((MID(E790,5,2))="39","ICT",IF((MID(E790,5,2))="40","MTCA",IF((MID(E790,5,2))="41","MS-PH",IF((MID(E790,5,2))="42","ARCH",IF((MID(E790,5,2))="43","THM",IF((MID(E790,5,2))="44","MS-SWE",IF((MID(E790,5,2))="45","ENTRE",IF((MID(E790,5,2))="46","M-PHARM",IF((MID(E790,5,2))="47","CIVIL-ENG",0)))))))))))))))))))))))))))))))))))))</f>
        <v/>
      </c>
      <c r="G790" s="90">
        <f>IF((LEFT(E790,3))="063","Fall-2006",IF((LEFT(E790,3))="071","Spring-2007",IF((LEFT(E790,3))="072","Summer-2007",IF((LEFT(E790,3))="073","Fall-2007",IF((LEFT(E790,3))="081","Spring-2008",IF((LEFT(E790,3))="082","Summer-2008",IF((LEFT(E790,3))="083","Fall-2008",IF((LEFT(E790,3))="091","Spring-2009",IF((LEFT(E790,3))="092","Summer-2009",IF((LEFT(E790,3))="093","Fall-2009",IF((LEFT(E790,3))="101","Spring-2010",IF((LEFT(E790,3))="102","Summer-2010",IF((LEFT(E790,3))="103","Fall-2010",IF((LEFT(E790,3))="111","Spring-2011",IF((LEFT(E790,3))="112","Summer-2011",IF((LEFT(E790,3))="113","Fall-2011",IF((LEFT(E790,3))="121","Spring-2012",IF((LEFT(E790,3))="122","Summer-2012",IF((LEFT(E790,3))="123","Fall-2012",IF((LEFT(E790,3))="131","Spring-2013",IF((LEFT(E790,3))="132","Summer-2013",IF((LEFT(E790,3))="133","Fall-2013",IF((LEFT(E790,3))="141","Spring-2014",IF((LEFT(E790,3))="142","Summer-2014",IF((LEFT(E790,3))="143","Fall-2014",0)))))))))))))))))))))))))</f>
        <v/>
      </c>
      <c r="H790" s="85" t="inlineStr">
        <is>
          <t>Spring-2015</t>
        </is>
      </c>
      <c r="I790" s="85" t="inlineStr">
        <is>
          <t xml:space="preserve">Khazana Mithai Co. LTD. </t>
        </is>
      </c>
      <c r="J790" s="85" t="inlineStr">
        <is>
          <t>Chemist.</t>
        </is>
      </c>
      <c r="K790" s="77" t="inlineStr">
        <is>
          <t>East Guptapara,ward:09, JNC road, house no-126, Raod-1/1, PS: Rangpur sadar, PO: Rangpur, Dist: Rangpur</t>
        </is>
      </c>
      <c r="L790" s="77" t="inlineStr">
        <is>
          <t>East Guptapara,ward:09, JNC road, house no-126, Raod-1/1, PS: Rangpur sadar, PO: Rangpur, Dist: Rangpur</t>
        </is>
      </c>
      <c r="M790" s="32" t="inlineStr">
        <is>
          <t>01553676242</t>
        </is>
      </c>
      <c r="N790" t="inlineStr">
        <is>
          <t>nushrat242@gmail.com</t>
        </is>
      </c>
    </row>
    <row customHeight="1" ht="12.75" r="791" s="161">
      <c r="A791" s="10" t="n"/>
      <c r="B791" s="85" t="n">
        <v>788</v>
      </c>
      <c r="C791" s="85" t="n"/>
      <c r="D791" s="96" t="inlineStr">
        <is>
          <t>Md. Hanif</t>
        </is>
      </c>
      <c r="E791" s="29" t="inlineStr">
        <is>
          <t>103-33-350</t>
        </is>
      </c>
      <c r="F791" s="49">
        <f>IF((MID(E791,5,2))="10","ENG",IF((MID(E791,5,2))="11","BBA",IF((MID(E791,5,2))="12","MBA(E)",IF((MID(E791,5,2))="14","MBA",IF((MID(E791,5,2))="15","CSE",IF((MID(E791,5,2))="16","CIS",IF((MID(E791,5,2))="17","MS-MIS",IF((MID(E791,5,2))="18","B.COM",IF((MID(E791,5,2))="19","ETE",IF((MID(E791,5,2))="20","CS",IF((MID(E791,5,2))="21","MA-ENG(P)",IF((MID(E791,5,2))="22","MA-ENG(F)",IF((MID(E791,5,2))="23","TE",IF((MID(E791,5,2))="24","JMC",IF((MID(E791,5,2))="25","MS-CSE",IF((MID(E791,5,2))="26","LLB(H)",IF((MID(E791,5,2))="27","BRE",IF((MID(E791,5,2))="28","MSS-JMC",IF((MID(E791,5,2))="29","PHARMACY",IF((MID(E791,5,2))="30","ESDM",IF((MID(E791,5,2))="31","MS-ETE",IF((MID(E791,5,2))="32","MS-TE",IF((MID(E791,5,2))="33","EEE",IF((MID(E791,5,2))="34","NFE",IF((MID(E791,5,2))="35","SWE",IF((MID(E791,5,2))="36","LLB(P)",IF((MID(E791,5,2))="37","LLM(Pre)",IF((MID(E791,5,2))="38","LLM(F)",IF((MID(E791,5,2))="39","ICT",IF((MID(E791,5,2))="40","MTCA",IF((MID(E791,5,2))="41","MS-PH",IF((MID(E791,5,2))="42","ARCH",IF((MID(E791,5,2))="43","THM",IF((MID(E791,5,2))="44","MS-SWE",IF((MID(E791,5,2))="45","ENTRE",IF((MID(E791,5,2))="46","M-PHARM",IF((MID(E791,5,2))="47","CIVIL-ENG",0)))))))))))))))))))))))))))))))))))))</f>
        <v/>
      </c>
      <c r="G791" s="90">
        <f>IF((LEFT(E791,3))="063","Fall-2006",IF((LEFT(E791,3))="071","Spring-2007",IF((LEFT(E791,3))="072","Summer-2007",IF((LEFT(E791,3))="073","Fall-2007",IF((LEFT(E791,3))="081","Spring-2008",IF((LEFT(E791,3))="082","Summer-2008",IF((LEFT(E791,3))="083","Fall-2008",IF((LEFT(E791,3))="091","Spring-2009",IF((LEFT(E791,3))="092","Summer-2009",IF((LEFT(E791,3))="093","Fall-2009",IF((LEFT(E791,3))="101","Spring-2010",IF((LEFT(E791,3))="102","Summer-2010",IF((LEFT(E791,3))="103","Fall-2010",IF((LEFT(E791,3))="111","Spring-2011",IF((LEFT(E791,3))="112","Summer-2011",IF((LEFT(E791,3))="113","Fall-2011",IF((LEFT(E791,3))="121","Spring-2012",IF((LEFT(E791,3))="122","Summer-2012",IF((LEFT(E791,3))="123","Fall-2012",IF((LEFT(E791,3))="131","Spring-2013",IF((LEFT(E791,3))="132","Summer-2013",IF((LEFT(E791,3))="133","Fall-2013",IF((LEFT(E791,3))="141","Spring-2014",IF((LEFT(E791,3))="142","Summer-2014",IF((LEFT(E791,3))="143","Fall-2014",0)))))))))))))))))))))))))</f>
        <v/>
      </c>
      <c r="H791" s="85" t="inlineStr">
        <is>
          <t>Spring-2015</t>
        </is>
      </c>
      <c r="I791" s="85" t="inlineStr">
        <is>
          <t>Osmani International airport, sylhet, Cicil Aviation Authority of Bangladesh</t>
        </is>
      </c>
      <c r="J791" s="85" t="inlineStr">
        <is>
          <t>Sub-Asst. Engineer(E/M)</t>
        </is>
      </c>
      <c r="K791" s="77" t="inlineStr">
        <is>
          <t>Officer's dormitory, Osmani International Airport, Sylhet</t>
        </is>
      </c>
      <c r="L791" s="77" t="inlineStr">
        <is>
          <t>Vill: Rajargaon, PO: Rajargaon Bazar, PS: Haziganj, Dist: Chandpur</t>
        </is>
      </c>
      <c r="M791" s="32" t="inlineStr">
        <is>
          <t>01911526029</t>
        </is>
      </c>
      <c r="N791" t="inlineStr">
        <is>
          <t>hanif050@gmail.com</t>
        </is>
      </c>
    </row>
    <row customHeight="1" ht="12.75" r="792" s="161">
      <c r="A792" s="10" t="n"/>
      <c r="B792" s="85" t="n">
        <v>789</v>
      </c>
      <c r="C792" s="85" t="n"/>
      <c r="D792" s="96" t="inlineStr">
        <is>
          <t>Md. Mehedi Hasan</t>
        </is>
      </c>
      <c r="E792" s="29" t="inlineStr">
        <is>
          <t>103-15-1164</t>
        </is>
      </c>
      <c r="F792" s="49">
        <f>IF((MID(E792,5,2))="10","ENG",IF((MID(E792,5,2))="11","BBA",IF((MID(E792,5,2))="12","MBA(E)",IF((MID(E792,5,2))="14","MBA",IF((MID(E792,5,2))="15","CSE",IF((MID(E792,5,2))="16","CIS",IF((MID(E792,5,2))="17","MS-MIS",IF((MID(E792,5,2))="18","B.COM",IF((MID(E792,5,2))="19","ETE",IF((MID(E792,5,2))="20","CS",IF((MID(E792,5,2))="21","MA-ENG(P)",IF((MID(E792,5,2))="22","MA-ENG(F)",IF((MID(E792,5,2))="23","TE",IF((MID(E792,5,2))="24","JMC",IF((MID(E792,5,2))="25","MS-CSE",IF((MID(E792,5,2))="26","LLB(H)",IF((MID(E792,5,2))="27","BRE",IF((MID(E792,5,2))="28","MSS-JMC",IF((MID(E792,5,2))="29","PHARMACY",IF((MID(E792,5,2))="30","ESDM",IF((MID(E792,5,2))="31","MS-ETE",IF((MID(E792,5,2))="32","MS-TE",IF((MID(E792,5,2))="33","EEE",IF((MID(E792,5,2))="34","NFE",IF((MID(E792,5,2))="35","SWE",IF((MID(E792,5,2))="36","LLB(P)",IF((MID(E792,5,2))="37","LLM(Pre)",IF((MID(E792,5,2))="38","LLM(F)",IF((MID(E792,5,2))="39","ICT",IF((MID(E792,5,2))="40","MTCA",IF((MID(E792,5,2))="41","MS-PH",IF((MID(E792,5,2))="42","ARCH",IF((MID(E792,5,2))="43","THM",IF((MID(E792,5,2))="44","MS-SWE",IF((MID(E792,5,2))="45","ENTRE",IF((MID(E792,5,2))="46","M-PHARM",IF((MID(E792,5,2))="47","CIVIL-ENG",0)))))))))))))))))))))))))))))))))))))</f>
        <v/>
      </c>
      <c r="G792" s="90">
        <f>IF((LEFT(E792,3))="063","Fall-2006",IF((LEFT(E792,3))="071","Spring-2007",IF((LEFT(E792,3))="072","Summer-2007",IF((LEFT(E792,3))="073","Fall-2007",IF((LEFT(E792,3))="081","Spring-2008",IF((LEFT(E792,3))="082","Summer-2008",IF((LEFT(E792,3))="083","Fall-2008",IF((LEFT(E792,3))="091","Spring-2009",IF((LEFT(E792,3))="092","Summer-2009",IF((LEFT(E792,3))="093","Fall-2009",IF((LEFT(E792,3))="101","Spring-2010",IF((LEFT(E792,3))="102","Summer-2010",IF((LEFT(E792,3))="103","Fall-2010",IF((LEFT(E792,3))="111","Spring-2011",IF((LEFT(E792,3))="112","Summer-2011",IF((LEFT(E792,3))="113","Fall-2011",IF((LEFT(E792,3))="121","Spring-2012",IF((LEFT(E792,3))="122","Summer-2012",IF((LEFT(E792,3))="123","Fall-2012",IF((LEFT(E792,3))="131","Spring-2013",IF((LEFT(E792,3))="132","Summer-2013",IF((LEFT(E792,3))="133","Fall-2013",IF((LEFT(E792,3))="141","Spring-2014",IF((LEFT(E792,3))="142","Summer-2014",IF((LEFT(E792,3))="143","Fall-2014",0)))))))))))))))))))))))))</f>
        <v/>
      </c>
      <c r="H792" s="85" t="inlineStr">
        <is>
          <t>Spring-2014</t>
        </is>
      </c>
      <c r="I792" s="85" t="inlineStr">
        <is>
          <t>Ananta Group</t>
        </is>
      </c>
      <c r="J792" s="85" t="inlineStr">
        <is>
          <t>Officer IT</t>
        </is>
      </c>
      <c r="K792" s="77" t="inlineStr">
        <is>
          <t>95 House, 4th floor(east), sayeed mridha road, Dhattapara, Tongi, Gazipur</t>
        </is>
      </c>
      <c r="L792" s="77" t="inlineStr">
        <is>
          <t>Mridha Bari, uttar zatibunia, Mirzaganj, Patuakhali</t>
        </is>
      </c>
      <c r="M792" s="32" t="inlineStr">
        <is>
          <t>01685836253</t>
        </is>
      </c>
      <c r="N792" s="90" t="inlineStr">
        <is>
          <t>mehedi_1164@diu.edu.bd</t>
        </is>
      </c>
    </row>
    <row customHeight="1" ht="12.75" r="793" s="161">
      <c r="A793" s="10" t="n"/>
      <c r="B793" s="85" t="n">
        <v>790</v>
      </c>
      <c r="C793" s="85" t="n"/>
      <c r="D793" s="96" t="inlineStr">
        <is>
          <t>Md. Moynul Islam</t>
        </is>
      </c>
      <c r="E793" s="29" t="inlineStr">
        <is>
          <t>111-23-2337</t>
        </is>
      </c>
      <c r="F793" s="49">
        <f>IF((MID(E793,5,2))="10","ENG",IF((MID(E793,5,2))="11","BBA",IF((MID(E793,5,2))="12","MBA(E)",IF((MID(E793,5,2))="14","MBA",IF((MID(E793,5,2))="15","CSE",IF((MID(E793,5,2))="16","CIS",IF((MID(E793,5,2))="17","MS-MIS",IF((MID(E793,5,2))="18","B.COM",IF((MID(E793,5,2))="19","ETE",IF((MID(E793,5,2))="20","CS",IF((MID(E793,5,2))="21","MA-ENG(P)",IF((MID(E793,5,2))="22","MA-ENG(F)",IF((MID(E793,5,2))="23","TE",IF((MID(E793,5,2))="24","JMC",IF((MID(E793,5,2))="25","MS-CSE",IF((MID(E793,5,2))="26","LLB(H)",IF((MID(E793,5,2))="27","BRE",IF((MID(E793,5,2))="28","MSS-JMC",IF((MID(E793,5,2))="29","PHARMACY",IF((MID(E793,5,2))="30","ESDM",IF((MID(E793,5,2))="31","MS-ETE",IF((MID(E793,5,2))="32","MS-TE",IF((MID(E793,5,2))="33","EEE",IF((MID(E793,5,2))="34","NFE",IF((MID(E793,5,2))="35","SWE",IF((MID(E793,5,2))="36","LLB(P)",IF((MID(E793,5,2))="37","LLM(Pre)",IF((MID(E793,5,2))="38","LLM(F)",IF((MID(E793,5,2))="39","ICT",IF((MID(E793,5,2))="40","MTCA",IF((MID(E793,5,2))="41","MS-PH",IF((MID(E793,5,2))="42","ARCH",IF((MID(E793,5,2))="43","THM",IF((MID(E793,5,2))="44","MS-SWE",IF((MID(E793,5,2))="45","ENTRE",IF((MID(E793,5,2))="46","M-PHARM",IF((MID(E793,5,2))="47","CIVIL-ENG",0)))))))))))))))))))))))))))))))))))))</f>
        <v/>
      </c>
      <c r="G793" s="90">
        <f>IF((LEFT(E793,3))="063","Fall-2006",IF((LEFT(E793,3))="071","Spring-2007",IF((LEFT(E793,3))="072","Summer-2007",IF((LEFT(E793,3))="073","Fall-2007",IF((LEFT(E793,3))="081","Spring-2008",IF((LEFT(E793,3))="082","Summer-2008",IF((LEFT(E793,3))="083","Fall-2008",IF((LEFT(E793,3))="091","Spring-2009",IF((LEFT(E793,3))="092","Summer-2009",IF((LEFT(E793,3))="093","Fall-2009",IF((LEFT(E793,3))="101","Spring-2010",IF((LEFT(E793,3))="102","Summer-2010",IF((LEFT(E793,3))="103","Fall-2010",IF((LEFT(E793,3))="111","Spring-2011",IF((LEFT(E793,3))="112","Summer-2011",IF((LEFT(E793,3))="113","Fall-2011",IF((LEFT(E793,3))="121","Spring-2012",IF((LEFT(E793,3))="122","Summer-2012",IF((LEFT(E793,3))="123","Fall-2012",IF((LEFT(E793,3))="131","Spring-2013",IF((LEFT(E793,3))="132","Summer-2013",IF((LEFT(E793,3))="133","Fall-2013",IF((LEFT(E793,3))="141","Spring-2014",IF((LEFT(E793,3))="142","Summer-2014",IF((LEFT(E793,3))="143","Fall-2014",0)))))))))))))))))))))))))</f>
        <v/>
      </c>
      <c r="H793" s="85" t="inlineStr">
        <is>
          <t>Fall-2014</t>
        </is>
      </c>
      <c r="I793" s="85" t="inlineStr">
        <is>
          <t>Mithun Knittin and Dyeing Cepz LTD.</t>
        </is>
      </c>
      <c r="J793" s="85" t="inlineStr">
        <is>
          <t>Production Officer</t>
        </is>
      </c>
      <c r="K793" s="77" t="inlineStr">
        <is>
          <t>American Building(Haque Saheb Goli), Patenga, Chottagang</t>
        </is>
      </c>
      <c r="L793" s="77" t="inlineStr">
        <is>
          <t>Vill: Thakur Laxmikul, PO: Patul, Thana: Natore, Zilla: Natore</t>
        </is>
      </c>
      <c r="M793" s="32" t="inlineStr">
        <is>
          <t>01770008080</t>
        </is>
      </c>
      <c r="N793" s="90" t="inlineStr">
        <is>
          <t>moynul23-2337@diu.edu.bd</t>
        </is>
      </c>
    </row>
    <row customHeight="1" ht="12.75" r="794" s="161">
      <c r="A794" s="10" t="n"/>
      <c r="B794" s="85" t="n">
        <v>791</v>
      </c>
      <c r="C794" s="85" t="n"/>
      <c r="D794" s="96" t="inlineStr">
        <is>
          <t>Baban Acharjee</t>
        </is>
      </c>
      <c r="E794" s="29" t="inlineStr">
        <is>
          <t>111-11-1880</t>
        </is>
      </c>
      <c r="F794" s="49">
        <f>IF((MID(E794,5,2))="10","ENG",IF((MID(E794,5,2))="11","BBA",IF((MID(E794,5,2))="12","MBA(E)",IF((MID(E794,5,2))="14","MBA",IF((MID(E794,5,2))="15","CSE",IF((MID(E794,5,2))="16","CIS",IF((MID(E794,5,2))="17","MS-MIS",IF((MID(E794,5,2))="18","B.COM",IF((MID(E794,5,2))="19","ETE",IF((MID(E794,5,2))="20","CS",IF((MID(E794,5,2))="21","MA-ENG(P)",IF((MID(E794,5,2))="22","MA-ENG(F)",IF((MID(E794,5,2))="23","TE",IF((MID(E794,5,2))="24","JMC",IF((MID(E794,5,2))="25","MS-CSE",IF((MID(E794,5,2))="26","LLB(H)",IF((MID(E794,5,2))="27","BRE",IF((MID(E794,5,2))="28","MSS-JMC",IF((MID(E794,5,2))="29","PHARMACY",IF((MID(E794,5,2))="30","ESDM",IF((MID(E794,5,2))="31","MS-ETE",IF((MID(E794,5,2))="32","MS-TE",IF((MID(E794,5,2))="33","EEE",IF((MID(E794,5,2))="34","NFE",IF((MID(E794,5,2))="35","SWE",IF((MID(E794,5,2))="36","LLB(P)",IF((MID(E794,5,2))="37","LLM(Pre)",IF((MID(E794,5,2))="38","LLM(F)",IF((MID(E794,5,2))="39","ICT",IF((MID(E794,5,2))="40","MTCA",IF((MID(E794,5,2))="41","MS-PH",IF((MID(E794,5,2))="42","ARCH",IF((MID(E794,5,2))="43","THM",IF((MID(E794,5,2))="44","MS-SWE",IF((MID(E794,5,2))="45","ENTRE",IF((MID(E794,5,2))="46","M-PHARM",IF((MID(E794,5,2))="47","CIVIL-ENG",0)))))))))))))))))))))))))))))))))))))</f>
        <v/>
      </c>
      <c r="G794" s="90">
        <f>IF((LEFT(E794,3))="063","Fall-2006",IF((LEFT(E794,3))="071","Spring-2007",IF((LEFT(E794,3))="072","Summer-2007",IF((LEFT(E794,3))="073","Fall-2007",IF((LEFT(E794,3))="081","Spring-2008",IF((LEFT(E794,3))="082","Summer-2008",IF((LEFT(E794,3))="083","Fall-2008",IF((LEFT(E794,3))="091","Spring-2009",IF((LEFT(E794,3))="092","Summer-2009",IF((LEFT(E794,3))="093","Fall-2009",IF((LEFT(E794,3))="101","Spring-2010",IF((LEFT(E794,3))="102","Summer-2010",IF((LEFT(E794,3))="103","Fall-2010",IF((LEFT(E794,3))="111","Spring-2011",IF((LEFT(E794,3))="112","Summer-2011",IF((LEFT(E794,3))="113","Fall-2011",IF((LEFT(E794,3))="121","Spring-2012",IF((LEFT(E794,3))="122","Summer-2012",IF((LEFT(E794,3))="123","Fall-2012",IF((LEFT(E794,3))="131","Spring-2013",IF((LEFT(E794,3))="132","Summer-2013",IF((LEFT(E794,3))="133","Fall-2013",IF((LEFT(E794,3))="141","Spring-2014",IF((LEFT(E794,3))="142","Summer-2014",IF((LEFT(E794,3))="143","Fall-2014",0)))))))))))))))))))))))))</f>
        <v/>
      </c>
      <c r="H794" s="85" t="inlineStr">
        <is>
          <t>Spring-2015</t>
        </is>
      </c>
      <c r="I794" s="85" t="inlineStr">
        <is>
          <t>-</t>
        </is>
      </c>
      <c r="J794" s="85" t="inlineStr">
        <is>
          <t>-</t>
        </is>
      </c>
      <c r="K794" s="77" t="inlineStr">
        <is>
          <t>15/9/A, Shobhanbag, Dhaka-1205.</t>
        </is>
      </c>
      <c r="L794" s="77" t="inlineStr">
        <is>
          <t>Vill-Kiritipasa, Post-kiristipara, Dist-Jhalakati.</t>
        </is>
      </c>
      <c r="M794" s="32" t="inlineStr">
        <is>
          <t>01777107851</t>
        </is>
      </c>
      <c r="N794" s="27" t="inlineStr">
        <is>
          <t>baban1880@gmail.com</t>
        </is>
      </c>
    </row>
    <row customHeight="1" ht="12.75" r="795" s="161">
      <c r="A795" s="10" t="n"/>
      <c r="B795" s="85" t="n">
        <v>792</v>
      </c>
      <c r="C795" s="85" t="n"/>
      <c r="D795" s="96" t="inlineStr">
        <is>
          <t>Mohammad Wahidul Haque</t>
        </is>
      </c>
      <c r="E795" s="29" t="inlineStr">
        <is>
          <t>111-11-1906</t>
        </is>
      </c>
      <c r="F795" s="49">
        <f>IF((MID(E795,5,2))="10","ENG",IF((MID(E795,5,2))="11","BBA",IF((MID(E795,5,2))="12","MBA(E)",IF((MID(E795,5,2))="14","MBA",IF((MID(E795,5,2))="15","CSE",IF((MID(E795,5,2))="16","CIS",IF((MID(E795,5,2))="17","MS-MIS",IF((MID(E795,5,2))="18","B.COM",IF((MID(E795,5,2))="19","ETE",IF((MID(E795,5,2))="20","CS",IF((MID(E795,5,2))="21","MA-ENG(P)",IF((MID(E795,5,2))="22","MA-ENG(F)",IF((MID(E795,5,2))="23","TE",IF((MID(E795,5,2))="24","JMC",IF((MID(E795,5,2))="25","MS-CSE",IF((MID(E795,5,2))="26","LLB(H)",IF((MID(E795,5,2))="27","BRE",IF((MID(E795,5,2))="28","MSS-JMC",IF((MID(E795,5,2))="29","PHARMACY",IF((MID(E795,5,2))="30","ESDM",IF((MID(E795,5,2))="31","MS-ETE",IF((MID(E795,5,2))="32","MS-TE",IF((MID(E795,5,2))="33","EEE",IF((MID(E795,5,2))="34","NFE",IF((MID(E795,5,2))="35","SWE",IF((MID(E795,5,2))="36","LLB(P)",IF((MID(E795,5,2))="37","LLM(Pre)",IF((MID(E795,5,2))="38","LLM(F)",IF((MID(E795,5,2))="39","ICT",IF((MID(E795,5,2))="40","MTCA",IF((MID(E795,5,2))="41","MS-PH",IF((MID(E795,5,2))="42","ARCH",IF((MID(E795,5,2))="43","THM",IF((MID(E795,5,2))="44","MS-SWE",IF((MID(E795,5,2))="45","ENTRE",IF((MID(E795,5,2))="46","M-PHARM",IF((MID(E795,5,2))="47","CIVIL-ENG",0)))))))))))))))))))))))))))))))))))))</f>
        <v/>
      </c>
      <c r="G795" s="90">
        <f>IF((LEFT(E795,3))="063","Fall-2006",IF((LEFT(E795,3))="071","Spring-2007",IF((LEFT(E795,3))="072","Summer-2007",IF((LEFT(E795,3))="073","Fall-2007",IF((LEFT(E795,3))="081","Spring-2008",IF((LEFT(E795,3))="082","Summer-2008",IF((LEFT(E795,3))="083","Fall-2008",IF((LEFT(E795,3))="091","Spring-2009",IF((LEFT(E795,3))="092","Summer-2009",IF((LEFT(E795,3))="093","Fall-2009",IF((LEFT(E795,3))="101","Spring-2010",IF((LEFT(E795,3))="102","Summer-2010",IF((LEFT(E795,3))="103","Fall-2010",IF((LEFT(E795,3))="111","Spring-2011",IF((LEFT(E795,3))="112","Summer-2011",IF((LEFT(E795,3))="113","Fall-2011",IF((LEFT(E795,3))="121","Spring-2012",IF((LEFT(E795,3))="122","Summer-2012",IF((LEFT(E795,3))="123","Fall-2012",IF((LEFT(E795,3))="131","Spring-2013",IF((LEFT(E795,3))="132","Summer-2013",IF((LEFT(E795,3))="133","Fall-2013",IF((LEFT(E795,3))="141","Spring-2014",IF((LEFT(E795,3))="142","Summer-2014",IF((LEFT(E795,3))="143","Fall-2014",0)))))))))))))))))))))))))</f>
        <v/>
      </c>
      <c r="H795" s="85" t="inlineStr">
        <is>
          <t>Spring-2015</t>
        </is>
      </c>
      <c r="I795" s="85" t="inlineStr">
        <is>
          <t>BGEX-TRUSTEX LTD.</t>
        </is>
      </c>
      <c r="J795" s="85" t="inlineStr">
        <is>
          <t>Merchandiser</t>
        </is>
      </c>
      <c r="K795" s="77" t="inlineStr">
        <is>
          <t>B-20, Eastern Housing, South Kallyanpur, Dhaka</t>
        </is>
      </c>
      <c r="L795" s="77" t="inlineStr">
        <is>
          <t>Vill: Bighakhali, PS: Mirzaganj, PO: Bighakhali, Dist: Patuakhali</t>
        </is>
      </c>
      <c r="M795" s="32" t="inlineStr">
        <is>
          <t>01677486153</t>
        </is>
      </c>
      <c r="N795" t="inlineStr">
        <is>
          <t>wahid11-1906@diu.edu.bd</t>
        </is>
      </c>
    </row>
    <row customHeight="1" ht="12.75" r="796" s="161">
      <c r="A796" s="10" t="n"/>
      <c r="B796" s="85" t="n">
        <v>793</v>
      </c>
      <c r="C796" s="85" t="n"/>
      <c r="D796" s="96" t="inlineStr">
        <is>
          <t>Shimul Haldar</t>
        </is>
      </c>
      <c r="E796" s="29" t="inlineStr">
        <is>
          <t>111-11-1893</t>
        </is>
      </c>
      <c r="F796" s="49">
        <f>IF((MID(E796,5,2))="10","ENG",IF((MID(E796,5,2))="11","BBA",IF((MID(E796,5,2))="12","MBA(E)",IF((MID(E796,5,2))="14","MBA",IF((MID(E796,5,2))="15","CSE",IF((MID(E796,5,2))="16","CIS",IF((MID(E796,5,2))="17","MS-MIS",IF((MID(E796,5,2))="18","B.COM",IF((MID(E796,5,2))="19","ETE",IF((MID(E796,5,2))="20","CS",IF((MID(E796,5,2))="21","MA-ENG(P)",IF((MID(E796,5,2))="22","MA-ENG(F)",IF((MID(E796,5,2))="23","TE",IF((MID(E796,5,2))="24","JMC",IF((MID(E796,5,2))="25","MS-CSE",IF((MID(E796,5,2))="26","LLB(H)",IF((MID(E796,5,2))="27","BRE",IF((MID(E796,5,2))="28","MSS-JMC",IF((MID(E796,5,2))="29","PHARMACY",IF((MID(E796,5,2))="30","ESDM",IF((MID(E796,5,2))="31","MS-ETE",IF((MID(E796,5,2))="32","MS-TE",IF((MID(E796,5,2))="33","EEE",IF((MID(E796,5,2))="34","NFE",IF((MID(E796,5,2))="35","SWE",IF((MID(E796,5,2))="36","LLB(P)",IF((MID(E796,5,2))="37","LLM(Pre)",IF((MID(E796,5,2))="38","LLM(F)",IF((MID(E796,5,2))="39","ICT",IF((MID(E796,5,2))="40","MTCA",IF((MID(E796,5,2))="41","MS-PH",IF((MID(E796,5,2))="42","ARCH",IF((MID(E796,5,2))="43","THM",IF((MID(E796,5,2))="44","MS-SWE",IF((MID(E796,5,2))="45","ENTRE",IF((MID(E796,5,2))="46","M-PHARM",IF((MID(E796,5,2))="47","CIVIL-ENG",0)))))))))))))))))))))))))))))))))))))</f>
        <v/>
      </c>
      <c r="G796" s="90">
        <f>IF((LEFT(E796,3))="063","Fall-2006",IF((LEFT(E796,3))="071","Spring-2007",IF((LEFT(E796,3))="072","Summer-2007",IF((LEFT(E796,3))="073","Fall-2007",IF((LEFT(E796,3))="081","Spring-2008",IF((LEFT(E796,3))="082","Summer-2008",IF((LEFT(E796,3))="083","Fall-2008",IF((LEFT(E796,3))="091","Spring-2009",IF((LEFT(E796,3))="092","Summer-2009",IF((LEFT(E796,3))="093","Fall-2009",IF((LEFT(E796,3))="101","Spring-2010",IF((LEFT(E796,3))="102","Summer-2010",IF((LEFT(E796,3))="103","Fall-2010",IF((LEFT(E796,3))="111","Spring-2011",IF((LEFT(E796,3))="112","Summer-2011",IF((LEFT(E796,3))="113","Fall-2011",IF((LEFT(E796,3))="121","Spring-2012",IF((LEFT(E796,3))="122","Summer-2012",IF((LEFT(E796,3))="123","Fall-2012",IF((LEFT(E796,3))="131","Spring-2013",IF((LEFT(E796,3))="132","Summer-2013",IF((LEFT(E796,3))="133","Fall-2013",IF((LEFT(E796,3))="141","Spring-2014",IF((LEFT(E796,3))="142","Summer-2014",IF((LEFT(E796,3))="143","Fall-2014",0)))))))))))))))))))))))))</f>
        <v/>
      </c>
      <c r="H796" s="85" t="inlineStr">
        <is>
          <t>Spring-2015</t>
        </is>
      </c>
      <c r="I796" s="85" t="inlineStr">
        <is>
          <t>-</t>
        </is>
      </c>
      <c r="J796" s="85" t="inlineStr">
        <is>
          <t>-</t>
        </is>
      </c>
      <c r="K796" s="77" t="inlineStr">
        <is>
          <t>Vill-Konra, Post-Debhata, Thana-Debhata, Dist-Satkhira.</t>
        </is>
      </c>
      <c r="L796" s="77" t="inlineStr">
        <is>
          <t>Vill-Konra, Post-Debhata, Thana-Debhata, Dist-Satkhira.</t>
        </is>
      </c>
      <c r="M796" s="32" t="inlineStr">
        <is>
          <t>01916287302</t>
        </is>
      </c>
      <c r="N796" s="27" t="inlineStr">
        <is>
          <t>shimul1893@gmail.com</t>
        </is>
      </c>
    </row>
    <row customHeight="1" ht="12.75" r="797" s="161">
      <c r="A797" s="10" t="n"/>
      <c r="B797" s="85" t="n">
        <v>794</v>
      </c>
      <c r="C797" s="85" t="n"/>
      <c r="D797" s="96" t="inlineStr">
        <is>
          <t>Md. Zakir - Hossain</t>
        </is>
      </c>
      <c r="E797" s="29" t="inlineStr">
        <is>
          <t>111-11-1907</t>
        </is>
      </c>
      <c r="F797" s="49">
        <f>IF((MID(E797,5,2))="10","ENG",IF((MID(E797,5,2))="11","BBA",IF((MID(E797,5,2))="12","MBA(E)",IF((MID(E797,5,2))="14","MBA",IF((MID(E797,5,2))="15","CSE",IF((MID(E797,5,2))="16","CIS",IF((MID(E797,5,2))="17","MS-MIS",IF((MID(E797,5,2))="18","B.COM",IF((MID(E797,5,2))="19","ETE",IF((MID(E797,5,2))="20","CS",IF((MID(E797,5,2))="21","MA-ENG(P)",IF((MID(E797,5,2))="22","MA-ENG(F)",IF((MID(E797,5,2))="23","TE",IF((MID(E797,5,2))="24","JMC",IF((MID(E797,5,2))="25","MS-CSE",IF((MID(E797,5,2))="26","LLB(H)",IF((MID(E797,5,2))="27","BRE",IF((MID(E797,5,2))="28","MSS-JMC",IF((MID(E797,5,2))="29","PHARMACY",IF((MID(E797,5,2))="30","ESDM",IF((MID(E797,5,2))="31","MS-ETE",IF((MID(E797,5,2))="32","MS-TE",IF((MID(E797,5,2))="33","EEE",IF((MID(E797,5,2))="34","NFE",IF((MID(E797,5,2))="35","SWE",IF((MID(E797,5,2))="36","LLB(P)",IF((MID(E797,5,2))="37","LLM(Pre)",IF((MID(E797,5,2))="38","LLM(F)",IF((MID(E797,5,2))="39","ICT",IF((MID(E797,5,2))="40","MTCA",IF((MID(E797,5,2))="41","MS-PH",IF((MID(E797,5,2))="42","ARCH",IF((MID(E797,5,2))="43","THM",IF((MID(E797,5,2))="44","MS-SWE",IF((MID(E797,5,2))="45","ENTRE",IF((MID(E797,5,2))="46","M-PHARM",IF((MID(E797,5,2))="47","CIVIL-ENG",0)))))))))))))))))))))))))))))))))))))</f>
        <v/>
      </c>
      <c r="G797" s="90">
        <f>IF((LEFT(E797,3))="063","Fall-2006",IF((LEFT(E797,3))="071","Spring-2007",IF((LEFT(E797,3))="072","Summer-2007",IF((LEFT(E797,3))="073","Fall-2007",IF((LEFT(E797,3))="081","Spring-2008",IF((LEFT(E797,3))="082","Summer-2008",IF((LEFT(E797,3))="083","Fall-2008",IF((LEFT(E797,3))="091","Spring-2009",IF((LEFT(E797,3))="092","Summer-2009",IF((LEFT(E797,3))="093","Fall-2009",IF((LEFT(E797,3))="101","Spring-2010",IF((LEFT(E797,3))="102","Summer-2010",IF((LEFT(E797,3))="103","Fall-2010",IF((LEFT(E797,3))="111","Spring-2011",IF((LEFT(E797,3))="112","Summer-2011",IF((LEFT(E797,3))="113","Fall-2011",IF((LEFT(E797,3))="121","Spring-2012",IF((LEFT(E797,3))="122","Summer-2012",IF((LEFT(E797,3))="123","Fall-2012",IF((LEFT(E797,3))="131","Spring-2013",IF((LEFT(E797,3))="132","Summer-2013",IF((LEFT(E797,3))="133","Fall-2013",IF((LEFT(E797,3))="141","Spring-2014",IF((LEFT(E797,3))="142","Summer-2014",IF((LEFT(E797,3))="143","Fall-2014",0)))))))))))))))))))))))))</f>
        <v/>
      </c>
      <c r="H797" s="85" t="inlineStr">
        <is>
          <t>summer-2015</t>
        </is>
      </c>
      <c r="I797" s="85" t="inlineStr">
        <is>
          <t xml:space="preserve">Service Holder </t>
        </is>
      </c>
      <c r="J797" s="85" t="inlineStr">
        <is>
          <t xml:space="preserve">Service Holder </t>
        </is>
      </c>
      <c r="K797" s="85" t="inlineStr">
        <is>
          <t>8/2 Shukrabad, Dhaka</t>
        </is>
      </c>
      <c r="L797" s="77" t="inlineStr">
        <is>
          <t>Vill: panshinwar, Thana: sarail, Dist: B.Baria</t>
        </is>
      </c>
      <c r="M797" s="32" t="inlineStr">
        <is>
          <t>01681383249</t>
        </is>
      </c>
      <c r="N797" t="inlineStr">
        <is>
          <t>jakir-hossain2011@yahoo.com</t>
        </is>
      </c>
    </row>
    <row customHeight="1" ht="12.75" r="798" s="161">
      <c r="A798" s="10" t="n"/>
      <c r="B798" s="85" t="n">
        <v>795</v>
      </c>
      <c r="C798" s="85" t="n"/>
      <c r="D798" s="96" t="inlineStr">
        <is>
          <t>Chinmay Roy</t>
        </is>
      </c>
      <c r="E798" s="29" t="inlineStr">
        <is>
          <t>111-11-1904</t>
        </is>
      </c>
      <c r="F798" s="49">
        <f>IF((MID(E798,5,2))="10","ENG",IF((MID(E798,5,2))="11","BBA",IF((MID(E798,5,2))="12","MBA(E)",IF((MID(E798,5,2))="14","MBA",IF((MID(E798,5,2))="15","CSE",IF((MID(E798,5,2))="16","CIS",IF((MID(E798,5,2))="17","MS-MIS",IF((MID(E798,5,2))="18","B.COM",IF((MID(E798,5,2))="19","ETE",IF((MID(E798,5,2))="20","CS",IF((MID(E798,5,2))="21","MA-ENG(P)",IF((MID(E798,5,2))="22","MA-ENG(F)",IF((MID(E798,5,2))="23","TE",IF((MID(E798,5,2))="24","JMC",IF((MID(E798,5,2))="25","MS-CSE",IF((MID(E798,5,2))="26","LLB(H)",IF((MID(E798,5,2))="27","BRE",IF((MID(E798,5,2))="28","MSS-JMC",IF((MID(E798,5,2))="29","PHARMACY",IF((MID(E798,5,2))="30","ESDM",IF((MID(E798,5,2))="31","MS-ETE",IF((MID(E798,5,2))="32","MS-TE",IF((MID(E798,5,2))="33","EEE",IF((MID(E798,5,2))="34","NFE",IF((MID(E798,5,2))="35","SWE",IF((MID(E798,5,2))="36","LLB(P)",IF((MID(E798,5,2))="37","LLM(Pre)",IF((MID(E798,5,2))="38","LLM(F)",IF((MID(E798,5,2))="39","ICT",IF((MID(E798,5,2))="40","MTCA",IF((MID(E798,5,2))="41","MS-PH",IF((MID(E798,5,2))="42","ARCH",IF((MID(E798,5,2))="43","THM",IF((MID(E798,5,2))="44","MS-SWE",IF((MID(E798,5,2))="45","ENTRE",IF((MID(E798,5,2))="46","M-PHARM",IF((MID(E798,5,2))="47","CIVIL-ENG",0)))))))))))))))))))))))))))))))))))))</f>
        <v/>
      </c>
      <c r="G798" s="90">
        <f>IF((LEFT(E798,3))="063","Fall-2006",IF((LEFT(E798,3))="071","Spring-2007",IF((LEFT(E798,3))="072","Summer-2007",IF((LEFT(E798,3))="073","Fall-2007",IF((LEFT(E798,3))="081","Spring-2008",IF((LEFT(E798,3))="082","Summer-2008",IF((LEFT(E798,3))="083","Fall-2008",IF((LEFT(E798,3))="091","Spring-2009",IF((LEFT(E798,3))="092","Summer-2009",IF((LEFT(E798,3))="093","Fall-2009",IF((LEFT(E798,3))="101","Spring-2010",IF((LEFT(E798,3))="102","Summer-2010",IF((LEFT(E798,3))="103","Fall-2010",IF((LEFT(E798,3))="111","Spring-2011",IF((LEFT(E798,3))="112","Summer-2011",IF((LEFT(E798,3))="113","Fall-2011",IF((LEFT(E798,3))="121","Spring-2012",IF((LEFT(E798,3))="122","Summer-2012",IF((LEFT(E798,3))="123","Fall-2012",IF((LEFT(E798,3))="131","Spring-2013",IF((LEFT(E798,3))="132","Summer-2013",IF((LEFT(E798,3))="133","Fall-2013",IF((LEFT(E798,3))="141","Spring-2014",IF((LEFT(E798,3))="142","Summer-2014",IF((LEFT(E798,3))="143","Fall-2014",0)))))))))))))))))))))))))</f>
        <v/>
      </c>
      <c r="H798" s="85" t="inlineStr">
        <is>
          <t>Fall-2014</t>
        </is>
      </c>
      <c r="I798" s="85" t="inlineStr">
        <is>
          <t>-</t>
        </is>
      </c>
      <c r="J798" s="85" t="inlineStr">
        <is>
          <t>-</t>
        </is>
      </c>
      <c r="K798" s="85" t="inlineStr">
        <is>
          <t>Vill-Peng, Post-Hazarki, Thana-Nandigram, Dist-Bogra-5800.</t>
        </is>
      </c>
      <c r="L798" s="85" t="inlineStr">
        <is>
          <t>Vill-Peng, Post-Hazarki, Thana-Nandigram, Dist-Bogra-5800.</t>
        </is>
      </c>
      <c r="M798" s="32" t="inlineStr">
        <is>
          <t>01722916944</t>
        </is>
      </c>
      <c r="N798" t="inlineStr">
        <is>
          <t>roychinmay1@gmail.com</t>
        </is>
      </c>
    </row>
    <row customHeight="1" ht="12.75" r="799" s="161">
      <c r="A799" s="10" t="n"/>
      <c r="B799" s="85" t="n">
        <v>796</v>
      </c>
      <c r="C799" s="85" t="n"/>
      <c r="D799" s="96" t="inlineStr">
        <is>
          <t>Md. Jillur Rahman</t>
        </is>
      </c>
      <c r="E799" s="29" t="inlineStr">
        <is>
          <t>122-15-1878</t>
        </is>
      </c>
      <c r="F799" s="49">
        <f>IF((MID(E799,5,2))="10","ENG",IF((MID(E799,5,2))="11","BBA",IF((MID(E799,5,2))="12","MBA(E)",IF((MID(E799,5,2))="14","MBA",IF((MID(E799,5,2))="15","CSE",IF((MID(E799,5,2))="16","CIS",IF((MID(E799,5,2))="17","MS-MIS",IF((MID(E799,5,2))="18","B.COM",IF((MID(E799,5,2))="19","ETE",IF((MID(E799,5,2))="20","CS",IF((MID(E799,5,2))="21","MA-ENG(P)",IF((MID(E799,5,2))="22","MA-ENG(F)",IF((MID(E799,5,2))="23","TE",IF((MID(E799,5,2))="24","JMC",IF((MID(E799,5,2))="25","MS-CSE",IF((MID(E799,5,2))="26","LLB(H)",IF((MID(E799,5,2))="27","BRE",IF((MID(E799,5,2))="28","MSS-JMC",IF((MID(E799,5,2))="29","PHARMACY",IF((MID(E799,5,2))="30","ESDM",IF((MID(E799,5,2))="31","MS-ETE",IF((MID(E799,5,2))="32","MS-TE",IF((MID(E799,5,2))="33","EEE",IF((MID(E799,5,2))="34","NFE",IF((MID(E799,5,2))="35","SWE",IF((MID(E799,5,2))="36","LLB(P)",IF((MID(E799,5,2))="37","LLM(Pre)",IF((MID(E799,5,2))="38","LLM(F)",IF((MID(E799,5,2))="39","ICT",IF((MID(E799,5,2))="40","MTCA",IF((MID(E799,5,2))="41","MS-PH",IF((MID(E799,5,2))="42","ARCH",IF((MID(E799,5,2))="43","THM",IF((MID(E799,5,2))="44","MS-SWE",IF((MID(E799,5,2))="45","ENTRE",IF((MID(E799,5,2))="46","M-PHARM",IF((MID(E799,5,2))="47","CIVIL-ENG",0)))))))))))))))))))))))))))))))))))))</f>
        <v/>
      </c>
      <c r="G799" s="90">
        <f>IF((LEFT(E799,3))="063","Fall-2006",IF((LEFT(E799,3))="071","Spring-2007",IF((LEFT(E799,3))="072","Summer-2007",IF((LEFT(E799,3))="073","Fall-2007",IF((LEFT(E799,3))="081","Spring-2008",IF((LEFT(E799,3))="082","Summer-2008",IF((LEFT(E799,3))="083","Fall-2008",IF((LEFT(E799,3))="091","Spring-2009",IF((LEFT(E799,3))="092","Summer-2009",IF((LEFT(E799,3))="093","Fall-2009",IF((LEFT(E799,3))="101","Spring-2010",IF((LEFT(E799,3))="102","Summer-2010",IF((LEFT(E799,3))="103","Fall-2010",IF((LEFT(E799,3))="111","Spring-2011",IF((LEFT(E799,3))="112","Summer-2011",IF((LEFT(E799,3))="113","Fall-2011",IF((LEFT(E799,3))="121","Spring-2012",IF((LEFT(E799,3))="122","Summer-2012",IF((LEFT(E799,3))="123","Fall-2012",IF((LEFT(E799,3))="131","Spring-2013",IF((LEFT(E799,3))="132","Summer-2013",IF((LEFT(E799,3))="133","Fall-2013",IF((LEFT(E799,3))="141","Spring-2014",IF((LEFT(E799,3))="142","Summer-2014",IF((LEFT(E799,3))="143","Fall-2014",0)))))))))))))))))))))))))</f>
        <v/>
      </c>
      <c r="H799" s="85" t="inlineStr">
        <is>
          <t>Fall-2015</t>
        </is>
      </c>
      <c r="I799" s="85" t="inlineStr">
        <is>
          <t>Excel Technologies LTD.</t>
        </is>
      </c>
      <c r="J799" s="85" t="inlineStr">
        <is>
          <t>Job holder</t>
        </is>
      </c>
      <c r="K799" s="77" t="inlineStr">
        <is>
          <t>Nikunja-02, Khilkhet, Dhaka</t>
        </is>
      </c>
      <c r="L799" s="77" t="inlineStr">
        <is>
          <t>Matainkot, Alishwar, Comilla, sadar south, comilla</t>
        </is>
      </c>
      <c r="M799" s="32" t="inlineStr">
        <is>
          <t>01819447295</t>
        </is>
      </c>
      <c r="N799" t="inlineStr">
        <is>
          <t>jillur_rahman72@yahoo.com</t>
        </is>
      </c>
    </row>
    <row customHeight="1" ht="12.75" r="800" s="161">
      <c r="A800" s="10" t="n"/>
      <c r="B800" s="85" t="n">
        <v>797</v>
      </c>
      <c r="C800" s="85" t="n"/>
      <c r="D800" s="96" t="inlineStr">
        <is>
          <t>Md. Ahasanul Kabir</t>
        </is>
      </c>
      <c r="E800" s="29" t="inlineStr">
        <is>
          <t>131-14-934</t>
        </is>
      </c>
      <c r="F800" s="49">
        <f>IF((MID(E800,5,2))="10","ENG",IF((MID(E800,5,2))="11","BBA",IF((MID(E800,5,2))="12","MBA(E)",IF((MID(E800,5,2))="14","MBA",IF((MID(E800,5,2))="15","CSE",IF((MID(E800,5,2))="16","CIS",IF((MID(E800,5,2))="17","MS-MIS",IF((MID(E800,5,2))="18","B.COM",IF((MID(E800,5,2))="19","ETE",IF((MID(E800,5,2))="20","CS",IF((MID(E800,5,2))="21","MA-ENG(P)",IF((MID(E800,5,2))="22","MA-ENG(F)",IF((MID(E800,5,2))="23","TE",IF((MID(E800,5,2))="24","JMC",IF((MID(E800,5,2))="25","MS-CSE",IF((MID(E800,5,2))="26","LLB(H)",IF((MID(E800,5,2))="27","BRE",IF((MID(E800,5,2))="28","MSS-JMC",IF((MID(E800,5,2))="29","PHARMACY",IF((MID(E800,5,2))="30","ESDM",IF((MID(E800,5,2))="31","MS-ETE",IF((MID(E800,5,2))="32","MS-TE",IF((MID(E800,5,2))="33","EEE",IF((MID(E800,5,2))="34","NFE",IF((MID(E800,5,2))="35","SWE",IF((MID(E800,5,2))="36","LLB(P)",IF((MID(E800,5,2))="37","LLM(Pre)",IF((MID(E800,5,2))="38","LLM(F)",IF((MID(E800,5,2))="39","ICT",IF((MID(E800,5,2))="40","MTCA",IF((MID(E800,5,2))="41","MS-PH",IF((MID(E800,5,2))="42","ARCH",IF((MID(E800,5,2))="43","THM",IF((MID(E800,5,2))="44","MS-SWE",IF((MID(E800,5,2))="45","ENTRE",IF((MID(E800,5,2))="46","M-PHARM",IF((MID(E800,5,2))="47","CIVIL-ENG",0)))))))))))))))))))))))))))))))))))))</f>
        <v/>
      </c>
      <c r="G800" s="90">
        <f>IF((LEFT(E800,3))="063","Fall-2006",IF((LEFT(E800,3))="071","Spring-2007",IF((LEFT(E800,3))="072","Summer-2007",IF((LEFT(E800,3))="073","Fall-2007",IF((LEFT(E800,3))="081","Spring-2008",IF((LEFT(E800,3))="082","Summer-2008",IF((LEFT(E800,3))="083","Fall-2008",IF((LEFT(E800,3))="091","Spring-2009",IF((LEFT(E800,3))="092","Summer-2009",IF((LEFT(E800,3))="093","Fall-2009",IF((LEFT(E800,3))="101","Spring-2010",IF((LEFT(E800,3))="102","Summer-2010",IF((LEFT(E800,3))="103","Fall-2010",IF((LEFT(E800,3))="111","Spring-2011",IF((LEFT(E800,3))="112","Summer-2011",IF((LEFT(E800,3))="113","Fall-2011",IF((LEFT(E800,3))="121","Spring-2012",IF((LEFT(E800,3))="122","Summer-2012",IF((LEFT(E800,3))="123","Fall-2012",IF((LEFT(E800,3))="131","Spring-2013",IF((LEFT(E800,3))="132","Summer-2013",IF((LEFT(E800,3))="133","Fall-2013",IF((LEFT(E800,3))="141","Spring-2014",IF((LEFT(E800,3))="142","Summer-2014",IF((LEFT(E800,3))="143","Fall-2014",0)))))))))))))))))))))))))</f>
        <v/>
      </c>
      <c r="H800" s="85" t="inlineStr">
        <is>
          <t>-</t>
        </is>
      </c>
      <c r="I800" s="85" t="inlineStr">
        <is>
          <t>-</t>
        </is>
      </c>
      <c r="J800" s="85" t="inlineStr">
        <is>
          <t>-</t>
        </is>
      </c>
      <c r="K800" s="77" t="inlineStr">
        <is>
          <t>29/H, Razel Villa, East Razabazar, Tejgaon, Dhaka-1215.</t>
        </is>
      </c>
      <c r="L800" s="77" t="inlineStr">
        <is>
          <t>29/H, Razel Villa, East Razabazar, Tejgaon, Dhaka-1215.</t>
        </is>
      </c>
      <c r="M800" s="32" t="inlineStr">
        <is>
          <t>01712832952</t>
        </is>
      </c>
      <c r="N800" t="inlineStr">
        <is>
          <t>akabirshakil@yahoo.com</t>
        </is>
      </c>
    </row>
    <row customHeight="1" ht="12.75" r="801" s="161">
      <c r="A801" s="10" t="n"/>
      <c r="B801" s="85" t="n">
        <v>798</v>
      </c>
      <c r="C801" s="85" t="n"/>
      <c r="D801" s="86" t="inlineStr">
        <is>
          <t>Md. Mizanur Rahman</t>
        </is>
      </c>
      <c r="E801" s="86" t="inlineStr">
        <is>
          <t>103-23-111</t>
        </is>
      </c>
      <c r="F801" s="49">
        <f>IF((MID(E801,5,2))="10","ENG",IF((MID(E801,5,2))="11","BBA",IF((MID(E801,5,2))="12","MBA(E)",IF((MID(E801,5,2))="14","MBA",IF((MID(E801,5,2))="15","CSE",IF((MID(E801,5,2))="16","CIS",IF((MID(E801,5,2))="17","MS-MIS",IF((MID(E801,5,2))="18","B.COM",IF((MID(E801,5,2))="19","ETE",IF((MID(E801,5,2))="20","CS",IF((MID(E801,5,2))="21","MA-ENG(P)",IF((MID(E801,5,2))="22","MA-ENG(F)",IF((MID(E801,5,2))="23","TE",IF((MID(E801,5,2))="24","JMC",IF((MID(E801,5,2))="25","MS-CSE",IF((MID(E801,5,2))="26","LLB(H)",IF((MID(E801,5,2))="27","BRE",IF((MID(E801,5,2))="28","MSS-JMC",IF((MID(E801,5,2))="29","PHARMACY",IF((MID(E801,5,2))="30","ESDM",IF((MID(E801,5,2))="31","MS-ETE",IF((MID(E801,5,2))="32","MS-TE",IF((MID(E801,5,2))="33","EEE",IF((MID(E801,5,2))="34","NFE",IF((MID(E801,5,2))="35","SWE",IF((MID(E801,5,2))="36","LLB(P)",IF((MID(E801,5,2))="37","LLM(Pre)",IF((MID(E801,5,2))="38","LLM(F)",IF((MID(E801,5,2))="39","ICT",IF((MID(E801,5,2))="40","MTCA",IF((MID(E801,5,2))="41","MS-PH",IF((MID(E801,5,2))="42","ARCH",IF((MID(E801,5,2))="43","THM",IF((MID(E801,5,2))="44","MS-SWE",IF((MID(E801,5,2))="45","ENTRE",IF((MID(E801,5,2))="46","M-PHARM",IF((MID(E801,5,2))="47","CIVIL-ENG",0)))))))))))))))))))))))))))))))))))))</f>
        <v/>
      </c>
      <c r="G801" s="90">
        <f>IF((LEFT(E801,3))="063","Fall-2006",IF((LEFT(E801,3))="071","Spring-2007",IF((LEFT(E801,3))="072","Summer-2007",IF((LEFT(E801,3))="073","Fall-2007",IF((LEFT(E801,3))="081","Spring-2008",IF((LEFT(E801,3))="082","Summer-2008",IF((LEFT(E801,3))="083","Fall-2008",IF((LEFT(E801,3))="091","Spring-2009",IF((LEFT(E801,3))="092","Summer-2009",IF((LEFT(E801,3))="093","Fall-2009",IF((LEFT(E801,3))="101","Spring-2010",IF((LEFT(E801,3))="102","Summer-2010",IF((LEFT(E801,3))="103","Fall-2010",IF((LEFT(E801,3))="111","Spring-2011",IF((LEFT(E801,3))="112","Summer-2011",IF((LEFT(E801,3))="113","Fall-2011",IF((LEFT(E801,3))="121","Spring-2012",IF((LEFT(E801,3))="122","Summer-2012",IF((LEFT(E801,3))="123","Fall-2012",IF((LEFT(E801,3))="131","Spring-2013",IF((LEFT(E801,3))="132","Summer-2013",IF((LEFT(E801,3))="133","Fall-2013",IF((LEFT(E801,3))="141","Spring-2014",IF((LEFT(E801,3))="142","Summer-2014",IF((LEFT(E801,3))="143","Fall-2014",0)))))))))))))))))))))))))</f>
        <v/>
      </c>
      <c r="H801" s="85" t="inlineStr">
        <is>
          <t>Summer-2014</t>
        </is>
      </c>
      <c r="I801" s="85" t="inlineStr">
        <is>
          <t>Apex Textile Printing Mills LTD.</t>
        </is>
      </c>
      <c r="J801" s="85" t="inlineStr">
        <is>
          <t>Asst. Merchandiser</t>
        </is>
      </c>
      <c r="K801" s="77" t="inlineStr">
        <is>
          <t>House-12, Road-12, Nikunja-2, Khilkhet, Dhaka-1229</t>
        </is>
      </c>
      <c r="L801" s="77" t="inlineStr">
        <is>
          <t>Hamida bhaban, near Fulbaria new bus stand, mymensingh-2200</t>
        </is>
      </c>
      <c r="M801" s="17" t="n">
        <v>1673926384</v>
      </c>
      <c r="N801" s="23">
        <f>HYPERLINK("mailto:mizante16diu@gmail.com","mizante16diu@gmail.com")</f>
        <v/>
      </c>
    </row>
    <row customHeight="1" ht="12.75" r="802" s="161">
      <c r="A802" s="10" t="n"/>
      <c r="B802" s="85" t="n">
        <v>799</v>
      </c>
      <c r="C802" s="85" t="n"/>
      <c r="D802" s="86" t="inlineStr">
        <is>
          <t>Md. Mohsin Miah</t>
        </is>
      </c>
      <c r="E802" s="86" t="inlineStr">
        <is>
          <t>102-23-2026</t>
        </is>
      </c>
      <c r="F802" s="49">
        <f>IF((MID(E802,5,2))="10","ENG",IF((MID(E802,5,2))="11","BBA",IF((MID(E802,5,2))="12","MBA(E)",IF((MID(E802,5,2))="14","MBA",IF((MID(E802,5,2))="15","CSE",IF((MID(E802,5,2))="16","CIS",IF((MID(E802,5,2))="17","MS-MIS",IF((MID(E802,5,2))="18","B.COM",IF((MID(E802,5,2))="19","ETE",IF((MID(E802,5,2))="20","CS",IF((MID(E802,5,2))="21","MA-ENG(P)",IF((MID(E802,5,2))="22","MA-ENG(F)",IF((MID(E802,5,2))="23","TE",IF((MID(E802,5,2))="24","JMC",IF((MID(E802,5,2))="25","MS-CSE",IF((MID(E802,5,2))="26","LLB(H)",IF((MID(E802,5,2))="27","BRE",IF((MID(E802,5,2))="28","MSS-JMC",IF((MID(E802,5,2))="29","PHARMACY",IF((MID(E802,5,2))="30","ESDM",IF((MID(E802,5,2))="31","MS-ETE",IF((MID(E802,5,2))="32","MS-TE",IF((MID(E802,5,2))="33","EEE",IF((MID(E802,5,2))="34","NFE",IF((MID(E802,5,2))="35","SWE",IF((MID(E802,5,2))="36","LLB(P)",IF((MID(E802,5,2))="37","LLM(Pre)",IF((MID(E802,5,2))="38","LLM(F)",IF((MID(E802,5,2))="39","ICT",IF((MID(E802,5,2))="40","MTCA",IF((MID(E802,5,2))="41","MS-PH",IF((MID(E802,5,2))="42","ARCH",IF((MID(E802,5,2))="43","THM",IF((MID(E802,5,2))="44","MS-SWE",IF((MID(E802,5,2))="45","ENTRE",IF((MID(E802,5,2))="46","M-PHARM",IF((MID(E802,5,2))="47","CIVIL-ENG",0)))))))))))))))))))))))))))))))))))))</f>
        <v/>
      </c>
      <c r="G802" s="90">
        <f>IF((LEFT(E802,3))="063","Fall-2006",IF((LEFT(E802,3))="071","Spring-2007",IF((LEFT(E802,3))="072","Summer-2007",IF((LEFT(E802,3))="073","Fall-2007",IF((LEFT(E802,3))="081","Spring-2008",IF((LEFT(E802,3))="082","Summer-2008",IF((LEFT(E802,3))="083","Fall-2008",IF((LEFT(E802,3))="091","Spring-2009",IF((LEFT(E802,3))="092","Summer-2009",IF((LEFT(E802,3))="093","Fall-2009",IF((LEFT(E802,3))="101","Spring-2010",IF((LEFT(E802,3))="102","Summer-2010",IF((LEFT(E802,3))="103","Fall-2010",IF((LEFT(E802,3))="111","Spring-2011",IF((LEFT(E802,3))="112","Summer-2011",IF((LEFT(E802,3))="113","Fall-2011",IF((LEFT(E802,3))="121","Spring-2012",IF((LEFT(E802,3))="122","Summer-2012",IF((LEFT(E802,3))="123","Fall-2012",IF((LEFT(E802,3))="131","Spring-2013",IF((LEFT(E802,3))="132","Summer-2013",IF((LEFT(E802,3))="133","Fall-2013",IF((LEFT(E802,3))="141","Spring-2014",IF((LEFT(E802,3))="142","Summer-2014",IF((LEFT(E802,3))="143","Fall-2014",0)))))))))))))))))))))))))</f>
        <v/>
      </c>
      <c r="H802" s="85" t="inlineStr">
        <is>
          <t>Summer-2014</t>
        </is>
      </c>
      <c r="I802" s="85" t="inlineStr">
        <is>
          <t>Graphics Textile Ltd.</t>
        </is>
      </c>
      <c r="J802" s="85" t="inlineStr">
        <is>
          <t>Management trainee officer</t>
        </is>
      </c>
      <c r="K802" s="77" t="inlineStr">
        <is>
          <t>Vill: Gazinda, PO: Dhallabazar, PS: Singair, Dist: Manikganj</t>
        </is>
      </c>
      <c r="L802" s="77" t="inlineStr">
        <is>
          <t>Vill: Gazinda, PO: Dhallabazar, PS: Singair, Dist: Manikganj</t>
        </is>
      </c>
      <c r="M802" s="17" t="n">
        <v>1924003640</v>
      </c>
      <c r="N802" s="23">
        <f>HYPERLINK("mailto:mohsin_2026@diu.edu.bd","mohsin_2026@diu.edu.bd")</f>
        <v/>
      </c>
    </row>
    <row customHeight="1" ht="12.75" r="803" s="161">
      <c r="A803" s="10" t="n"/>
      <c r="B803" s="85" t="n">
        <v>800</v>
      </c>
      <c r="C803" s="85" t="n"/>
      <c r="D803" s="86" t="inlineStr">
        <is>
          <t>Moh. Ibrahim 
Al Naz Rana</t>
        </is>
      </c>
      <c r="E803" s="86" t="inlineStr">
        <is>
          <t>111-15-1215</t>
        </is>
      </c>
      <c r="F803" s="49">
        <f>IF((MID(E803,5,2))="10","ENG",IF((MID(E803,5,2))="11","BBA",IF((MID(E803,5,2))="12","MBA(E)",IF((MID(E803,5,2))="14","MBA",IF((MID(E803,5,2))="15","CSE",IF((MID(E803,5,2))="16","CIS",IF((MID(E803,5,2))="17","MS-MIS",IF((MID(E803,5,2))="18","B.COM",IF((MID(E803,5,2))="19","ETE",IF((MID(E803,5,2))="20","CS",IF((MID(E803,5,2))="21","MA-ENG(P)",IF((MID(E803,5,2))="22","MA-ENG(F)",IF((MID(E803,5,2))="23","TE",IF((MID(E803,5,2))="24","JMC",IF((MID(E803,5,2))="25","MS-CSE",IF((MID(E803,5,2))="26","LLB(H)",IF((MID(E803,5,2))="27","BRE",IF((MID(E803,5,2))="28","MSS-JMC",IF((MID(E803,5,2))="29","PHARMACY",IF((MID(E803,5,2))="30","ESDM",IF((MID(E803,5,2))="31","MS-ETE",IF((MID(E803,5,2))="32","MS-TE",IF((MID(E803,5,2))="33","EEE",IF((MID(E803,5,2))="34","NFE",IF((MID(E803,5,2))="35","SWE",IF((MID(E803,5,2))="36","LLB(P)",IF((MID(E803,5,2))="37","LLM(Pre)",IF((MID(E803,5,2))="38","LLM(F)",IF((MID(E803,5,2))="39","ICT",IF((MID(E803,5,2))="40","MTCA",IF((MID(E803,5,2))="41","MS-PH",IF((MID(E803,5,2))="42","ARCH",IF((MID(E803,5,2))="43","THM",IF((MID(E803,5,2))="44","MS-SWE",IF((MID(E803,5,2))="45","ENTRE",IF((MID(E803,5,2))="46","M-PHARM",IF((MID(E803,5,2))="47","CIVIL-ENG",0)))))))))))))))))))))))))))))))))))))</f>
        <v/>
      </c>
      <c r="G803" s="90">
        <f>IF((LEFT(E803,3))="063","Fall-2006",IF((LEFT(E803,3))="071","Spring-2007",IF((LEFT(E803,3))="072","Summer-2007",IF((LEFT(E803,3))="073","Fall-2007",IF((LEFT(E803,3))="081","Spring-2008",IF((LEFT(E803,3))="082","Summer-2008",IF((LEFT(E803,3))="083","Fall-2008",IF((LEFT(E803,3))="091","Spring-2009",IF((LEFT(E803,3))="092","Summer-2009",IF((LEFT(E803,3))="093","Fall-2009",IF((LEFT(E803,3))="101","Spring-2010",IF((LEFT(E803,3))="102","Summer-2010",IF((LEFT(E803,3))="103","Fall-2010",IF((LEFT(E803,3))="111","Spring-2011",IF((LEFT(E803,3))="112","Summer-2011",IF((LEFT(E803,3))="113","Fall-2011",IF((LEFT(E803,3))="121","Spring-2012",IF((LEFT(E803,3))="122","Summer-2012",IF((LEFT(E803,3))="123","Fall-2012",IF((LEFT(E803,3))="131","Spring-2013",IF((LEFT(E803,3))="132","Summer-2013",IF((LEFT(E803,3))="133","Fall-2013",IF((LEFT(E803,3))="141","Spring-2014",IF((LEFT(E803,3))="142","Summer-2014",IF((LEFT(E803,3))="143","Fall-2014",0)))))))))))))))))))))))))</f>
        <v/>
      </c>
      <c r="H803" s="85" t="inlineStr">
        <is>
          <t>Fall-2014</t>
        </is>
      </c>
      <c r="I803" s="85" t="inlineStr">
        <is>
          <t>Soft BD LTD.</t>
        </is>
      </c>
      <c r="J803" s="85" t="inlineStr">
        <is>
          <t>Software Engineer</t>
        </is>
      </c>
      <c r="K803" s="77" t="inlineStr">
        <is>
          <t>18/M khan manzil, tallabag, Mohammadpur, Dhaka</t>
        </is>
      </c>
      <c r="L803" s="77" t="inlineStr">
        <is>
          <t>26/1, Central road, boym khalishpur,Khulna</t>
        </is>
      </c>
      <c r="M803" s="17" t="n">
        <v>1715418050</v>
      </c>
      <c r="N803" s="23">
        <f>HYPERLINK("mailto:rana15-11215@diu.edu.bd","rana15-11215@diu.edu.bd")</f>
        <v/>
      </c>
    </row>
    <row customHeight="1" ht="12.75" r="804" s="161">
      <c r="A804" s="10" t="n"/>
      <c r="B804" s="85" t="n">
        <v>801</v>
      </c>
      <c r="C804" s="85" t="n"/>
      <c r="D804" s="86" t="inlineStr">
        <is>
          <t>Rucksana Jabin Bithi</t>
        </is>
      </c>
      <c r="E804" s="86" t="inlineStr">
        <is>
          <t>111-15-1255</t>
        </is>
      </c>
      <c r="F804" s="49">
        <f>IF((MID(E804,5,2))="10","ENG",IF((MID(E804,5,2))="11","BBA",IF((MID(E804,5,2))="12","MBA(E)",IF((MID(E804,5,2))="14","MBA",IF((MID(E804,5,2))="15","CSE",IF((MID(E804,5,2))="16","CIS",IF((MID(E804,5,2))="17","MS-MIS",IF((MID(E804,5,2))="18","B.COM",IF((MID(E804,5,2))="19","ETE",IF((MID(E804,5,2))="20","CS",IF((MID(E804,5,2))="21","MA-ENG(P)",IF((MID(E804,5,2))="22","MA-ENG(F)",IF((MID(E804,5,2))="23","TE",IF((MID(E804,5,2))="24","JMC",IF((MID(E804,5,2))="25","MS-CSE",IF((MID(E804,5,2))="26","LLB(H)",IF((MID(E804,5,2))="27","BRE",IF((MID(E804,5,2))="28","MSS-JMC",IF((MID(E804,5,2))="29","PHARMACY",IF((MID(E804,5,2))="30","ESDM",IF((MID(E804,5,2))="31","MS-ETE",IF((MID(E804,5,2))="32","MS-TE",IF((MID(E804,5,2))="33","EEE",IF((MID(E804,5,2))="34","NFE",IF((MID(E804,5,2))="35","SWE",IF((MID(E804,5,2))="36","LLB(P)",IF((MID(E804,5,2))="37","LLM(Pre)",IF((MID(E804,5,2))="38","LLM(F)",IF((MID(E804,5,2))="39","ICT",IF((MID(E804,5,2))="40","MTCA",IF((MID(E804,5,2))="41","MS-PH",IF((MID(E804,5,2))="42","ARCH",IF((MID(E804,5,2))="43","THM",IF((MID(E804,5,2))="44","MS-SWE",IF((MID(E804,5,2))="45","ENTRE",IF((MID(E804,5,2))="46","M-PHARM",IF((MID(E804,5,2))="47","CIVIL-ENG",0)))))))))))))))))))))))))))))))))))))</f>
        <v/>
      </c>
      <c r="G804" s="90">
        <f>IF((LEFT(E804,3))="063","Fall-2006",IF((LEFT(E804,3))="071","Spring-2007",IF((LEFT(E804,3))="072","Summer-2007",IF((LEFT(E804,3))="073","Fall-2007",IF((LEFT(E804,3))="081","Spring-2008",IF((LEFT(E804,3))="082","Summer-2008",IF((LEFT(E804,3))="083","Fall-2008",IF((LEFT(E804,3))="091","Spring-2009",IF((LEFT(E804,3))="092","Summer-2009",IF((LEFT(E804,3))="093","Fall-2009",IF((LEFT(E804,3))="101","Spring-2010",IF((LEFT(E804,3))="102","Summer-2010",IF((LEFT(E804,3))="103","Fall-2010",IF((LEFT(E804,3))="111","Spring-2011",IF((LEFT(E804,3))="112","Summer-2011",IF((LEFT(E804,3))="113","Fall-2011",IF((LEFT(E804,3))="121","Spring-2012",IF((LEFT(E804,3))="122","Summer-2012",IF((LEFT(E804,3))="123","Fall-2012",IF((LEFT(E804,3))="131","Spring-2013",IF((LEFT(E804,3))="132","Summer-2013",IF((LEFT(E804,3))="133","Fall-2013",IF((LEFT(E804,3))="141","Spring-2014",IF((LEFT(E804,3))="142","Summer-2014",IF((LEFT(E804,3))="143","Fall-2014",0)))))))))))))))))))))))))</f>
        <v/>
      </c>
      <c r="H804" s="85" t="n">
        <v>2014</v>
      </c>
      <c r="I804" s="85" t="inlineStr">
        <is>
          <t xml:space="preserve">Colude Solution LTD. </t>
        </is>
      </c>
      <c r="J804" s="85" t="inlineStr">
        <is>
          <t>Software Engineer</t>
        </is>
      </c>
      <c r="K804" s="77" t="inlineStr">
        <is>
          <t>56/5, Lake Circus Road, Dhanmondi, 32, Dhaka-1207</t>
        </is>
      </c>
      <c r="L804" s="77" t="inlineStr">
        <is>
          <t>Vill+Thana: Kachua, Dist: Bagerhat</t>
        </is>
      </c>
      <c r="M804" s="17" t="n">
        <v>178210016</v>
      </c>
      <c r="N804" s="23">
        <f>HYPERLINK("mailto:zabinbithi@gmail.com","zabinbithi@gmail.com")</f>
        <v/>
      </c>
    </row>
    <row customHeight="1" ht="12.75" r="805" s="161">
      <c r="A805" s="10" t="n"/>
      <c r="B805" s="85" t="n">
        <v>802</v>
      </c>
      <c r="C805" s="85" t="n"/>
      <c r="D805" s="86" t="inlineStr">
        <is>
          <t>Mohammad Imran 
Hossain</t>
        </is>
      </c>
      <c r="E805" s="86" t="inlineStr">
        <is>
          <t>122-36-208</t>
        </is>
      </c>
      <c r="F805" s="49">
        <f>IF((MID(E805,5,2))="10","ENG",IF((MID(E805,5,2))="11","BBA",IF((MID(E805,5,2))="12","MBA(E)",IF((MID(E805,5,2))="14","MBA",IF((MID(E805,5,2))="15","CSE",IF((MID(E805,5,2))="16","CIS",IF((MID(E805,5,2))="17","MS-MIS",IF((MID(E805,5,2))="18","B.COM",IF((MID(E805,5,2))="19","ETE",IF((MID(E805,5,2))="20","CS",IF((MID(E805,5,2))="21","MA-ENG(P)",IF((MID(E805,5,2))="22","MA-ENG(F)",IF((MID(E805,5,2))="23","TE",IF((MID(E805,5,2))="24","JMC",IF((MID(E805,5,2))="25","MS-CSE",IF((MID(E805,5,2))="26","LLB(H)",IF((MID(E805,5,2))="27","BRE",IF((MID(E805,5,2))="28","MSS-JMC",IF((MID(E805,5,2))="29","PHARMACY",IF((MID(E805,5,2))="30","ESDM",IF((MID(E805,5,2))="31","MS-ETE",IF((MID(E805,5,2))="32","MS-TE",IF((MID(E805,5,2))="33","EEE",IF((MID(E805,5,2))="34","NFE",IF((MID(E805,5,2))="35","SWE",IF((MID(E805,5,2))="36","LLB(P)",IF((MID(E805,5,2))="37","LLM(Pre)",IF((MID(E805,5,2))="38","LLM(F)",IF((MID(E805,5,2))="39","ICT",IF((MID(E805,5,2))="40","MTCA",IF((MID(E805,5,2))="41","MS-PH",IF((MID(E805,5,2))="42","ARCH",IF((MID(E805,5,2))="43","THM",IF((MID(E805,5,2))="44","MS-SWE",IF((MID(E805,5,2))="45","ENTRE",IF((MID(E805,5,2))="46","M-PHARM",IF((MID(E805,5,2))="47","CIVIL-ENG",0)))))))))))))))))))))))))))))))))))))</f>
        <v/>
      </c>
      <c r="G805" s="90">
        <f>IF((LEFT(E805,3))="063","Fall-2006",IF((LEFT(E805,3))="071","Spring-2007",IF((LEFT(E805,3))="072","Summer-2007",IF((LEFT(E805,3))="073","Fall-2007",IF((LEFT(E805,3))="081","Spring-2008",IF((LEFT(E805,3))="082","Summer-2008",IF((LEFT(E805,3))="083","Fall-2008",IF((LEFT(E805,3))="091","Spring-2009",IF((LEFT(E805,3))="092","Summer-2009",IF((LEFT(E805,3))="093","Fall-2009",IF((LEFT(E805,3))="101","Spring-2010",IF((LEFT(E805,3))="102","Summer-2010",IF((LEFT(E805,3))="103","Fall-2010",IF((LEFT(E805,3))="111","Spring-2011",IF((LEFT(E805,3))="112","Summer-2011",IF((LEFT(E805,3))="113","Fall-2011",IF((LEFT(E805,3))="121","Spring-2012",IF((LEFT(E805,3))="122","Summer-2012",IF((LEFT(E805,3))="123","Fall-2012",IF((LEFT(E805,3))="131","Spring-2013",IF((LEFT(E805,3))="132","Summer-2013",IF((LEFT(E805,3))="133","Fall-2013",IF((LEFT(E805,3))="141","Spring-2014",IF((LEFT(E805,3))="142","Summer-2014",IF((LEFT(E805,3))="143","Fall-2014",0)))))))))))))))))))))))))</f>
        <v/>
      </c>
      <c r="H805" s="85" t="inlineStr">
        <is>
          <t>Fall-2014</t>
        </is>
      </c>
      <c r="I805" s="85" t="inlineStr">
        <is>
          <t xml:space="preserve">Pupiliage </t>
        </is>
      </c>
      <c r="J805" s="85" t="inlineStr">
        <is>
          <t>Advocate</t>
        </is>
      </c>
      <c r="K805" s="77" t="inlineStr">
        <is>
          <t>50/1, Jonson Road, Nazma law House ,Ground Floor, PS: Sutrapur, Dhaka-1100</t>
        </is>
      </c>
      <c r="L805" s="77" t="inlineStr">
        <is>
          <t>Vill: Digulia, PO: Nabagram, PS: Manikganj, Dist: Manikganj</t>
        </is>
      </c>
      <c r="M805" s="17" t="n">
        <v>1819038824</v>
      </c>
      <c r="N805" s="23">
        <f>HYPERLINK("mailto:imranmehedi21@gmail.com","imranmehedi21@gmail.com")</f>
        <v/>
      </c>
    </row>
    <row customHeight="1" ht="12.75" r="806" s="161">
      <c r="A806" s="10" t="n"/>
      <c r="B806" s="85" t="n">
        <v>803</v>
      </c>
      <c r="C806" s="85" t="n"/>
      <c r="D806" s="86" t="inlineStr">
        <is>
          <t>Zahidul Hasan</t>
        </is>
      </c>
      <c r="E806" s="86" t="inlineStr">
        <is>
          <t>123-36-209</t>
        </is>
      </c>
      <c r="F806" s="49">
        <f>IF((MID(E806,5,2))="10","ENG",IF((MID(E806,5,2))="11","BBA",IF((MID(E806,5,2))="12","MBA(E)",IF((MID(E806,5,2))="14","MBA",IF((MID(E806,5,2))="15","CSE",IF((MID(E806,5,2))="16","CIS",IF((MID(E806,5,2))="17","MS-MIS",IF((MID(E806,5,2))="18","B.COM",IF((MID(E806,5,2))="19","ETE",IF((MID(E806,5,2))="20","CS",IF((MID(E806,5,2))="21","MA-ENG(P)",IF((MID(E806,5,2))="22","MA-ENG(F)",IF((MID(E806,5,2))="23","TE",IF((MID(E806,5,2))="24","JMC",IF((MID(E806,5,2))="25","MS-CSE",IF((MID(E806,5,2))="26","LLB(H)",IF((MID(E806,5,2))="27","BRE",IF((MID(E806,5,2))="28","MSS-JMC",IF((MID(E806,5,2))="29","PHARMACY",IF((MID(E806,5,2))="30","ESDM",IF((MID(E806,5,2))="31","MS-ETE",IF((MID(E806,5,2))="32","MS-TE",IF((MID(E806,5,2))="33","EEE",IF((MID(E806,5,2))="34","NFE",IF((MID(E806,5,2))="35","SWE",IF((MID(E806,5,2))="36","LLB(P)",IF((MID(E806,5,2))="37","LLM(Pre)",IF((MID(E806,5,2))="38","LLM(F)",IF((MID(E806,5,2))="39","ICT",IF((MID(E806,5,2))="40","MTCA",IF((MID(E806,5,2))="41","MS-PH",IF((MID(E806,5,2))="42","ARCH",IF((MID(E806,5,2))="43","THM",IF((MID(E806,5,2))="44","MS-SWE",IF((MID(E806,5,2))="45","ENTRE",IF((MID(E806,5,2))="46","M-PHARM",IF((MID(E806,5,2))="47","CIVIL-ENG",0)))))))))))))))))))))))))))))))))))))</f>
        <v/>
      </c>
      <c r="G806" s="90">
        <f>IF((LEFT(E806,3))="063","Fall-2006",IF((LEFT(E806,3))="071","Spring-2007",IF((LEFT(E806,3))="072","Summer-2007",IF((LEFT(E806,3))="073","Fall-2007",IF((LEFT(E806,3))="081","Spring-2008",IF((LEFT(E806,3))="082","Summer-2008",IF((LEFT(E806,3))="083","Fall-2008",IF((LEFT(E806,3))="091","Spring-2009",IF((LEFT(E806,3))="092","Summer-2009",IF((LEFT(E806,3))="093","Fall-2009",IF((LEFT(E806,3))="101","Spring-2010",IF((LEFT(E806,3))="102","Summer-2010",IF((LEFT(E806,3))="103","Fall-2010",IF((LEFT(E806,3))="111","Spring-2011",IF((LEFT(E806,3))="112","Summer-2011",IF((LEFT(E806,3))="113","Fall-2011",IF((LEFT(E806,3))="121","Spring-2012",IF((LEFT(E806,3))="122","Summer-2012",IF((LEFT(E806,3))="123","Fall-2012",IF((LEFT(E806,3))="131","Spring-2013",IF((LEFT(E806,3))="132","Summer-2013",IF((LEFT(E806,3))="133","Fall-2013",IF((LEFT(E806,3))="141","Spring-2014",IF((LEFT(E806,3))="142","Summer-2014",IF((LEFT(E806,3))="143","Fall-2014",0)))))))))))))))))))))))))</f>
        <v/>
      </c>
      <c r="H806" s="85" t="inlineStr">
        <is>
          <t>Fall-2014</t>
        </is>
      </c>
      <c r="I806" s="85" t="inlineStr">
        <is>
          <t xml:space="preserve">Pupiliage </t>
        </is>
      </c>
      <c r="J806" s="85" t="inlineStr">
        <is>
          <t>Advocate</t>
        </is>
      </c>
      <c r="K806" s="77" t="inlineStr">
        <is>
          <t>558, East Kazipara, Kafrul, Dhaka-1216</t>
        </is>
      </c>
      <c r="L806" s="77" t="inlineStr">
        <is>
          <t>558, East Kazipara, Kafrul, Dhaka-1216</t>
        </is>
      </c>
      <c r="M806" s="17" t="n">
        <v>1815252618</v>
      </c>
      <c r="N806" s="23">
        <f>HYPERLINK("mailto:zhdlhasan@hotmail.com","zhdlhasan@hotmail.com")</f>
        <v/>
      </c>
    </row>
    <row customHeight="1" ht="12.75" r="807" s="161">
      <c r="A807" s="10" t="n"/>
      <c r="B807" s="85" t="n">
        <v>804</v>
      </c>
      <c r="C807" s="85" t="n"/>
      <c r="D807" s="96" t="inlineStr">
        <is>
          <t>Farzana</t>
        </is>
      </c>
      <c r="E807" s="29" t="inlineStr">
        <is>
          <t>131-14-393</t>
        </is>
      </c>
      <c r="F807" s="49">
        <f>IF((MID(E807,5,2))="10","ENG",IF((MID(E807,5,2))="11","BBA",IF((MID(E807,5,2))="12","MBA(E)",IF((MID(E807,5,2))="14","MBA",IF((MID(E807,5,2))="15","CSE",IF((MID(E807,5,2))="16","CIS",IF((MID(E807,5,2))="17","MS-MIS",IF((MID(E807,5,2))="18","B.COM",IF((MID(E807,5,2))="19","ETE",IF((MID(E807,5,2))="20","CS",IF((MID(E807,5,2))="21","MA-ENG(P)",IF((MID(E807,5,2))="22","MA-ENG(F)",IF((MID(E807,5,2))="23","TE",IF((MID(E807,5,2))="24","JMC",IF((MID(E807,5,2))="25","MS-CSE",IF((MID(E807,5,2))="26","LLB(H)",IF((MID(E807,5,2))="27","BRE",IF((MID(E807,5,2))="28","MSS-JMC",IF((MID(E807,5,2))="29","PHARMACY",IF((MID(E807,5,2))="30","ESDM",IF((MID(E807,5,2))="31","MS-ETE",IF((MID(E807,5,2))="32","MS-TE",IF((MID(E807,5,2))="33","EEE",IF((MID(E807,5,2))="34","NFE",IF((MID(E807,5,2))="35","SWE",IF((MID(E807,5,2))="36","LLB(P)",IF((MID(E807,5,2))="37","LLM(Pre)",IF((MID(E807,5,2))="38","LLM(F)",IF((MID(E807,5,2))="39","ICT",IF((MID(E807,5,2))="40","MTCA",IF((MID(E807,5,2))="41","MS-PH",IF((MID(E807,5,2))="42","ARCH",IF((MID(E807,5,2))="43","THM",IF((MID(E807,5,2))="44","MS-SWE",IF((MID(E807,5,2))="45","ENTRE",IF((MID(E807,5,2))="46","M-PHARM",IF((MID(E807,5,2))="47","CIVIL-ENG",0)))))))))))))))))))))))))))))))))))))</f>
        <v/>
      </c>
      <c r="G807" s="90">
        <f>IF((LEFT(E807,3))="063","Fall-2006",IF((LEFT(E807,3))="071","Spring-2007",IF((LEFT(E807,3))="072","Summer-2007",IF((LEFT(E807,3))="073","Fall-2007",IF((LEFT(E807,3))="081","Spring-2008",IF((LEFT(E807,3))="082","Summer-2008",IF((LEFT(E807,3))="083","Fall-2008",IF((LEFT(E807,3))="091","Spring-2009",IF((LEFT(E807,3))="092","Summer-2009",IF((LEFT(E807,3))="093","Fall-2009",IF((LEFT(E807,3))="101","Spring-2010",IF((LEFT(E807,3))="102","Summer-2010",IF((LEFT(E807,3))="103","Fall-2010",IF((LEFT(E807,3))="111","Spring-2011",IF((LEFT(E807,3))="112","Summer-2011",IF((LEFT(E807,3))="113","Fall-2011",IF((LEFT(E807,3))="121","Spring-2012",IF((LEFT(E807,3))="122","Summer-2012",IF((LEFT(E807,3))="123","Fall-2012",IF((LEFT(E807,3))="131","Spring-2013",IF((LEFT(E807,3))="132","Summer-2013",IF((LEFT(E807,3))="133","Fall-2013",IF((LEFT(E807,3))="141","Spring-2014",IF((LEFT(E807,3))="142","Summer-2014",IF((LEFT(E807,3))="143","Fall-2014",0)))))))))))))))))))))))))</f>
        <v/>
      </c>
      <c r="H807" s="85" t="inlineStr">
        <is>
          <t>Spring-2015</t>
        </is>
      </c>
      <c r="I807" s="85" t="inlineStr">
        <is>
          <t>-</t>
        </is>
      </c>
      <c r="J807" s="85" t="inlineStr">
        <is>
          <t>-</t>
        </is>
      </c>
      <c r="K807" s="77" t="inlineStr">
        <is>
          <t>Vill-Horinachala, P.O-Konabari, Dis-Gazipur</t>
        </is>
      </c>
      <c r="L807" s="77" t="inlineStr">
        <is>
          <t>Vill-Horinachala, P.O-Konabari, Dis-Gazipur</t>
        </is>
      </c>
      <c r="M807" s="32" t="inlineStr">
        <is>
          <t>01716971457</t>
        </is>
      </c>
      <c r="N807" t="inlineStr">
        <is>
          <t>farzana_2030@yahoo.com</t>
        </is>
      </c>
    </row>
    <row customHeight="1" ht="12.75" r="808" s="161">
      <c r="A808" s="10" t="n"/>
      <c r="B808" s="85" t="n">
        <v>805</v>
      </c>
      <c r="C808" s="85" t="n"/>
      <c r="D808" s="96" t="inlineStr">
        <is>
          <t>Ariful Islam</t>
        </is>
      </c>
      <c r="E808" s="29" t="inlineStr">
        <is>
          <t>122-33-974</t>
        </is>
      </c>
      <c r="F808" s="49">
        <f>IF((MID(E808,5,2))="10","ENG",IF((MID(E808,5,2))="11","BBA",IF((MID(E808,5,2))="12","MBA(E)",IF((MID(E808,5,2))="14","MBA",IF((MID(E808,5,2))="15","CSE",IF((MID(E808,5,2))="16","CIS",IF((MID(E808,5,2))="17","MS-MIS",IF((MID(E808,5,2))="18","B.COM",IF((MID(E808,5,2))="19","ETE",IF((MID(E808,5,2))="20","CS",IF((MID(E808,5,2))="21","MA-ENG(P)",IF((MID(E808,5,2))="22","MA-ENG(F)",IF((MID(E808,5,2))="23","TE",IF((MID(E808,5,2))="24","JMC",IF((MID(E808,5,2))="25","MS-CSE",IF((MID(E808,5,2))="26","LLB(H)",IF((MID(E808,5,2))="27","BRE",IF((MID(E808,5,2))="28","MSS-JMC",IF((MID(E808,5,2))="29","PHARMACY",IF((MID(E808,5,2))="30","ESDM",IF((MID(E808,5,2))="31","MS-ETE",IF((MID(E808,5,2))="32","MS-TE",IF((MID(E808,5,2))="33","EEE",IF((MID(E808,5,2))="34","NFE",IF((MID(E808,5,2))="35","SWE",IF((MID(E808,5,2))="36","LLB(P)",IF((MID(E808,5,2))="37","LLM(Pre)",IF((MID(E808,5,2))="38","LLM(F)",IF((MID(E808,5,2))="39","ICT",IF((MID(E808,5,2))="40","MTCA",IF((MID(E808,5,2))="41","MS-PH",IF((MID(E808,5,2))="42","ARCH",IF((MID(E808,5,2))="43","THM",IF((MID(E808,5,2))="44","MS-SWE",IF((MID(E808,5,2))="45","ENTRE",IF((MID(E808,5,2))="46","M-PHARM",IF((MID(E808,5,2))="47","CIVIL-ENG",0)))))))))))))))))))))))))))))))))))))</f>
        <v/>
      </c>
      <c r="G808" s="90">
        <f>IF((LEFT(E808,3))="063","Fall-2006",IF((LEFT(E808,3))="071","Spring-2007",IF((LEFT(E808,3))="072","Summer-2007",IF((LEFT(E808,3))="073","Fall-2007",IF((LEFT(E808,3))="081","Spring-2008",IF((LEFT(E808,3))="082","Summer-2008",IF((LEFT(E808,3))="083","Fall-2008",IF((LEFT(E808,3))="091","Spring-2009",IF((LEFT(E808,3))="092","Summer-2009",IF((LEFT(E808,3))="093","Fall-2009",IF((LEFT(E808,3))="101","Spring-2010",IF((LEFT(E808,3))="102","Summer-2010",IF((LEFT(E808,3))="103","Fall-2010",IF((LEFT(E808,3))="111","Spring-2011",IF((LEFT(E808,3))="112","Summer-2011",IF((LEFT(E808,3))="113","Fall-2011",IF((LEFT(E808,3))="121","Spring-2012",IF((LEFT(E808,3))="122","Summer-2012",IF((LEFT(E808,3))="123","Fall-2012",IF((LEFT(E808,3))="131","Spring-2013",IF((LEFT(E808,3))="132","Summer-2013",IF((LEFT(E808,3))="133","Fall-2013",IF((LEFT(E808,3))="141","Spring-2014",IF((LEFT(E808,3))="142","Summer-2014",IF((LEFT(E808,3))="143","Fall-2014",0)))))))))))))))))))))))))</f>
        <v/>
      </c>
      <c r="H808" s="85" t="inlineStr">
        <is>
          <t>Spring-2015</t>
        </is>
      </c>
      <c r="I808" s="85" t="inlineStr">
        <is>
          <t>-</t>
        </is>
      </c>
      <c r="J808" s="85" t="inlineStr">
        <is>
          <t>-</t>
        </is>
      </c>
      <c r="K808" s="77" t="inlineStr">
        <is>
          <t>59/2/A, 4-A West Rajabazar Tejgaon Dhaka</t>
        </is>
      </c>
      <c r="L808" s="77" t="inlineStr">
        <is>
          <t>Vill-Bazar Khola, P.O-Sreerayer Char P.S-Dawdkandi, Dis-Comilla</t>
        </is>
      </c>
      <c r="M808" s="32" t="inlineStr">
        <is>
          <t>01725502395</t>
        </is>
      </c>
      <c r="N808" s="90" t="inlineStr">
        <is>
          <t>ariful33-974@diu.edu.bd</t>
        </is>
      </c>
    </row>
    <row customHeight="1" ht="12.75" r="809" s="161">
      <c r="A809" s="10" t="n"/>
      <c r="B809" s="85" t="n">
        <v>807</v>
      </c>
      <c r="C809" s="85" t="n"/>
      <c r="D809" s="96" t="inlineStr">
        <is>
          <t>Jannatul Ferdusee</t>
        </is>
      </c>
      <c r="E809" s="29" t="inlineStr">
        <is>
          <t>112-19-1325</t>
        </is>
      </c>
      <c r="F809" s="49">
        <f>IF((MID(E809,5,2))="10","ENG",IF((MID(E809,5,2))="11","BBA",IF((MID(E809,5,2))="12","MBA(E)",IF((MID(E809,5,2))="14","MBA",IF((MID(E809,5,2))="15","CSE",IF((MID(E809,5,2))="16","CIS",IF((MID(E809,5,2))="17","MS-MIS",IF((MID(E809,5,2))="18","B.COM",IF((MID(E809,5,2))="19","ETE",IF((MID(E809,5,2))="20","CS",IF((MID(E809,5,2))="21","MA-ENG(P)",IF((MID(E809,5,2))="22","MA-ENG(F)",IF((MID(E809,5,2))="23","TE",IF((MID(E809,5,2))="24","JMC",IF((MID(E809,5,2))="25","MS-CSE",IF((MID(E809,5,2))="26","LLB(H)",IF((MID(E809,5,2))="27","BRE",IF((MID(E809,5,2))="28","MSS-JMC",IF((MID(E809,5,2))="29","PHARMACY",IF((MID(E809,5,2))="30","ESDM",IF((MID(E809,5,2))="31","MS-ETE",IF((MID(E809,5,2))="32","MS-TE",IF((MID(E809,5,2))="33","EEE",IF((MID(E809,5,2))="34","NFE",IF((MID(E809,5,2))="35","SWE",IF((MID(E809,5,2))="36","LLB(P)",IF((MID(E809,5,2))="37","LLM(Pre)",IF((MID(E809,5,2))="38","LLM(F)",IF((MID(E809,5,2))="39","ICT",IF((MID(E809,5,2))="40","MTCA",IF((MID(E809,5,2))="41","MS-PH",IF((MID(E809,5,2))="42","ARCH",IF((MID(E809,5,2))="43","THM",IF((MID(E809,5,2))="44","MS-SWE",IF((MID(E809,5,2))="45","ENTRE",IF((MID(E809,5,2))="46","M-PHARM",IF((MID(E809,5,2))="47","CIVIL-ENG",0)))))))))))))))))))))))))))))))))))))</f>
        <v/>
      </c>
      <c r="G809" s="90">
        <f>IF((LEFT(E809,3))="063","Fall-2006",IF((LEFT(E809,3))="071","Spring-2007",IF((LEFT(E809,3))="072","Summer-2007",IF((LEFT(E809,3))="073","Fall-2007",IF((LEFT(E809,3))="081","Spring-2008",IF((LEFT(E809,3))="082","Summer-2008",IF((LEFT(E809,3))="083","Fall-2008",IF((LEFT(E809,3))="091","Spring-2009",IF((LEFT(E809,3))="092","Summer-2009",IF((LEFT(E809,3))="093","Fall-2009",IF((LEFT(E809,3))="101","Spring-2010",IF((LEFT(E809,3))="102","Summer-2010",IF((LEFT(E809,3))="103","Fall-2010",IF((LEFT(E809,3))="111","Spring-2011",IF((LEFT(E809,3))="112","Summer-2011",IF((LEFT(E809,3))="113","Fall-2011",IF((LEFT(E809,3))="121","Spring-2012",IF((LEFT(E809,3))="122","Summer-2012",IF((LEFT(E809,3))="123","Fall-2012",IF((LEFT(E809,3))="131","Spring-2013",IF((LEFT(E809,3))="132","Summer-2013",IF((LEFT(E809,3))="133","Fall-2013",IF((LEFT(E809,3))="141","Spring-2014",IF((LEFT(E809,3))="142","Summer-2014",IF((LEFT(E809,3))="143","Fall-2014",0)))))))))))))))))))))))))</f>
        <v/>
      </c>
      <c r="H809" s="90" t="inlineStr">
        <is>
          <t>Summer-2014</t>
        </is>
      </c>
      <c r="I809" s="85" t="inlineStr">
        <is>
          <t>-</t>
        </is>
      </c>
      <c r="J809" s="85" t="inlineStr">
        <is>
          <t>-</t>
        </is>
      </c>
      <c r="K809" s="77" t="inlineStr">
        <is>
          <t>Vill-Anaitara, P.O-Aiia-Mamudpur, Thana-Mirzapur, Dis-Tangail</t>
        </is>
      </c>
      <c r="L809" s="77" t="inlineStr">
        <is>
          <t>Vill-Anaitara, P.O-Aiia-Mamudpur, Thana-Mirzapur, Dis-Tangail</t>
        </is>
      </c>
      <c r="M809" s="32" t="inlineStr">
        <is>
          <t>01815152685</t>
        </is>
      </c>
      <c r="N809" t="inlineStr">
        <is>
          <t>munniete@gmail.com</t>
        </is>
      </c>
    </row>
    <row customHeight="1" ht="12.75" r="810" s="161">
      <c r="A810" s="10" t="n"/>
      <c r="B810" s="85" t="n">
        <v>806</v>
      </c>
      <c r="C810" s="85" t="n"/>
      <c r="D810" s="96" t="inlineStr">
        <is>
          <t>Mofizur Rahman Helal</t>
        </is>
      </c>
      <c r="E810" s="29" t="inlineStr">
        <is>
          <t>112-19-1329</t>
        </is>
      </c>
      <c r="F810" s="90" t="inlineStr">
        <is>
          <t>ETE</t>
        </is>
      </c>
      <c r="G810" s="90" t="inlineStr">
        <is>
          <t>Summer-2011</t>
        </is>
      </c>
      <c r="H810" s="90" t="inlineStr">
        <is>
          <t>Summer-2014</t>
        </is>
      </c>
      <c r="I810" s="85" t="inlineStr">
        <is>
          <t>-</t>
        </is>
      </c>
      <c r="J810" s="85" t="inlineStr">
        <is>
          <t>-</t>
        </is>
      </c>
      <c r="K810" s="77" t="inlineStr">
        <is>
          <t>41/14B, Ground Floor, Hajee Afsan Uddinlen Zigatola, Dhanmondi, Dhaka-1209</t>
        </is>
      </c>
      <c r="L810" s="77" t="inlineStr">
        <is>
          <t>Napkunja Para, Cox's Bazar</t>
        </is>
      </c>
      <c r="M810" s="32" t="inlineStr">
        <is>
          <t>01815152685</t>
        </is>
      </c>
      <c r="N810" s="27" t="inlineStr">
        <is>
          <t>helal.diu2011@gmail.com</t>
        </is>
      </c>
    </row>
    <row customHeight="1" ht="12.75" r="811" s="161">
      <c r="A811" s="10" t="n"/>
      <c r="B811" s="85" t="n">
        <v>808</v>
      </c>
      <c r="C811" s="85" t="n"/>
      <c r="D811" s="96" t="inlineStr">
        <is>
          <t>Md. Noor-A-Alam</t>
        </is>
      </c>
      <c r="E811" s="29" t="inlineStr">
        <is>
          <t>101-11-1397</t>
        </is>
      </c>
      <c r="F811" s="49">
        <f>IF((MID(E811,5,2))="10","ENG",IF((MID(E811,5,2))="11","BBA",IF((MID(E811,5,2))="12","MBA(E)",IF((MID(E811,5,2))="14","MBA",IF((MID(E811,5,2))="15","CSE",IF((MID(E811,5,2))="16","CIS",IF((MID(E811,5,2))="17","MS-MIS",IF((MID(E811,5,2))="18","B.COM",IF((MID(E811,5,2))="19","ETE",IF((MID(E811,5,2))="20","CS",IF((MID(E811,5,2))="21","MA-ENG(P)",IF((MID(E811,5,2))="22","MA-ENG(F)",IF((MID(E811,5,2))="23","TE",IF((MID(E811,5,2))="24","JMC",IF((MID(E811,5,2))="25","MS-CSE",IF((MID(E811,5,2))="26","LLB(H)",IF((MID(E811,5,2))="27","BRE",IF((MID(E811,5,2))="28","MSS-JMC",IF((MID(E811,5,2))="29","PHARMACY",IF((MID(E811,5,2))="30","ESDM",IF((MID(E811,5,2))="31","MS-ETE",IF((MID(E811,5,2))="32","MS-TE",IF((MID(E811,5,2))="33","EEE",IF((MID(E811,5,2))="34","NFE",IF((MID(E811,5,2))="35","SWE",IF((MID(E811,5,2))="36","LLB(P)",IF((MID(E811,5,2))="37","LLM(Pre)",IF((MID(E811,5,2))="38","LLM(F)",IF((MID(E811,5,2))="39","ICT",IF((MID(E811,5,2))="40","MTCA",IF((MID(E811,5,2))="41","MS-PH",IF((MID(E811,5,2))="42","ARCH",IF((MID(E811,5,2))="43","THM",IF((MID(E811,5,2))="44","MS-SWE",IF((MID(E811,5,2))="45","ENTRE",IF((MID(E811,5,2))="46","M-PHARM",IF((MID(E811,5,2))="47","CIVIL-ENG",0)))))))))))))))))))))))))))))))))))))</f>
        <v/>
      </c>
      <c r="G811" s="90">
        <f>IF((LEFT(E811,3))="063","Fall-2006",IF((LEFT(E811,3))="071","Spring-2007",IF((LEFT(E811,3))="072","Summer-2007",IF((LEFT(E811,3))="073","Fall-2007",IF((LEFT(E811,3))="081","Spring-2008",IF((LEFT(E811,3))="082","Summer-2008",IF((LEFT(E811,3))="083","Fall-2008",IF((LEFT(E811,3))="091","Spring-2009",IF((LEFT(E811,3))="092","Summer-2009",IF((LEFT(E811,3))="093","Fall-2009",IF((LEFT(E811,3))="101","Spring-2010",IF((LEFT(E811,3))="102","Summer-2010",IF((LEFT(E811,3))="103","Fall-2010",IF((LEFT(E811,3))="111","Spring-2011",IF((LEFT(E811,3))="112","Summer-2011",IF((LEFT(E811,3))="113","Fall-2011",IF((LEFT(E811,3))="121","Spring-2012",IF((LEFT(E811,3))="122","Summer-2012",IF((LEFT(E811,3))="123","Fall-2012",IF((LEFT(E811,3))="131","Spring-2013",IF((LEFT(E811,3))="132","Summer-2013",IF((LEFT(E811,3))="133","Fall-2013",IF((LEFT(E811,3))="141","Spring-2014",IF((LEFT(E811,3))="142","Summer-2014",IF((LEFT(E811,3))="143","Fall-2014",0)))))))))))))))))))))))))</f>
        <v/>
      </c>
      <c r="H811" s="90" t="inlineStr">
        <is>
          <t>Summer-2014</t>
        </is>
      </c>
      <c r="I811" s="85" t="inlineStr">
        <is>
          <t>-</t>
        </is>
      </c>
      <c r="J811" s="85" t="inlineStr">
        <is>
          <t>-</t>
        </is>
      </c>
      <c r="K811" s="77" t="inlineStr">
        <is>
          <t>61, Sonalibag, Moghbazar, Dhaka-1217</t>
        </is>
      </c>
      <c r="L811" s="77" t="inlineStr">
        <is>
          <t>Vill-Bishnupur, P.O-Bordia, P.S-Chandpur, Dis-Chandpur</t>
        </is>
      </c>
      <c r="M811" s="32" t="inlineStr">
        <is>
          <t>01859523649</t>
        </is>
      </c>
      <c r="N811" t="inlineStr">
        <is>
          <t>ragon.cena@gmail.com</t>
        </is>
      </c>
    </row>
    <row customHeight="1" ht="12.75" r="812" s="161">
      <c r="A812" s="10" t="n"/>
      <c r="B812" s="85" t="n">
        <v>809</v>
      </c>
      <c r="C812" s="85" t="n"/>
      <c r="D812" s="96" t="inlineStr">
        <is>
          <t>Jannatul Fardaus</t>
        </is>
      </c>
      <c r="E812" s="29" t="inlineStr">
        <is>
          <t>121-11-2353</t>
        </is>
      </c>
      <c r="F812" s="49">
        <f>IF((MID(E812,5,2))="10","ENG",IF((MID(E812,5,2))="11","BBA",IF((MID(E812,5,2))="12","MBA(E)",IF((MID(E812,5,2))="14","MBA",IF((MID(E812,5,2))="15","CSE",IF((MID(E812,5,2))="16","CIS",IF((MID(E812,5,2))="17","MS-MIS",IF((MID(E812,5,2))="18","B.COM",IF((MID(E812,5,2))="19","ETE",IF((MID(E812,5,2))="20","CS",IF((MID(E812,5,2))="21","MA-ENG(P)",IF((MID(E812,5,2))="22","MA-ENG(F)",IF((MID(E812,5,2))="23","TE",IF((MID(E812,5,2))="24","JMC",IF((MID(E812,5,2))="25","MS-CSE",IF((MID(E812,5,2))="26","LLB(H)",IF((MID(E812,5,2))="27","BRE",IF((MID(E812,5,2))="28","MSS-JMC",IF((MID(E812,5,2))="29","PHARMACY",IF((MID(E812,5,2))="30","ESDM",IF((MID(E812,5,2))="31","MS-ETE",IF((MID(E812,5,2))="32","MS-TE",IF((MID(E812,5,2))="33","EEE",IF((MID(E812,5,2))="34","NFE",IF((MID(E812,5,2))="35","SWE",IF((MID(E812,5,2))="36","LLB(P)",IF((MID(E812,5,2))="37","LLM(Pre)",IF((MID(E812,5,2))="38","LLM(F)",IF((MID(E812,5,2))="39","ICT",IF((MID(E812,5,2))="40","MTCA",IF((MID(E812,5,2))="41","MS-PH",IF((MID(E812,5,2))="42","ARCH",IF((MID(E812,5,2))="43","THM",IF((MID(E812,5,2))="44","MS-SWE",IF((MID(E812,5,2))="45","ENTRE",IF((MID(E812,5,2))="46","M-PHARM",IF((MID(E812,5,2))="47","CIVIL-ENG",0)))))))))))))))))))))))))))))))))))))</f>
        <v/>
      </c>
      <c r="G812" s="90">
        <f>IF((LEFT(E812,3))="063","Fall-2006",IF((LEFT(E812,3))="071","Spring-2007",IF((LEFT(E812,3))="072","Summer-2007",IF((LEFT(E812,3))="073","Fall-2007",IF((LEFT(E812,3))="081","Spring-2008",IF((LEFT(E812,3))="082","Summer-2008",IF((LEFT(E812,3))="083","Fall-2008",IF((LEFT(E812,3))="091","Spring-2009",IF((LEFT(E812,3))="092","Summer-2009",IF((LEFT(E812,3))="093","Fall-2009",IF((LEFT(E812,3))="101","Spring-2010",IF((LEFT(E812,3))="102","Summer-2010",IF((LEFT(E812,3))="103","Fall-2010",IF((LEFT(E812,3))="111","Spring-2011",IF((LEFT(E812,3))="112","Summer-2011",IF((LEFT(E812,3))="113","Fall-2011",IF((LEFT(E812,3))="121","Spring-2012",IF((LEFT(E812,3))="122","Summer-2012",IF((LEFT(E812,3))="123","Fall-2012",IF((LEFT(E812,3))="131","Spring-2013",IF((LEFT(E812,3))="132","Summer-2013",IF((LEFT(E812,3))="133","Fall-2013",IF((LEFT(E812,3))="141","Spring-2014",IF((LEFT(E812,3))="142","Summer-2014",IF((LEFT(E812,3))="143","Fall-2014",0)))))))))))))))))))))))))</f>
        <v/>
      </c>
      <c r="H812" s="85" t="inlineStr">
        <is>
          <t>Summer-2015</t>
        </is>
      </c>
      <c r="I812" s="85" t="inlineStr">
        <is>
          <t>-</t>
        </is>
      </c>
      <c r="J812" s="85" t="inlineStr">
        <is>
          <t>-</t>
        </is>
      </c>
      <c r="K812" s="77" t="inlineStr">
        <is>
          <t>House No-07, Road No-03, Urban Oikotan, Dhanmondi, Dhaka</t>
        </is>
      </c>
      <c r="L812" s="77" t="inlineStr">
        <is>
          <t>South Gunrazdi, Chandpur</t>
        </is>
      </c>
      <c r="M812" s="32" t="inlineStr">
        <is>
          <t>01683909760</t>
        </is>
      </c>
      <c r="N812" s="90" t="inlineStr">
        <is>
          <t>jannat11-2353@diu.edu.bd</t>
        </is>
      </c>
    </row>
    <row customHeight="1" ht="12.75" r="813" s="161">
      <c r="A813" s="10" t="n"/>
      <c r="B813" s="85" t="n">
        <v>810</v>
      </c>
      <c r="C813" s="85" t="n"/>
      <c r="D813" s="96" t="inlineStr">
        <is>
          <t>Umme Kulsum Nadia</t>
        </is>
      </c>
      <c r="E813" s="29" t="inlineStr">
        <is>
          <t>093-15-845</t>
        </is>
      </c>
      <c r="F813" s="49">
        <f>IF((MID(E813,5,2))="10","ENG",IF((MID(E813,5,2))="11","BBA",IF((MID(E813,5,2))="12","MBA(E)",IF((MID(E813,5,2))="14","MBA",IF((MID(E813,5,2))="15","CSE",IF((MID(E813,5,2))="16","CIS",IF((MID(E813,5,2))="17","MS-MIS",IF((MID(E813,5,2))="18","B.COM",IF((MID(E813,5,2))="19","ETE",IF((MID(E813,5,2))="20","CS",IF((MID(E813,5,2))="21","MA-ENG(P)",IF((MID(E813,5,2))="22","MA-ENG(F)",IF((MID(E813,5,2))="23","TE",IF((MID(E813,5,2))="24","JMC",IF((MID(E813,5,2))="25","MS-CSE",IF((MID(E813,5,2))="26","LLB(H)",IF((MID(E813,5,2))="27","BRE",IF((MID(E813,5,2))="28","MSS-JMC",IF((MID(E813,5,2))="29","PHARMACY",IF((MID(E813,5,2))="30","ESDM",IF((MID(E813,5,2))="31","MS-ETE",IF((MID(E813,5,2))="32","MS-TE",IF((MID(E813,5,2))="33","EEE",IF((MID(E813,5,2))="34","NFE",IF((MID(E813,5,2))="35","SWE",IF((MID(E813,5,2))="36","LLB(P)",IF((MID(E813,5,2))="37","LLM(Pre)",IF((MID(E813,5,2))="38","LLM(F)",IF((MID(E813,5,2))="39","ICT",IF((MID(E813,5,2))="40","MTCA",IF((MID(E813,5,2))="41","MS-PH",IF((MID(E813,5,2))="42","ARCH",IF((MID(E813,5,2))="43","THM",IF((MID(E813,5,2))="44","MS-SWE",IF((MID(E813,5,2))="45","ENTRE",IF((MID(E813,5,2))="46","M-PHARM",IF((MID(E813,5,2))="47","CIVIL-ENG",0)))))))))))))))))))))))))))))))))))))</f>
        <v/>
      </c>
      <c r="G813" s="90">
        <f>IF((LEFT(E813,3))="063","Fall-2006",IF((LEFT(E813,3))="071","Spring-2007",IF((LEFT(E813,3))="072","Summer-2007",IF((LEFT(E813,3))="073","Fall-2007",IF((LEFT(E813,3))="081","Spring-2008",IF((LEFT(E813,3))="082","Summer-2008",IF((LEFT(E813,3))="083","Fall-2008",IF((LEFT(E813,3))="091","Spring-2009",IF((LEFT(E813,3))="092","Summer-2009",IF((LEFT(E813,3))="093","Fall-2009",IF((LEFT(E813,3))="101","Spring-2010",IF((LEFT(E813,3))="102","Summer-2010",IF((LEFT(E813,3))="103","Fall-2010",IF((LEFT(E813,3))="111","Spring-2011",IF((LEFT(E813,3))="112","Summer-2011",IF((LEFT(E813,3))="113","Fall-2011",IF((LEFT(E813,3))="121","Spring-2012",IF((LEFT(E813,3))="122","Summer-2012",IF((LEFT(E813,3))="123","Fall-2012",IF((LEFT(E813,3))="131","Spring-2013",IF((LEFT(E813,3))="132","Summer-2013",IF((LEFT(E813,3))="133","Fall-2013",IF((LEFT(E813,3))="141","Spring-2014",IF((LEFT(E813,3))="142","Summer-2014",IF((LEFT(E813,3))="143","Fall-2014",0)))))))))))))))))))))))))</f>
        <v/>
      </c>
      <c r="H813" s="85" t="inlineStr">
        <is>
          <t>Spring-2014</t>
        </is>
      </c>
      <c r="I813" s="85" t="inlineStr">
        <is>
          <t>-</t>
        </is>
      </c>
      <c r="J813" s="85" t="inlineStr">
        <is>
          <t>-</t>
        </is>
      </c>
      <c r="K813" s="77" t="inlineStr">
        <is>
          <t>-</t>
        </is>
      </c>
      <c r="L813" s="77" t="inlineStr">
        <is>
          <t>1803, Sovir Akra Shirthidhara Japani Bazar Kodomtoli Dhaka-1236</t>
        </is>
      </c>
      <c r="M813" s="32" t="inlineStr">
        <is>
          <t>01727103211</t>
        </is>
      </c>
      <c r="N813" t="inlineStr">
        <is>
          <t>n.nadia85@yahoo.com</t>
        </is>
      </c>
    </row>
    <row customHeight="1" ht="12.75" r="814" s="161">
      <c r="A814" s="10" t="n"/>
      <c r="B814" s="85" t="n">
        <v>811</v>
      </c>
      <c r="C814" s="85" t="n"/>
      <c r="D814" s="86" t="inlineStr">
        <is>
          <t>Md. Alamgir Bhuyan</t>
        </is>
      </c>
      <c r="E814" s="86" t="inlineStr">
        <is>
          <t>123-36-213</t>
        </is>
      </c>
      <c r="F814" s="49">
        <f>IF((MID(E814,5,2))="10","ENG",IF((MID(E814,5,2))="11","BBA",IF((MID(E814,5,2))="12","MBA(E)",IF((MID(E814,5,2))="14","MBA",IF((MID(E814,5,2))="15","CSE",IF((MID(E814,5,2))="16","CIS",IF((MID(E814,5,2))="17","MS-MIS",IF((MID(E814,5,2))="18","B.COM",IF((MID(E814,5,2))="19","ETE",IF((MID(E814,5,2))="20","CS",IF((MID(E814,5,2))="21","MA-ENG(P)",IF((MID(E814,5,2))="22","MA-ENG(F)",IF((MID(E814,5,2))="23","TE",IF((MID(E814,5,2))="24","JMC",IF((MID(E814,5,2))="25","MS-CSE",IF((MID(E814,5,2))="26","LLB(H)",IF((MID(E814,5,2))="27","BRE",IF((MID(E814,5,2))="28","MSS-JMC",IF((MID(E814,5,2))="29","PHARMACY",IF((MID(E814,5,2))="30","ESDM",IF((MID(E814,5,2))="31","MS-ETE",IF((MID(E814,5,2))="32","MS-TE",IF((MID(E814,5,2))="33","EEE",IF((MID(E814,5,2))="34","NFE",IF((MID(E814,5,2))="35","SWE",IF((MID(E814,5,2))="36","LLB(P)",IF((MID(E814,5,2))="37","LLM(Pre)",IF((MID(E814,5,2))="38","LLM(F)",IF((MID(E814,5,2))="39","ICT",IF((MID(E814,5,2))="40","MTCA",IF((MID(E814,5,2))="41","MS-PH",IF((MID(E814,5,2))="42","ARCH",IF((MID(E814,5,2))="43","THM",IF((MID(E814,5,2))="44","MS-SWE",IF((MID(E814,5,2))="45","ENTRE",IF((MID(E814,5,2))="46","M-PHARM",IF((MID(E814,5,2))="47","CIVIL-ENG",0)))))))))))))))))))))))))))))))))))))</f>
        <v/>
      </c>
      <c r="G814" s="90">
        <f>IF((LEFT(E814,3))="063","Fall-2006",IF((LEFT(E814,3))="071","Spring-2007",IF((LEFT(E814,3))="072","Summer-2007",IF((LEFT(E814,3))="073","Fall-2007",IF((LEFT(E814,3))="081","Spring-2008",IF((LEFT(E814,3))="082","Summer-2008",IF((LEFT(E814,3))="083","Fall-2008",IF((LEFT(E814,3))="091","Spring-2009",IF((LEFT(E814,3))="092","Summer-2009",IF((LEFT(E814,3))="093","Fall-2009",IF((LEFT(E814,3))="101","Spring-2010",IF((LEFT(E814,3))="102","Summer-2010",IF((LEFT(E814,3))="103","Fall-2010",IF((LEFT(E814,3))="111","Spring-2011",IF((LEFT(E814,3))="112","Summer-2011",IF((LEFT(E814,3))="113","Fall-2011",IF((LEFT(E814,3))="121","Spring-2012",IF((LEFT(E814,3))="122","Summer-2012",IF((LEFT(E814,3))="123","Fall-2012",IF((LEFT(E814,3))="131","Spring-2013",IF((LEFT(E814,3))="132","Summer-2013",IF((LEFT(E814,3))="133","Fall-2013",IF((LEFT(E814,3))="141","Spring-2014",IF((LEFT(E814,3))="142","Summer-2014",IF((LEFT(E814,3))="143","Fall-2014",0)))))))))))))))))))))))))</f>
        <v/>
      </c>
      <c r="H814" s="85" t="inlineStr">
        <is>
          <t>Fall-2014</t>
        </is>
      </c>
      <c r="I814" s="85" t="inlineStr">
        <is>
          <t xml:space="preserve">New oplympic Biscuite Factory PVT. LTD. </t>
        </is>
      </c>
      <c r="J814" s="85" t="inlineStr">
        <is>
          <t>Manager(Purchase &amp; Vat) &amp; Pupiliage(Adv)</t>
        </is>
      </c>
      <c r="K814" s="77" t="inlineStr">
        <is>
          <t>House-352, Pulartak, uttarkharr mazar, Dhaka-1230</t>
        </is>
      </c>
      <c r="L814" s="77" t="inlineStr">
        <is>
          <t>House-352, Pulartak, uttarkharr mazar, Dhaka-1230</t>
        </is>
      </c>
      <c r="M814" s="17" t="n">
        <v>1712352807</v>
      </c>
      <c r="N814" s="23">
        <f>HYPERLINK("mailto:mdalamgirbhuiyan@gmail.com","mdalamgirbhuiyan@gmail.com")</f>
        <v/>
      </c>
    </row>
    <row customHeight="1" ht="12.75" r="815" s="161">
      <c r="A815" s="10" t="n"/>
      <c r="B815" s="85" t="n">
        <v>812</v>
      </c>
      <c r="C815" s="85" t="n"/>
      <c r="D815" s="86" t="inlineStr">
        <is>
          <t>Rokhsana Anwar</t>
        </is>
      </c>
      <c r="E815" s="86" t="inlineStr">
        <is>
          <t>111-23-2389</t>
        </is>
      </c>
      <c r="F815" s="49">
        <f>IF((MID(E815,5,2))="10","ENG",IF((MID(E815,5,2))="11","BBA",IF((MID(E815,5,2))="12","MBA(E)",IF((MID(E815,5,2))="14","MBA",IF((MID(E815,5,2))="15","CSE",IF((MID(E815,5,2))="16","CIS",IF((MID(E815,5,2))="17","MS-MIS",IF((MID(E815,5,2))="18","B.COM",IF((MID(E815,5,2))="19","ETE",IF((MID(E815,5,2))="20","CS",IF((MID(E815,5,2))="21","MA-ENG(P)",IF((MID(E815,5,2))="22","MA-ENG(F)",IF((MID(E815,5,2))="23","TE",IF((MID(E815,5,2))="24","JMC",IF((MID(E815,5,2))="25","MS-CSE",IF((MID(E815,5,2))="26","LLB(H)",IF((MID(E815,5,2))="27","BRE",IF((MID(E815,5,2))="28","MSS-JMC",IF((MID(E815,5,2))="29","PHARMACY",IF((MID(E815,5,2))="30","ESDM",IF((MID(E815,5,2))="31","MS-ETE",IF((MID(E815,5,2))="32","MS-TE",IF((MID(E815,5,2))="33","EEE",IF((MID(E815,5,2))="34","NFE",IF((MID(E815,5,2))="35","SWE",IF((MID(E815,5,2))="36","LLB(P)",IF((MID(E815,5,2))="37","LLM(Pre)",IF((MID(E815,5,2))="38","LLM(F)",IF((MID(E815,5,2))="39","ICT",IF((MID(E815,5,2))="40","MTCA",IF((MID(E815,5,2))="41","MS-PH",IF((MID(E815,5,2))="42","ARCH",IF((MID(E815,5,2))="43","THM",IF((MID(E815,5,2))="44","MS-SWE",IF((MID(E815,5,2))="45","ENTRE",IF((MID(E815,5,2))="46","M-PHARM",IF((MID(E815,5,2))="47","CIVIL-ENG",0)))))))))))))))))))))))))))))))))))))</f>
        <v/>
      </c>
      <c r="G815" s="90">
        <f>IF((LEFT(E815,3))="063","Fall-2006",IF((LEFT(E815,3))="071","Spring-2007",IF((LEFT(E815,3))="072","Summer-2007",IF((LEFT(E815,3))="073","Fall-2007",IF((LEFT(E815,3))="081","Spring-2008",IF((LEFT(E815,3))="082","Summer-2008",IF((LEFT(E815,3))="083","Fall-2008",IF((LEFT(E815,3))="091","Spring-2009",IF((LEFT(E815,3))="092","Summer-2009",IF((LEFT(E815,3))="093","Fall-2009",IF((LEFT(E815,3))="101","Spring-2010",IF((LEFT(E815,3))="102","Summer-2010",IF((LEFT(E815,3))="103","Fall-2010",IF((LEFT(E815,3))="111","Spring-2011",IF((LEFT(E815,3))="112","Summer-2011",IF((LEFT(E815,3))="113","Fall-2011",IF((LEFT(E815,3))="121","Spring-2012",IF((LEFT(E815,3))="122","Summer-2012",IF((LEFT(E815,3))="123","Fall-2012",IF((LEFT(E815,3))="131","Spring-2013",IF((LEFT(E815,3))="132","Summer-2013",IF((LEFT(E815,3))="133","Fall-2013",IF((LEFT(E815,3))="141","Spring-2014",IF((LEFT(E815,3))="142","Summer-2014",IF((LEFT(E815,3))="143","Fall-2014",0)))))))))))))))))))))))))</f>
        <v/>
      </c>
      <c r="H815" s="85" t="n">
        <v>214</v>
      </c>
      <c r="I815" s="85" t="inlineStr">
        <is>
          <t>Topaz LTD.</t>
        </is>
      </c>
      <c r="J815" s="85" t="inlineStr">
        <is>
          <t>Ex. Planning Officer</t>
        </is>
      </c>
      <c r="K815" s="85" t="inlineStr">
        <is>
          <t>25/A Sukrabad, Dhanmondi, Dhaka</t>
        </is>
      </c>
      <c r="L815" s="77" t="inlineStr">
        <is>
          <t>North Nagra, Netrokona</t>
        </is>
      </c>
      <c r="M815" s="17" t="n">
        <v>1914981899</v>
      </c>
      <c r="N815" s="23">
        <f>HYPERLINK("mailto:sana.islam636@yahoo.com","sana.islam636@yahoo.com")</f>
        <v/>
      </c>
    </row>
    <row customHeight="1" ht="12.75" r="816" s="161">
      <c r="A816" s="10" t="n"/>
      <c r="B816" s="85" t="n">
        <v>813</v>
      </c>
      <c r="C816" s="85" t="n"/>
      <c r="D816" s="86" t="inlineStr">
        <is>
          <t>Md. Amir Hossain</t>
        </is>
      </c>
      <c r="E816" s="86" t="inlineStr">
        <is>
          <t>111-15-1334</t>
        </is>
      </c>
      <c r="F816" s="49">
        <f>IF((MID(E816,5,2))="10","ENG",IF((MID(E816,5,2))="11","BBA",IF((MID(E816,5,2))="12","MBA(E)",IF((MID(E816,5,2))="14","MBA",IF((MID(E816,5,2))="15","CSE",IF((MID(E816,5,2))="16","CIS",IF((MID(E816,5,2))="17","MS-MIS",IF((MID(E816,5,2))="18","B.COM",IF((MID(E816,5,2))="19","ETE",IF((MID(E816,5,2))="20","CS",IF((MID(E816,5,2))="21","MA-ENG(P)",IF((MID(E816,5,2))="22","MA-ENG(F)",IF((MID(E816,5,2))="23","TE",IF((MID(E816,5,2))="24","JMC",IF((MID(E816,5,2))="25","MS-CSE",IF((MID(E816,5,2))="26","LLB(H)",IF((MID(E816,5,2))="27","BRE",IF((MID(E816,5,2))="28","MSS-JMC",IF((MID(E816,5,2))="29","PHARMACY",IF((MID(E816,5,2))="30","ESDM",IF((MID(E816,5,2))="31","MS-ETE",IF((MID(E816,5,2))="32","MS-TE",IF((MID(E816,5,2))="33","EEE",IF((MID(E816,5,2))="34","NFE",IF((MID(E816,5,2))="35","SWE",IF((MID(E816,5,2))="36","LLB(P)",IF((MID(E816,5,2))="37","LLM(Pre)",IF((MID(E816,5,2))="38","LLM(F)",IF((MID(E816,5,2))="39","ICT",IF((MID(E816,5,2))="40","MTCA",IF((MID(E816,5,2))="41","MS-PH",IF((MID(E816,5,2))="42","ARCH",IF((MID(E816,5,2))="43","THM",IF((MID(E816,5,2))="44","MS-SWE",IF((MID(E816,5,2))="45","ENTRE",IF((MID(E816,5,2))="46","M-PHARM",IF((MID(E816,5,2))="47","CIVIL-ENG",0)))))))))))))))))))))))))))))))))))))</f>
        <v/>
      </c>
      <c r="G816" s="90">
        <f>IF((LEFT(E816,3))="063","Fall-2006",IF((LEFT(E816,3))="071","Spring-2007",IF((LEFT(E816,3))="072","Summer-2007",IF((LEFT(E816,3))="073","Fall-2007",IF((LEFT(E816,3))="081","Spring-2008",IF((LEFT(E816,3))="082","Summer-2008",IF((LEFT(E816,3))="083","Fall-2008",IF((LEFT(E816,3))="091","Spring-2009",IF((LEFT(E816,3))="092","Summer-2009",IF((LEFT(E816,3))="093","Fall-2009",IF((LEFT(E816,3))="101","Spring-2010",IF((LEFT(E816,3))="102","Summer-2010",IF((LEFT(E816,3))="103","Fall-2010",IF((LEFT(E816,3))="111","Spring-2011",IF((LEFT(E816,3))="112","Summer-2011",IF((LEFT(E816,3))="113","Fall-2011",IF((LEFT(E816,3))="121","Spring-2012",IF((LEFT(E816,3))="122","Summer-2012",IF((LEFT(E816,3))="123","Fall-2012",IF((LEFT(E816,3))="131","Spring-2013",IF((LEFT(E816,3))="132","Summer-2013",IF((LEFT(E816,3))="133","Fall-2013",IF((LEFT(E816,3))="141","Spring-2014",IF((LEFT(E816,3))="142","Summer-2014",IF((LEFT(E816,3))="143","Fall-2014",0)))))))))))))))))))))))))</f>
        <v/>
      </c>
      <c r="H816" s="85" t="inlineStr">
        <is>
          <t>Spring-2015</t>
        </is>
      </c>
      <c r="I816" s="85" t="inlineStr">
        <is>
          <t xml:space="preserve">Bitmascot PVT. LTD. </t>
        </is>
      </c>
      <c r="J816" s="85" t="inlineStr">
        <is>
          <t>Software Engineer</t>
        </is>
      </c>
      <c r="K816" s="77" t="inlineStr">
        <is>
          <t>384/1, west nakhalpar, tejgaon, Dhaka</t>
        </is>
      </c>
      <c r="L816" s="77" t="inlineStr">
        <is>
          <t>Charghospur, Hemayetpur, Pabna</t>
        </is>
      </c>
      <c r="M816" s="17" t="n">
        <v>1683223638</v>
      </c>
      <c r="N816" s="23">
        <f>HYPERLINK("mailto:amir@bitmascot.com","amir@bitmascot.com")</f>
        <v/>
      </c>
    </row>
    <row customHeight="1" ht="12.75" r="817" s="161">
      <c r="A817" s="10" t="n"/>
      <c r="B817" s="85" t="n">
        <v>814</v>
      </c>
      <c r="C817" s="85" t="n"/>
      <c r="D817" s="86" t="inlineStr">
        <is>
          <t>Ruksana Sultana</t>
        </is>
      </c>
      <c r="E817" s="86" t="inlineStr">
        <is>
          <t>101-11-1367</t>
        </is>
      </c>
      <c r="F817" s="49">
        <f>IF((MID(E817,5,2))="10","ENG",IF((MID(E817,5,2))="11","BBA",IF((MID(E817,5,2))="12","MBA(E)",IF((MID(E817,5,2))="14","MBA",IF((MID(E817,5,2))="15","CSE",IF((MID(E817,5,2))="16","CIS",IF((MID(E817,5,2))="17","MS-MIS",IF((MID(E817,5,2))="18","B.COM",IF((MID(E817,5,2))="19","ETE",IF((MID(E817,5,2))="20","CS",IF((MID(E817,5,2))="21","MA-ENG(P)",IF((MID(E817,5,2))="22","MA-ENG(F)",IF((MID(E817,5,2))="23","TE",IF((MID(E817,5,2))="24","JMC",IF((MID(E817,5,2))="25","MS-CSE",IF((MID(E817,5,2))="26","LLB(H)",IF((MID(E817,5,2))="27","BRE",IF((MID(E817,5,2))="28","MSS-JMC",IF((MID(E817,5,2))="29","PHARMACY",IF((MID(E817,5,2))="30","ESDM",IF((MID(E817,5,2))="31","MS-ETE",IF((MID(E817,5,2))="32","MS-TE",IF((MID(E817,5,2))="33","EEE",IF((MID(E817,5,2))="34","NFE",IF((MID(E817,5,2))="35","SWE",IF((MID(E817,5,2))="36","LLB(P)",IF((MID(E817,5,2))="37","LLM(Pre)",IF((MID(E817,5,2))="38","LLM(F)",IF((MID(E817,5,2))="39","ICT",IF((MID(E817,5,2))="40","MTCA",IF((MID(E817,5,2))="41","MS-PH",IF((MID(E817,5,2))="42","ARCH",IF((MID(E817,5,2))="43","THM",IF((MID(E817,5,2))="44","MS-SWE",IF((MID(E817,5,2))="45","ENTRE",IF((MID(E817,5,2))="46","M-PHARM",IF((MID(E817,5,2))="47","CIVIL-ENG",0)))))))))))))))))))))))))))))))))))))</f>
        <v/>
      </c>
      <c r="G817" s="90">
        <f>IF((LEFT(E817,3))="063","Fall-2006",IF((LEFT(E817,3))="071","Spring-2007",IF((LEFT(E817,3))="072","Summer-2007",IF((LEFT(E817,3))="073","Fall-2007",IF((LEFT(E817,3))="081","Spring-2008",IF((LEFT(E817,3))="082","Summer-2008",IF((LEFT(E817,3))="083","Fall-2008",IF((LEFT(E817,3))="091","Spring-2009",IF((LEFT(E817,3))="092","Summer-2009",IF((LEFT(E817,3))="093","Fall-2009",IF((LEFT(E817,3))="101","Spring-2010",IF((LEFT(E817,3))="102","Summer-2010",IF((LEFT(E817,3))="103","Fall-2010",IF((LEFT(E817,3))="111","Spring-2011",IF((LEFT(E817,3))="112","Summer-2011",IF((LEFT(E817,3))="113","Fall-2011",IF((LEFT(E817,3))="121","Spring-2012",IF((LEFT(E817,3))="122","Summer-2012",IF((LEFT(E817,3))="123","Fall-2012",IF((LEFT(E817,3))="131","Spring-2013",IF((LEFT(E817,3))="132","Summer-2013",IF((LEFT(E817,3))="133","Fall-2013",IF((LEFT(E817,3))="141","Spring-2014",IF((LEFT(E817,3))="142","Summer-2014",IF((LEFT(E817,3))="143","Fall-2014",0)))))))))))))))))))))))))</f>
        <v/>
      </c>
      <c r="H817" s="85" t="inlineStr">
        <is>
          <t>Summer-2014</t>
        </is>
      </c>
      <c r="I817" s="85" t="inlineStr">
        <is>
          <t>Bank Asia LTD.</t>
        </is>
      </c>
      <c r="J817" s="85" t="inlineStr">
        <is>
          <t>Teller</t>
        </is>
      </c>
      <c r="K817" s="77" t="inlineStr">
        <is>
          <t>12/A, Tallabag, Dhaka</t>
        </is>
      </c>
      <c r="L817" s="77" t="inlineStr">
        <is>
          <t>Narayonpur, Pangsa, Rajbari</t>
        </is>
      </c>
      <c r="M817" s="17" t="n">
        <v>1723962292</v>
      </c>
      <c r="N817" s="23">
        <f>HYPERLINK("mailto:ratna9119@gmail.com","ratna9119@gmail.com")</f>
        <v/>
      </c>
    </row>
    <row customHeight="1" ht="12.75" r="818" s="161">
      <c r="A818" s="10" t="n"/>
      <c r="B818" s="85" t="n">
        <v>815</v>
      </c>
      <c r="C818" s="85" t="n"/>
      <c r="D818" s="96" t="inlineStr">
        <is>
          <t>Md. Jami-Ul-Basir</t>
        </is>
      </c>
      <c r="E818" s="29" t="inlineStr">
        <is>
          <t>112-11-2090</t>
        </is>
      </c>
      <c r="F818" s="49">
        <f>IF((MID(E818,5,2))="10","ENG",IF((MID(E818,5,2))="11","BBA",IF((MID(E818,5,2))="12","MBA(E)",IF((MID(E818,5,2))="14","MBA",IF((MID(E818,5,2))="15","CSE",IF((MID(E818,5,2))="16","CIS",IF((MID(E818,5,2))="17","MS-MIS",IF((MID(E818,5,2))="18","B.COM",IF((MID(E818,5,2))="19","ETE",IF((MID(E818,5,2))="20","CS",IF((MID(E818,5,2))="21","MA-ENG(P)",IF((MID(E818,5,2))="22","MA-ENG(F)",IF((MID(E818,5,2))="23","TE",IF((MID(E818,5,2))="24","JMC",IF((MID(E818,5,2))="25","MS-CSE",IF((MID(E818,5,2))="26","LLB(H)",IF((MID(E818,5,2))="27","BRE",IF((MID(E818,5,2))="28","MSS-JMC",IF((MID(E818,5,2))="29","PHARMACY",IF((MID(E818,5,2))="30","ESDM",IF((MID(E818,5,2))="31","MS-ETE",IF((MID(E818,5,2))="32","MS-TE",IF((MID(E818,5,2))="33","EEE",IF((MID(E818,5,2))="34","NFE",IF((MID(E818,5,2))="35","SWE",IF((MID(E818,5,2))="36","LLB(P)",IF((MID(E818,5,2))="37","LLM(Pre)",IF((MID(E818,5,2))="38","LLM(F)",IF((MID(E818,5,2))="39","ICT",IF((MID(E818,5,2))="40","MTCA",IF((MID(E818,5,2))="41","MS-PH",IF((MID(E818,5,2))="42","ARCH",IF((MID(E818,5,2))="43","THM",IF((MID(E818,5,2))="44","MS-SWE",IF((MID(E818,5,2))="45","ENTRE",IF((MID(E818,5,2))="46","M-PHARM",IF((MID(E818,5,2))="47","CIVIL-ENG",0)))))))))))))))))))))))))))))))))))))</f>
        <v/>
      </c>
      <c r="G818" s="90">
        <f>IF((LEFT(E818,3))="063","Fall-2006",IF((LEFT(E818,3))="071","Spring-2007",IF((LEFT(E818,3))="072","Summer-2007",IF((LEFT(E818,3))="073","Fall-2007",IF((LEFT(E818,3))="081","Spring-2008",IF((LEFT(E818,3))="082","Summer-2008",IF((LEFT(E818,3))="083","Fall-2008",IF((LEFT(E818,3))="091","Spring-2009",IF((LEFT(E818,3))="092","Summer-2009",IF((LEFT(E818,3))="093","Fall-2009",IF((LEFT(E818,3))="101","Spring-2010",IF((LEFT(E818,3))="102","Summer-2010",IF((LEFT(E818,3))="103","Fall-2010",IF((LEFT(E818,3))="111","Spring-2011",IF((LEFT(E818,3))="112","Summer-2011",IF((LEFT(E818,3))="113","Fall-2011",IF((LEFT(E818,3))="121","Spring-2012",IF((LEFT(E818,3))="122","Summer-2012",IF((LEFT(E818,3))="123","Fall-2012",IF((LEFT(E818,3))="131","Spring-2013",IF((LEFT(E818,3))="132","Summer-2013",IF((LEFT(E818,3))="133","Fall-2013",IF((LEFT(E818,3))="141","Spring-2014",IF((LEFT(E818,3))="142","Summer-2014",IF((LEFT(E818,3))="143","Fall-2014",0)))))))))))))))))))))))))</f>
        <v/>
      </c>
      <c r="H818" s="85" t="inlineStr">
        <is>
          <t>Summer-2015</t>
        </is>
      </c>
      <c r="I818" s="85" t="inlineStr">
        <is>
          <t>-</t>
        </is>
      </c>
      <c r="J818" s="85" t="inlineStr">
        <is>
          <t>-</t>
        </is>
      </c>
      <c r="K818" s="77" t="inlineStr">
        <is>
          <t>House-92/Shukrabad, Behind Hotel Nidmohol, Mirpur Road, Dhaka-1207</t>
        </is>
      </c>
      <c r="L818" s="77" t="inlineStr">
        <is>
          <t>House-427, Schoolpara, Setabgonj, Dinajpur</t>
        </is>
      </c>
      <c r="M818" s="32" t="inlineStr">
        <is>
          <t>01717888394</t>
        </is>
      </c>
      <c r="N818" t="inlineStr">
        <is>
          <t>jami11-2090@diu.edu.bd</t>
        </is>
      </c>
    </row>
    <row customHeight="1" ht="12.75" r="819" s="161">
      <c r="A819" s="10" t="n"/>
      <c r="B819" s="85" t="n">
        <v>816</v>
      </c>
      <c r="C819" s="85" t="n"/>
      <c r="D819" s="96" t="inlineStr">
        <is>
          <t>Laila Khairun Nahar</t>
        </is>
      </c>
      <c r="E819" s="29" t="inlineStr">
        <is>
          <t>112-11-2089</t>
        </is>
      </c>
      <c r="F819" s="49">
        <f>IF((MID(E819,5,2))="10","ENG",IF((MID(E819,5,2))="11","BBA",IF((MID(E819,5,2))="12","MBA(E)",IF((MID(E819,5,2))="14","MBA",IF((MID(E819,5,2))="15","CSE",IF((MID(E819,5,2))="16","CIS",IF((MID(E819,5,2))="17","MS-MIS",IF((MID(E819,5,2))="18","B.COM",IF((MID(E819,5,2))="19","ETE",IF((MID(E819,5,2))="20","CS",IF((MID(E819,5,2))="21","MA-ENG(P)",IF((MID(E819,5,2))="22","MA-ENG(F)",IF((MID(E819,5,2))="23","TE",IF((MID(E819,5,2))="24","JMC",IF((MID(E819,5,2))="25","MS-CSE",IF((MID(E819,5,2))="26","LLB(H)",IF((MID(E819,5,2))="27","BRE",IF((MID(E819,5,2))="28","MSS-JMC",IF((MID(E819,5,2))="29","PHARMACY",IF((MID(E819,5,2))="30","ESDM",IF((MID(E819,5,2))="31","MS-ETE",IF((MID(E819,5,2))="32","MS-TE",IF((MID(E819,5,2))="33","EEE",IF((MID(E819,5,2))="34","NFE",IF((MID(E819,5,2))="35","SWE",IF((MID(E819,5,2))="36","LLB(P)",IF((MID(E819,5,2))="37","LLM(Pre)",IF((MID(E819,5,2))="38","LLM(F)",IF((MID(E819,5,2))="39","ICT",IF((MID(E819,5,2))="40","MTCA",IF((MID(E819,5,2))="41","MS-PH",IF((MID(E819,5,2))="42","ARCH",IF((MID(E819,5,2))="43","THM",IF((MID(E819,5,2))="44","MS-SWE",IF((MID(E819,5,2))="45","ENTRE",IF((MID(E819,5,2))="46","M-PHARM",IF((MID(E819,5,2))="47","CIVIL-ENG",0)))))))))))))))))))))))))))))))))))))</f>
        <v/>
      </c>
      <c r="G819" s="90">
        <f>IF((LEFT(E819,3))="063","Fall-2006",IF((LEFT(E819,3))="071","Spring-2007",IF((LEFT(E819,3))="072","Summer-2007",IF((LEFT(E819,3))="073","Fall-2007",IF((LEFT(E819,3))="081","Spring-2008",IF((LEFT(E819,3))="082","Summer-2008",IF((LEFT(E819,3))="083","Fall-2008",IF((LEFT(E819,3))="091","Spring-2009",IF((LEFT(E819,3))="092","Summer-2009",IF((LEFT(E819,3))="093","Fall-2009",IF((LEFT(E819,3))="101","Spring-2010",IF((LEFT(E819,3))="102","Summer-2010",IF((LEFT(E819,3))="103","Fall-2010",IF((LEFT(E819,3))="111","Spring-2011",IF((LEFT(E819,3))="112","Summer-2011",IF((LEFT(E819,3))="113","Fall-2011",IF((LEFT(E819,3))="121","Spring-2012",IF((LEFT(E819,3))="122","Summer-2012",IF((LEFT(E819,3))="123","Fall-2012",IF((LEFT(E819,3))="131","Spring-2013",IF((LEFT(E819,3))="132","Summer-2013",IF((LEFT(E819,3))="133","Fall-2013",IF((LEFT(E819,3))="141","Spring-2014",IF((LEFT(E819,3))="142","Summer-2014",IF((LEFT(E819,3))="143","Fall-2014",0)))))))))))))))))))))))))</f>
        <v/>
      </c>
      <c r="H819" s="85" t="inlineStr">
        <is>
          <t>Fall-2015</t>
        </is>
      </c>
      <c r="I819" s="85" t="inlineStr">
        <is>
          <t>-</t>
        </is>
      </c>
      <c r="J819" s="85" t="inlineStr">
        <is>
          <t>-</t>
        </is>
      </c>
      <c r="K819" s="77" t="inlineStr">
        <is>
          <t>House-09, Road-New14, Dhanmondi, Dhaka-2017</t>
        </is>
      </c>
      <c r="L819" s="77" t="inlineStr">
        <is>
          <t>House-33, Seroil, Ghoramara, Boaliya, Rajshahi</t>
        </is>
      </c>
      <c r="M819" s="32" t="inlineStr">
        <is>
          <t>01737057152</t>
        </is>
      </c>
      <c r="N819" t="inlineStr">
        <is>
          <t>khairun11-2089@diu.edu.bd</t>
        </is>
      </c>
    </row>
    <row customHeight="1" ht="12.75" r="820" s="161">
      <c r="A820" s="10" t="n"/>
      <c r="B820" s="85" t="n">
        <v>817</v>
      </c>
      <c r="C820" s="85" t="n"/>
      <c r="D820" s="96" t="inlineStr">
        <is>
          <t>Suvro Das</t>
        </is>
      </c>
      <c r="E820" s="29" t="inlineStr">
        <is>
          <t>111-11-1764</t>
        </is>
      </c>
      <c r="F820" s="49">
        <f>IF((MID(E820,5,2))="10","ENG",IF((MID(E820,5,2))="11","BBA",IF((MID(E820,5,2))="12","MBA(E)",IF((MID(E820,5,2))="14","MBA",IF((MID(E820,5,2))="15","CSE",IF((MID(E820,5,2))="16","CIS",IF((MID(E820,5,2))="17","MS-MIS",IF((MID(E820,5,2))="18","B.COM",IF((MID(E820,5,2))="19","ETE",IF((MID(E820,5,2))="20","CS",IF((MID(E820,5,2))="21","MA-ENG(P)",IF((MID(E820,5,2))="22","MA-ENG(F)",IF((MID(E820,5,2))="23","TE",IF((MID(E820,5,2))="24","JMC",IF((MID(E820,5,2))="25","MS-CSE",IF((MID(E820,5,2))="26","LLB(H)",IF((MID(E820,5,2))="27","BRE",IF((MID(E820,5,2))="28","MSS-JMC",IF((MID(E820,5,2))="29","PHARMACY",IF((MID(E820,5,2))="30","ESDM",IF((MID(E820,5,2))="31","MS-ETE",IF((MID(E820,5,2))="32","MS-TE",IF((MID(E820,5,2))="33","EEE",IF((MID(E820,5,2))="34","NFE",IF((MID(E820,5,2))="35","SWE",IF((MID(E820,5,2))="36","LLB(P)",IF((MID(E820,5,2))="37","LLM(Pre)",IF((MID(E820,5,2))="38","LLM(F)",IF((MID(E820,5,2))="39","ICT",IF((MID(E820,5,2))="40","MTCA",IF((MID(E820,5,2))="41","MS-PH",IF((MID(E820,5,2))="42","ARCH",IF((MID(E820,5,2))="43","THM",IF((MID(E820,5,2))="44","MS-SWE",IF((MID(E820,5,2))="45","ENTRE",IF((MID(E820,5,2))="46","M-PHARM",IF((MID(E820,5,2))="47","CIVIL-ENG",0)))))))))))))))))))))))))))))))))))))</f>
        <v/>
      </c>
      <c r="G820" s="90">
        <f>IF((LEFT(E820,3))="063","Fall-2006",IF((LEFT(E820,3))="071","Spring-2007",IF((LEFT(E820,3))="072","Summer-2007",IF((LEFT(E820,3))="073","Fall-2007",IF((LEFT(E820,3))="081","Spring-2008",IF((LEFT(E820,3))="082","Summer-2008",IF((LEFT(E820,3))="083","Fall-2008",IF((LEFT(E820,3))="091","Spring-2009",IF((LEFT(E820,3))="092","Summer-2009",IF((LEFT(E820,3))="093","Fall-2009",IF((LEFT(E820,3))="101","Spring-2010",IF((LEFT(E820,3))="102","Summer-2010",IF((LEFT(E820,3))="103","Fall-2010",IF((LEFT(E820,3))="111","Spring-2011",IF((LEFT(E820,3))="112","Summer-2011",IF((LEFT(E820,3))="113","Fall-2011",IF((LEFT(E820,3))="121","Spring-2012",IF((LEFT(E820,3))="122","Summer-2012",IF((LEFT(E820,3))="123","Fall-2012",IF((LEFT(E820,3))="131","Spring-2013",IF((LEFT(E820,3))="132","Summer-2013",IF((LEFT(E820,3))="133","Fall-2013",IF((LEFT(E820,3))="141","Spring-2014",IF((LEFT(E820,3))="142","Summer-2014",IF((LEFT(E820,3))="143","Fall-2014",0)))))))))))))))))))))))))</f>
        <v/>
      </c>
      <c r="H820" s="85" t="inlineStr">
        <is>
          <t>Summer-2015</t>
        </is>
      </c>
      <c r="I820" s="85" t="inlineStr">
        <is>
          <t>-</t>
        </is>
      </c>
      <c r="J820" s="85" t="inlineStr">
        <is>
          <t>-</t>
        </is>
      </c>
      <c r="K820" s="77" t="inlineStr">
        <is>
          <t>34110 Azad Staff Quater, (Buet)Polashi</t>
        </is>
      </c>
      <c r="L820" s="77" t="inlineStr">
        <is>
          <t>34110 Azad Staff Quater, (Buet)Polashi</t>
        </is>
      </c>
      <c r="M820" s="32" t="inlineStr">
        <is>
          <t>01670897298</t>
        </is>
      </c>
      <c r="N820" t="inlineStr">
        <is>
          <t>suvro11-1764@diu.edu.bd</t>
        </is>
      </c>
    </row>
    <row customHeight="1" ht="12.75" r="821" s="161">
      <c r="A821" s="10" t="n"/>
      <c r="B821" s="85" t="n">
        <v>818</v>
      </c>
      <c r="C821" s="85" t="n"/>
      <c r="D821" s="96" t="inlineStr">
        <is>
          <t>Md. Golam Moktadir</t>
        </is>
      </c>
      <c r="E821" s="29" t="inlineStr">
        <is>
          <t>113-15-1510</t>
        </is>
      </c>
      <c r="F821" s="49">
        <f>IF((MID(E821,5,2))="10","ENG",IF((MID(E821,5,2))="11","BBA",IF((MID(E821,5,2))="12","MBA(E)",IF((MID(E821,5,2))="14","MBA",IF((MID(E821,5,2))="15","CSE",IF((MID(E821,5,2))="16","CIS",IF((MID(E821,5,2))="17","MS-MIS",IF((MID(E821,5,2))="18","B.COM",IF((MID(E821,5,2))="19","ETE",IF((MID(E821,5,2))="20","CS",IF((MID(E821,5,2))="21","MA-ENG(P)",IF((MID(E821,5,2))="22","MA-ENG(F)",IF((MID(E821,5,2))="23","TE",IF((MID(E821,5,2))="24","JMC",IF((MID(E821,5,2))="25","MS-CSE",IF((MID(E821,5,2))="26","LLB(H)",IF((MID(E821,5,2))="27","BRE",IF((MID(E821,5,2))="28","MSS-JMC",IF((MID(E821,5,2))="29","PHARMACY",IF((MID(E821,5,2))="30","ESDM",IF((MID(E821,5,2))="31","MS-ETE",IF((MID(E821,5,2))="32","MS-TE",IF((MID(E821,5,2))="33","EEE",IF((MID(E821,5,2))="34","NFE",IF((MID(E821,5,2))="35","SWE",IF((MID(E821,5,2))="36","LLB(P)",IF((MID(E821,5,2))="37","LLM(Pre)",IF((MID(E821,5,2))="38","LLM(F)",IF((MID(E821,5,2))="39","ICT",IF((MID(E821,5,2))="40","MTCA",IF((MID(E821,5,2))="41","MS-PH",IF((MID(E821,5,2))="42","ARCH",IF((MID(E821,5,2))="43","THM",IF((MID(E821,5,2))="44","MS-SWE",IF((MID(E821,5,2))="45","ENTRE",IF((MID(E821,5,2))="46","M-PHARM",IF((MID(E821,5,2))="47","CIVIL-ENG",0)))))))))))))))))))))))))))))))))))))</f>
        <v/>
      </c>
      <c r="G821" s="90">
        <f>IF((LEFT(E821,3))="063","Fall-2006",IF((LEFT(E821,3))="071","Spring-2007",IF((LEFT(E821,3))="072","Summer-2007",IF((LEFT(E821,3))="073","Fall-2007",IF((LEFT(E821,3))="081","Spring-2008",IF((LEFT(E821,3))="082","Summer-2008",IF((LEFT(E821,3))="083","Fall-2008",IF((LEFT(E821,3))="091","Spring-2009",IF((LEFT(E821,3))="092","Summer-2009",IF((LEFT(E821,3))="093","Fall-2009",IF((LEFT(E821,3))="101","Spring-2010",IF((LEFT(E821,3))="102","Summer-2010",IF((LEFT(E821,3))="103","Fall-2010",IF((LEFT(E821,3))="111","Spring-2011",IF((LEFT(E821,3))="112","Summer-2011",IF((LEFT(E821,3))="113","Fall-2011",IF((LEFT(E821,3))="121","Spring-2012",IF((LEFT(E821,3))="122","Summer-2012",IF((LEFT(E821,3))="123","Fall-2012",IF((LEFT(E821,3))="131","Spring-2013",IF((LEFT(E821,3))="132","Summer-2013",IF((LEFT(E821,3))="133","Fall-2013",IF((LEFT(E821,3))="141","Spring-2014",IF((LEFT(E821,3))="142","Summer-2014",IF((LEFT(E821,3))="143","Fall-2014",0)))))))))))))))))))))))))</f>
        <v/>
      </c>
      <c r="H821" s="85" t="inlineStr">
        <is>
          <t>Fall-2014</t>
        </is>
      </c>
      <c r="I821" s="85" t="inlineStr">
        <is>
          <t>Link3</t>
        </is>
      </c>
      <c r="J821" s="85" t="inlineStr">
        <is>
          <t>Support Engineer</t>
        </is>
      </c>
      <c r="K821" s="85" t="inlineStr">
        <is>
          <t>House-08(3rd fllor), Raod-01, Block-A, Mirpur-11, Dhaka-1216</t>
        </is>
      </c>
      <c r="L821" s="85" t="inlineStr">
        <is>
          <t>Rahaman Nagor(Sherpur Road), Bogra-5800</t>
        </is>
      </c>
      <c r="M821" s="32" t="inlineStr">
        <is>
          <t>01683459519</t>
        </is>
      </c>
      <c r="N821" t="inlineStr">
        <is>
          <t>g.sabbir2003@gmail.com</t>
        </is>
      </c>
    </row>
    <row customHeight="1" ht="12.75" r="822" s="161">
      <c r="A822" s="10" t="n"/>
      <c r="B822" s="85" t="n">
        <v>819</v>
      </c>
      <c r="C822" s="85" t="n"/>
      <c r="D822" s="96" t="inlineStr">
        <is>
          <t>Sabrina Mushtari</t>
        </is>
      </c>
      <c r="E822" s="29" t="inlineStr">
        <is>
          <t>121-11-2325</t>
        </is>
      </c>
      <c r="F822" s="49">
        <f>IF((MID(E822,5,2))="10","ENG",IF((MID(E822,5,2))="11","BBA",IF((MID(E822,5,2))="12","MBA(E)",IF((MID(E822,5,2))="14","MBA",IF((MID(E822,5,2))="15","CSE",IF((MID(E822,5,2))="16","CIS",IF((MID(E822,5,2))="17","MS-MIS",IF((MID(E822,5,2))="18","B.COM",IF((MID(E822,5,2))="19","ETE",IF((MID(E822,5,2))="20","CS",IF((MID(E822,5,2))="21","MA-ENG(P)",IF((MID(E822,5,2))="22","MA-ENG(F)",IF((MID(E822,5,2))="23","TE",IF((MID(E822,5,2))="24","JMC",IF((MID(E822,5,2))="25","MS-CSE",IF((MID(E822,5,2))="26","LLB(H)",IF((MID(E822,5,2))="27","BRE",IF((MID(E822,5,2))="28","MSS-JMC",IF((MID(E822,5,2))="29","PHARMACY",IF((MID(E822,5,2))="30","ESDM",IF((MID(E822,5,2))="31","MS-ETE",IF((MID(E822,5,2))="32","MS-TE",IF((MID(E822,5,2))="33","EEE",IF((MID(E822,5,2))="34","NFE",IF((MID(E822,5,2))="35","SWE",IF((MID(E822,5,2))="36","LLB(P)",IF((MID(E822,5,2))="37","LLM(Pre)",IF((MID(E822,5,2))="38","LLM(F)",IF((MID(E822,5,2))="39","ICT",IF((MID(E822,5,2))="40","MTCA",IF((MID(E822,5,2))="41","MS-PH",IF((MID(E822,5,2))="42","ARCH",IF((MID(E822,5,2))="43","THM",IF((MID(E822,5,2))="44","MS-SWE",IF((MID(E822,5,2))="45","ENTRE",IF((MID(E822,5,2))="46","M-PHARM",IF((MID(E822,5,2))="47","CIVIL-ENG",0)))))))))))))))))))))))))))))))))))))</f>
        <v/>
      </c>
      <c r="G822" s="90">
        <f>IF((LEFT(E822,3))="063","Fall-2006",IF((LEFT(E822,3))="071","Spring-2007",IF((LEFT(E822,3))="072","Summer-2007",IF((LEFT(E822,3))="073","Fall-2007",IF((LEFT(E822,3))="081","Spring-2008",IF((LEFT(E822,3))="082","Summer-2008",IF((LEFT(E822,3))="083","Fall-2008",IF((LEFT(E822,3))="091","Spring-2009",IF((LEFT(E822,3))="092","Summer-2009",IF((LEFT(E822,3))="093","Fall-2009",IF((LEFT(E822,3))="101","Spring-2010",IF((LEFT(E822,3))="102","Summer-2010",IF((LEFT(E822,3))="103","Fall-2010",IF((LEFT(E822,3))="111","Spring-2011",IF((LEFT(E822,3))="112","Summer-2011",IF((LEFT(E822,3))="113","Fall-2011",IF((LEFT(E822,3))="121","Spring-2012",IF((LEFT(E822,3))="122","Summer-2012",IF((LEFT(E822,3))="123","Fall-2012",IF((LEFT(E822,3))="131","Spring-2013",IF((LEFT(E822,3))="132","Summer-2013",IF((LEFT(E822,3))="133","Fall-2013",IF((LEFT(E822,3))="141","Spring-2014",IF((LEFT(E822,3))="142","Summer-2014",IF((LEFT(E822,3))="143","Fall-2014",0)))))))))))))))))))))))))</f>
        <v/>
      </c>
      <c r="H822" s="85" t="inlineStr">
        <is>
          <t>Summer-2015</t>
        </is>
      </c>
      <c r="I822" s="85" t="inlineStr">
        <is>
          <t>-</t>
        </is>
      </c>
      <c r="J822" s="85" t="inlineStr">
        <is>
          <t>-</t>
        </is>
      </c>
      <c r="K822" s="85" t="inlineStr">
        <is>
          <t>Section-10, Block-A, Len-14, House-15, Mirpur, Dhaka-1216</t>
        </is>
      </c>
      <c r="L822" s="85" t="inlineStr">
        <is>
          <t>Section-10, Block-A, Len-14, House-15, Mirpur, Dhaka-1216</t>
        </is>
      </c>
      <c r="M822" s="32" t="inlineStr">
        <is>
          <t>01796583652</t>
        </is>
      </c>
      <c r="N822" s="90" t="inlineStr">
        <is>
          <t>sabrina_dizzy@yahoo.com</t>
        </is>
      </c>
    </row>
    <row customHeight="1" ht="12.75" r="823" s="161">
      <c r="A823" s="10" t="n"/>
      <c r="B823" s="85" t="n">
        <v>820</v>
      </c>
      <c r="C823" s="85" t="n"/>
      <c r="D823" s="96" t="inlineStr">
        <is>
          <t>Md. Istiak Ibrahim</t>
        </is>
      </c>
      <c r="E823" s="29" t="inlineStr">
        <is>
          <t>111-11-1766</t>
        </is>
      </c>
      <c r="F823" s="49">
        <f>IF((MID(E823,5,2))="10","ENG",IF((MID(E823,5,2))="11","BBA",IF((MID(E823,5,2))="12","MBA(E)",IF((MID(E823,5,2))="14","MBA",IF((MID(E823,5,2))="15","CSE",IF((MID(E823,5,2))="16","CIS",IF((MID(E823,5,2))="17","MS-MIS",IF((MID(E823,5,2))="18","B.COM",IF((MID(E823,5,2))="19","ETE",IF((MID(E823,5,2))="20","CS",IF((MID(E823,5,2))="21","MA-ENG(P)",IF((MID(E823,5,2))="22","MA-ENG(F)",IF((MID(E823,5,2))="23","TE",IF((MID(E823,5,2))="24","JMC",IF((MID(E823,5,2))="25","MS-CSE",IF((MID(E823,5,2))="26","LLB(H)",IF((MID(E823,5,2))="27","BRE",IF((MID(E823,5,2))="28","MSS-JMC",IF((MID(E823,5,2))="29","PHARMACY",IF((MID(E823,5,2))="30","ESDM",IF((MID(E823,5,2))="31","MS-ETE",IF((MID(E823,5,2))="32","MS-TE",IF((MID(E823,5,2))="33","EEE",IF((MID(E823,5,2))="34","NFE",IF((MID(E823,5,2))="35","SWE",IF((MID(E823,5,2))="36","LLB(P)",IF((MID(E823,5,2))="37","LLM(Pre)",IF((MID(E823,5,2))="38","LLM(F)",IF((MID(E823,5,2))="39","ICT",IF((MID(E823,5,2))="40","MTCA",IF((MID(E823,5,2))="41","MS-PH",IF((MID(E823,5,2))="42","ARCH",IF((MID(E823,5,2))="43","THM",IF((MID(E823,5,2))="44","MS-SWE",IF((MID(E823,5,2))="45","ENTRE",IF((MID(E823,5,2))="46","M-PHARM",IF((MID(E823,5,2))="47","CIVIL-ENG",0)))))))))))))))))))))))))))))))))))))</f>
        <v/>
      </c>
      <c r="G823" s="90">
        <f>IF((LEFT(E823,3))="063","Fall-2006",IF((LEFT(E823,3))="071","Spring-2007",IF((LEFT(E823,3))="072","Summer-2007",IF((LEFT(E823,3))="073","Fall-2007",IF((LEFT(E823,3))="081","Spring-2008",IF((LEFT(E823,3))="082","Summer-2008",IF((LEFT(E823,3))="083","Fall-2008",IF((LEFT(E823,3))="091","Spring-2009",IF((LEFT(E823,3))="092","Summer-2009",IF((LEFT(E823,3))="093","Fall-2009",IF((LEFT(E823,3))="101","Spring-2010",IF((LEFT(E823,3))="102","Summer-2010",IF((LEFT(E823,3))="103","Fall-2010",IF((LEFT(E823,3))="111","Spring-2011",IF((LEFT(E823,3))="112","Summer-2011",IF((LEFT(E823,3))="113","Fall-2011",IF((LEFT(E823,3))="121","Spring-2012",IF((LEFT(E823,3))="122","Summer-2012",IF((LEFT(E823,3))="123","Fall-2012",IF((LEFT(E823,3))="131","Spring-2013",IF((LEFT(E823,3))="132","Summer-2013",IF((LEFT(E823,3))="133","Fall-2013",IF((LEFT(E823,3))="141","Spring-2014",IF((LEFT(E823,3))="142","Summer-2014",IF((LEFT(E823,3))="143","Fall-2014",0)))))))))))))))))))))))))</f>
        <v/>
      </c>
      <c r="H823" s="85" t="inlineStr">
        <is>
          <t>Spring-2015</t>
        </is>
      </c>
      <c r="I823" s="85" t="inlineStr">
        <is>
          <t>-</t>
        </is>
      </c>
      <c r="J823" s="85" t="inlineStr">
        <is>
          <t>-</t>
        </is>
      </c>
      <c r="K823" s="85" t="inlineStr">
        <is>
          <t>Vill-Noapara, P.O-Tarabo, P.S-Rupgonj, Dis-Narayangonj, Holding-731</t>
        </is>
      </c>
      <c r="L823" s="85" t="inlineStr">
        <is>
          <t>Vill-Noapara, P.O-Tarabo, P.S-Rupgonj, Dis-Narayangonj, Holding-731</t>
        </is>
      </c>
      <c r="M823" s="32" t="inlineStr">
        <is>
          <t>01672071693</t>
        </is>
      </c>
      <c r="N823" t="inlineStr">
        <is>
          <t>istiak159@hotmail.com</t>
        </is>
      </c>
    </row>
    <row customHeight="1" ht="12.75" r="824" s="161">
      <c r="A824" s="10" t="n"/>
      <c r="B824" s="85" t="n">
        <v>821</v>
      </c>
      <c r="C824" s="85" t="n"/>
      <c r="D824" s="96" t="inlineStr">
        <is>
          <t>Nasreen Araby</t>
        </is>
      </c>
      <c r="E824" s="29" t="inlineStr">
        <is>
          <t>111-11-1780</t>
        </is>
      </c>
      <c r="F824" s="49">
        <f>IF((MID(E824,5,2))="10","ENG",IF((MID(E824,5,2))="11","BBA",IF((MID(E824,5,2))="12","MBA(E)",IF((MID(E824,5,2))="14","MBA",IF((MID(E824,5,2))="15","CSE",IF((MID(E824,5,2))="16","CIS",IF((MID(E824,5,2))="17","MS-MIS",IF((MID(E824,5,2))="18","B.COM",IF((MID(E824,5,2))="19","ETE",IF((MID(E824,5,2))="20","CS",IF((MID(E824,5,2))="21","MA-ENG(P)",IF((MID(E824,5,2))="22","MA-ENG(F)",IF((MID(E824,5,2))="23","TE",IF((MID(E824,5,2))="24","JMC",IF((MID(E824,5,2))="25","MS-CSE",IF((MID(E824,5,2))="26","LLB(H)",IF((MID(E824,5,2))="27","BRE",IF((MID(E824,5,2))="28","MSS-JMC",IF((MID(E824,5,2))="29","PHARMACY",IF((MID(E824,5,2))="30","ESDM",IF((MID(E824,5,2))="31","MS-ETE",IF((MID(E824,5,2))="32","MS-TE",IF((MID(E824,5,2))="33","EEE",IF((MID(E824,5,2))="34","NFE",IF((MID(E824,5,2))="35","SWE",IF((MID(E824,5,2))="36","LLB(P)",IF((MID(E824,5,2))="37","LLM(Pre)",IF((MID(E824,5,2))="38","LLM(F)",IF((MID(E824,5,2))="39","ICT",IF((MID(E824,5,2))="40","MTCA",IF((MID(E824,5,2))="41","MS-PH",IF((MID(E824,5,2))="42","ARCH",IF((MID(E824,5,2))="43","THM",IF((MID(E824,5,2))="44","MS-SWE",IF((MID(E824,5,2))="45","ENTRE",IF((MID(E824,5,2))="46","M-PHARM",IF((MID(E824,5,2))="47","CIVIL-ENG",0)))))))))))))))))))))))))))))))))))))</f>
        <v/>
      </c>
      <c r="G824" s="90">
        <f>IF((LEFT(E824,3))="063","Fall-2006",IF((LEFT(E824,3))="071","Spring-2007",IF((LEFT(E824,3))="072","Summer-2007",IF((LEFT(E824,3))="073","Fall-2007",IF((LEFT(E824,3))="081","Spring-2008",IF((LEFT(E824,3))="082","Summer-2008",IF((LEFT(E824,3))="083","Fall-2008",IF((LEFT(E824,3))="091","Spring-2009",IF((LEFT(E824,3))="092","Summer-2009",IF((LEFT(E824,3))="093","Fall-2009",IF((LEFT(E824,3))="101","Spring-2010",IF((LEFT(E824,3))="102","Summer-2010",IF((LEFT(E824,3))="103","Fall-2010",IF((LEFT(E824,3))="111","Spring-2011",IF((LEFT(E824,3))="112","Summer-2011",IF((LEFT(E824,3))="113","Fall-2011",IF((LEFT(E824,3))="121","Spring-2012",IF((LEFT(E824,3))="122","Summer-2012",IF((LEFT(E824,3))="123","Fall-2012",IF((LEFT(E824,3))="131","Spring-2013",IF((LEFT(E824,3))="132","Summer-2013",IF((LEFT(E824,3))="133","Fall-2013",IF((LEFT(E824,3))="141","Spring-2014",IF((LEFT(E824,3))="142","Summer-2014",IF((LEFT(E824,3))="143","Fall-2014",0)))))))))))))))))))))))))</f>
        <v/>
      </c>
      <c r="H824" s="85" t="inlineStr">
        <is>
          <t>Spring-2015</t>
        </is>
      </c>
      <c r="I824" s="85" t="inlineStr">
        <is>
          <t>-</t>
        </is>
      </c>
      <c r="J824" s="85" t="inlineStr">
        <is>
          <t>-</t>
        </is>
      </c>
      <c r="K824" s="85" t="inlineStr">
        <is>
          <t>66/1, West Raza Bazar, Dhanmondi, Dhaka</t>
        </is>
      </c>
      <c r="L824" s="85" t="inlineStr">
        <is>
          <t>Vill-Gokul, P.O-Bogra, P.S-Bogra, Dis-Bogra</t>
        </is>
      </c>
      <c r="M824" s="32" t="inlineStr">
        <is>
          <t>01677298978</t>
        </is>
      </c>
      <c r="N824" t="inlineStr">
        <is>
          <t>nasrinarabi11@gmail.com</t>
        </is>
      </c>
    </row>
    <row customHeight="1" ht="12.75" r="825" s="161">
      <c r="A825" s="10" t="n"/>
      <c r="B825" s="85" t="n">
        <v>822</v>
      </c>
      <c r="C825" s="85" t="n"/>
      <c r="D825" s="96" t="inlineStr">
        <is>
          <t>Nilufar Yesmen</t>
        </is>
      </c>
      <c r="E825" s="29" t="inlineStr">
        <is>
          <t>111-11-2030</t>
        </is>
      </c>
      <c r="F825" s="49">
        <f>IF((MID(E825,5,2))="10","ENG",IF((MID(E825,5,2))="11","BBA",IF((MID(E825,5,2))="12","MBA(E)",IF((MID(E825,5,2))="14","MBA",IF((MID(E825,5,2))="15","CSE",IF((MID(E825,5,2))="16","CIS",IF((MID(E825,5,2))="17","MS-MIS",IF((MID(E825,5,2))="18","B.COM",IF((MID(E825,5,2))="19","ETE",IF((MID(E825,5,2))="20","CS",IF((MID(E825,5,2))="21","MA-ENG(P)",IF((MID(E825,5,2))="22","MA-ENG(F)",IF((MID(E825,5,2))="23","TE",IF((MID(E825,5,2))="24","JMC",IF((MID(E825,5,2))="25","MS-CSE",IF((MID(E825,5,2))="26","LLB(H)",IF((MID(E825,5,2))="27","BRE",IF((MID(E825,5,2))="28","MSS-JMC",IF((MID(E825,5,2))="29","PHARMACY",IF((MID(E825,5,2))="30","ESDM",IF((MID(E825,5,2))="31","MS-ETE",IF((MID(E825,5,2))="32","MS-TE",IF((MID(E825,5,2))="33","EEE",IF((MID(E825,5,2))="34","NFE",IF((MID(E825,5,2))="35","SWE",IF((MID(E825,5,2))="36","LLB(P)",IF((MID(E825,5,2))="37","LLM(Pre)",IF((MID(E825,5,2))="38","LLM(F)",IF((MID(E825,5,2))="39","ICT",IF((MID(E825,5,2))="40","MTCA",IF((MID(E825,5,2))="41","MS-PH",IF((MID(E825,5,2))="42","ARCH",IF((MID(E825,5,2))="43","THM",IF((MID(E825,5,2))="44","MS-SWE",IF((MID(E825,5,2))="45","ENTRE",IF((MID(E825,5,2))="46","M-PHARM",IF((MID(E825,5,2))="47","CIVIL-ENG",0)))))))))))))))))))))))))))))))))))))</f>
        <v/>
      </c>
      <c r="G825" s="90">
        <f>IF((LEFT(E825,3))="063","Fall-2006",IF((LEFT(E825,3))="071","Spring-2007",IF((LEFT(E825,3))="072","Summer-2007",IF((LEFT(E825,3))="073","Fall-2007",IF((LEFT(E825,3))="081","Spring-2008",IF((LEFT(E825,3))="082","Summer-2008",IF((LEFT(E825,3))="083","Fall-2008",IF((LEFT(E825,3))="091","Spring-2009",IF((LEFT(E825,3))="092","Summer-2009",IF((LEFT(E825,3))="093","Fall-2009",IF((LEFT(E825,3))="101","Spring-2010",IF((LEFT(E825,3))="102","Summer-2010",IF((LEFT(E825,3))="103","Fall-2010",IF((LEFT(E825,3))="111","Spring-2011",IF((LEFT(E825,3))="112","Summer-2011",IF((LEFT(E825,3))="113","Fall-2011",IF((LEFT(E825,3))="121","Spring-2012",IF((LEFT(E825,3))="122","Summer-2012",IF((LEFT(E825,3))="123","Fall-2012",IF((LEFT(E825,3))="131","Spring-2013",IF((LEFT(E825,3))="132","Summer-2013",IF((LEFT(E825,3))="133","Fall-2013",IF((LEFT(E825,3))="141","Spring-2014",IF((LEFT(E825,3))="142","Summer-2014",IF((LEFT(E825,3))="143","Fall-2014",0)))))))))))))))))))))))))</f>
        <v/>
      </c>
      <c r="H825" s="85" t="inlineStr">
        <is>
          <t>Summer-2014</t>
        </is>
      </c>
      <c r="I825" s="85" t="inlineStr">
        <is>
          <t>Faishon Comfort (BD) Limited</t>
        </is>
      </c>
      <c r="J825" s="85" t="inlineStr">
        <is>
          <t>Asst. Merchandiser</t>
        </is>
      </c>
      <c r="K825" s="77" t="inlineStr">
        <is>
          <t>130/131 Tejkunipara, Tejgaon, Dhaka-1215</t>
        </is>
      </c>
      <c r="L825" s="77" t="inlineStr">
        <is>
          <t>VillL: Sekandarpur, Dist: Feni, PO: Sekandarpur, Thana: Dagoanbhuyian</t>
        </is>
      </c>
      <c r="M825" s="32" t="inlineStr">
        <is>
          <t>01818019651</t>
        </is>
      </c>
      <c r="N825" t="inlineStr">
        <is>
          <t>nilufar11-2030@diu.edu.bd</t>
        </is>
      </c>
    </row>
    <row customHeight="1" ht="12.75" r="826" s="161">
      <c r="A826" s="10" t="n"/>
      <c r="B826" s="85" t="n">
        <v>823</v>
      </c>
      <c r="C826" s="85" t="n"/>
      <c r="D826" s="96" t="inlineStr">
        <is>
          <t>Kazi Abdullah Al Mamun</t>
        </is>
      </c>
      <c r="E826" s="29" t="inlineStr">
        <is>
          <t>111-15-1275</t>
        </is>
      </c>
      <c r="F826" s="49">
        <f>IF((MID(E826,5,2))="10","ENG",IF((MID(E826,5,2))="11","BBA",IF((MID(E826,5,2))="12","MBA(E)",IF((MID(E826,5,2))="14","MBA",IF((MID(E826,5,2))="15","CSE",IF((MID(E826,5,2))="16","CIS",IF((MID(E826,5,2))="17","MS-MIS",IF((MID(E826,5,2))="18","B.COM",IF((MID(E826,5,2))="19","ETE",IF((MID(E826,5,2))="20","CS",IF((MID(E826,5,2))="21","MA-ENG(P)",IF((MID(E826,5,2))="22","MA-ENG(F)",IF((MID(E826,5,2))="23","TE",IF((MID(E826,5,2))="24","JMC",IF((MID(E826,5,2))="25","MS-CSE",IF((MID(E826,5,2))="26","LLB(H)",IF((MID(E826,5,2))="27","BRE",IF((MID(E826,5,2))="28","MSS-JMC",IF((MID(E826,5,2))="29","PHARMACY",IF((MID(E826,5,2))="30","ESDM",IF((MID(E826,5,2))="31","MS-ETE",IF((MID(E826,5,2))="32","MS-TE",IF((MID(E826,5,2))="33","EEE",IF((MID(E826,5,2))="34","NFE",IF((MID(E826,5,2))="35","SWE",IF((MID(E826,5,2))="36","LLB(P)",IF((MID(E826,5,2))="37","LLM(Pre)",IF((MID(E826,5,2))="38","LLM(F)",IF((MID(E826,5,2))="39","ICT",IF((MID(E826,5,2))="40","MTCA",IF((MID(E826,5,2))="41","MS-PH",IF((MID(E826,5,2))="42","ARCH",IF((MID(E826,5,2))="43","THM",IF((MID(E826,5,2))="44","MS-SWE",IF((MID(E826,5,2))="45","ENTRE",IF((MID(E826,5,2))="46","M-PHARM",IF((MID(E826,5,2))="47","CIVIL-ENG",0)))))))))))))))))))))))))))))))))))))</f>
        <v/>
      </c>
      <c r="G826" s="90">
        <f>IF((LEFT(E826,3))="063","Fall-2006",IF((LEFT(E826,3))="071","Spring-2007",IF((LEFT(E826,3))="072","Summer-2007",IF((LEFT(E826,3))="073","Fall-2007",IF((LEFT(E826,3))="081","Spring-2008",IF((LEFT(E826,3))="082","Summer-2008",IF((LEFT(E826,3))="083","Fall-2008",IF((LEFT(E826,3))="091","Spring-2009",IF((LEFT(E826,3))="092","Summer-2009",IF((LEFT(E826,3))="093","Fall-2009",IF((LEFT(E826,3))="101","Spring-2010",IF((LEFT(E826,3))="102","Summer-2010",IF((LEFT(E826,3))="103","Fall-2010",IF((LEFT(E826,3))="111","Spring-2011",IF((LEFT(E826,3))="112","Summer-2011",IF((LEFT(E826,3))="113","Fall-2011",IF((LEFT(E826,3))="121","Spring-2012",IF((LEFT(E826,3))="122","Summer-2012",IF((LEFT(E826,3))="123","Fall-2012",IF((LEFT(E826,3))="131","Spring-2013",IF((LEFT(E826,3))="132","Summer-2013",IF((LEFT(E826,3))="133","Fall-2013",IF((LEFT(E826,3))="141","Spring-2014",IF((LEFT(E826,3))="142","Summer-2014",IF((LEFT(E826,3))="143","Fall-2014",0)))))))))))))))))))))))))</f>
        <v/>
      </c>
      <c r="H826" s="85" t="n">
        <v>2014</v>
      </c>
      <c r="I826" s="85" t="inlineStr">
        <is>
          <t xml:space="preserve">Cloud Solution LTD. </t>
        </is>
      </c>
      <c r="J826" s="85" t="inlineStr">
        <is>
          <t>Android App Developer</t>
        </is>
      </c>
      <c r="K826" s="77" t="inlineStr">
        <is>
          <t>42, North Circular Road, Dhanmondi, Dhaka-1205</t>
        </is>
      </c>
      <c r="L826" s="77" t="inlineStr">
        <is>
          <t>Vill: Momarizpur, Thana: Dagon Vhuiyan, PO: Bakerbazar, Dist: Feni</t>
        </is>
      </c>
      <c r="M826" s="32" t="inlineStr">
        <is>
          <t>01684611172</t>
        </is>
      </c>
      <c r="N826" t="inlineStr">
        <is>
          <t>mamun15-1275@diu.edu.bd</t>
        </is>
      </c>
    </row>
    <row customHeight="1" ht="12.75" r="827" s="161">
      <c r="A827" s="10" t="n"/>
      <c r="B827" s="85" t="n">
        <v>824</v>
      </c>
      <c r="C827" s="85" t="n"/>
      <c r="D827" s="96" t="inlineStr">
        <is>
          <t>Ragia Afrin Priya</t>
        </is>
      </c>
      <c r="E827" s="29" t="inlineStr">
        <is>
          <t>121-11-2326</t>
        </is>
      </c>
      <c r="F827" s="49">
        <f>IF((MID(E827,5,2))="10","ENG",IF((MID(E827,5,2))="11","BBA",IF((MID(E827,5,2))="12","MBA(E)",IF((MID(E827,5,2))="14","MBA",IF((MID(E827,5,2))="15","CSE",IF((MID(E827,5,2))="16","CIS",IF((MID(E827,5,2))="17","MS-MIS",IF((MID(E827,5,2))="18","B.COM",IF((MID(E827,5,2))="19","ETE",IF((MID(E827,5,2))="20","CS",IF((MID(E827,5,2))="21","MA-ENG(P)",IF((MID(E827,5,2))="22","MA-ENG(F)",IF((MID(E827,5,2))="23","TE",IF((MID(E827,5,2))="24","JMC",IF((MID(E827,5,2))="25","MS-CSE",IF((MID(E827,5,2))="26","LLB(H)",IF((MID(E827,5,2))="27","BRE",IF((MID(E827,5,2))="28","MSS-JMC",IF((MID(E827,5,2))="29","PHARMACY",IF((MID(E827,5,2))="30","ESDM",IF((MID(E827,5,2))="31","MS-ETE",IF((MID(E827,5,2))="32","MS-TE",IF((MID(E827,5,2))="33","EEE",IF((MID(E827,5,2))="34","NFE",IF((MID(E827,5,2))="35","SWE",IF((MID(E827,5,2))="36","LLB(P)",IF((MID(E827,5,2))="37","LLM(Pre)",IF((MID(E827,5,2))="38","LLM(F)",IF((MID(E827,5,2))="39","ICT",IF((MID(E827,5,2))="40","MTCA",IF((MID(E827,5,2))="41","MS-PH",IF((MID(E827,5,2))="42","ARCH",IF((MID(E827,5,2))="43","THM",IF((MID(E827,5,2))="44","MS-SWE",IF((MID(E827,5,2))="45","ENTRE",IF((MID(E827,5,2))="46","M-PHARM",IF((MID(E827,5,2))="47","CIVIL-ENG",0)))))))))))))))))))))))))))))))))))))</f>
        <v/>
      </c>
      <c r="G827" s="90">
        <f>IF((LEFT(E827,3))="063","Fall-2006",IF((LEFT(E827,3))="071","Spring-2007",IF((LEFT(E827,3))="072","Summer-2007",IF((LEFT(E827,3))="073","Fall-2007",IF((LEFT(E827,3))="081","Spring-2008",IF((LEFT(E827,3))="082","Summer-2008",IF((LEFT(E827,3))="083","Fall-2008",IF((LEFT(E827,3))="091","Spring-2009",IF((LEFT(E827,3))="092","Summer-2009",IF((LEFT(E827,3))="093","Fall-2009",IF((LEFT(E827,3))="101","Spring-2010",IF((LEFT(E827,3))="102","Summer-2010",IF((LEFT(E827,3))="103","Fall-2010",IF((LEFT(E827,3))="111","Spring-2011",IF((LEFT(E827,3))="112","Summer-2011",IF((LEFT(E827,3))="113","Fall-2011",IF((LEFT(E827,3))="121","Spring-2012",IF((LEFT(E827,3))="122","Summer-2012",IF((LEFT(E827,3))="123","Fall-2012",IF((LEFT(E827,3))="131","Spring-2013",IF((LEFT(E827,3))="132","Summer-2013",IF((LEFT(E827,3))="133","Fall-2013",IF((LEFT(E827,3))="141","Spring-2014",IF((LEFT(E827,3))="142","Summer-2014",IF((LEFT(E827,3))="143","Fall-2014",0)))))))))))))))))))))))))</f>
        <v/>
      </c>
      <c r="H827" s="85" t="inlineStr">
        <is>
          <t>Summer-2015</t>
        </is>
      </c>
      <c r="I827" s="85" t="inlineStr">
        <is>
          <t>-</t>
        </is>
      </c>
      <c r="J827" s="85" t="inlineStr">
        <is>
          <t>-</t>
        </is>
      </c>
      <c r="K827" s="77" t="inlineStr">
        <is>
          <t>24/3-D, Shukrabad, Dhanmondi, Dhaka.</t>
        </is>
      </c>
      <c r="L827" s="77" t="inlineStr">
        <is>
          <t>24/3-D, Shukrabad, Dhanmondi, Dhaka.</t>
        </is>
      </c>
      <c r="M827" s="32" t="inlineStr">
        <is>
          <t>01684611172</t>
        </is>
      </c>
      <c r="N827" s="90" t="inlineStr">
        <is>
          <t>priya11-2326@diu.edu.bd</t>
        </is>
      </c>
    </row>
    <row customHeight="1" ht="12.75" r="828" s="161">
      <c r="A828" s="10" t="n"/>
      <c r="B828" s="85" t="n">
        <v>825</v>
      </c>
      <c r="C828" s="85" t="n"/>
      <c r="D828" s="96" t="inlineStr">
        <is>
          <t>Md Polash Rahaman</t>
        </is>
      </c>
      <c r="E828" s="29" t="inlineStr">
        <is>
          <t>121-11-2327</t>
        </is>
      </c>
      <c r="F828" s="49">
        <f>IF((MID(E828,5,2))="10","ENG",IF((MID(E828,5,2))="11","BBA",IF((MID(E828,5,2))="12","MBA(E)",IF((MID(E828,5,2))="14","MBA",IF((MID(E828,5,2))="15","CSE",IF((MID(E828,5,2))="16","CIS",IF((MID(E828,5,2))="17","MS-MIS",IF((MID(E828,5,2))="18","B.COM",IF((MID(E828,5,2))="19","ETE",IF((MID(E828,5,2))="20","CS",IF((MID(E828,5,2))="21","MA-ENG(P)",IF((MID(E828,5,2))="22","MA-ENG(F)",IF((MID(E828,5,2))="23","TE",IF((MID(E828,5,2))="24","JMC",IF((MID(E828,5,2))="25","MS-CSE",IF((MID(E828,5,2))="26","LLB(H)",IF((MID(E828,5,2))="27","BRE",IF((MID(E828,5,2))="28","MSS-JMC",IF((MID(E828,5,2))="29","PHARMACY",IF((MID(E828,5,2))="30","ESDM",IF((MID(E828,5,2))="31","MS-ETE",IF((MID(E828,5,2))="32","MS-TE",IF((MID(E828,5,2))="33","EEE",IF((MID(E828,5,2))="34","NFE",IF((MID(E828,5,2))="35","SWE",IF((MID(E828,5,2))="36","LLB(P)",IF((MID(E828,5,2))="37","LLM(Pre)",IF((MID(E828,5,2))="38","LLM(F)",IF((MID(E828,5,2))="39","ICT",IF((MID(E828,5,2))="40","MTCA",IF((MID(E828,5,2))="41","MS-PH",IF((MID(E828,5,2))="42","ARCH",IF((MID(E828,5,2))="43","THM",IF((MID(E828,5,2))="44","MS-SWE",IF((MID(E828,5,2))="45","ENTRE",IF((MID(E828,5,2))="46","M-PHARM",IF((MID(E828,5,2))="47","CIVIL-ENG",0)))))))))))))))))))))))))))))))))))))</f>
        <v/>
      </c>
      <c r="G828" s="90">
        <f>IF((LEFT(E828,3))="063","Fall-2006",IF((LEFT(E828,3))="071","Spring-2007",IF((LEFT(E828,3))="072","Summer-2007",IF((LEFT(E828,3))="073","Fall-2007",IF((LEFT(E828,3))="081","Spring-2008",IF((LEFT(E828,3))="082","Summer-2008",IF((LEFT(E828,3))="083","Fall-2008",IF((LEFT(E828,3))="091","Spring-2009",IF((LEFT(E828,3))="092","Summer-2009",IF((LEFT(E828,3))="093","Fall-2009",IF((LEFT(E828,3))="101","Spring-2010",IF((LEFT(E828,3))="102","Summer-2010",IF((LEFT(E828,3))="103","Fall-2010",IF((LEFT(E828,3))="111","Spring-2011",IF((LEFT(E828,3))="112","Summer-2011",IF((LEFT(E828,3))="113","Fall-2011",IF((LEFT(E828,3))="121","Spring-2012",IF((LEFT(E828,3))="122","Summer-2012",IF((LEFT(E828,3))="123","Fall-2012",IF((LEFT(E828,3))="131","Spring-2013",IF((LEFT(E828,3))="132","Summer-2013",IF((LEFT(E828,3))="133","Fall-2013",IF((LEFT(E828,3))="141","Spring-2014",IF((LEFT(E828,3))="142","Summer-2014",IF((LEFT(E828,3))="143","Fall-2014",0)))))))))))))))))))))))))</f>
        <v/>
      </c>
      <c r="H828" s="85" t="inlineStr">
        <is>
          <t>Summer-2015</t>
        </is>
      </c>
      <c r="I828" s="85" t="inlineStr">
        <is>
          <t>-</t>
        </is>
      </c>
      <c r="J828" s="85" t="inlineStr">
        <is>
          <t>-</t>
        </is>
      </c>
      <c r="K828" s="77" t="inlineStr">
        <is>
          <t>24/3-D, Shukrabad, Dhanmondi, Dhaka.</t>
        </is>
      </c>
      <c r="L828" s="77" t="inlineStr">
        <is>
          <t>24/3-D, Shukrabad, Dhanmondi, Dhaka.</t>
        </is>
      </c>
      <c r="M828" s="32" t="inlineStr">
        <is>
          <t>01621821657</t>
        </is>
      </c>
      <c r="N828" s="90" t="inlineStr">
        <is>
          <t>polash11-2327@diu.edu.bd</t>
        </is>
      </c>
    </row>
    <row customHeight="1" ht="12.75" r="829" s="161">
      <c r="A829" s="10" t="n"/>
      <c r="B829" s="85" t="n">
        <v>826</v>
      </c>
      <c r="C829" s="85" t="n"/>
      <c r="D829" s="96" t="inlineStr">
        <is>
          <t>Umme Habiba Khanam</t>
        </is>
      </c>
      <c r="E829" s="29" t="inlineStr">
        <is>
          <t>121-15-1628</t>
        </is>
      </c>
      <c r="F829" s="49">
        <f>IF((MID(E829,5,2))="10","ENG",IF((MID(E829,5,2))="11","BBA",IF((MID(E829,5,2))="12","MBA(E)",IF((MID(E829,5,2))="14","MBA",IF((MID(E829,5,2))="15","CSE",IF((MID(E829,5,2))="16","CIS",IF((MID(E829,5,2))="17","MS-MIS",IF((MID(E829,5,2))="18","B.COM",IF((MID(E829,5,2))="19","ETE",IF((MID(E829,5,2))="20","CS",IF((MID(E829,5,2))="21","MA-ENG(P)",IF((MID(E829,5,2))="22","MA-ENG(F)",IF((MID(E829,5,2))="23","TE",IF((MID(E829,5,2))="24","JMC",IF((MID(E829,5,2))="25","MS-CSE",IF((MID(E829,5,2))="26","LLB(H)",IF((MID(E829,5,2))="27","BRE",IF((MID(E829,5,2))="28","MSS-JMC",IF((MID(E829,5,2))="29","PHARMACY",IF((MID(E829,5,2))="30","ESDM",IF((MID(E829,5,2))="31","MS-ETE",IF((MID(E829,5,2))="32","MS-TE",IF((MID(E829,5,2))="33","EEE",IF((MID(E829,5,2))="34","NFE",IF((MID(E829,5,2))="35","SWE",IF((MID(E829,5,2))="36","LLB(P)",IF((MID(E829,5,2))="37","LLM(Pre)",IF((MID(E829,5,2))="38","LLM(F)",IF((MID(E829,5,2))="39","ICT",IF((MID(E829,5,2))="40","MTCA",IF((MID(E829,5,2))="41","MS-PH",IF((MID(E829,5,2))="42","ARCH",IF((MID(E829,5,2))="43","THM",IF((MID(E829,5,2))="44","MS-SWE",IF((MID(E829,5,2))="45","ENTRE",IF((MID(E829,5,2))="46","M-PHARM",IF((MID(E829,5,2))="47","CIVIL-ENG",0)))))))))))))))))))))))))))))))))))))</f>
        <v/>
      </c>
      <c r="G829" s="90">
        <f>IF((LEFT(E829,3))="063","Fall-2006",IF((LEFT(E829,3))="071","Spring-2007",IF((LEFT(E829,3))="072","Summer-2007",IF((LEFT(E829,3))="073","Fall-2007",IF((LEFT(E829,3))="081","Spring-2008",IF((LEFT(E829,3))="082","Summer-2008",IF((LEFT(E829,3))="083","Fall-2008",IF((LEFT(E829,3))="091","Spring-2009",IF((LEFT(E829,3))="092","Summer-2009",IF((LEFT(E829,3))="093","Fall-2009",IF((LEFT(E829,3))="101","Spring-2010",IF((LEFT(E829,3))="102","Summer-2010",IF((LEFT(E829,3))="103","Fall-2010",IF((LEFT(E829,3))="111","Spring-2011",IF((LEFT(E829,3))="112","Summer-2011",IF((LEFT(E829,3))="113","Fall-2011",IF((LEFT(E829,3))="121","Spring-2012",IF((LEFT(E829,3))="122","Summer-2012",IF((LEFT(E829,3))="123","Fall-2012",IF((LEFT(E829,3))="131","Spring-2013",IF((LEFT(E829,3))="132","Summer-2013",IF((LEFT(E829,3))="133","Fall-2013",IF((LEFT(E829,3))="141","Spring-2014",IF((LEFT(E829,3))="142","Summer-2014",IF((LEFT(E829,3))="143","Fall-2014",0)))))))))))))))))))))))))</f>
        <v/>
      </c>
      <c r="H829" s="85" t="inlineStr">
        <is>
          <t>Summer-2015</t>
        </is>
      </c>
      <c r="I829" s="85" t="inlineStr">
        <is>
          <t>-</t>
        </is>
      </c>
      <c r="J829" s="85" t="inlineStr">
        <is>
          <t>-</t>
        </is>
      </c>
      <c r="K829" s="77" t="inlineStr">
        <is>
          <t>Vill-Kamiali, Post-Kemiali, Thana-Darura, Dist-Comilla.</t>
        </is>
      </c>
      <c r="L829" s="77" t="inlineStr">
        <is>
          <t>Vill-Kamiali, Post-Kemiali, Thana-Darura, Dist-Comilla.</t>
        </is>
      </c>
      <c r="M829" s="32" t="inlineStr">
        <is>
          <t>01723494652</t>
        </is>
      </c>
      <c r="N829" s="90" t="inlineStr">
        <is>
          <t>lubnadiu@gmail.com</t>
        </is>
      </c>
    </row>
    <row customHeight="1" ht="12.75" r="830" s="161">
      <c r="A830" s="10" t="n"/>
      <c r="B830" s="85" t="n">
        <v>827</v>
      </c>
      <c r="C830" s="85" t="n"/>
      <c r="D830" s="96" t="inlineStr">
        <is>
          <t>Sajia Afrin Sana</t>
        </is>
      </c>
      <c r="E830" s="29" t="inlineStr">
        <is>
          <t>121-11-2362</t>
        </is>
      </c>
      <c r="F830" s="49">
        <f>IF((MID(E830,5,2))="10","ENG",IF((MID(E830,5,2))="11","BBA",IF((MID(E830,5,2))="12","MBA(E)",IF((MID(E830,5,2))="14","MBA",IF((MID(E830,5,2))="15","CSE",IF((MID(E830,5,2))="16","CIS",IF((MID(E830,5,2))="17","MS-MIS",IF((MID(E830,5,2))="18","B.COM",IF((MID(E830,5,2))="19","ETE",IF((MID(E830,5,2))="20","CS",IF((MID(E830,5,2))="21","MA-ENG(P)",IF((MID(E830,5,2))="22","MA-ENG(F)",IF((MID(E830,5,2))="23","TE",IF((MID(E830,5,2))="24","JMC",IF((MID(E830,5,2))="25","MS-CSE",IF((MID(E830,5,2))="26","LLB(H)",IF((MID(E830,5,2))="27","BRE",IF((MID(E830,5,2))="28","MSS-JMC",IF((MID(E830,5,2))="29","PHARMACY",IF((MID(E830,5,2))="30","ESDM",IF((MID(E830,5,2))="31","MS-ETE",IF((MID(E830,5,2))="32","MS-TE",IF((MID(E830,5,2))="33","EEE",IF((MID(E830,5,2))="34","NFE",IF((MID(E830,5,2))="35","SWE",IF((MID(E830,5,2))="36","LLB(P)",IF((MID(E830,5,2))="37","LLM(Pre)",IF((MID(E830,5,2))="38","LLM(F)",IF((MID(E830,5,2))="39","ICT",IF((MID(E830,5,2))="40","MTCA",IF((MID(E830,5,2))="41","MS-PH",IF((MID(E830,5,2))="42","ARCH",IF((MID(E830,5,2))="43","THM",IF((MID(E830,5,2))="44","MS-SWE",IF((MID(E830,5,2))="45","ENTRE",IF((MID(E830,5,2))="46","M-PHARM",IF((MID(E830,5,2))="47","CIVIL-ENG",0)))))))))))))))))))))))))))))))))))))</f>
        <v/>
      </c>
      <c r="G830" s="90">
        <f>IF((LEFT(E830,3))="063","Fall-2006",IF((LEFT(E830,3))="071","Spring-2007",IF((LEFT(E830,3))="072","Summer-2007",IF((LEFT(E830,3))="073","Fall-2007",IF((LEFT(E830,3))="081","Spring-2008",IF((LEFT(E830,3))="082","Summer-2008",IF((LEFT(E830,3))="083","Fall-2008",IF((LEFT(E830,3))="091","Spring-2009",IF((LEFT(E830,3))="092","Summer-2009",IF((LEFT(E830,3))="093","Fall-2009",IF((LEFT(E830,3))="101","Spring-2010",IF((LEFT(E830,3))="102","Summer-2010",IF((LEFT(E830,3))="103","Fall-2010",IF((LEFT(E830,3))="111","Spring-2011",IF((LEFT(E830,3))="112","Summer-2011",IF((LEFT(E830,3))="113","Fall-2011",IF((LEFT(E830,3))="121","Spring-2012",IF((LEFT(E830,3))="122","Summer-2012",IF((LEFT(E830,3))="123","Fall-2012",IF((LEFT(E830,3))="131","Spring-2013",IF((LEFT(E830,3))="132","Summer-2013",IF((LEFT(E830,3))="133","Fall-2013",IF((LEFT(E830,3))="141","Spring-2014",IF((LEFT(E830,3))="142","Summer-2014",IF((LEFT(E830,3))="143","Fall-2014",0)))))))))))))))))))))))))</f>
        <v/>
      </c>
      <c r="H830" s="85" t="inlineStr">
        <is>
          <t>Summer-2015</t>
        </is>
      </c>
      <c r="I830" s="85" t="inlineStr">
        <is>
          <t>-</t>
        </is>
      </c>
      <c r="J830" s="85" t="inlineStr">
        <is>
          <t>-</t>
        </is>
      </c>
      <c r="K830" s="77" t="inlineStr">
        <is>
          <t>House No-7, Road No-9, Block-C, Sector-12, Mirpur, Dhaka.</t>
        </is>
      </c>
      <c r="L830" s="77" t="inlineStr">
        <is>
          <t>House No-7, Road No-9, Block-C, Sector-12, Mirpur, Dhaka.</t>
        </is>
      </c>
      <c r="M830" s="32" t="inlineStr">
        <is>
          <t>01676730947</t>
        </is>
      </c>
      <c r="N830" s="90" t="inlineStr">
        <is>
          <t>sana.sajia@yahoo.com</t>
        </is>
      </c>
    </row>
    <row customHeight="1" ht="12.75" r="831" s="161">
      <c r="A831" s="10" t="n"/>
      <c r="B831" s="85" t="n">
        <v>828</v>
      </c>
      <c r="C831" s="85" t="n"/>
      <c r="D831" s="96" t="inlineStr">
        <is>
          <t>Tonuka Martina Rozario</t>
        </is>
      </c>
      <c r="E831" s="29" t="inlineStr">
        <is>
          <t>121-11-2360</t>
        </is>
      </c>
      <c r="F831" s="49">
        <f>IF((MID(E831,5,2))="10","ENG",IF((MID(E831,5,2))="11","BBA",IF((MID(E831,5,2))="12","MBA(E)",IF((MID(E831,5,2))="14","MBA",IF((MID(E831,5,2))="15","CSE",IF((MID(E831,5,2))="16","CIS",IF((MID(E831,5,2))="17","MS-MIS",IF((MID(E831,5,2))="18","B.COM",IF((MID(E831,5,2))="19","ETE",IF((MID(E831,5,2))="20","CS",IF((MID(E831,5,2))="21","MA-ENG(P)",IF((MID(E831,5,2))="22","MA-ENG(F)",IF((MID(E831,5,2))="23","TE",IF((MID(E831,5,2))="24","JMC",IF((MID(E831,5,2))="25","MS-CSE",IF((MID(E831,5,2))="26","LLB(H)",IF((MID(E831,5,2))="27","BRE",IF((MID(E831,5,2))="28","MSS-JMC",IF((MID(E831,5,2))="29","PHARMACY",IF((MID(E831,5,2))="30","ESDM",IF((MID(E831,5,2))="31","MS-ETE",IF((MID(E831,5,2))="32","MS-TE",IF((MID(E831,5,2))="33","EEE",IF((MID(E831,5,2))="34","NFE",IF((MID(E831,5,2))="35","SWE",IF((MID(E831,5,2))="36","LLB(P)",IF((MID(E831,5,2))="37","LLM(Pre)",IF((MID(E831,5,2))="38","LLM(F)",IF((MID(E831,5,2))="39","ICT",IF((MID(E831,5,2))="40","MTCA",IF((MID(E831,5,2))="41","MS-PH",IF((MID(E831,5,2))="42","ARCH",IF((MID(E831,5,2))="43","THM",IF((MID(E831,5,2))="44","MS-SWE",IF((MID(E831,5,2))="45","ENTRE",IF((MID(E831,5,2))="46","M-PHARM",IF((MID(E831,5,2))="47","CIVIL-ENG",0)))))))))))))))))))))))))))))))))))))</f>
        <v/>
      </c>
      <c r="G831" s="90">
        <f>IF((LEFT(E831,3))="063","Fall-2006",IF((LEFT(E831,3))="071","Spring-2007",IF((LEFT(E831,3))="072","Summer-2007",IF((LEFT(E831,3))="073","Fall-2007",IF((LEFT(E831,3))="081","Spring-2008",IF((LEFT(E831,3))="082","Summer-2008",IF((LEFT(E831,3))="083","Fall-2008",IF((LEFT(E831,3))="091","Spring-2009",IF((LEFT(E831,3))="092","Summer-2009",IF((LEFT(E831,3))="093","Fall-2009",IF((LEFT(E831,3))="101","Spring-2010",IF((LEFT(E831,3))="102","Summer-2010",IF((LEFT(E831,3))="103","Fall-2010",IF((LEFT(E831,3))="111","Spring-2011",IF((LEFT(E831,3))="112","Summer-2011",IF((LEFT(E831,3))="113","Fall-2011",IF((LEFT(E831,3))="121","Spring-2012",IF((LEFT(E831,3))="122","Summer-2012",IF((LEFT(E831,3))="123","Fall-2012",IF((LEFT(E831,3))="131","Spring-2013",IF((LEFT(E831,3))="132","Summer-2013",IF((LEFT(E831,3))="133","Fall-2013",IF((LEFT(E831,3))="141","Spring-2014",IF((LEFT(E831,3))="142","Summer-2014",IF((LEFT(E831,3))="143","Fall-2014",0)))))))))))))))))))))))))</f>
        <v/>
      </c>
      <c r="H831" s="85" t="inlineStr">
        <is>
          <t>Summer-2015</t>
        </is>
      </c>
      <c r="I831" s="85" t="inlineStr">
        <is>
          <t>-</t>
        </is>
      </c>
      <c r="J831" s="85" t="inlineStr">
        <is>
          <t>-</t>
        </is>
      </c>
      <c r="K831" s="77" t="inlineStr">
        <is>
          <t>40, Monipuripara, Tejgoan, Dhaka-1215.</t>
        </is>
      </c>
      <c r="L831" s="77" t="inlineStr">
        <is>
          <t>Doripara, Kaligonj, Gazipur.</t>
        </is>
      </c>
      <c r="M831" s="32" t="inlineStr">
        <is>
          <t>01677325811</t>
        </is>
      </c>
      <c r="N831" s="90" t="inlineStr">
        <is>
          <t>tonuka11-2360@diu.edu.bd</t>
        </is>
      </c>
    </row>
    <row customHeight="1" ht="12.75" r="832" s="161">
      <c r="A832" s="10" t="n"/>
      <c r="B832" s="85" t="n">
        <v>829</v>
      </c>
      <c r="C832" s="85" t="n"/>
      <c r="D832" s="96" t="inlineStr">
        <is>
          <t>Md.Faruk Khan</t>
        </is>
      </c>
      <c r="E832" s="29" t="inlineStr">
        <is>
          <t>121-15-1689</t>
        </is>
      </c>
      <c r="F832" s="49">
        <f>IF((MID(E832,5,2))="10","ENG",IF((MID(E832,5,2))="11","BBA",IF((MID(E832,5,2))="12","MBA(E)",IF((MID(E832,5,2))="14","MBA",IF((MID(E832,5,2))="15","CSE",IF((MID(E832,5,2))="16","CIS",IF((MID(E832,5,2))="17","MS-MIS",IF((MID(E832,5,2))="18","B.COM",IF((MID(E832,5,2))="19","ETE",IF((MID(E832,5,2))="20","CS",IF((MID(E832,5,2))="21","MA-ENG(P)",IF((MID(E832,5,2))="22","MA-ENG(F)",IF((MID(E832,5,2))="23","TE",IF((MID(E832,5,2))="24","JMC",IF((MID(E832,5,2))="25","MS-CSE",IF((MID(E832,5,2))="26","LLB(H)",IF((MID(E832,5,2))="27","BRE",IF((MID(E832,5,2))="28","MSS-JMC",IF((MID(E832,5,2))="29","PHARMACY",IF((MID(E832,5,2))="30","ESDM",IF((MID(E832,5,2))="31","MS-ETE",IF((MID(E832,5,2))="32","MS-TE",IF((MID(E832,5,2))="33","EEE",IF((MID(E832,5,2))="34","NFE",IF((MID(E832,5,2))="35","SWE",IF((MID(E832,5,2))="36","LLB(P)",IF((MID(E832,5,2))="37","LLM(Pre)",IF((MID(E832,5,2))="38","LLM(F)",IF((MID(E832,5,2))="39","ICT",IF((MID(E832,5,2))="40","MTCA",IF((MID(E832,5,2))="41","MS-PH",IF((MID(E832,5,2))="42","ARCH",IF((MID(E832,5,2))="43","THM",IF((MID(E832,5,2))="44","MS-SWE",IF((MID(E832,5,2))="45","ENTRE",IF((MID(E832,5,2))="46","M-PHARM",IF((MID(E832,5,2))="47","CIVIL-ENG",0)))))))))))))))))))))))))))))))))))))</f>
        <v/>
      </c>
      <c r="G832" s="90">
        <f>IF((LEFT(E832,3))="063","Fall-2006",IF((LEFT(E832,3))="071","Spring-2007",IF((LEFT(E832,3))="072","Summer-2007",IF((LEFT(E832,3))="073","Fall-2007",IF((LEFT(E832,3))="081","Spring-2008",IF((LEFT(E832,3))="082","Summer-2008",IF((LEFT(E832,3))="083","Fall-2008",IF((LEFT(E832,3))="091","Spring-2009",IF((LEFT(E832,3))="092","Summer-2009",IF((LEFT(E832,3))="093","Fall-2009",IF((LEFT(E832,3))="101","Spring-2010",IF((LEFT(E832,3))="102","Summer-2010",IF((LEFT(E832,3))="103","Fall-2010",IF((LEFT(E832,3))="111","Spring-2011",IF((LEFT(E832,3))="112","Summer-2011",IF((LEFT(E832,3))="113","Fall-2011",IF((LEFT(E832,3))="121","Spring-2012",IF((LEFT(E832,3))="122","Summer-2012",IF((LEFT(E832,3))="123","Fall-2012",IF((LEFT(E832,3))="131","Spring-2013",IF((LEFT(E832,3))="132","Summer-2013",IF((LEFT(E832,3))="133","Fall-2013",IF((LEFT(E832,3))="141","Spring-2014",IF((LEFT(E832,3))="142","Summer-2014",IF((LEFT(E832,3))="143","Fall-2014",0)))))))))))))))))))))))))</f>
        <v/>
      </c>
      <c r="H832" s="85" t="inlineStr">
        <is>
          <t>Summer-2015</t>
        </is>
      </c>
      <c r="I832" s="85" t="inlineStr">
        <is>
          <t>-</t>
        </is>
      </c>
      <c r="J832" s="85" t="inlineStr">
        <is>
          <t>-</t>
        </is>
      </c>
      <c r="K832" s="77" t="inlineStr">
        <is>
          <t>Vill-South Bagmara, Post-Kotbari, Thana-South Sadar, Dist-Comilla.</t>
        </is>
      </c>
      <c r="L832" s="77" t="inlineStr">
        <is>
          <t>Vill-South Bagmara, Post-Kotbari, Thana-South Sadar, Dist-Comilla.</t>
        </is>
      </c>
      <c r="M832" s="32" t="inlineStr">
        <is>
          <t>01731567990</t>
        </is>
      </c>
      <c r="N832" t="inlineStr">
        <is>
          <t>farukkhan7500@gmail.com</t>
        </is>
      </c>
    </row>
    <row customHeight="1" ht="12.75" r="833" s="161">
      <c r="A833" s="10" t="n"/>
      <c r="B833" s="85" t="n">
        <v>830</v>
      </c>
      <c r="C833" s="85" t="n"/>
      <c r="D833" s="96" t="inlineStr">
        <is>
          <t>Diana Mildret Cruze</t>
        </is>
      </c>
      <c r="E833" s="29" t="inlineStr">
        <is>
          <t>121-11-2357</t>
        </is>
      </c>
      <c r="F833" s="49">
        <f>IF((MID(E833,5,2))="10","ENG",IF((MID(E833,5,2))="11","BBA",IF((MID(E833,5,2))="12","MBA(E)",IF((MID(E833,5,2))="14","MBA",IF((MID(E833,5,2))="15","CSE",IF((MID(E833,5,2))="16","CIS",IF((MID(E833,5,2))="17","MS-MIS",IF((MID(E833,5,2))="18","B.COM",IF((MID(E833,5,2))="19","ETE",IF((MID(E833,5,2))="20","CS",IF((MID(E833,5,2))="21","MA-ENG(P)",IF((MID(E833,5,2))="22","MA-ENG(F)",IF((MID(E833,5,2))="23","TE",IF((MID(E833,5,2))="24","JMC",IF((MID(E833,5,2))="25","MS-CSE",IF((MID(E833,5,2))="26","LLB(H)",IF((MID(E833,5,2))="27","BRE",IF((MID(E833,5,2))="28","MSS-JMC",IF((MID(E833,5,2))="29","PHARMACY",IF((MID(E833,5,2))="30","ESDM",IF((MID(E833,5,2))="31","MS-ETE",IF((MID(E833,5,2))="32","MS-TE",IF((MID(E833,5,2))="33","EEE",IF((MID(E833,5,2))="34","NFE",IF((MID(E833,5,2))="35","SWE",IF((MID(E833,5,2))="36","LLB(P)",IF((MID(E833,5,2))="37","LLM(Pre)",IF((MID(E833,5,2))="38","LLM(F)",IF((MID(E833,5,2))="39","ICT",IF((MID(E833,5,2))="40","MTCA",IF((MID(E833,5,2))="41","MS-PH",IF((MID(E833,5,2))="42","ARCH",IF((MID(E833,5,2))="43","THM",IF((MID(E833,5,2))="44","MS-SWE",IF((MID(E833,5,2))="45","ENTRE",IF((MID(E833,5,2))="46","M-PHARM",IF((MID(E833,5,2))="47","CIVIL-ENG",0)))))))))))))))))))))))))))))))))))))</f>
        <v/>
      </c>
      <c r="G833" s="90">
        <f>IF((LEFT(E833,3))="063","Fall-2006",IF((LEFT(E833,3))="071","Spring-2007",IF((LEFT(E833,3))="072","Summer-2007",IF((LEFT(E833,3))="073","Fall-2007",IF((LEFT(E833,3))="081","Spring-2008",IF((LEFT(E833,3))="082","Summer-2008",IF((LEFT(E833,3))="083","Fall-2008",IF((LEFT(E833,3))="091","Spring-2009",IF((LEFT(E833,3))="092","Summer-2009",IF((LEFT(E833,3))="093","Fall-2009",IF((LEFT(E833,3))="101","Spring-2010",IF((LEFT(E833,3))="102","Summer-2010",IF((LEFT(E833,3))="103","Fall-2010",IF((LEFT(E833,3))="111","Spring-2011",IF((LEFT(E833,3))="112","Summer-2011",IF((LEFT(E833,3))="113","Fall-2011",IF((LEFT(E833,3))="121","Spring-2012",IF((LEFT(E833,3))="122","Summer-2012",IF((LEFT(E833,3))="123","Fall-2012",IF((LEFT(E833,3))="131","Spring-2013",IF((LEFT(E833,3))="132","Summer-2013",IF((LEFT(E833,3))="133","Fall-2013",IF((LEFT(E833,3))="141","Spring-2014",IF((LEFT(E833,3))="142","Summer-2014",IF((LEFT(E833,3))="143","Fall-2014",0)))))))))))))))))))))))))</f>
        <v/>
      </c>
      <c r="H833" s="85" t="inlineStr">
        <is>
          <t>Summer-2015</t>
        </is>
      </c>
      <c r="I833" s="85" t="inlineStr">
        <is>
          <t>-</t>
        </is>
      </c>
      <c r="J833" s="85" t="inlineStr">
        <is>
          <t>-</t>
        </is>
      </c>
      <c r="K833" s="77" t="inlineStr">
        <is>
          <t>Dharenda, Savar, Dhaka.</t>
        </is>
      </c>
      <c r="L833" s="77" t="inlineStr">
        <is>
          <t>Dharenda, Savar, Dhaka.</t>
        </is>
      </c>
      <c r="M833" s="32" t="inlineStr">
        <is>
          <t>01676026939</t>
        </is>
      </c>
      <c r="N833" s="90" t="inlineStr">
        <is>
          <t>diana11-2357@diu.edu.bd</t>
        </is>
      </c>
    </row>
    <row customHeight="1" ht="12.75" r="834" s="161">
      <c r="A834" s="10" t="n"/>
      <c r="B834" s="85" t="n">
        <v>831</v>
      </c>
      <c r="C834" s="85" t="n"/>
      <c r="D834" s="96" t="inlineStr">
        <is>
          <t>Subhash Kumar Das</t>
        </is>
      </c>
      <c r="E834" s="29" t="inlineStr">
        <is>
          <t>111-23-2329</t>
        </is>
      </c>
      <c r="F834" s="49">
        <f>IF((MID(E834,5,2))="10","ENG",IF((MID(E834,5,2))="11","BBA",IF((MID(E834,5,2))="12","MBA(E)",IF((MID(E834,5,2))="14","MBA",IF((MID(E834,5,2))="15","CSE",IF((MID(E834,5,2))="16","CIS",IF((MID(E834,5,2))="17","MS-MIS",IF((MID(E834,5,2))="18","B.COM",IF((MID(E834,5,2))="19","ETE",IF((MID(E834,5,2))="20","CS",IF((MID(E834,5,2))="21","MA-ENG(P)",IF((MID(E834,5,2))="22","MA-ENG(F)",IF((MID(E834,5,2))="23","TE",IF((MID(E834,5,2))="24","JMC",IF((MID(E834,5,2))="25","MS-CSE",IF((MID(E834,5,2))="26","LLB(H)",IF((MID(E834,5,2))="27","BRE",IF((MID(E834,5,2))="28","MSS-JMC",IF((MID(E834,5,2))="29","PHARMACY",IF((MID(E834,5,2))="30","ESDM",IF((MID(E834,5,2))="31","MS-ETE",IF((MID(E834,5,2))="32","MS-TE",IF((MID(E834,5,2))="33","EEE",IF((MID(E834,5,2))="34","NFE",IF((MID(E834,5,2))="35","SWE",IF((MID(E834,5,2))="36","LLB(P)",IF((MID(E834,5,2))="37","LLM(Pre)",IF((MID(E834,5,2))="38","LLM(F)",IF((MID(E834,5,2))="39","ICT",IF((MID(E834,5,2))="40","MTCA",IF((MID(E834,5,2))="41","MS-PH",IF((MID(E834,5,2))="42","ARCH",IF((MID(E834,5,2))="43","THM",IF((MID(E834,5,2))="44","MS-SWE",IF((MID(E834,5,2))="45","ENTRE",IF((MID(E834,5,2))="46","M-PHARM",IF((MID(E834,5,2))="47","CIVIL-ENG",0)))))))))))))))))))))))))))))))))))))</f>
        <v/>
      </c>
      <c r="G834" s="90">
        <f>IF((LEFT(E834,3))="063","Fall-2006",IF((LEFT(E834,3))="071","Spring-2007",IF((LEFT(E834,3))="072","Summer-2007",IF((LEFT(E834,3))="073","Fall-2007",IF((LEFT(E834,3))="081","Spring-2008",IF((LEFT(E834,3))="082","Summer-2008",IF((LEFT(E834,3))="083","Fall-2008",IF((LEFT(E834,3))="091","Spring-2009",IF((LEFT(E834,3))="092","Summer-2009",IF((LEFT(E834,3))="093","Fall-2009",IF((LEFT(E834,3))="101","Spring-2010",IF((LEFT(E834,3))="102","Summer-2010",IF((LEFT(E834,3))="103","Fall-2010",IF((LEFT(E834,3))="111","Spring-2011",IF((LEFT(E834,3))="112","Summer-2011",IF((LEFT(E834,3))="113","Fall-2011",IF((LEFT(E834,3))="121","Spring-2012",IF((LEFT(E834,3))="122","Summer-2012",IF((LEFT(E834,3))="123","Fall-2012",IF((LEFT(E834,3))="131","Spring-2013",IF((LEFT(E834,3))="132","Summer-2013",IF((LEFT(E834,3))="133","Fall-2013",IF((LEFT(E834,3))="141","Spring-2014",IF((LEFT(E834,3))="142","Summer-2014",IF((LEFT(E834,3))="143","Fall-2014",0)))))))))))))))))))))))))</f>
        <v/>
      </c>
      <c r="H834" s="77" t="inlineStr">
        <is>
          <t>-</t>
        </is>
      </c>
      <c r="I834" s="85" t="inlineStr">
        <is>
          <t>NASSA Basic LTD.</t>
        </is>
      </c>
      <c r="J834" s="85" t="inlineStr">
        <is>
          <t>GPQ</t>
        </is>
      </c>
      <c r="K834" s="77" t="inlineStr">
        <is>
          <t>Girabo, Ashulia, Savar</t>
        </is>
      </c>
      <c r="L834" s="77" t="inlineStr">
        <is>
          <t>Vill: Chalk Durga Rrayam, PO: Patnitola, Dist: Naogaon</t>
        </is>
      </c>
      <c r="M834" s="32" t="inlineStr">
        <is>
          <t>01745172543</t>
        </is>
      </c>
      <c r="N834" t="inlineStr">
        <is>
          <t>suvashdas529@gmail.com</t>
        </is>
      </c>
    </row>
    <row customHeight="1" ht="12.75" r="835" s="161">
      <c r="A835" s="10" t="n"/>
      <c r="B835" s="85" t="n">
        <v>832</v>
      </c>
      <c r="C835" s="85" t="n"/>
      <c r="D835" s="96" t="inlineStr">
        <is>
          <t>Aditi Rani Das</t>
        </is>
      </c>
      <c r="E835" s="29" t="inlineStr">
        <is>
          <t>111-10-648</t>
        </is>
      </c>
      <c r="F835" s="49">
        <f>IF((MID(E835,5,2))="10","ENG",IF((MID(E835,5,2))="11","BBA",IF((MID(E835,5,2))="12","MBA(E)",IF((MID(E835,5,2))="14","MBA",IF((MID(E835,5,2))="15","CSE",IF((MID(E835,5,2))="16","CIS",IF((MID(E835,5,2))="17","MS-MIS",IF((MID(E835,5,2))="18","B.COM",IF((MID(E835,5,2))="19","ETE",IF((MID(E835,5,2))="20","CS",IF((MID(E835,5,2))="21","MA-ENG(P)",IF((MID(E835,5,2))="22","MA-ENG(F)",IF((MID(E835,5,2))="23","TE",IF((MID(E835,5,2))="24","JMC",IF((MID(E835,5,2))="25","MS-CSE",IF((MID(E835,5,2))="26","LLB(H)",IF((MID(E835,5,2))="27","BRE",IF((MID(E835,5,2))="28","MSS-JMC",IF((MID(E835,5,2))="29","PHARMACY",IF((MID(E835,5,2))="30","ESDM",IF((MID(E835,5,2))="31","MS-ETE",IF((MID(E835,5,2))="32","MS-TE",IF((MID(E835,5,2))="33","EEE",IF((MID(E835,5,2))="34","NFE",IF((MID(E835,5,2))="35","SWE",IF((MID(E835,5,2))="36","LLB(P)",IF((MID(E835,5,2))="37","LLM(Pre)",IF((MID(E835,5,2))="38","LLM(F)",IF((MID(E835,5,2))="39","ICT",IF((MID(E835,5,2))="40","MTCA",IF((MID(E835,5,2))="41","MS-PH",IF((MID(E835,5,2))="42","ARCH",IF((MID(E835,5,2))="43","THM",IF((MID(E835,5,2))="44","MS-SWE",IF((MID(E835,5,2))="45","ENTRE",IF((MID(E835,5,2))="46","M-PHARM",IF((MID(E835,5,2))="47","CIVIL-ENG",0)))))))))))))))))))))))))))))))))))))</f>
        <v/>
      </c>
      <c r="G835" s="90">
        <f>IF((LEFT(E835,3))="063","Fall-2006",IF((LEFT(E835,3))="071","Spring-2007",IF((LEFT(E835,3))="072","Summer-2007",IF((LEFT(E835,3))="073","Fall-2007",IF((LEFT(E835,3))="081","Spring-2008",IF((LEFT(E835,3))="082","Summer-2008",IF((LEFT(E835,3))="083","Fall-2008",IF((LEFT(E835,3))="091","Spring-2009",IF((LEFT(E835,3))="092","Summer-2009",IF((LEFT(E835,3))="093","Fall-2009",IF((LEFT(E835,3))="101","Spring-2010",IF((LEFT(E835,3))="102","Summer-2010",IF((LEFT(E835,3))="103","Fall-2010",IF((LEFT(E835,3))="111","Spring-2011",IF((LEFT(E835,3))="112","Summer-2011",IF((LEFT(E835,3))="113","Fall-2011",IF((LEFT(E835,3))="121","Spring-2012",IF((LEFT(E835,3))="122","Summer-2012",IF((LEFT(E835,3))="123","Fall-2012",IF((LEFT(E835,3))="131","Spring-2013",IF((LEFT(E835,3))="132","Summer-2013",IF((LEFT(E835,3))="133","Fall-2013",IF((LEFT(E835,3))="141","Spring-2014",IF((LEFT(E835,3))="142","Summer-2014",IF((LEFT(E835,3))="143","Fall-2014",0)))))))))))))))))))))))))</f>
        <v/>
      </c>
      <c r="H835" s="77" t="inlineStr">
        <is>
          <t>Fall-2014</t>
        </is>
      </c>
      <c r="I835" s="85" t="inlineStr">
        <is>
          <t>-</t>
        </is>
      </c>
      <c r="J835" s="85" t="inlineStr">
        <is>
          <t>-</t>
        </is>
      </c>
      <c r="K835" s="77" t="inlineStr">
        <is>
          <t>Moniporipara, khamerbari, Tejgoan, Dhaka-1215.</t>
        </is>
      </c>
      <c r="L835" s="77" t="inlineStr">
        <is>
          <t>Borkota, Daudkandi, Comilla.</t>
        </is>
      </c>
      <c r="M835" s="32" t="inlineStr">
        <is>
          <t>01727646321</t>
        </is>
      </c>
      <c r="N835" s="27" t="inlineStr">
        <is>
          <t>ark.aditi@yahoo.com</t>
        </is>
      </c>
    </row>
    <row customHeight="1" ht="12.75" r="836" s="161">
      <c r="A836" s="10" t="n"/>
      <c r="B836" s="85" t="n">
        <v>833</v>
      </c>
      <c r="C836" s="85" t="n"/>
      <c r="D836" s="96" t="inlineStr">
        <is>
          <t>Mohd. Zabed Chowdhury</t>
        </is>
      </c>
      <c r="E836" s="29" t="inlineStr">
        <is>
          <t>111-23-2344</t>
        </is>
      </c>
      <c r="F836" s="49">
        <f>IF((MID(E836,5,2))="10","ENG",IF((MID(E836,5,2))="11","BBA",IF((MID(E836,5,2))="12","MBA(E)",IF((MID(E836,5,2))="14","MBA",IF((MID(E836,5,2))="15","CSE",IF((MID(E836,5,2))="16","CIS",IF((MID(E836,5,2))="17","MS-MIS",IF((MID(E836,5,2))="18","B.COM",IF((MID(E836,5,2))="19","ETE",IF((MID(E836,5,2))="20","CS",IF((MID(E836,5,2))="21","MA-ENG(P)",IF((MID(E836,5,2))="22","MA-ENG(F)",IF((MID(E836,5,2))="23","TE",IF((MID(E836,5,2))="24","JMC",IF((MID(E836,5,2))="25","MS-CSE",IF((MID(E836,5,2))="26","LLB(H)",IF((MID(E836,5,2))="27","BRE",IF((MID(E836,5,2))="28","MSS-JMC",IF((MID(E836,5,2))="29","PHARMACY",IF((MID(E836,5,2))="30","ESDM",IF((MID(E836,5,2))="31","MS-ETE",IF((MID(E836,5,2))="32","MS-TE",IF((MID(E836,5,2))="33","EEE",IF((MID(E836,5,2))="34","NFE",IF((MID(E836,5,2))="35","SWE",IF((MID(E836,5,2))="36","LLB(P)",IF((MID(E836,5,2))="37","LLM(Pre)",IF((MID(E836,5,2))="38","LLM(F)",IF((MID(E836,5,2))="39","ICT",IF((MID(E836,5,2))="40","MTCA",IF((MID(E836,5,2))="41","MS-PH",IF((MID(E836,5,2))="42","ARCH",IF((MID(E836,5,2))="43","THM",IF((MID(E836,5,2))="44","MS-SWE",IF((MID(E836,5,2))="45","ENTRE",IF((MID(E836,5,2))="46","M-PHARM",IF((MID(E836,5,2))="47","CIVIL-ENG",0)))))))))))))))))))))))))))))))))))))</f>
        <v/>
      </c>
      <c r="G836" s="90">
        <f>IF((LEFT(E836,3))="063","Fall-2006",IF((LEFT(E836,3))="071","Spring-2007",IF((LEFT(E836,3))="072","Summer-2007",IF((LEFT(E836,3))="073","Fall-2007",IF((LEFT(E836,3))="081","Spring-2008",IF((LEFT(E836,3))="082","Summer-2008",IF((LEFT(E836,3))="083","Fall-2008",IF((LEFT(E836,3))="091","Spring-2009",IF((LEFT(E836,3))="092","Summer-2009",IF((LEFT(E836,3))="093","Fall-2009",IF((LEFT(E836,3))="101","Spring-2010",IF((LEFT(E836,3))="102","Summer-2010",IF((LEFT(E836,3))="103","Fall-2010",IF((LEFT(E836,3))="111","Spring-2011",IF((LEFT(E836,3))="112","Summer-2011",IF((LEFT(E836,3))="113","Fall-2011",IF((LEFT(E836,3))="121","Spring-2012",IF((LEFT(E836,3))="122","Summer-2012",IF((LEFT(E836,3))="123","Fall-2012",IF((LEFT(E836,3))="131","Spring-2013",IF((LEFT(E836,3))="132","Summer-2013",IF((LEFT(E836,3))="133","Fall-2013",IF((LEFT(E836,3))="141","Spring-2014",IF((LEFT(E836,3))="142","Summer-2014",IF((LEFT(E836,3))="143","Fall-2014",0)))))))))))))))))))))))))</f>
        <v/>
      </c>
      <c r="H836" s="85" t="inlineStr">
        <is>
          <t>Fall-2015</t>
        </is>
      </c>
      <c r="I836" s="85" t="inlineStr">
        <is>
          <t>SML Bangladesh LTD.</t>
        </is>
      </c>
      <c r="J836" s="85" t="inlineStr">
        <is>
          <t>Executive Officer</t>
        </is>
      </c>
      <c r="K836" s="77" t="inlineStr">
        <is>
          <t>House- 413, Road-01, Nurpur, Sonirakhra, Dhaka</t>
        </is>
      </c>
      <c r="L836" s="77" t="inlineStr">
        <is>
          <t>Vill: Satpukuria, Chitoshi, PO: Monoharganj, Dist: Comilla</t>
        </is>
      </c>
      <c r="M836" s="32" t="inlineStr">
        <is>
          <t>01712424442</t>
        </is>
      </c>
      <c r="N836" t="inlineStr">
        <is>
          <t>zabed.diu@gmail.com</t>
        </is>
      </c>
    </row>
    <row customHeight="1" ht="12.75" r="837" s="161">
      <c r="A837" s="10" t="n"/>
      <c r="B837" s="85" t="n">
        <v>834</v>
      </c>
      <c r="C837" s="85" t="n"/>
      <c r="D837" s="96" t="inlineStr">
        <is>
          <t>Tanzina Akter Mitu</t>
        </is>
      </c>
      <c r="E837" s="29" t="inlineStr">
        <is>
          <t>111-10-651</t>
        </is>
      </c>
      <c r="F837" s="49">
        <f>IF((MID(E837,5,2))="10","ENG",IF((MID(E837,5,2))="11","BBA",IF((MID(E837,5,2))="12","MBA(E)",IF((MID(E837,5,2))="14","MBA",IF((MID(E837,5,2))="15","CSE",IF((MID(E837,5,2))="16","CIS",IF((MID(E837,5,2))="17","MS-MIS",IF((MID(E837,5,2))="18","B.COM",IF((MID(E837,5,2))="19","ETE",IF((MID(E837,5,2))="20","CS",IF((MID(E837,5,2))="21","MA-ENG(P)",IF((MID(E837,5,2))="22","MA-ENG(F)",IF((MID(E837,5,2))="23","TE",IF((MID(E837,5,2))="24","JMC",IF((MID(E837,5,2))="25","MS-CSE",IF((MID(E837,5,2))="26","LLB(H)",IF((MID(E837,5,2))="27","BRE",IF((MID(E837,5,2))="28","MSS-JMC",IF((MID(E837,5,2))="29","PHARMACY",IF((MID(E837,5,2))="30","ESDM",IF((MID(E837,5,2))="31","MS-ETE",IF((MID(E837,5,2))="32","MS-TE",IF((MID(E837,5,2))="33","EEE",IF((MID(E837,5,2))="34","NFE",IF((MID(E837,5,2))="35","SWE",IF((MID(E837,5,2))="36","LLB(P)",IF((MID(E837,5,2))="37","LLM(Pre)",IF((MID(E837,5,2))="38","LLM(F)",IF((MID(E837,5,2))="39","ICT",IF((MID(E837,5,2))="40","MTCA",IF((MID(E837,5,2))="41","MS-PH",IF((MID(E837,5,2))="42","ARCH",IF((MID(E837,5,2))="43","THM",IF((MID(E837,5,2))="44","MS-SWE",IF((MID(E837,5,2))="45","ENTRE",IF((MID(E837,5,2))="46","M-PHARM",IF((MID(E837,5,2))="47","CIVIL-ENG",0)))))))))))))))))))))))))))))))))))))</f>
        <v/>
      </c>
      <c r="G837" s="90">
        <f>IF((LEFT(E837,3))="063","Fall-2006",IF((LEFT(E837,3))="071","Spring-2007",IF((LEFT(E837,3))="072","Summer-2007",IF((LEFT(E837,3))="073","Fall-2007",IF((LEFT(E837,3))="081","Spring-2008",IF((LEFT(E837,3))="082","Summer-2008",IF((LEFT(E837,3))="083","Fall-2008",IF((LEFT(E837,3))="091","Spring-2009",IF((LEFT(E837,3))="092","Summer-2009",IF((LEFT(E837,3))="093","Fall-2009",IF((LEFT(E837,3))="101","Spring-2010",IF((LEFT(E837,3))="102","Summer-2010",IF((LEFT(E837,3))="103","Fall-2010",IF((LEFT(E837,3))="111","Spring-2011",IF((LEFT(E837,3))="112","Summer-2011",IF((LEFT(E837,3))="113","Fall-2011",IF((LEFT(E837,3))="121","Spring-2012",IF((LEFT(E837,3))="122","Summer-2012",IF((LEFT(E837,3))="123","Fall-2012",IF((LEFT(E837,3))="131","Spring-2013",IF((LEFT(E837,3))="132","Summer-2013",IF((LEFT(E837,3))="133","Fall-2013",IF((LEFT(E837,3))="141","Spring-2014",IF((LEFT(E837,3))="142","Summer-2014",IF((LEFT(E837,3))="143","Fall-2014",0)))))))))))))))))))))))))</f>
        <v/>
      </c>
      <c r="H837" s="85" t="inlineStr">
        <is>
          <t>Fall-2014</t>
        </is>
      </c>
      <c r="I837" s="85" t="inlineStr">
        <is>
          <t>-</t>
        </is>
      </c>
      <c r="J837" s="85" t="inlineStr">
        <is>
          <t>-</t>
        </is>
      </c>
      <c r="K837" s="77" t="inlineStr">
        <is>
          <t>90/A, Tollabag, Subhanbagh, Dhaka.</t>
        </is>
      </c>
      <c r="L837" s="77" t="inlineStr">
        <is>
          <t>Vill-Nabinagar, Post-Nabinagar, Dist-Brahmenbaria.</t>
        </is>
      </c>
      <c r="M837" s="32" t="inlineStr">
        <is>
          <t>01910827137</t>
        </is>
      </c>
      <c r="N837" s="90" t="inlineStr">
        <is>
          <t>mitucomilla2015@gmail.com</t>
        </is>
      </c>
    </row>
    <row customHeight="1" ht="12.75" r="838" s="161">
      <c r="A838" s="10" t="n"/>
      <c r="B838" s="85" t="n">
        <v>835</v>
      </c>
      <c r="C838" s="85" t="n"/>
      <c r="D838" s="96" t="inlineStr">
        <is>
          <t>Md. Nazrul Islam</t>
        </is>
      </c>
      <c r="E838" s="29" t="inlineStr">
        <is>
          <t>121-10-154</t>
        </is>
      </c>
      <c r="F838" s="49">
        <f>IF((MID(E838,5,2))="10","ENG",IF((MID(E838,5,2))="11","BBA",IF((MID(E838,5,2))="12","MBA(E)",IF((MID(E838,5,2))="14","MBA",IF((MID(E838,5,2))="15","CSE",IF((MID(E838,5,2))="16","CIS",IF((MID(E838,5,2))="17","MS-MIS",IF((MID(E838,5,2))="18","B.COM",IF((MID(E838,5,2))="19","ETE",IF((MID(E838,5,2))="20","CS",IF((MID(E838,5,2))="21","MA-ENG(P)",IF((MID(E838,5,2))="22","MA-ENG(F)",IF((MID(E838,5,2))="23","TE",IF((MID(E838,5,2))="24","JMC",IF((MID(E838,5,2))="25","MS-CSE",IF((MID(E838,5,2))="26","LLB(H)",IF((MID(E838,5,2))="27","BRE",IF((MID(E838,5,2))="28","MSS-JMC",IF((MID(E838,5,2))="29","PHARMACY",IF((MID(E838,5,2))="30","ESDM",IF((MID(E838,5,2))="31","MS-ETE",IF((MID(E838,5,2))="32","MS-TE",IF((MID(E838,5,2))="33","EEE",IF((MID(E838,5,2))="34","NFE",IF((MID(E838,5,2))="35","SWE",IF((MID(E838,5,2))="36","LLB(P)",IF((MID(E838,5,2))="37","LLM(Pre)",IF((MID(E838,5,2))="38","LLM(F)",IF((MID(E838,5,2))="39","ICT",IF((MID(E838,5,2))="40","MTCA",IF((MID(E838,5,2))="41","MS-PH",IF((MID(E838,5,2))="42","ARCH",IF((MID(E838,5,2))="43","THM",IF((MID(E838,5,2))="44","MS-SWE",IF((MID(E838,5,2))="45","ENTRE",IF((MID(E838,5,2))="46","M-PHARM",IF((MID(E838,5,2))="47","CIVIL-ENG",0)))))))))))))))))))))))))))))))))))))</f>
        <v/>
      </c>
      <c r="G838" s="90">
        <f>IF((LEFT(E838,3))="063","Fall-2006",IF((LEFT(E838,3))="071","Spring-2007",IF((LEFT(E838,3))="072","Summer-2007",IF((LEFT(E838,3))="073","Fall-2007",IF((LEFT(E838,3))="081","Spring-2008",IF((LEFT(E838,3))="082","Summer-2008",IF((LEFT(E838,3))="083","Fall-2008",IF((LEFT(E838,3))="091","Spring-2009",IF((LEFT(E838,3))="092","Summer-2009",IF((LEFT(E838,3))="093","Fall-2009",IF((LEFT(E838,3))="101","Spring-2010",IF((LEFT(E838,3))="102","Summer-2010",IF((LEFT(E838,3))="103","Fall-2010",IF((LEFT(E838,3))="111","Spring-2011",IF((LEFT(E838,3))="112","Summer-2011",IF((LEFT(E838,3))="113","Fall-2011",IF((LEFT(E838,3))="121","Spring-2012",IF((LEFT(E838,3))="122","Summer-2012",IF((LEFT(E838,3))="123","Fall-2012",IF((LEFT(E838,3))="131","Spring-2013",IF((LEFT(E838,3))="132","Summer-2013",IF((LEFT(E838,3))="133","Fall-2013",IF((LEFT(E838,3))="141","Spring-2014",IF((LEFT(E838,3))="142","Summer-2014",IF((LEFT(E838,3))="143","Fall-2014",0)))))))))))))))))))))))))</f>
        <v/>
      </c>
      <c r="H838" s="85" t="inlineStr">
        <is>
          <t>Summer-2015</t>
        </is>
      </c>
      <c r="I838" s="85" t="inlineStr">
        <is>
          <t>-</t>
        </is>
      </c>
      <c r="J838" s="85" t="inlineStr">
        <is>
          <t>-</t>
        </is>
      </c>
      <c r="K838" s="77" t="inlineStr">
        <is>
          <t>House No-483, Road No-16, Block-F, Bashundhara R/A, Dhaka-1229.</t>
        </is>
      </c>
      <c r="L838" s="77" t="inlineStr">
        <is>
          <t>Matigara Road, Araji Matigara, Sadar, Thakurgaon.</t>
        </is>
      </c>
      <c r="M838" s="32" t="inlineStr">
        <is>
          <t>01721787586</t>
        </is>
      </c>
      <c r="N838" s="90" t="inlineStr">
        <is>
          <t>nazrul10-154@diu.edu.bd</t>
        </is>
      </c>
    </row>
    <row customHeight="1" ht="12.75" r="839" s="161">
      <c r="A839" s="10" t="n"/>
      <c r="B839" s="85" t="n">
        <v>836</v>
      </c>
      <c r="C839" s="85" t="n"/>
      <c r="D839" s="96" t="inlineStr">
        <is>
          <t>Md. Farhad Hosen</t>
        </is>
      </c>
      <c r="E839" s="29" t="inlineStr">
        <is>
          <t>111-33-397</t>
        </is>
      </c>
      <c r="F839" s="49">
        <f>IF((MID(E839,5,2))="10","ENG",IF((MID(E839,5,2))="11","BBA",IF((MID(E839,5,2))="12","MBA(E)",IF((MID(E839,5,2))="14","MBA",IF((MID(E839,5,2))="15","CSE",IF((MID(E839,5,2))="16","CIS",IF((MID(E839,5,2))="17","MS-MIS",IF((MID(E839,5,2))="18","B.COM",IF((MID(E839,5,2))="19","ETE",IF((MID(E839,5,2))="20","CS",IF((MID(E839,5,2))="21","MA-ENG(P)",IF((MID(E839,5,2))="22","MA-ENG(F)",IF((MID(E839,5,2))="23","TE",IF((MID(E839,5,2))="24","JMC",IF((MID(E839,5,2))="25","MS-CSE",IF((MID(E839,5,2))="26","LLB(H)",IF((MID(E839,5,2))="27","BRE",IF((MID(E839,5,2))="28","MSS-JMC",IF((MID(E839,5,2))="29","PHARMACY",IF((MID(E839,5,2))="30","ESDM",IF((MID(E839,5,2))="31","MS-ETE",IF((MID(E839,5,2))="32","MS-TE",IF((MID(E839,5,2))="33","EEE",IF((MID(E839,5,2))="34","NFE",IF((MID(E839,5,2))="35","SWE",IF((MID(E839,5,2))="36","LLB(P)",IF((MID(E839,5,2))="37","LLM(Pre)",IF((MID(E839,5,2))="38","LLM(F)",IF((MID(E839,5,2))="39","ICT",IF((MID(E839,5,2))="40","MTCA",IF((MID(E839,5,2))="41","MS-PH",IF((MID(E839,5,2))="42","ARCH",IF((MID(E839,5,2))="43","THM",IF((MID(E839,5,2))="44","MS-SWE",IF((MID(E839,5,2))="45","ENTRE",IF((MID(E839,5,2))="46","M-PHARM",IF((MID(E839,5,2))="47","CIVIL-ENG",0)))))))))))))))))))))))))))))))))))))</f>
        <v/>
      </c>
      <c r="G839" s="90">
        <f>IF((LEFT(E839,3))="063","Fall-2006",IF((LEFT(E839,3))="071","Spring-2007",IF((LEFT(E839,3))="072","Summer-2007",IF((LEFT(E839,3))="073","Fall-2007",IF((LEFT(E839,3))="081","Spring-2008",IF((LEFT(E839,3))="082","Summer-2008",IF((LEFT(E839,3))="083","Fall-2008",IF((LEFT(E839,3))="091","Spring-2009",IF((LEFT(E839,3))="092","Summer-2009",IF((LEFT(E839,3))="093","Fall-2009",IF((LEFT(E839,3))="101","Spring-2010",IF((LEFT(E839,3))="102","Summer-2010",IF((LEFT(E839,3))="103","Fall-2010",IF((LEFT(E839,3))="111","Spring-2011",IF((LEFT(E839,3))="112","Summer-2011",IF((LEFT(E839,3))="113","Fall-2011",IF((LEFT(E839,3))="121","Spring-2012",IF((LEFT(E839,3))="122","Summer-2012",IF((LEFT(E839,3))="123","Fall-2012",IF((LEFT(E839,3))="131","Spring-2013",IF((LEFT(E839,3))="132","Summer-2013",IF((LEFT(E839,3))="133","Fall-2013",IF((LEFT(E839,3))="141","Spring-2014",IF((LEFT(E839,3))="142","Summer-2014",IF((LEFT(E839,3))="143","Fall-2014",0)))))))))))))))))))))))))</f>
        <v/>
      </c>
      <c r="H839" s="85" t="inlineStr">
        <is>
          <t>Fall-2014</t>
        </is>
      </c>
      <c r="I839" s="85" t="inlineStr">
        <is>
          <t>-</t>
        </is>
      </c>
      <c r="J839" s="85" t="inlineStr">
        <is>
          <t>-</t>
        </is>
      </c>
      <c r="K839" s="77" t="inlineStr">
        <is>
          <t>1070, 3C, East Monipur, Mirpur-2, Dhaka-1216.</t>
        </is>
      </c>
      <c r="L839" s="77" t="inlineStr">
        <is>
          <t>Vill-Haripur, Post-Kantabari, Thana-Patnitala, Dist-Naogaon.</t>
        </is>
      </c>
      <c r="M839" s="32" t="inlineStr">
        <is>
          <t>01745559186</t>
        </is>
      </c>
      <c r="N839" s="90" t="inlineStr">
        <is>
          <t>farhad_ffrn@yahoo.com</t>
        </is>
      </c>
    </row>
    <row customHeight="1" ht="12.75" r="840" s="161">
      <c r="A840" s="10" t="n"/>
      <c r="B840" s="85" t="n">
        <v>837</v>
      </c>
      <c r="C840" s="85" t="n"/>
      <c r="D840" s="96" t="inlineStr">
        <is>
          <t>Md. Uzzal Hossain</t>
        </is>
      </c>
      <c r="E840" s="29" t="inlineStr">
        <is>
          <t>111-33-484</t>
        </is>
      </c>
      <c r="F840" s="49">
        <f>IF((MID(E840,5,2))="10","ENG",IF((MID(E840,5,2))="11","BBA",IF((MID(E840,5,2))="12","MBA(E)",IF((MID(E840,5,2))="14","MBA",IF((MID(E840,5,2))="15","CSE",IF((MID(E840,5,2))="16","CIS",IF((MID(E840,5,2))="17","MS-MIS",IF((MID(E840,5,2))="18","B.COM",IF((MID(E840,5,2))="19","ETE",IF((MID(E840,5,2))="20","CS",IF((MID(E840,5,2))="21","MA-ENG(P)",IF((MID(E840,5,2))="22","MA-ENG(F)",IF((MID(E840,5,2))="23","TE",IF((MID(E840,5,2))="24","JMC",IF((MID(E840,5,2))="25","MS-CSE",IF((MID(E840,5,2))="26","LLB(H)",IF((MID(E840,5,2))="27","BRE",IF((MID(E840,5,2))="28","MSS-JMC",IF((MID(E840,5,2))="29","PHARMACY",IF((MID(E840,5,2))="30","ESDM",IF((MID(E840,5,2))="31","MS-ETE",IF((MID(E840,5,2))="32","MS-TE",IF((MID(E840,5,2))="33","EEE",IF((MID(E840,5,2))="34","NFE",IF((MID(E840,5,2))="35","SWE",IF((MID(E840,5,2))="36","LLB(P)",IF((MID(E840,5,2))="37","LLM(Pre)",IF((MID(E840,5,2))="38","LLM(F)",IF((MID(E840,5,2))="39","ICT",IF((MID(E840,5,2))="40","MTCA",IF((MID(E840,5,2))="41","MS-PH",IF((MID(E840,5,2))="42","ARCH",IF((MID(E840,5,2))="43","THM",IF((MID(E840,5,2))="44","MS-SWE",IF((MID(E840,5,2))="45","ENTRE",IF((MID(E840,5,2))="46","M-PHARM",IF((MID(E840,5,2))="47","CIVIL-ENG",0)))))))))))))))))))))))))))))))))))))</f>
        <v/>
      </c>
      <c r="G840" s="90">
        <f>IF((LEFT(E840,3))="063","Fall-2006",IF((LEFT(E840,3))="071","Spring-2007",IF((LEFT(E840,3))="072","Summer-2007",IF((LEFT(E840,3))="073","Fall-2007",IF((LEFT(E840,3))="081","Spring-2008",IF((LEFT(E840,3))="082","Summer-2008",IF((LEFT(E840,3))="083","Fall-2008",IF((LEFT(E840,3))="091","Spring-2009",IF((LEFT(E840,3))="092","Summer-2009",IF((LEFT(E840,3))="093","Fall-2009",IF((LEFT(E840,3))="101","Spring-2010",IF((LEFT(E840,3))="102","Summer-2010",IF((LEFT(E840,3))="103","Fall-2010",IF((LEFT(E840,3))="111","Spring-2011",IF((LEFT(E840,3))="112","Summer-2011",IF((LEFT(E840,3))="113","Fall-2011",IF((LEFT(E840,3))="121","Spring-2012",IF((LEFT(E840,3))="122","Summer-2012",IF((LEFT(E840,3))="123","Fall-2012",IF((LEFT(E840,3))="131","Spring-2013",IF((LEFT(E840,3))="132","Summer-2013",IF((LEFT(E840,3))="133","Fall-2013",IF((LEFT(E840,3))="141","Spring-2014",IF((LEFT(E840,3))="142","Summer-2014",IF((LEFT(E840,3))="143","Fall-2014",0)))))))))))))))))))))))))</f>
        <v/>
      </c>
      <c r="H840" s="85" t="inlineStr">
        <is>
          <t>Fall-2014</t>
        </is>
      </c>
      <c r="I840" s="85" t="inlineStr">
        <is>
          <t>-</t>
        </is>
      </c>
      <c r="J840" s="85" t="inlineStr">
        <is>
          <t>-</t>
        </is>
      </c>
      <c r="K840" s="77" t="inlineStr">
        <is>
          <t>436, Bornamala Sarak, Ibrahimpur, North Kafrul, Dhaka-1206/</t>
        </is>
      </c>
      <c r="L840" s="77" t="inlineStr">
        <is>
          <t>Vill-Bandaykawal Jani, Post-Atghori, Thana-Mirzapur, Dist-Tangail.</t>
        </is>
      </c>
      <c r="M840" s="32" t="inlineStr">
        <is>
          <t>01719845298</t>
        </is>
      </c>
      <c r="N840" t="inlineStr">
        <is>
          <t>uzzalhossaineee@gmail.com</t>
        </is>
      </c>
    </row>
    <row customHeight="1" ht="12.75" r="841" s="161">
      <c r="A841" s="10" t="n"/>
      <c r="B841" s="85" t="n">
        <v>838</v>
      </c>
      <c r="C841" s="85" t="n"/>
      <c r="D841" s="96" t="inlineStr">
        <is>
          <t>Sadia Afrin</t>
        </is>
      </c>
      <c r="E841" s="29" t="inlineStr">
        <is>
          <t>102-19-1240</t>
        </is>
      </c>
      <c r="F841" s="49">
        <f>IF((MID(E841,5,2))="10","ENG",IF((MID(E841,5,2))="11","BBA",IF((MID(E841,5,2))="12","MBA(E)",IF((MID(E841,5,2))="14","MBA",IF((MID(E841,5,2))="15","CSE",IF((MID(E841,5,2))="16","CIS",IF((MID(E841,5,2))="17","MS-MIS",IF((MID(E841,5,2))="18","B.COM",IF((MID(E841,5,2))="19","ETE",IF((MID(E841,5,2))="20","CS",IF((MID(E841,5,2))="21","MA-ENG(P)",IF((MID(E841,5,2))="22","MA-ENG(F)",IF((MID(E841,5,2))="23","TE",IF((MID(E841,5,2))="24","JMC",IF((MID(E841,5,2))="25","MS-CSE",IF((MID(E841,5,2))="26","LLB(H)",IF((MID(E841,5,2))="27","BRE",IF((MID(E841,5,2))="28","MSS-JMC",IF((MID(E841,5,2))="29","PHARMACY",IF((MID(E841,5,2))="30","ESDM",IF((MID(E841,5,2))="31","MS-ETE",IF((MID(E841,5,2))="32","MS-TE",IF((MID(E841,5,2))="33","EEE",IF((MID(E841,5,2))="34","NFE",IF((MID(E841,5,2))="35","SWE",IF((MID(E841,5,2))="36","LLB(P)",IF((MID(E841,5,2))="37","LLM(Pre)",IF((MID(E841,5,2))="38","LLM(F)",IF((MID(E841,5,2))="39","ICT",IF((MID(E841,5,2))="40","MTCA",IF((MID(E841,5,2))="41","MS-PH",IF((MID(E841,5,2))="42","ARCH",IF((MID(E841,5,2))="43","THM",IF((MID(E841,5,2))="44","MS-SWE",IF((MID(E841,5,2))="45","ENTRE",IF((MID(E841,5,2))="46","M-PHARM",IF((MID(E841,5,2))="47","CIVIL-ENG",0)))))))))))))))))))))))))))))))))))))</f>
        <v/>
      </c>
      <c r="G841" s="90">
        <f>IF((LEFT(E841,3))="063","Fall-2006",IF((LEFT(E841,3))="071","Spring-2007",IF((LEFT(E841,3))="072","Summer-2007",IF((LEFT(E841,3))="073","Fall-2007",IF((LEFT(E841,3))="081","Spring-2008",IF((LEFT(E841,3))="082","Summer-2008",IF((LEFT(E841,3))="083","Fall-2008",IF((LEFT(E841,3))="091","Spring-2009",IF((LEFT(E841,3))="092","Summer-2009",IF((LEFT(E841,3))="093","Fall-2009",IF((LEFT(E841,3))="101","Spring-2010",IF((LEFT(E841,3))="102","Summer-2010",IF((LEFT(E841,3))="103","Fall-2010",IF((LEFT(E841,3))="111","Spring-2011",IF((LEFT(E841,3))="112","Summer-2011",IF((LEFT(E841,3))="113","Fall-2011",IF((LEFT(E841,3))="121","Spring-2012",IF((LEFT(E841,3))="122","Summer-2012",IF((LEFT(E841,3))="123","Fall-2012",IF((LEFT(E841,3))="131","Spring-2013",IF((LEFT(E841,3))="132","Summer-2013",IF((LEFT(E841,3))="133","Fall-2013",IF((LEFT(E841,3))="141","Spring-2014",IF((LEFT(E841,3))="142","Summer-2014",IF((LEFT(E841,3))="143","Fall-2014",0)))))))))))))))))))))))))</f>
        <v/>
      </c>
      <c r="H841" s="85" t="inlineStr">
        <is>
          <t>Summer-2014</t>
        </is>
      </c>
      <c r="I841" s="85" t="inlineStr">
        <is>
          <t>A.D.N. Telecom</t>
        </is>
      </c>
      <c r="J841" s="85" t="inlineStr">
        <is>
          <t>Asst. Engineer</t>
        </is>
      </c>
      <c r="K841" s="77" t="inlineStr">
        <is>
          <t>159. East tejturi bazar, dhaka-1215</t>
        </is>
      </c>
      <c r="L841" s="77" t="inlineStr">
        <is>
          <t>159. East tejturi bazar, dhaka-1215</t>
        </is>
      </c>
      <c r="M841" s="32" t="inlineStr">
        <is>
          <t>01930703548</t>
        </is>
      </c>
      <c r="N841" t="inlineStr">
        <is>
          <t>sadia_afrin@diu.edu.bd</t>
        </is>
      </c>
    </row>
    <row customHeight="1" ht="12.75" r="842" s="161">
      <c r="A842" s="10" t="n"/>
      <c r="B842" s="85" t="n">
        <v>839</v>
      </c>
      <c r="C842" s="85" t="n"/>
      <c r="D842" s="96" t="inlineStr">
        <is>
          <t>Tanjina Sultana Dola</t>
        </is>
      </c>
      <c r="E842" s="29" t="inlineStr">
        <is>
          <t>121-10-155</t>
        </is>
      </c>
      <c r="F842" s="49">
        <f>IF((MID(E842,5,2))="10","ENG",IF((MID(E842,5,2))="11","BBA",IF((MID(E842,5,2))="12","MBA(E)",IF((MID(E842,5,2))="14","MBA",IF((MID(E842,5,2))="15","CSE",IF((MID(E842,5,2))="16","CIS",IF((MID(E842,5,2))="17","MS-MIS",IF((MID(E842,5,2))="18","B.COM",IF((MID(E842,5,2))="19","ETE",IF((MID(E842,5,2))="20","CS",IF((MID(E842,5,2))="21","MA-ENG(P)",IF((MID(E842,5,2))="22","MA-ENG(F)",IF((MID(E842,5,2))="23","TE",IF((MID(E842,5,2))="24","JMC",IF((MID(E842,5,2))="25","MS-CSE",IF((MID(E842,5,2))="26","LLB(H)",IF((MID(E842,5,2))="27","BRE",IF((MID(E842,5,2))="28","MSS-JMC",IF((MID(E842,5,2))="29","PHARMACY",IF((MID(E842,5,2))="30","ESDM",IF((MID(E842,5,2))="31","MS-ETE",IF((MID(E842,5,2))="32","MS-TE",IF((MID(E842,5,2))="33","EEE",IF((MID(E842,5,2))="34","NFE",IF((MID(E842,5,2))="35","SWE",IF((MID(E842,5,2))="36","LLB(P)",IF((MID(E842,5,2))="37","LLM(Pre)",IF((MID(E842,5,2))="38","LLM(F)",IF((MID(E842,5,2))="39","ICT",IF((MID(E842,5,2))="40","MTCA",IF((MID(E842,5,2))="41","MS-PH",IF((MID(E842,5,2))="42","ARCH",IF((MID(E842,5,2))="43","THM",IF((MID(E842,5,2))="44","MS-SWE",IF((MID(E842,5,2))="45","ENTRE",IF((MID(E842,5,2))="46","M-PHARM",IF((MID(E842,5,2))="47","CIVIL-ENG",0)))))))))))))))))))))))))))))))))))))</f>
        <v/>
      </c>
      <c r="G842" s="90">
        <f>IF((LEFT(E842,3))="063","Fall-2006",IF((LEFT(E842,3))="071","Spring-2007",IF((LEFT(E842,3))="072","Summer-2007",IF((LEFT(E842,3))="073","Fall-2007",IF((LEFT(E842,3))="081","Spring-2008",IF((LEFT(E842,3))="082","Summer-2008",IF((LEFT(E842,3))="083","Fall-2008",IF((LEFT(E842,3))="091","Spring-2009",IF((LEFT(E842,3))="092","Summer-2009",IF((LEFT(E842,3))="093","Fall-2009",IF((LEFT(E842,3))="101","Spring-2010",IF((LEFT(E842,3))="102","Summer-2010",IF((LEFT(E842,3))="103","Fall-2010",IF((LEFT(E842,3))="111","Spring-2011",IF((LEFT(E842,3))="112","Summer-2011",IF((LEFT(E842,3))="113","Fall-2011",IF((LEFT(E842,3))="121","Spring-2012",IF((LEFT(E842,3))="122","Summer-2012",IF((LEFT(E842,3))="123","Fall-2012",IF((LEFT(E842,3))="131","Spring-2013",IF((LEFT(E842,3))="132","Summer-2013",IF((LEFT(E842,3))="133","Fall-2013",IF((LEFT(E842,3))="141","Spring-2014",IF((LEFT(E842,3))="142","Summer-2014",IF((LEFT(E842,3))="143","Fall-2014",0)))))))))))))))))))))))))</f>
        <v/>
      </c>
      <c r="H842" s="85" t="inlineStr">
        <is>
          <t>Summer-2015</t>
        </is>
      </c>
      <c r="I842" s="85" t="inlineStr">
        <is>
          <t>-</t>
        </is>
      </c>
      <c r="J842" s="85" t="inlineStr">
        <is>
          <t>-</t>
        </is>
      </c>
      <c r="K842" s="77" t="inlineStr">
        <is>
          <t>15, Irshal,  Dakhinkhan, Uttara, Dhaka-1230.</t>
        </is>
      </c>
      <c r="L842" s="77" t="inlineStr">
        <is>
          <t>15, Irshal,  Dakhinkhan, Uttara, Dhaka-1230.</t>
        </is>
      </c>
      <c r="M842" s="32" t="inlineStr">
        <is>
          <t>01682028496</t>
        </is>
      </c>
      <c r="N842" s="40" t="inlineStr">
        <is>
          <t>dolatanjina93@gmail.com</t>
        </is>
      </c>
    </row>
    <row customHeight="1" ht="12.75" r="843" s="161">
      <c r="A843" s="10" t="n"/>
      <c r="B843" s="85" t="n">
        <v>840</v>
      </c>
      <c r="C843" s="85" t="n"/>
      <c r="D843" s="96" t="inlineStr">
        <is>
          <t>Rizuana Islam</t>
        </is>
      </c>
      <c r="E843" s="29" t="inlineStr">
        <is>
          <t>121-10-156</t>
        </is>
      </c>
      <c r="F843" s="49">
        <f>IF((MID(E843,5,2))="10","ENG",IF((MID(E843,5,2))="11","BBA",IF((MID(E843,5,2))="12","MBA(E)",IF((MID(E843,5,2))="14","MBA",IF((MID(E843,5,2))="15","CSE",IF((MID(E843,5,2))="16","CIS",IF((MID(E843,5,2))="17","MS-MIS",IF((MID(E843,5,2))="18","B.COM",IF((MID(E843,5,2))="19","ETE",IF((MID(E843,5,2))="20","CS",IF((MID(E843,5,2))="21","MA-ENG(P)",IF((MID(E843,5,2))="22","MA-ENG(F)",IF((MID(E843,5,2))="23","TE",IF((MID(E843,5,2))="24","JMC",IF((MID(E843,5,2))="25","MS-CSE",IF((MID(E843,5,2))="26","LLB(H)",IF((MID(E843,5,2))="27","BRE",IF((MID(E843,5,2))="28","MSS-JMC",IF((MID(E843,5,2))="29","PHARMACY",IF((MID(E843,5,2))="30","ESDM",IF((MID(E843,5,2))="31","MS-ETE",IF((MID(E843,5,2))="32","MS-TE",IF((MID(E843,5,2))="33","EEE",IF((MID(E843,5,2))="34","NFE",IF((MID(E843,5,2))="35","SWE",IF((MID(E843,5,2))="36","LLB(P)",IF((MID(E843,5,2))="37","LLM(Pre)",IF((MID(E843,5,2))="38","LLM(F)",IF((MID(E843,5,2))="39","ICT",IF((MID(E843,5,2))="40","MTCA",IF((MID(E843,5,2))="41","MS-PH",IF((MID(E843,5,2))="42","ARCH",IF((MID(E843,5,2))="43","THM",IF((MID(E843,5,2))="44","MS-SWE",IF((MID(E843,5,2))="45","ENTRE",IF((MID(E843,5,2))="46","M-PHARM",IF((MID(E843,5,2))="47","CIVIL-ENG",0)))))))))))))))))))))))))))))))))))))</f>
        <v/>
      </c>
      <c r="G843" s="90">
        <f>IF((LEFT(E843,3))="063","Fall-2006",IF((LEFT(E843,3))="071","Spring-2007",IF((LEFT(E843,3))="072","Summer-2007",IF((LEFT(E843,3))="073","Fall-2007",IF((LEFT(E843,3))="081","Spring-2008",IF((LEFT(E843,3))="082","Summer-2008",IF((LEFT(E843,3))="083","Fall-2008",IF((LEFT(E843,3))="091","Spring-2009",IF((LEFT(E843,3))="092","Summer-2009",IF((LEFT(E843,3))="093","Fall-2009",IF((LEFT(E843,3))="101","Spring-2010",IF((LEFT(E843,3))="102","Summer-2010",IF((LEFT(E843,3))="103","Fall-2010",IF((LEFT(E843,3))="111","Spring-2011",IF((LEFT(E843,3))="112","Summer-2011",IF((LEFT(E843,3))="113","Fall-2011",IF((LEFT(E843,3))="121","Spring-2012",IF((LEFT(E843,3))="122","Summer-2012",IF((LEFT(E843,3))="123","Fall-2012",IF((LEFT(E843,3))="131","Spring-2013",IF((LEFT(E843,3))="132","Summer-2013",IF((LEFT(E843,3))="133","Fall-2013",IF((LEFT(E843,3))="141","Spring-2014",IF((LEFT(E843,3))="142","Summer-2014",IF((LEFT(E843,3))="143","Fall-2014",0)))))))))))))))))))))))))</f>
        <v/>
      </c>
      <c r="H843" s="85" t="inlineStr">
        <is>
          <t>Summer-2015</t>
        </is>
      </c>
      <c r="I843" s="85" t="inlineStr">
        <is>
          <t>-</t>
        </is>
      </c>
      <c r="J843" s="85" t="inlineStr">
        <is>
          <t>-</t>
        </is>
      </c>
      <c r="K843" s="77" t="inlineStr">
        <is>
          <t>Zarabo, Ashulia, Savar, Dhaka.</t>
        </is>
      </c>
      <c r="L843" s="77" t="inlineStr">
        <is>
          <t>Zarabo, Ashulia, Savar, Dhaka.</t>
        </is>
      </c>
      <c r="M843" s="32" t="inlineStr">
        <is>
          <t>01766594262</t>
        </is>
      </c>
      <c r="N843" s="40" t="inlineStr">
        <is>
          <t>rizuana94@gmail.com</t>
        </is>
      </c>
    </row>
    <row customHeight="1" ht="12.75" r="844" s="161">
      <c r="A844" s="10" t="n"/>
      <c r="B844" s="85" t="n">
        <v>841</v>
      </c>
      <c r="C844" s="85" t="n"/>
      <c r="D844" s="96" t="inlineStr">
        <is>
          <t>Md. Shohag Rana</t>
        </is>
      </c>
      <c r="E844" s="29" t="inlineStr">
        <is>
          <t>111-23-2363</t>
        </is>
      </c>
      <c r="F844" s="49">
        <f>IF((MID(E844,5,2))="10","ENG",IF((MID(E844,5,2))="11","BBA",IF((MID(E844,5,2))="12","MBA(E)",IF((MID(E844,5,2))="14","MBA",IF((MID(E844,5,2))="15","CSE",IF((MID(E844,5,2))="16","CIS",IF((MID(E844,5,2))="17","MS-MIS",IF((MID(E844,5,2))="18","B.COM",IF((MID(E844,5,2))="19","ETE",IF((MID(E844,5,2))="20","CS",IF((MID(E844,5,2))="21","MA-ENG(P)",IF((MID(E844,5,2))="22","MA-ENG(F)",IF((MID(E844,5,2))="23","TE",IF((MID(E844,5,2))="24","JMC",IF((MID(E844,5,2))="25","MS-CSE",IF((MID(E844,5,2))="26","LLB(H)",IF((MID(E844,5,2))="27","BRE",IF((MID(E844,5,2))="28","MSS-JMC",IF((MID(E844,5,2))="29","PHARMACY",IF((MID(E844,5,2))="30","ESDM",IF((MID(E844,5,2))="31","MS-ETE",IF((MID(E844,5,2))="32","MS-TE",IF((MID(E844,5,2))="33","EEE",IF((MID(E844,5,2))="34","NFE",IF((MID(E844,5,2))="35","SWE",IF((MID(E844,5,2))="36","LLB(P)",IF((MID(E844,5,2))="37","LLM(Pre)",IF((MID(E844,5,2))="38","LLM(F)",IF((MID(E844,5,2))="39","ICT",IF((MID(E844,5,2))="40","MTCA",IF((MID(E844,5,2))="41","MS-PH",IF((MID(E844,5,2))="42","ARCH",IF((MID(E844,5,2))="43","THM",IF((MID(E844,5,2))="44","MS-SWE",IF((MID(E844,5,2))="45","ENTRE",IF((MID(E844,5,2))="46","M-PHARM",IF((MID(E844,5,2))="47","CIVIL-ENG",0)))))))))))))))))))))))))))))))))))))</f>
        <v/>
      </c>
      <c r="G844" s="90">
        <f>IF((LEFT(E844,3))="063","Fall-2006",IF((LEFT(E844,3))="071","Spring-2007",IF((LEFT(E844,3))="072","Summer-2007",IF((LEFT(E844,3))="073","Fall-2007",IF((LEFT(E844,3))="081","Spring-2008",IF((LEFT(E844,3))="082","Summer-2008",IF((LEFT(E844,3))="083","Fall-2008",IF((LEFT(E844,3))="091","Spring-2009",IF((LEFT(E844,3))="092","Summer-2009",IF((LEFT(E844,3))="093","Fall-2009",IF((LEFT(E844,3))="101","Spring-2010",IF((LEFT(E844,3))="102","Summer-2010",IF((LEFT(E844,3))="103","Fall-2010",IF((LEFT(E844,3))="111","Spring-2011",IF((LEFT(E844,3))="112","Summer-2011",IF((LEFT(E844,3))="113","Fall-2011",IF((LEFT(E844,3))="121","Spring-2012",IF((LEFT(E844,3))="122","Summer-2012",IF((LEFT(E844,3))="123","Fall-2012",IF((LEFT(E844,3))="131","Spring-2013",IF((LEFT(E844,3))="132","Summer-2013",IF((LEFT(E844,3))="133","Fall-2013",IF((LEFT(E844,3))="141","Spring-2014",IF((LEFT(E844,3))="142","Summer-2014",IF((LEFT(E844,3))="143","Fall-2014",0)))))))))))))))))))))))))</f>
        <v/>
      </c>
      <c r="H844" s="85" t="inlineStr">
        <is>
          <t>Summer-2015</t>
        </is>
      </c>
      <c r="I844" s="85" t="inlineStr">
        <is>
          <t>-</t>
        </is>
      </c>
      <c r="J844" s="85" t="inlineStr">
        <is>
          <t>-</t>
        </is>
      </c>
      <c r="K844" s="77" t="inlineStr">
        <is>
          <t>Vill-Fajurkandi, Post-Homna, Thana-Homna, Dist-comilla.</t>
        </is>
      </c>
      <c r="L844" s="77" t="inlineStr">
        <is>
          <t>Vill-Fajurkandi, Post-Homna, Thana-Homna, Dist-comilla.</t>
        </is>
      </c>
      <c r="M844" s="32" t="inlineStr">
        <is>
          <t>01825201631</t>
        </is>
      </c>
      <c r="N844" s="90" t="inlineStr">
        <is>
          <t>joyrana619@gmail.com</t>
        </is>
      </c>
    </row>
    <row customHeight="1" ht="12.75" r="845" s="161">
      <c r="A845" s="10" t="n"/>
      <c r="B845" s="85" t="n">
        <v>842</v>
      </c>
      <c r="C845" s="85" t="n"/>
      <c r="D845" s="96" t="inlineStr">
        <is>
          <t>Shakkhar Chakma</t>
        </is>
      </c>
      <c r="E845" s="29" t="inlineStr">
        <is>
          <t>133-14-1212</t>
        </is>
      </c>
      <c r="F845" s="49">
        <f>IF((MID(E845,5,2))="10","ENG",IF((MID(E845,5,2))="11","BBA",IF((MID(E845,5,2))="12","MBA(E)",IF((MID(E845,5,2))="14","MBA",IF((MID(E845,5,2))="15","CSE",IF((MID(E845,5,2))="16","CIS",IF((MID(E845,5,2))="17","MS-MIS",IF((MID(E845,5,2))="18","B.COM",IF((MID(E845,5,2))="19","ETE",IF((MID(E845,5,2))="20","CS",IF((MID(E845,5,2))="21","MA-ENG(P)",IF((MID(E845,5,2))="22","MA-ENG(F)",IF((MID(E845,5,2))="23","TE",IF((MID(E845,5,2))="24","JMC",IF((MID(E845,5,2))="25","MS-CSE",IF((MID(E845,5,2))="26","LLB(H)",IF((MID(E845,5,2))="27","BRE",IF((MID(E845,5,2))="28","MSS-JMC",IF((MID(E845,5,2))="29","PHARMACY",IF((MID(E845,5,2))="30","ESDM",IF((MID(E845,5,2))="31","MS-ETE",IF((MID(E845,5,2))="32","MS-TE",IF((MID(E845,5,2))="33","EEE",IF((MID(E845,5,2))="34","NFE",IF((MID(E845,5,2))="35","SWE",IF((MID(E845,5,2))="36","LLB(P)",IF((MID(E845,5,2))="37","LLM(Pre)",IF((MID(E845,5,2))="38","LLM(F)",IF((MID(E845,5,2))="39","ICT",IF((MID(E845,5,2))="40","MTCA",IF((MID(E845,5,2))="41","MS-PH",IF((MID(E845,5,2))="42","ARCH",IF((MID(E845,5,2))="43","THM",IF((MID(E845,5,2))="44","MS-SWE",IF((MID(E845,5,2))="45","ENTRE",IF((MID(E845,5,2))="46","M-PHARM",IF((MID(E845,5,2))="47","CIVIL-ENG",0)))))))))))))))))))))))))))))))))))))</f>
        <v/>
      </c>
      <c r="G845" s="90">
        <f>IF((LEFT(E845,3))="063","Fall-2006",IF((LEFT(E845,3))="071","Spring-2007",IF((LEFT(E845,3))="072","Summer-2007",IF((LEFT(E845,3))="073","Fall-2007",IF((LEFT(E845,3))="081","Spring-2008",IF((LEFT(E845,3))="082","Summer-2008",IF((LEFT(E845,3))="083","Fall-2008",IF((LEFT(E845,3))="091","Spring-2009",IF((LEFT(E845,3))="092","Summer-2009",IF((LEFT(E845,3))="093","Fall-2009",IF((LEFT(E845,3))="101","Spring-2010",IF((LEFT(E845,3))="102","Summer-2010",IF((LEFT(E845,3))="103","Fall-2010",IF((LEFT(E845,3))="111","Spring-2011",IF((LEFT(E845,3))="112","Summer-2011",IF((LEFT(E845,3))="113","Fall-2011",IF((LEFT(E845,3))="121","Spring-2012",IF((LEFT(E845,3))="122","Summer-2012",IF((LEFT(E845,3))="123","Fall-2012",IF((LEFT(E845,3))="131","Spring-2013",IF((LEFT(E845,3))="132","Summer-2013",IF((LEFT(E845,3))="133","Fall-2013",IF((LEFT(E845,3))="141","Spring-2014",IF((LEFT(E845,3))="142","Summer-2014",IF((LEFT(E845,3))="143","Fall-2014",0)))))))))))))))))))))))))</f>
        <v/>
      </c>
      <c r="H845" s="85" t="inlineStr">
        <is>
          <t>Summer-2014</t>
        </is>
      </c>
      <c r="I845" s="85" t="inlineStr">
        <is>
          <t>Religious Affair Ministry</t>
        </is>
      </c>
      <c r="J845" s="85" t="inlineStr">
        <is>
          <t>Field Supervisor</t>
        </is>
      </c>
      <c r="K845" s="77" t="inlineStr">
        <is>
          <t>Modhupur, Khagrachari</t>
        </is>
      </c>
      <c r="L845" s="77" t="inlineStr">
        <is>
          <t>Vill: Jibatali, Thana: Baghaichari, PO: Marishy, DM: Rangamati</t>
        </is>
      </c>
      <c r="M845" s="32" t="inlineStr">
        <is>
          <t>01557418609</t>
        </is>
      </c>
      <c r="N845" s="90" t="inlineStr">
        <is>
          <t>shakkhar@diu.edu.bd</t>
        </is>
      </c>
    </row>
    <row customHeight="1" ht="12.75" r="846" s="161">
      <c r="A846" s="10" t="n"/>
      <c r="B846" s="85" t="n">
        <v>843</v>
      </c>
      <c r="C846" s="85" t="n"/>
      <c r="D846" s="96" t="inlineStr">
        <is>
          <t>Israt Jahan</t>
        </is>
      </c>
      <c r="E846" s="29" t="inlineStr">
        <is>
          <t>102-10-593</t>
        </is>
      </c>
      <c r="F846" s="49">
        <f>IF((MID(E846,5,2))="10","ENG",IF((MID(E846,5,2))="11","BBA",IF((MID(E846,5,2))="12","MBA(E)",IF((MID(E846,5,2))="14","MBA",IF((MID(E846,5,2))="15","CSE",IF((MID(E846,5,2))="16","CIS",IF((MID(E846,5,2))="17","MS-MIS",IF((MID(E846,5,2))="18","B.COM",IF((MID(E846,5,2))="19","ETE",IF((MID(E846,5,2))="20","CS",IF((MID(E846,5,2))="21","MA-ENG(P)",IF((MID(E846,5,2))="22","MA-ENG(F)",IF((MID(E846,5,2))="23","TE",IF((MID(E846,5,2))="24","JMC",IF((MID(E846,5,2))="25","MS-CSE",IF((MID(E846,5,2))="26","LLB(H)",IF((MID(E846,5,2))="27","BRE",IF((MID(E846,5,2))="28","MSS-JMC",IF((MID(E846,5,2))="29","PHARMACY",IF((MID(E846,5,2))="30","ESDM",IF((MID(E846,5,2))="31","MS-ETE",IF((MID(E846,5,2))="32","MS-TE",IF((MID(E846,5,2))="33","EEE",IF((MID(E846,5,2))="34","NFE",IF((MID(E846,5,2))="35","SWE",IF((MID(E846,5,2))="36","LLB(P)",IF((MID(E846,5,2))="37","LLM(Pre)",IF((MID(E846,5,2))="38","LLM(F)",IF((MID(E846,5,2))="39","ICT",IF((MID(E846,5,2))="40","MTCA",IF((MID(E846,5,2))="41","MS-PH",IF((MID(E846,5,2))="42","ARCH",IF((MID(E846,5,2))="43","THM",IF((MID(E846,5,2))="44","MS-SWE",IF((MID(E846,5,2))="45","ENTRE",IF((MID(E846,5,2))="46","M-PHARM",IF((MID(E846,5,2))="47","CIVIL-ENG",0)))))))))))))))))))))))))))))))))))))</f>
        <v/>
      </c>
      <c r="G846" s="90">
        <f>IF((LEFT(E846,3))="063","Fall-2006",IF((LEFT(E846,3))="071","Spring-2007",IF((LEFT(E846,3))="072","Summer-2007",IF((LEFT(E846,3))="073","Fall-2007",IF((LEFT(E846,3))="081","Spring-2008",IF((LEFT(E846,3))="082","Summer-2008",IF((LEFT(E846,3))="083","Fall-2008",IF((LEFT(E846,3))="091","Spring-2009",IF((LEFT(E846,3))="092","Summer-2009",IF((LEFT(E846,3))="093","Fall-2009",IF((LEFT(E846,3))="101","Spring-2010",IF((LEFT(E846,3))="102","Summer-2010",IF((LEFT(E846,3))="103","Fall-2010",IF((LEFT(E846,3))="111","Spring-2011",IF((LEFT(E846,3))="112","Summer-2011",IF((LEFT(E846,3))="113","Fall-2011",IF((LEFT(E846,3))="121","Spring-2012",IF((LEFT(E846,3))="122","Summer-2012",IF((LEFT(E846,3))="123","Fall-2012",IF((LEFT(E846,3))="131","Spring-2013",IF((LEFT(E846,3))="132","Summer-2013",IF((LEFT(E846,3))="133","Fall-2013",IF((LEFT(E846,3))="141","Spring-2014",IF((LEFT(E846,3))="142","Summer-2014",IF((LEFT(E846,3))="143","Fall-2014",0)))))))))))))))))))))))))</f>
        <v/>
      </c>
      <c r="H846" s="85" t="inlineStr">
        <is>
          <t>Summer-2014</t>
        </is>
      </c>
      <c r="I846" s="85" t="inlineStr">
        <is>
          <t>-</t>
        </is>
      </c>
      <c r="J846" s="85" t="inlineStr">
        <is>
          <t>-</t>
        </is>
      </c>
      <c r="K846" s="77" t="inlineStr">
        <is>
          <t>Hindol-uma-106, Agargaon, Taltola Govt Colony, Dhaka-1207.</t>
        </is>
      </c>
      <c r="L846" s="77" t="inlineStr">
        <is>
          <t>Vill-Gararia, Post-Nagori, Thana-kaligong, Dist-Gazipur.</t>
        </is>
      </c>
      <c r="M846" s="32" t="inlineStr">
        <is>
          <t>01742250025</t>
        </is>
      </c>
      <c r="N846" s="90" t="inlineStr">
        <is>
          <t>israt_593@diu.edu.bd</t>
        </is>
      </c>
    </row>
    <row customHeight="1" ht="12.75" r="847" s="161">
      <c r="A847" s="10" t="n"/>
      <c r="B847" s="85" t="n">
        <v>844</v>
      </c>
      <c r="C847" s="85" t="n"/>
      <c r="D847" s="96" t="inlineStr">
        <is>
          <t>Israt Jahan</t>
        </is>
      </c>
      <c r="E847" s="29" t="inlineStr">
        <is>
          <t>142-22-326</t>
        </is>
      </c>
      <c r="F847" s="49">
        <f>IF((MID(E847,5,2))="10","ENG",IF((MID(E847,5,2))="11","BBA",IF((MID(E847,5,2))="12","MBA(E)",IF((MID(E847,5,2))="14","MBA",IF((MID(E847,5,2))="15","CSE",IF((MID(E847,5,2))="16","CIS",IF((MID(E847,5,2))="17","MS-MIS",IF((MID(E847,5,2))="18","B.COM",IF((MID(E847,5,2))="19","ETE",IF((MID(E847,5,2))="20","CS",IF((MID(E847,5,2))="21","MA-ENG(P)",IF((MID(E847,5,2))="22","MA-ENG(F)",IF((MID(E847,5,2))="23","TE",IF((MID(E847,5,2))="24","JMC",IF((MID(E847,5,2))="25","MS-CSE",IF((MID(E847,5,2))="26","LLB(H)",IF((MID(E847,5,2))="27","BRE",IF((MID(E847,5,2))="28","MSS-JMC",IF((MID(E847,5,2))="29","PHARMACY",IF((MID(E847,5,2))="30","ESDM",IF((MID(E847,5,2))="31","MS-ETE",IF((MID(E847,5,2))="32","MS-TE",IF((MID(E847,5,2))="33","EEE",IF((MID(E847,5,2))="34","NFE",IF((MID(E847,5,2))="35","SWE",IF((MID(E847,5,2))="36","LLB(P)",IF((MID(E847,5,2))="37","LLM(Pre)",IF((MID(E847,5,2))="38","LLM(F)",IF((MID(E847,5,2))="39","ICT",IF((MID(E847,5,2))="40","MTCA",IF((MID(E847,5,2))="41","MS-PH",IF((MID(E847,5,2))="42","ARCH",IF((MID(E847,5,2))="43","THM",IF((MID(E847,5,2))="44","MS-SWE",IF((MID(E847,5,2))="45","ENTRE",IF((MID(E847,5,2))="46","M-PHARM",IF((MID(E847,5,2))="47","CIVIL-ENG",0)))))))))))))))))))))))))))))))))))))</f>
        <v/>
      </c>
      <c r="G847" s="90">
        <f>IF((LEFT(E847,3))="063","Fall-2006",IF((LEFT(E847,3))="071","Spring-2007",IF((LEFT(E847,3))="072","Summer-2007",IF((LEFT(E847,3))="073","Fall-2007",IF((LEFT(E847,3))="081","Spring-2008",IF((LEFT(E847,3))="082","Summer-2008",IF((LEFT(E847,3))="083","Fall-2008",IF((LEFT(E847,3))="091","Spring-2009",IF((LEFT(E847,3))="092","Summer-2009",IF((LEFT(E847,3))="093","Fall-2009",IF((LEFT(E847,3))="101","Spring-2010",IF((LEFT(E847,3))="102","Summer-2010",IF((LEFT(E847,3))="103","Fall-2010",IF((LEFT(E847,3))="111","Spring-2011",IF((LEFT(E847,3))="112","Summer-2011",IF((LEFT(E847,3))="113","Fall-2011",IF((LEFT(E847,3))="121","Spring-2012",IF((LEFT(E847,3))="122","Summer-2012",IF((LEFT(E847,3))="123","Fall-2012",IF((LEFT(E847,3))="131","Spring-2013",IF((LEFT(E847,3))="132","Summer-2013",IF((LEFT(E847,3))="133","Fall-2013",IF((LEFT(E847,3))="141","Spring-2014",IF((LEFT(E847,3))="142","Summer-2014",IF((LEFT(E847,3))="143","Fall-2014",0)))))))))))))))))))))))))</f>
        <v/>
      </c>
      <c r="H847" s="85" t="inlineStr">
        <is>
          <t>Summer-2015</t>
        </is>
      </c>
      <c r="I847" s="85" t="inlineStr">
        <is>
          <t>-</t>
        </is>
      </c>
      <c r="J847" s="85" t="inlineStr">
        <is>
          <t>-</t>
        </is>
      </c>
      <c r="K847" s="77" t="inlineStr">
        <is>
          <t>Hindol-uma-106, Agargaon, Taltola Govt Colony, Dhaka-1207.</t>
        </is>
      </c>
      <c r="L847" s="77" t="inlineStr">
        <is>
          <t>Vill-Gararia, Post-Nagori, Thana-kaligong, Dist-Gazipur.</t>
        </is>
      </c>
      <c r="M847" s="32" t="inlineStr">
        <is>
          <t>01742250025</t>
        </is>
      </c>
      <c r="N847" t="inlineStr">
        <is>
          <t>israt326@diu.edu.bd</t>
        </is>
      </c>
    </row>
    <row customHeight="1" ht="12.75" r="848" s="161">
      <c r="A848" s="10" t="n"/>
      <c r="B848" s="85" t="n">
        <v>845</v>
      </c>
      <c r="C848" s="85" t="n"/>
      <c r="D848" s="96" t="inlineStr">
        <is>
          <t>Shuva Chandra Roy</t>
        </is>
      </c>
      <c r="E848" s="29" t="inlineStr">
        <is>
          <t>112-15-1490</t>
        </is>
      </c>
      <c r="F848" s="49">
        <f>IF((MID(E848,5,2))="10","ENG",IF((MID(E848,5,2))="11","BBA",IF((MID(E848,5,2))="12","MBA(E)",IF((MID(E848,5,2))="14","MBA",IF((MID(E848,5,2))="15","CSE",IF((MID(E848,5,2))="16","CIS",IF((MID(E848,5,2))="17","MS-MIS",IF((MID(E848,5,2))="18","B.COM",IF((MID(E848,5,2))="19","ETE",IF((MID(E848,5,2))="20","CS",IF((MID(E848,5,2))="21","MA-ENG(P)",IF((MID(E848,5,2))="22","MA-ENG(F)",IF((MID(E848,5,2))="23","TE",IF((MID(E848,5,2))="24","JMC",IF((MID(E848,5,2))="25","MS-CSE",IF((MID(E848,5,2))="26","LLB(H)",IF((MID(E848,5,2))="27","BRE",IF((MID(E848,5,2))="28","MSS-JMC",IF((MID(E848,5,2))="29","PHARMACY",IF((MID(E848,5,2))="30","ESDM",IF((MID(E848,5,2))="31","MS-ETE",IF((MID(E848,5,2))="32","MS-TE",IF((MID(E848,5,2))="33","EEE",IF((MID(E848,5,2))="34","NFE",IF((MID(E848,5,2))="35","SWE",IF((MID(E848,5,2))="36","LLB(P)",IF((MID(E848,5,2))="37","LLM(Pre)",IF((MID(E848,5,2))="38","LLM(F)",IF((MID(E848,5,2))="39","ICT",IF((MID(E848,5,2))="40","MTCA",IF((MID(E848,5,2))="41","MS-PH",IF((MID(E848,5,2))="42","ARCH",IF((MID(E848,5,2))="43","THM",IF((MID(E848,5,2))="44","MS-SWE",IF((MID(E848,5,2))="45","ENTRE",IF((MID(E848,5,2))="46","M-PHARM",IF((MID(E848,5,2))="47","CIVIL-ENG",0)))))))))))))))))))))))))))))))))))))</f>
        <v/>
      </c>
      <c r="G848" s="90">
        <f>IF((LEFT(E848,3))="063","Fall-2006",IF((LEFT(E848,3))="071","Spring-2007",IF((LEFT(E848,3))="072","Summer-2007",IF((LEFT(E848,3))="073","Fall-2007",IF((LEFT(E848,3))="081","Spring-2008",IF((LEFT(E848,3))="082","Summer-2008",IF((LEFT(E848,3))="083","Fall-2008",IF((LEFT(E848,3))="091","Spring-2009",IF((LEFT(E848,3))="092","Summer-2009",IF((LEFT(E848,3))="093","Fall-2009",IF((LEFT(E848,3))="101","Spring-2010",IF((LEFT(E848,3))="102","Summer-2010",IF((LEFT(E848,3))="103","Fall-2010",IF((LEFT(E848,3))="111","Spring-2011",IF((LEFT(E848,3))="112","Summer-2011",IF((LEFT(E848,3))="113","Fall-2011",IF((LEFT(E848,3))="121","Spring-2012",IF((LEFT(E848,3))="122","Summer-2012",IF((LEFT(E848,3))="123","Fall-2012",IF((LEFT(E848,3))="131","Spring-2013",IF((LEFT(E848,3))="132","Summer-2013",IF((LEFT(E848,3))="133","Fall-2013",IF((LEFT(E848,3))="141","Spring-2014",IF((LEFT(E848,3))="142","Summer-2014",IF((LEFT(E848,3))="143","Fall-2014",0)))))))))))))))))))))))))</f>
        <v/>
      </c>
      <c r="H848" s="85" t="inlineStr">
        <is>
          <t>summer-2015</t>
        </is>
      </c>
      <c r="I848" s="85" t="inlineStr">
        <is>
          <t>-</t>
        </is>
      </c>
      <c r="J848" s="85" t="inlineStr">
        <is>
          <t>-</t>
        </is>
      </c>
      <c r="K848" s="77" t="inlineStr">
        <is>
          <t>Baligaon, Kaliganj, Gazipur-1720.</t>
        </is>
      </c>
      <c r="L848" s="77" t="inlineStr">
        <is>
          <t>Baligaon, Kaliganj, Gazipur-1720.</t>
        </is>
      </c>
      <c r="M848" s="32" t="inlineStr">
        <is>
          <t>01751982006</t>
        </is>
      </c>
      <c r="N848" s="90" t="inlineStr">
        <is>
          <t>shuva15-1490@diu.edu.bd</t>
        </is>
      </c>
    </row>
    <row customHeight="1" ht="12.75" r="849" s="161">
      <c r="A849" s="10" t="n"/>
      <c r="B849" s="85" t="n">
        <v>846</v>
      </c>
      <c r="C849" s="85" t="n"/>
      <c r="D849" s="96" t="inlineStr">
        <is>
          <t>KAJAL MALLIK</t>
        </is>
      </c>
      <c r="E849" s="29" t="inlineStr">
        <is>
          <t>103-15-1116</t>
        </is>
      </c>
      <c r="F849" s="49">
        <f>IF((MID(E849,5,2))="10","ENG",IF((MID(E849,5,2))="11","BBA",IF((MID(E849,5,2))="12","MBA(E)",IF((MID(E849,5,2))="14","MBA",IF((MID(E849,5,2))="15","CSE",IF((MID(E849,5,2))="16","CIS",IF((MID(E849,5,2))="17","MS-MIS",IF((MID(E849,5,2))="18","B.COM",IF((MID(E849,5,2))="19","ETE",IF((MID(E849,5,2))="20","CS",IF((MID(E849,5,2))="21","MA-ENG(P)",IF((MID(E849,5,2))="22","MA-ENG(F)",IF((MID(E849,5,2))="23","TE",IF((MID(E849,5,2))="24","JMC",IF((MID(E849,5,2))="25","MS-CSE",IF((MID(E849,5,2))="26","LLB(H)",IF((MID(E849,5,2))="27","BRE",IF((MID(E849,5,2))="28","MSS-JMC",IF((MID(E849,5,2))="29","PHARMACY",IF((MID(E849,5,2))="30","ESDM",IF((MID(E849,5,2))="31","MS-ETE",IF((MID(E849,5,2))="32","MS-TE",IF((MID(E849,5,2))="33","EEE",IF((MID(E849,5,2))="34","NFE",IF((MID(E849,5,2))="35","SWE",IF((MID(E849,5,2))="36","LLB(P)",IF((MID(E849,5,2))="37","LLM(Pre)",IF((MID(E849,5,2))="38","LLM(F)",IF((MID(E849,5,2))="39","ICT",IF((MID(E849,5,2))="40","MTCA",IF((MID(E849,5,2))="41","MS-PH",IF((MID(E849,5,2))="42","ARCH",IF((MID(E849,5,2))="43","THM",IF((MID(E849,5,2))="44","MS-SWE",IF((MID(E849,5,2))="45","ENTRE",IF((MID(E849,5,2))="46","M-PHARM",IF((MID(E849,5,2))="47","CIVIL-ENG",0)))))))))))))))))))))))))))))))))))))</f>
        <v/>
      </c>
      <c r="G849" s="90">
        <f>IF((LEFT(E849,3))="063","Fall-2006",IF((LEFT(E849,3))="071","Spring-2007",IF((LEFT(E849,3))="072","Summer-2007",IF((LEFT(E849,3))="073","Fall-2007",IF((LEFT(E849,3))="081","Spring-2008",IF((LEFT(E849,3))="082","Summer-2008",IF((LEFT(E849,3))="083","Fall-2008",IF((LEFT(E849,3))="091","Spring-2009",IF((LEFT(E849,3))="092","Summer-2009",IF((LEFT(E849,3))="093","Fall-2009",IF((LEFT(E849,3))="101","Spring-2010",IF((LEFT(E849,3))="102","Summer-2010",IF((LEFT(E849,3))="103","Fall-2010",IF((LEFT(E849,3))="111","Spring-2011",IF((LEFT(E849,3))="112","Summer-2011",IF((LEFT(E849,3))="113","Fall-2011",IF((LEFT(E849,3))="121","Spring-2012",IF((LEFT(E849,3))="122","Summer-2012",IF((LEFT(E849,3))="123","Fall-2012",IF((LEFT(E849,3))="131","Spring-2013",IF((LEFT(E849,3))="132","Summer-2013",IF((LEFT(E849,3))="133","Fall-2013",IF((LEFT(E849,3))="141","Spring-2014",IF((LEFT(E849,3))="142","Summer-2014",IF((LEFT(E849,3))="143","Fall-2014",0)))))))))))))))))))))))))</f>
        <v/>
      </c>
      <c r="H849" s="85" t="inlineStr">
        <is>
          <t>Fall-2015</t>
        </is>
      </c>
      <c r="I849" s="85" t="inlineStr">
        <is>
          <t>-</t>
        </is>
      </c>
      <c r="J849" s="85" t="inlineStr">
        <is>
          <t>-</t>
        </is>
      </c>
      <c r="K849" s="77" t="inlineStr">
        <is>
          <t>18/B, Tallabag, Dhaka.</t>
        </is>
      </c>
      <c r="L849" s="77" t="inlineStr">
        <is>
          <t>74/1, Birpur, Narsingdi Sadar, Narsingdi.</t>
        </is>
      </c>
      <c r="M849" s="32" t="inlineStr">
        <is>
          <t>01515245008</t>
        </is>
      </c>
      <c r="N849" s="40" t="inlineStr">
        <is>
          <t>kajal_1116@diu.edu.bd</t>
        </is>
      </c>
    </row>
    <row customHeight="1" ht="12.75" r="850" s="161">
      <c r="A850" s="10" t="n"/>
      <c r="B850" s="85" t="n">
        <v>847</v>
      </c>
      <c r="C850" s="85" t="n"/>
      <c r="D850" s="96" t="inlineStr">
        <is>
          <t>Razia Sultana Jhuma</t>
        </is>
      </c>
      <c r="E850" s="29" t="inlineStr">
        <is>
          <t>112-15-1439</t>
        </is>
      </c>
      <c r="F850" s="49">
        <f>IF((MID(E850,5,2))="10","ENG",IF((MID(E850,5,2))="11","BBA",IF((MID(E850,5,2))="12","MBA(E)",IF((MID(E850,5,2))="14","MBA",IF((MID(E850,5,2))="15","CSE",IF((MID(E850,5,2))="16","CIS",IF((MID(E850,5,2))="17","MS-MIS",IF((MID(E850,5,2))="18","B.COM",IF((MID(E850,5,2))="19","ETE",IF((MID(E850,5,2))="20","CS",IF((MID(E850,5,2))="21","MA-ENG(P)",IF((MID(E850,5,2))="22","MA-ENG(F)",IF((MID(E850,5,2))="23","TE",IF((MID(E850,5,2))="24","JMC",IF((MID(E850,5,2))="25","MS-CSE",IF((MID(E850,5,2))="26","LLB(H)",IF((MID(E850,5,2))="27","BRE",IF((MID(E850,5,2))="28","MSS-JMC",IF((MID(E850,5,2))="29","PHARMACY",IF((MID(E850,5,2))="30","ESDM",IF((MID(E850,5,2))="31","MS-ETE",IF((MID(E850,5,2))="32","MS-TE",IF((MID(E850,5,2))="33","EEE",IF((MID(E850,5,2))="34","NFE",IF((MID(E850,5,2))="35","SWE",IF((MID(E850,5,2))="36","LLB(P)",IF((MID(E850,5,2))="37","LLM(Pre)",IF((MID(E850,5,2))="38","LLM(F)",IF((MID(E850,5,2))="39","ICT",IF((MID(E850,5,2))="40","MTCA",IF((MID(E850,5,2))="41","MS-PH",IF((MID(E850,5,2))="42","ARCH",IF((MID(E850,5,2))="43","THM",IF((MID(E850,5,2))="44","MS-SWE",IF((MID(E850,5,2))="45","ENTRE",IF((MID(E850,5,2))="46","M-PHARM",IF((MID(E850,5,2))="47","CIVIL-ENG",0)))))))))))))))))))))))))))))))))))))</f>
        <v/>
      </c>
      <c r="G850" s="90">
        <f>IF((LEFT(E850,3))="063","Fall-2006",IF((LEFT(E850,3))="071","Spring-2007",IF((LEFT(E850,3))="072","Summer-2007",IF((LEFT(E850,3))="073","Fall-2007",IF((LEFT(E850,3))="081","Spring-2008",IF((LEFT(E850,3))="082","Summer-2008",IF((LEFT(E850,3))="083","Fall-2008",IF((LEFT(E850,3))="091","Spring-2009",IF((LEFT(E850,3))="092","Summer-2009",IF((LEFT(E850,3))="093","Fall-2009",IF((LEFT(E850,3))="101","Spring-2010",IF((LEFT(E850,3))="102","Summer-2010",IF((LEFT(E850,3))="103","Fall-2010",IF((LEFT(E850,3))="111","Spring-2011",IF((LEFT(E850,3))="112","Summer-2011",IF((LEFT(E850,3))="113","Fall-2011",IF((LEFT(E850,3))="121","Spring-2012",IF((LEFT(E850,3))="122","Summer-2012",IF((LEFT(E850,3))="123","Fall-2012",IF((LEFT(E850,3))="131","Spring-2013",IF((LEFT(E850,3))="132","Summer-2013",IF((LEFT(E850,3))="133","Fall-2013",IF((LEFT(E850,3))="141","Spring-2014",IF((LEFT(E850,3))="142","Summer-2014",IF((LEFT(E850,3))="143","Fall-2014",0)))))))))))))))))))))))))</f>
        <v/>
      </c>
      <c r="H850" s="85" t="inlineStr">
        <is>
          <t>Fall-2015</t>
        </is>
      </c>
      <c r="I850" s="85" t="inlineStr">
        <is>
          <t>-</t>
        </is>
      </c>
      <c r="J850" s="85" t="inlineStr">
        <is>
          <t>-</t>
        </is>
      </c>
      <c r="K850" s="77" t="inlineStr">
        <is>
          <t>134/3, C type Govt colony, Mirpur-1, Dhaka.</t>
        </is>
      </c>
      <c r="L850" s="77" t="inlineStr">
        <is>
          <t>-</t>
        </is>
      </c>
      <c r="M850" s="32" t="inlineStr">
        <is>
          <t>01762467068</t>
        </is>
      </c>
      <c r="N850" s="40" t="inlineStr">
        <is>
          <t>jhuma099@gmail.com</t>
        </is>
      </c>
    </row>
    <row customHeight="1" ht="12.75" r="851" s="161">
      <c r="A851" s="10" t="n"/>
      <c r="B851" s="85" t="n">
        <v>848</v>
      </c>
      <c r="C851" s="85" t="n"/>
      <c r="D851" s="96" t="inlineStr">
        <is>
          <t>Rathin Bepary</t>
        </is>
      </c>
      <c r="E851" s="29" t="inlineStr">
        <is>
          <t>132-14-413</t>
        </is>
      </c>
      <c r="F851" s="49">
        <f>IF((MID(E851,5,2))="10","ENG",IF((MID(E851,5,2))="11","BBA",IF((MID(E851,5,2))="12","MBA(E)",IF((MID(E851,5,2))="14","MBA",IF((MID(E851,5,2))="15","CSE",IF((MID(E851,5,2))="16","CIS",IF((MID(E851,5,2))="17","MS-MIS",IF((MID(E851,5,2))="18","B.COM",IF((MID(E851,5,2))="19","ETE",IF((MID(E851,5,2))="20","CS",IF((MID(E851,5,2))="21","MA-ENG(P)",IF((MID(E851,5,2))="22","MA-ENG(F)",IF((MID(E851,5,2))="23","TE",IF((MID(E851,5,2))="24","JMC",IF((MID(E851,5,2))="25","MS-CSE",IF((MID(E851,5,2))="26","LLB(H)",IF((MID(E851,5,2))="27","BRE",IF((MID(E851,5,2))="28","MSS-JMC",IF((MID(E851,5,2))="29","PHARMACY",IF((MID(E851,5,2))="30","ESDM",IF((MID(E851,5,2))="31","MS-ETE",IF((MID(E851,5,2))="32","MS-TE",IF((MID(E851,5,2))="33","EEE",IF((MID(E851,5,2))="34","NFE",IF((MID(E851,5,2))="35","SWE",IF((MID(E851,5,2))="36","LLB(P)",IF((MID(E851,5,2))="37","LLM(Pre)",IF((MID(E851,5,2))="38","LLM(F)",IF((MID(E851,5,2))="39","ICT",IF((MID(E851,5,2))="40","MTCA",IF((MID(E851,5,2))="41","MS-PH",IF((MID(E851,5,2))="42","ARCH",IF((MID(E851,5,2))="43","THM",IF((MID(E851,5,2))="44","MS-SWE",IF((MID(E851,5,2))="45","ENTRE",IF((MID(E851,5,2))="46","M-PHARM",IF((MID(E851,5,2))="47","CIVIL-ENG",0)))))))))))))))))))))))))))))))))))))</f>
        <v/>
      </c>
      <c r="G851" s="90">
        <f>IF((LEFT(E851,3))="063","Fall-2006",IF((LEFT(E851,3))="071","Spring-2007",IF((LEFT(E851,3))="072","Summer-2007",IF((LEFT(E851,3))="073","Fall-2007",IF((LEFT(E851,3))="081","Spring-2008",IF((LEFT(E851,3))="082","Summer-2008",IF((LEFT(E851,3))="083","Fall-2008",IF((LEFT(E851,3))="091","Spring-2009",IF((LEFT(E851,3))="092","Summer-2009",IF((LEFT(E851,3))="093","Fall-2009",IF((LEFT(E851,3))="101","Spring-2010",IF((LEFT(E851,3))="102","Summer-2010",IF((LEFT(E851,3))="103","Fall-2010",IF((LEFT(E851,3))="111","Spring-2011",IF((LEFT(E851,3))="112","Summer-2011",IF((LEFT(E851,3))="113","Fall-2011",IF((LEFT(E851,3))="121","Spring-2012",IF((LEFT(E851,3))="122","Summer-2012",IF((LEFT(E851,3))="123","Fall-2012",IF((LEFT(E851,3))="131","Spring-2013",IF((LEFT(E851,3))="132","Summer-2013",IF((LEFT(E851,3))="133","Fall-2013",IF((LEFT(E851,3))="141","Spring-2014",IF((LEFT(E851,3))="142","Summer-2014",IF((LEFT(E851,3))="143","Fall-2014",0)))))))))))))))))))))))))</f>
        <v/>
      </c>
      <c r="H851" s="85" t="inlineStr">
        <is>
          <t>Summer-2015</t>
        </is>
      </c>
      <c r="I851" s="85" t="inlineStr">
        <is>
          <t>Labib Group</t>
        </is>
      </c>
      <c r="J851" s="85" t="inlineStr">
        <is>
          <t>Merchandiser</t>
        </is>
      </c>
      <c r="K851" s="77" t="inlineStr">
        <is>
          <t>H#5 R#4, Sec-5, Uttara Model Town</t>
        </is>
      </c>
      <c r="L851" s="77" t="inlineStr">
        <is>
          <t>Vill: Dirgha Kumar khali, PO: Dirgha, Thana: Nazirpur, Dist: Pirojpur</t>
        </is>
      </c>
      <c r="M851" s="32" t="inlineStr">
        <is>
          <t>01747726999</t>
        </is>
      </c>
      <c r="N851" s="90" t="inlineStr">
        <is>
          <t>rathin.bepary1990@gmail.com</t>
        </is>
      </c>
    </row>
    <row customHeight="1" ht="12.75" r="852" s="161">
      <c r="A852" s="10" t="n"/>
      <c r="B852" s="85" t="n">
        <v>849</v>
      </c>
      <c r="C852" s="85" t="n"/>
      <c r="D852" s="86" t="inlineStr">
        <is>
          <t>Joy Dutta</t>
        </is>
      </c>
      <c r="E852" s="86" t="inlineStr">
        <is>
          <t>093-26-037</t>
        </is>
      </c>
      <c r="F852" s="49">
        <f>IF((MID(E852,5,2))="10","ENG",IF((MID(E852,5,2))="11","BBA",IF((MID(E852,5,2))="12","MBA(E)",IF((MID(E852,5,2))="14","MBA",IF((MID(E852,5,2))="15","CSE",IF((MID(E852,5,2))="16","CIS",IF((MID(E852,5,2))="17","MS-MIS",IF((MID(E852,5,2))="18","B.COM",IF((MID(E852,5,2))="19","ETE",IF((MID(E852,5,2))="20","CS",IF((MID(E852,5,2))="21","MA-ENG(P)",IF((MID(E852,5,2))="22","MA-ENG(F)",IF((MID(E852,5,2))="23","TE",IF((MID(E852,5,2))="24","JMC",IF((MID(E852,5,2))="25","MS-CSE",IF((MID(E852,5,2))="26","LLB(H)",IF((MID(E852,5,2))="27","BRE",IF((MID(E852,5,2))="28","MSS-JMC",IF((MID(E852,5,2))="29","PHARMACY",IF((MID(E852,5,2))="30","ESDM",IF((MID(E852,5,2))="31","MS-ETE",IF((MID(E852,5,2))="32","MS-TE",IF((MID(E852,5,2))="33","EEE",IF((MID(E852,5,2))="34","NFE",IF((MID(E852,5,2))="35","SWE",IF((MID(E852,5,2))="36","LLB(P)",IF((MID(E852,5,2))="37","LLM(Pre)",IF((MID(E852,5,2))="38","LLM(F)",IF((MID(E852,5,2))="39","ICT",IF((MID(E852,5,2))="40","MTCA",IF((MID(E852,5,2))="41","MS-PH",IF((MID(E852,5,2))="42","ARCH",IF((MID(E852,5,2))="43","THM",IF((MID(E852,5,2))="44","MS-SWE",IF((MID(E852,5,2))="45","ENTRE",IF((MID(E852,5,2))="46","M-PHARM",IF((MID(E852,5,2))="47","CIVIL-ENG",0)))))))))))))))))))))))))))))))))))))</f>
        <v/>
      </c>
      <c r="G852" s="90">
        <f>IF((LEFT(E852,3))="063","Fall-2006",IF((LEFT(E852,3))="071","Spring-2007",IF((LEFT(E852,3))="072","Summer-2007",IF((LEFT(E852,3))="073","Fall-2007",IF((LEFT(E852,3))="081","Spring-2008",IF((LEFT(E852,3))="082","Summer-2008",IF((LEFT(E852,3))="083","Fall-2008",IF((LEFT(E852,3))="091","Spring-2009",IF((LEFT(E852,3))="092","Summer-2009",IF((LEFT(E852,3))="093","Fall-2009",IF((LEFT(E852,3))="101","Spring-2010",IF((LEFT(E852,3))="102","Summer-2010",IF((LEFT(E852,3))="103","Fall-2010",IF((LEFT(E852,3))="111","Spring-2011",IF((LEFT(E852,3))="112","Summer-2011",IF((LEFT(E852,3))="113","Fall-2011",IF((LEFT(E852,3))="121","Spring-2012",IF((LEFT(E852,3))="122","Summer-2012",IF((LEFT(E852,3))="123","Fall-2012",IF((LEFT(E852,3))="131","Spring-2013",IF((LEFT(E852,3))="132","Summer-2013",IF((LEFT(E852,3))="133","Fall-2013",IF((LEFT(E852,3))="141","Spring-2014",IF((LEFT(E852,3))="142","Summer-2014",IF((LEFT(E852,3))="143","Fall-2014",0)))))))))))))))))))))))))</f>
        <v/>
      </c>
      <c r="H852" s="85" t="inlineStr">
        <is>
          <t>Fall-2013</t>
        </is>
      </c>
      <c r="I852" s="85" t="inlineStr">
        <is>
          <t>Practicing Lawer</t>
        </is>
      </c>
      <c r="J852" s="85" t="inlineStr">
        <is>
          <t>Practicing Lawer</t>
        </is>
      </c>
      <c r="K852" s="77" t="inlineStr">
        <is>
          <t>Gazipur road, 2 no. word, Bhola Sadar</t>
        </is>
      </c>
      <c r="L852" s="77" t="inlineStr">
        <is>
          <t>Gazipur road, 2 no. word, Bhola Sadar</t>
        </is>
      </c>
      <c r="M852" s="17" t="n">
        <v>1723473365</v>
      </c>
      <c r="N852" s="23">
        <f>HYPERLINK("mailto:joyduttaonly@gmail.com","joyduttaonly@gmail.com")</f>
        <v/>
      </c>
    </row>
    <row customHeight="1" ht="12.75" r="853" s="161">
      <c r="A853" s="10" t="n"/>
      <c r="B853" s="85" t="n">
        <v>850</v>
      </c>
      <c r="C853" s="85" t="n"/>
      <c r="D853" s="86" t="inlineStr">
        <is>
          <t>Joy Dutta</t>
        </is>
      </c>
      <c r="E853" s="86" t="inlineStr">
        <is>
          <t>142-38-045</t>
        </is>
      </c>
      <c r="F853" s="49">
        <f>IF((MID(E853,5,2))="10","ENG",IF((MID(E853,5,2))="11","BBA",IF((MID(E853,5,2))="12","MBA(E)",IF((MID(E853,5,2))="14","MBA",IF((MID(E853,5,2))="15","CSE",IF((MID(E853,5,2))="16","CIS",IF((MID(E853,5,2))="17","MS-MIS",IF((MID(E853,5,2))="18","B.COM",IF((MID(E853,5,2))="19","ETE",IF((MID(E853,5,2))="20","CS",IF((MID(E853,5,2))="21","MA-ENG(P)",IF((MID(E853,5,2))="22","MA-ENG(F)",IF((MID(E853,5,2))="23","TE",IF((MID(E853,5,2))="24","JMC",IF((MID(E853,5,2))="25","MS-CSE",IF((MID(E853,5,2))="26","LLB(H)",IF((MID(E853,5,2))="27","BRE",IF((MID(E853,5,2))="28","MSS-JMC",IF((MID(E853,5,2))="29","PHARMACY",IF((MID(E853,5,2))="30","ESDM",IF((MID(E853,5,2))="31","MS-ETE",IF((MID(E853,5,2))="32","MS-TE",IF((MID(E853,5,2))="33","EEE",IF((MID(E853,5,2))="34","NFE",IF((MID(E853,5,2))="35","SWE",IF((MID(E853,5,2))="36","LLB(P)",IF((MID(E853,5,2))="37","LLM(Pre)",IF((MID(E853,5,2))="38","LLM(F)",IF((MID(E853,5,2))="39","ICT",IF((MID(E853,5,2))="40","MTCA",IF((MID(E853,5,2))="41","MS-PH",IF((MID(E853,5,2))="42","ARCH",IF((MID(E853,5,2))="43","THM",IF((MID(E853,5,2))="44","MS-SWE",IF((MID(E853,5,2))="45","ENTRE",IF((MID(E853,5,2))="46","M-PHARM",IF((MID(E853,5,2))="47","CIVIL-ENG",0)))))))))))))))))))))))))))))))))))))</f>
        <v/>
      </c>
      <c r="G853" s="90">
        <f>IF((LEFT(E853,3))="063","Fall-2006",IF((LEFT(E853,3))="071","Spring-2007",IF((LEFT(E853,3))="072","Summer-2007",IF((LEFT(E853,3))="073","Fall-2007",IF((LEFT(E853,3))="081","Spring-2008",IF((LEFT(E853,3))="082","Summer-2008",IF((LEFT(E853,3))="083","Fall-2008",IF((LEFT(E853,3))="091","Spring-2009",IF((LEFT(E853,3))="092","Summer-2009",IF((LEFT(E853,3))="093","Fall-2009",IF((LEFT(E853,3))="101","Spring-2010",IF((LEFT(E853,3))="102","Summer-2010",IF((LEFT(E853,3))="103","Fall-2010",IF((LEFT(E853,3))="111","Spring-2011",IF((LEFT(E853,3))="112","Summer-2011",IF((LEFT(E853,3))="113","Fall-2011",IF((LEFT(E853,3))="121","Spring-2012",IF((LEFT(E853,3))="122","Summer-2012",IF((LEFT(E853,3))="123","Fall-2012",IF((LEFT(E853,3))="131","Spring-2013",IF((LEFT(E853,3))="132","Summer-2013",IF((LEFT(E853,3))="133","Fall-2013",IF((LEFT(E853,3))="141","Spring-2014",IF((LEFT(E853,3))="142","Summer-2014",IF((LEFT(E853,3))="143","Fall-2014",0)))))))))))))))))))))))))</f>
        <v/>
      </c>
      <c r="H853" s="85" t="inlineStr">
        <is>
          <t>Spring-2015</t>
        </is>
      </c>
      <c r="I853" s="85" t="inlineStr">
        <is>
          <t>Practicing Lawer</t>
        </is>
      </c>
      <c r="J853" s="85" t="inlineStr">
        <is>
          <t>Practicing Lawer</t>
        </is>
      </c>
      <c r="K853" s="77" t="inlineStr">
        <is>
          <t>Gazipur road, 2 no. word, Bhola Sadar</t>
        </is>
      </c>
      <c r="L853" s="77" t="inlineStr">
        <is>
          <t>Gazipur road, 2 no. word, Bhola Sadar</t>
        </is>
      </c>
      <c r="M853" s="17" t="n">
        <v>1723473365</v>
      </c>
      <c r="N853" s="23">
        <f>HYPERLINK("mailto:joyduttaonly@gmail.com","joyduttaonly@gmail.com")</f>
        <v/>
      </c>
    </row>
    <row customHeight="1" ht="12.75" r="854" s="161">
      <c r="A854" s="10" t="n"/>
      <c r="B854" s="85" t="n">
        <v>851</v>
      </c>
      <c r="C854" s="85" t="n"/>
      <c r="D854" s="86" t="inlineStr">
        <is>
          <t>Mohammad 
Golam Azam</t>
        </is>
      </c>
      <c r="E854" s="86" t="inlineStr">
        <is>
          <t>101-11-1433</t>
        </is>
      </c>
      <c r="F854" s="49">
        <f>IF((MID(E854,5,2))="10","ENG",IF((MID(E854,5,2))="11","BBA",IF((MID(E854,5,2))="12","MBA(E)",IF((MID(E854,5,2))="14","MBA",IF((MID(E854,5,2))="15","CSE",IF((MID(E854,5,2))="16","CIS",IF((MID(E854,5,2))="17","MS-MIS",IF((MID(E854,5,2))="18","B.COM",IF((MID(E854,5,2))="19","ETE",IF((MID(E854,5,2))="20","CS",IF((MID(E854,5,2))="21","MA-ENG(P)",IF((MID(E854,5,2))="22","MA-ENG(F)",IF((MID(E854,5,2))="23","TE",IF((MID(E854,5,2))="24","JMC",IF((MID(E854,5,2))="25","MS-CSE",IF((MID(E854,5,2))="26","LLB(H)",IF((MID(E854,5,2))="27","BRE",IF((MID(E854,5,2))="28","MSS-JMC",IF((MID(E854,5,2))="29","PHARMACY",IF((MID(E854,5,2))="30","ESDM",IF((MID(E854,5,2))="31","MS-ETE",IF((MID(E854,5,2))="32","MS-TE",IF((MID(E854,5,2))="33","EEE",IF((MID(E854,5,2))="34","NFE",IF((MID(E854,5,2))="35","SWE",IF((MID(E854,5,2))="36","LLB(P)",IF((MID(E854,5,2))="37","LLM(Pre)",IF((MID(E854,5,2))="38","LLM(F)",IF((MID(E854,5,2))="39","ICT",IF((MID(E854,5,2))="40","MTCA",IF((MID(E854,5,2))="41","MS-PH",IF((MID(E854,5,2))="42","ARCH",IF((MID(E854,5,2))="43","THM",IF((MID(E854,5,2))="44","MS-SWE",IF((MID(E854,5,2))="45","ENTRE",IF((MID(E854,5,2))="46","M-PHARM",IF((MID(E854,5,2))="47","CIVIL-ENG",0)))))))))))))))))))))))))))))))))))))</f>
        <v/>
      </c>
      <c r="G854" s="90">
        <f>IF((LEFT(E854,3))="063","Fall-2006",IF((LEFT(E854,3))="071","Spring-2007",IF((LEFT(E854,3))="072","Summer-2007",IF((LEFT(E854,3))="073","Fall-2007",IF((LEFT(E854,3))="081","Spring-2008",IF((LEFT(E854,3))="082","Summer-2008",IF((LEFT(E854,3))="083","Fall-2008",IF((LEFT(E854,3))="091","Spring-2009",IF((LEFT(E854,3))="092","Summer-2009",IF((LEFT(E854,3))="093","Fall-2009",IF((LEFT(E854,3))="101","Spring-2010",IF((LEFT(E854,3))="102","Summer-2010",IF((LEFT(E854,3))="103","Fall-2010",IF((LEFT(E854,3))="111","Spring-2011",IF((LEFT(E854,3))="112","Summer-2011",IF((LEFT(E854,3))="113","Fall-2011",IF((LEFT(E854,3))="121","Spring-2012",IF((LEFT(E854,3))="122","Summer-2012",IF((LEFT(E854,3))="123","Fall-2012",IF((LEFT(E854,3))="131","Spring-2013",IF((LEFT(E854,3))="132","Summer-2013",IF((LEFT(E854,3))="133","Fall-2013",IF((LEFT(E854,3))="141","Spring-2014",IF((LEFT(E854,3))="142","Summer-2014",IF((LEFT(E854,3))="143","Fall-2014",0)))))))))))))))))))))))))</f>
        <v/>
      </c>
      <c r="H854" s="85" t="inlineStr">
        <is>
          <t>Spring-2015</t>
        </is>
      </c>
      <c r="I854" s="85" t="inlineStr">
        <is>
          <t xml:space="preserve">Stepone Group LTD. </t>
        </is>
      </c>
      <c r="J854" s="85" t="inlineStr">
        <is>
          <t>Executive</t>
        </is>
      </c>
      <c r="K854" s="77" t="inlineStr">
        <is>
          <t>Mesimpur, Tongi, Gazipur</t>
        </is>
      </c>
      <c r="L854" s="77" t="inlineStr">
        <is>
          <t>Nagar Boaha, Hat Balia, Alandanga, Chuadanga</t>
        </is>
      </c>
      <c r="M854" s="17" t="n">
        <v>1924189958</v>
      </c>
      <c r="N854" s="23">
        <f>HYPERLINK("mailto:azam_diu@yahoo.com","azam_diu@yahoo.com")</f>
        <v/>
      </c>
    </row>
    <row customHeight="1" ht="12.75" r="855" s="161">
      <c r="A855" s="10" t="n"/>
      <c r="B855" s="85" t="n">
        <v>852</v>
      </c>
      <c r="C855" s="85" t="n"/>
      <c r="D855" s="96" t="inlineStr">
        <is>
          <t>Israt Jahan Bithi</t>
        </is>
      </c>
      <c r="E855" s="29" t="inlineStr">
        <is>
          <t>112-15-1351</t>
        </is>
      </c>
      <c r="F855" s="49">
        <f>IF((MID(E855,5,2))="10","ENG",IF((MID(E855,5,2))="11","BBA",IF((MID(E855,5,2))="12","MBA(E)",IF((MID(E855,5,2))="14","MBA",IF((MID(E855,5,2))="15","CSE",IF((MID(E855,5,2))="16","CIS",IF((MID(E855,5,2))="17","MS-MIS",IF((MID(E855,5,2))="18","B.COM",IF((MID(E855,5,2))="19","ETE",IF((MID(E855,5,2))="20","CS",IF((MID(E855,5,2))="21","MA-ENG(P)",IF((MID(E855,5,2))="22","MA-ENG(F)",IF((MID(E855,5,2))="23","TE",IF((MID(E855,5,2))="24","JMC",IF((MID(E855,5,2))="25","MS-CSE",IF((MID(E855,5,2))="26","LLB(H)",IF((MID(E855,5,2))="27","BRE",IF((MID(E855,5,2))="28","MSS-JMC",IF((MID(E855,5,2))="29","PHARMACY",IF((MID(E855,5,2))="30","ESDM",IF((MID(E855,5,2))="31","MS-ETE",IF((MID(E855,5,2))="32","MS-TE",IF((MID(E855,5,2))="33","EEE",IF((MID(E855,5,2))="34","NFE",IF((MID(E855,5,2))="35","SWE",IF((MID(E855,5,2))="36","LLB(P)",IF((MID(E855,5,2))="37","LLM(Pre)",IF((MID(E855,5,2))="38","LLM(F)",IF((MID(E855,5,2))="39","ICT",IF((MID(E855,5,2))="40","MTCA",IF((MID(E855,5,2))="41","MS-PH",IF((MID(E855,5,2))="42","ARCH",IF((MID(E855,5,2))="43","THM",IF((MID(E855,5,2))="44","MS-SWE",IF((MID(E855,5,2))="45","ENTRE",IF((MID(E855,5,2))="46","M-PHARM",IF((MID(E855,5,2))="47","CIVIL-ENG",0)))))))))))))))))))))))))))))))))))))</f>
        <v/>
      </c>
      <c r="G855" s="90">
        <f>IF((LEFT(E855,3))="063","Fall-2006",IF((LEFT(E855,3))="071","Spring-2007",IF((LEFT(E855,3))="072","Summer-2007",IF((LEFT(E855,3))="073","Fall-2007",IF((LEFT(E855,3))="081","Spring-2008",IF((LEFT(E855,3))="082","Summer-2008",IF((LEFT(E855,3))="083","Fall-2008",IF((LEFT(E855,3))="091","Spring-2009",IF((LEFT(E855,3))="092","Summer-2009",IF((LEFT(E855,3))="093","Fall-2009",IF((LEFT(E855,3))="101","Spring-2010",IF((LEFT(E855,3))="102","Summer-2010",IF((LEFT(E855,3))="103","Fall-2010",IF((LEFT(E855,3))="111","Spring-2011",IF((LEFT(E855,3))="112","Summer-2011",IF((LEFT(E855,3))="113","Fall-2011",IF((LEFT(E855,3))="121","Spring-2012",IF((LEFT(E855,3))="122","Summer-2012",IF((LEFT(E855,3))="123","Fall-2012",IF((LEFT(E855,3))="131","Spring-2013",IF((LEFT(E855,3))="132","Summer-2013",IF((LEFT(E855,3))="133","Fall-2013",IF((LEFT(E855,3))="141","Spring-2014",IF((LEFT(E855,3))="142","Summer-2014",IF((LEFT(E855,3))="143","Fall-2014",0)))))))))))))))))))))))))</f>
        <v/>
      </c>
      <c r="H855" s="85" t="inlineStr">
        <is>
          <t>Fall-2015</t>
        </is>
      </c>
      <c r="I855" s="85" t="inlineStr">
        <is>
          <t>-</t>
        </is>
      </c>
      <c r="J855" s="85" t="inlineStr">
        <is>
          <t>-</t>
        </is>
      </c>
      <c r="K855" s="77" t="inlineStr">
        <is>
          <t>-</t>
        </is>
      </c>
      <c r="L855" s="77" t="inlineStr">
        <is>
          <t>W#No-03,shokipur Uttara, Tangail</t>
        </is>
      </c>
      <c r="M855" s="32" t="inlineStr">
        <is>
          <t>01790269706</t>
        </is>
      </c>
      <c r="N855" s="90" t="inlineStr">
        <is>
          <t>israt15-1351@diu.edu.bd</t>
        </is>
      </c>
    </row>
    <row customHeight="1" ht="12.75" r="856" s="161">
      <c r="A856" s="10" t="n"/>
      <c r="B856" s="85" t="n">
        <v>853</v>
      </c>
      <c r="C856" s="85" t="n"/>
      <c r="D856" s="96" t="inlineStr">
        <is>
          <t>Md. Shibli Shadik</t>
        </is>
      </c>
      <c r="E856" s="29" t="inlineStr">
        <is>
          <t>122-15-1847</t>
        </is>
      </c>
      <c r="F856" s="49">
        <f>IF((MID(E856,5,2))="10","ENG",IF((MID(E856,5,2))="11","BBA",IF((MID(E856,5,2))="12","MBA(E)",IF((MID(E856,5,2))="14","MBA",IF((MID(E856,5,2))="15","CSE",IF((MID(E856,5,2))="16","CIS",IF((MID(E856,5,2))="17","MS-MIS",IF((MID(E856,5,2))="18","B.COM",IF((MID(E856,5,2))="19","ETE",IF((MID(E856,5,2))="20","CS",IF((MID(E856,5,2))="21","MA-ENG(P)",IF((MID(E856,5,2))="22","MA-ENG(F)",IF((MID(E856,5,2))="23","TE",IF((MID(E856,5,2))="24","JMC",IF((MID(E856,5,2))="25","MS-CSE",IF((MID(E856,5,2))="26","LLB(H)",IF((MID(E856,5,2))="27","BRE",IF((MID(E856,5,2))="28","MSS-JMC",IF((MID(E856,5,2))="29","PHARMACY",IF((MID(E856,5,2))="30","ESDM",IF((MID(E856,5,2))="31","MS-ETE",IF((MID(E856,5,2))="32","MS-TE",IF((MID(E856,5,2))="33","EEE",IF((MID(E856,5,2))="34","NFE",IF((MID(E856,5,2))="35","SWE",IF((MID(E856,5,2))="36","LLB(P)",IF((MID(E856,5,2))="37","LLM(Pre)",IF((MID(E856,5,2))="38","LLM(F)",IF((MID(E856,5,2))="39","ICT",IF((MID(E856,5,2))="40","MTCA",IF((MID(E856,5,2))="41","MS-PH",IF((MID(E856,5,2))="42","ARCH",IF((MID(E856,5,2))="43","THM",IF((MID(E856,5,2))="44","MS-SWE",IF((MID(E856,5,2))="45","ENTRE",IF((MID(E856,5,2))="46","M-PHARM",IF((MID(E856,5,2))="47","CIVIL-ENG",0)))))))))))))))))))))))))))))))))))))</f>
        <v/>
      </c>
      <c r="G856" s="90">
        <f>IF((LEFT(E856,3))="063","Fall-2006",IF((LEFT(E856,3))="071","Spring-2007",IF((LEFT(E856,3))="072","Summer-2007",IF((LEFT(E856,3))="073","Fall-2007",IF((LEFT(E856,3))="081","Spring-2008",IF((LEFT(E856,3))="082","Summer-2008",IF((LEFT(E856,3))="083","Fall-2008",IF((LEFT(E856,3))="091","Spring-2009",IF((LEFT(E856,3))="092","Summer-2009",IF((LEFT(E856,3))="093","Fall-2009",IF((LEFT(E856,3))="101","Spring-2010",IF((LEFT(E856,3))="102","Summer-2010",IF((LEFT(E856,3))="103","Fall-2010",IF((LEFT(E856,3))="111","Spring-2011",IF((LEFT(E856,3))="112","Summer-2011",IF((LEFT(E856,3))="113","Fall-2011",IF((LEFT(E856,3))="121","Spring-2012",IF((LEFT(E856,3))="122","Summer-2012",IF((LEFT(E856,3))="123","Fall-2012",IF((LEFT(E856,3))="131","Spring-2013",IF((LEFT(E856,3))="132","Summer-2013",IF((LEFT(E856,3))="133","Fall-2013",IF((LEFT(E856,3))="141","Spring-2014",IF((LEFT(E856,3))="142","Summer-2014",IF((LEFT(E856,3))="143","Fall-2014",0)))))))))))))))))))))))))</f>
        <v/>
      </c>
      <c r="H856" s="85" t="inlineStr">
        <is>
          <t>-</t>
        </is>
      </c>
      <c r="I856" s="85" t="inlineStr">
        <is>
          <t>-</t>
        </is>
      </c>
      <c r="J856" s="85" t="inlineStr">
        <is>
          <t>-</t>
        </is>
      </c>
      <c r="K856" s="77" t="inlineStr">
        <is>
          <t>-</t>
        </is>
      </c>
      <c r="L856" s="77" t="inlineStr">
        <is>
          <t>Choto Boangram, Uttorpara Rajshahi</t>
        </is>
      </c>
      <c r="M856" s="32" t="inlineStr">
        <is>
          <t>01741622588</t>
        </is>
      </c>
      <c r="N856" s="90" t="inlineStr">
        <is>
          <t>shibli15-1847@diu.edu.bd</t>
        </is>
      </c>
    </row>
    <row customHeight="1" ht="12.75" r="857" s="161">
      <c r="A857" s="10" t="n"/>
      <c r="B857" s="85" t="n">
        <v>854</v>
      </c>
      <c r="C857" s="85" t="n"/>
      <c r="D857" s="96" t="inlineStr">
        <is>
          <t>Nila Das</t>
        </is>
      </c>
      <c r="E857" s="29" t="inlineStr">
        <is>
          <t>111-10-683</t>
        </is>
      </c>
      <c r="F857" s="49">
        <f>IF((MID(E857,5,2))="10","ENG",IF((MID(E857,5,2))="11","BBA",IF((MID(E857,5,2))="12","MBA(E)",IF((MID(E857,5,2))="14","MBA",IF((MID(E857,5,2))="15","CSE",IF((MID(E857,5,2))="16","CIS",IF((MID(E857,5,2))="17","MS-MIS",IF((MID(E857,5,2))="18","B.COM",IF((MID(E857,5,2))="19","ETE",IF((MID(E857,5,2))="20","CS",IF((MID(E857,5,2))="21","MA-ENG(P)",IF((MID(E857,5,2))="22","MA-ENG(F)",IF((MID(E857,5,2))="23","TE",IF((MID(E857,5,2))="24","JMC",IF((MID(E857,5,2))="25","MS-CSE",IF((MID(E857,5,2))="26","LLB(H)",IF((MID(E857,5,2))="27","BRE",IF((MID(E857,5,2))="28","MSS-JMC",IF((MID(E857,5,2))="29","PHARMACY",IF((MID(E857,5,2))="30","ESDM",IF((MID(E857,5,2))="31","MS-ETE",IF((MID(E857,5,2))="32","MS-TE",IF((MID(E857,5,2))="33","EEE",IF((MID(E857,5,2))="34","NFE",IF((MID(E857,5,2))="35","SWE",IF((MID(E857,5,2))="36","LLB(P)",IF((MID(E857,5,2))="37","LLM(Pre)",IF((MID(E857,5,2))="38","LLM(F)",IF((MID(E857,5,2))="39","ICT",IF((MID(E857,5,2))="40","MTCA",IF((MID(E857,5,2))="41","MS-PH",IF((MID(E857,5,2))="42","ARCH",IF((MID(E857,5,2))="43","THM",IF((MID(E857,5,2))="44","MS-SWE",IF((MID(E857,5,2))="45","ENTRE",IF((MID(E857,5,2))="46","M-PHARM",IF((MID(E857,5,2))="47","CIVIL-ENG",0)))))))))))))))))))))))))))))))))))))</f>
        <v/>
      </c>
      <c r="G857" s="90">
        <f>IF((LEFT(E857,3))="063","Fall-2006",IF((LEFT(E857,3))="071","Spring-2007",IF((LEFT(E857,3))="072","Summer-2007",IF((LEFT(E857,3))="073","Fall-2007",IF((LEFT(E857,3))="081","Spring-2008",IF((LEFT(E857,3))="082","Summer-2008",IF((LEFT(E857,3))="083","Fall-2008",IF((LEFT(E857,3))="091","Spring-2009",IF((LEFT(E857,3))="092","Summer-2009",IF((LEFT(E857,3))="093","Fall-2009",IF((LEFT(E857,3))="101","Spring-2010",IF((LEFT(E857,3))="102","Summer-2010",IF((LEFT(E857,3))="103","Fall-2010",IF((LEFT(E857,3))="111","Spring-2011",IF((LEFT(E857,3))="112","Summer-2011",IF((LEFT(E857,3))="113","Fall-2011",IF((LEFT(E857,3))="121","Spring-2012",IF((LEFT(E857,3))="122","Summer-2012",IF((LEFT(E857,3))="123","Fall-2012",IF((LEFT(E857,3))="131","Spring-2013",IF((LEFT(E857,3))="132","Summer-2013",IF((LEFT(E857,3))="133","Fall-2013",IF((LEFT(E857,3))="141","Spring-2014",IF((LEFT(E857,3))="142","Summer-2014",IF((LEFT(E857,3))="143","Fall-2014",0)))))))))))))))))))))))))</f>
        <v/>
      </c>
      <c r="H857" s="85" t="inlineStr">
        <is>
          <t>-</t>
        </is>
      </c>
      <c r="I857" s="85" t="inlineStr">
        <is>
          <t>-</t>
        </is>
      </c>
      <c r="J857" s="85" t="inlineStr">
        <is>
          <t>-</t>
        </is>
      </c>
      <c r="K857" s="77" t="inlineStr">
        <is>
          <t>Kadamtoli, Keranigonj, Dhaka</t>
        </is>
      </c>
      <c r="L857" s="77" t="inlineStr">
        <is>
          <t>Kadamtoli, Keranigonj, Dhaka</t>
        </is>
      </c>
      <c r="M857" s="32" t="inlineStr">
        <is>
          <t>01760380465</t>
        </is>
      </c>
      <c r="N857" t="inlineStr">
        <is>
          <t>ila.nila2011@yahoo.com</t>
        </is>
      </c>
    </row>
    <row customHeight="1" ht="12.75" r="858" s="161">
      <c r="A858" s="10" t="n"/>
      <c r="B858" s="85" t="n">
        <v>855</v>
      </c>
      <c r="C858" s="85" t="n"/>
      <c r="D858" s="86" t="inlineStr">
        <is>
          <t>Md. Abdullah Al 
Mamun</t>
        </is>
      </c>
      <c r="E858" s="86" t="inlineStr">
        <is>
          <t>111-23-2465</t>
        </is>
      </c>
      <c r="F858" s="49">
        <f>IF((MID(E858,5,2))="10","ENG",IF((MID(E858,5,2))="11","BBA",IF((MID(E858,5,2))="12","MBA(E)",IF((MID(E858,5,2))="14","MBA",IF((MID(E858,5,2))="15","CSE",IF((MID(E858,5,2))="16","CIS",IF((MID(E858,5,2))="17","MS-MIS",IF((MID(E858,5,2))="18","B.COM",IF((MID(E858,5,2))="19","ETE",IF((MID(E858,5,2))="20","CS",IF((MID(E858,5,2))="21","MA-ENG(P)",IF((MID(E858,5,2))="22","MA-ENG(F)",IF((MID(E858,5,2))="23","TE",IF((MID(E858,5,2))="24","JMC",IF((MID(E858,5,2))="25","MS-CSE",IF((MID(E858,5,2))="26","LLB(H)",IF((MID(E858,5,2))="27","BRE",IF((MID(E858,5,2))="28","MSS-JMC",IF((MID(E858,5,2))="29","PHARMACY",IF((MID(E858,5,2))="30","ESDM",IF((MID(E858,5,2))="31","MS-ETE",IF((MID(E858,5,2))="32","MS-TE",IF((MID(E858,5,2))="33","EEE",IF((MID(E858,5,2))="34","NFE",IF((MID(E858,5,2))="35","SWE",IF((MID(E858,5,2))="36","LLB(P)",IF((MID(E858,5,2))="37","LLM(Pre)",IF((MID(E858,5,2))="38","LLM(F)",IF((MID(E858,5,2))="39","ICT",IF((MID(E858,5,2))="40","MTCA",IF((MID(E858,5,2))="41","MS-PH",IF((MID(E858,5,2))="42","ARCH",IF((MID(E858,5,2))="43","THM",IF((MID(E858,5,2))="44","MS-SWE",IF((MID(E858,5,2))="45","ENTRE",IF((MID(E858,5,2))="46","M-PHARM",IF((MID(E858,5,2))="47","CIVIL-ENG",0)))))))))))))))))))))))))))))))))))))</f>
        <v/>
      </c>
      <c r="G858" s="90">
        <f>IF((LEFT(E858,3))="063","Fall-2006",IF((LEFT(E858,3))="071","Spring-2007",IF((LEFT(E858,3))="072","Summer-2007",IF((LEFT(E858,3))="073","Fall-2007",IF((LEFT(E858,3))="081","Spring-2008",IF((LEFT(E858,3))="082","Summer-2008",IF((LEFT(E858,3))="083","Fall-2008",IF((LEFT(E858,3))="091","Spring-2009",IF((LEFT(E858,3))="092","Summer-2009",IF((LEFT(E858,3))="093","Fall-2009",IF((LEFT(E858,3))="101","Spring-2010",IF((LEFT(E858,3))="102","Summer-2010",IF((LEFT(E858,3))="103","Fall-2010",IF((LEFT(E858,3))="111","Spring-2011",IF((LEFT(E858,3))="112","Summer-2011",IF((LEFT(E858,3))="113","Fall-2011",IF((LEFT(E858,3))="121","Spring-2012",IF((LEFT(E858,3))="122","Summer-2012",IF((LEFT(E858,3))="123","Fall-2012",IF((LEFT(E858,3))="131","Spring-2013",IF((LEFT(E858,3))="132","Summer-2013",IF((LEFT(E858,3))="133","Fall-2013",IF((LEFT(E858,3))="141","Spring-2014",IF((LEFT(E858,3))="142","Summer-2014",IF((LEFT(E858,3))="143","Fall-2014",0)))))))))))))))))))))))))</f>
        <v/>
      </c>
      <c r="H858" s="85" t="inlineStr">
        <is>
          <t>Fall-2014</t>
        </is>
      </c>
      <c r="I858" s="85" t="inlineStr">
        <is>
          <t>Dekko Group</t>
        </is>
      </c>
      <c r="J858" s="85" t="inlineStr">
        <is>
          <t>IE Officer</t>
        </is>
      </c>
      <c r="K858" s="77" t="inlineStr">
        <is>
          <t>Raod-06, House no-252/7, Mohammadia hosuing LTD.</t>
        </is>
      </c>
      <c r="L858" s="77" t="inlineStr">
        <is>
          <t>Vill: Uttar pusna, Thana- Kishorganj, Dist: Nilphamari</t>
        </is>
      </c>
      <c r="M858" s="17" t="n">
        <v>1735862981</v>
      </c>
      <c r="N858" s="23">
        <f>HYPERLINK("mailto:amamun65@gmail.com","amamun65@gmail.com")</f>
        <v/>
      </c>
    </row>
    <row customHeight="1" ht="12.75" r="859" s="161">
      <c r="A859" s="10" t="n"/>
      <c r="B859" s="85" t="n">
        <v>856</v>
      </c>
      <c r="C859" s="85" t="n"/>
      <c r="D859" s="86" t="inlineStr">
        <is>
          <t>Md. Abdulla Al 
Mamun</t>
        </is>
      </c>
      <c r="E859" s="86" t="inlineStr">
        <is>
          <t>122-15-1978</t>
        </is>
      </c>
      <c r="F859" s="49">
        <f>IF((MID(E859,5,2))="10","ENG",IF((MID(E859,5,2))="11","BBA",IF((MID(E859,5,2))="12","MBA(E)",IF((MID(E859,5,2))="14","MBA",IF((MID(E859,5,2))="15","CSE",IF((MID(E859,5,2))="16","CIS",IF((MID(E859,5,2))="17","MS-MIS",IF((MID(E859,5,2))="18","B.COM",IF((MID(E859,5,2))="19","ETE",IF((MID(E859,5,2))="20","CS",IF((MID(E859,5,2))="21","MA-ENG(P)",IF((MID(E859,5,2))="22","MA-ENG(F)",IF((MID(E859,5,2))="23","TE",IF((MID(E859,5,2))="24","JMC",IF((MID(E859,5,2))="25","MS-CSE",IF((MID(E859,5,2))="26","LLB(H)",IF((MID(E859,5,2))="27","BRE",IF((MID(E859,5,2))="28","MSS-JMC",IF((MID(E859,5,2))="29","PHARMACY",IF((MID(E859,5,2))="30","ESDM",IF((MID(E859,5,2))="31","MS-ETE",IF((MID(E859,5,2))="32","MS-TE",IF((MID(E859,5,2))="33","EEE",IF((MID(E859,5,2))="34","NFE",IF((MID(E859,5,2))="35","SWE",IF((MID(E859,5,2))="36","LLB(P)",IF((MID(E859,5,2))="37","LLM(Pre)",IF((MID(E859,5,2))="38","LLM(F)",IF((MID(E859,5,2))="39","ICT",IF((MID(E859,5,2))="40","MTCA",IF((MID(E859,5,2))="41","MS-PH",IF((MID(E859,5,2))="42","ARCH",IF((MID(E859,5,2))="43","THM",IF((MID(E859,5,2))="44","MS-SWE",IF((MID(E859,5,2))="45","ENTRE",IF((MID(E859,5,2))="46","M-PHARM",IF((MID(E859,5,2))="47","CIVIL-ENG",0)))))))))))))))))))))))))))))))))))))</f>
        <v/>
      </c>
      <c r="G859" s="90">
        <f>IF((LEFT(E859,3))="063","Fall-2006",IF((LEFT(E859,3))="071","Spring-2007",IF((LEFT(E859,3))="072","Summer-2007",IF((LEFT(E859,3))="073","Fall-2007",IF((LEFT(E859,3))="081","Spring-2008",IF((LEFT(E859,3))="082","Summer-2008",IF((LEFT(E859,3))="083","Fall-2008",IF((LEFT(E859,3))="091","Spring-2009",IF((LEFT(E859,3))="092","Summer-2009",IF((LEFT(E859,3))="093","Fall-2009",IF((LEFT(E859,3))="101","Spring-2010",IF((LEFT(E859,3))="102","Summer-2010",IF((LEFT(E859,3))="103","Fall-2010",IF((LEFT(E859,3))="111","Spring-2011",IF((LEFT(E859,3))="112","Summer-2011",IF((LEFT(E859,3))="113","Fall-2011",IF((LEFT(E859,3))="121","Spring-2012",IF((LEFT(E859,3))="122","Summer-2012",IF((LEFT(E859,3))="123","Fall-2012",IF((LEFT(E859,3))="131","Spring-2013",IF((LEFT(E859,3))="132","Summer-2013",IF((LEFT(E859,3))="133","Fall-2013",IF((LEFT(E859,3))="141","Spring-2014",IF((LEFT(E859,3))="142","Summer-2014",IF((LEFT(E859,3))="143","Fall-2014",0)))))))))))))))))))))))))</f>
        <v/>
      </c>
      <c r="H859" s="85" t="inlineStr">
        <is>
          <t>Spring-2015</t>
        </is>
      </c>
      <c r="I859" s="85" t="inlineStr">
        <is>
          <t>Banglaphone LTD.</t>
        </is>
      </c>
      <c r="J859" s="85" t="inlineStr">
        <is>
          <t>Asst. Engineer</t>
        </is>
      </c>
      <c r="K859" s="77" t="inlineStr">
        <is>
          <t>Nagirghat main road, House no-11 (2nd floor), Sonadanga, Khulna-9100</t>
        </is>
      </c>
      <c r="L859" s="77" t="inlineStr">
        <is>
          <t>Vill: Paragram, PS: Alfadanga, Dis: Faridpur, PO: Alfadanga-7870</t>
        </is>
      </c>
      <c r="M859" s="17" t="n">
        <v>1674172536</v>
      </c>
      <c r="N859" s="23">
        <f>HYPERLINK("mailto:sumon_khl@yahoo.com","sumon_khl@yahoo.com")</f>
        <v/>
      </c>
    </row>
    <row customHeight="1" ht="12.75" r="860" s="161">
      <c r="A860" s="10" t="n"/>
      <c r="B860" s="85" t="n">
        <v>857</v>
      </c>
      <c r="C860" s="85" t="n"/>
      <c r="D860" s="86" t="inlineStr">
        <is>
          <t>Md. Al Imran Khan</t>
        </is>
      </c>
      <c r="E860" s="86" t="inlineStr">
        <is>
          <t>101-33-192</t>
        </is>
      </c>
      <c r="F860" s="49">
        <f>IF((MID(E860,5,2))="10","ENG",IF((MID(E860,5,2))="11","BBA",IF((MID(E860,5,2))="12","MBA(E)",IF((MID(E860,5,2))="14","MBA",IF((MID(E860,5,2))="15","CSE",IF((MID(E860,5,2))="16","CIS",IF((MID(E860,5,2))="17","MS-MIS",IF((MID(E860,5,2))="18","B.COM",IF((MID(E860,5,2))="19","ETE",IF((MID(E860,5,2))="20","CS",IF((MID(E860,5,2))="21","MA-ENG(P)",IF((MID(E860,5,2))="22","MA-ENG(F)",IF((MID(E860,5,2))="23","TE",IF((MID(E860,5,2))="24","JMC",IF((MID(E860,5,2))="25","MS-CSE",IF((MID(E860,5,2))="26","LLB(H)",IF((MID(E860,5,2))="27","BRE",IF((MID(E860,5,2))="28","MSS-JMC",IF((MID(E860,5,2))="29","PHARMACY",IF((MID(E860,5,2))="30","ESDM",IF((MID(E860,5,2))="31","MS-ETE",IF((MID(E860,5,2))="32","MS-TE",IF((MID(E860,5,2))="33","EEE",IF((MID(E860,5,2))="34","NFE",IF((MID(E860,5,2))="35","SWE",IF((MID(E860,5,2))="36","LLB(P)",IF((MID(E860,5,2))="37","LLM(Pre)",IF((MID(E860,5,2))="38","LLM(F)",IF((MID(E860,5,2))="39","ICT",IF((MID(E860,5,2))="40","MTCA",IF((MID(E860,5,2))="41","MS-PH",IF((MID(E860,5,2))="42","ARCH",IF((MID(E860,5,2))="43","THM",IF((MID(E860,5,2))="44","MS-SWE",IF((MID(E860,5,2))="45","ENTRE",IF((MID(E860,5,2))="46","M-PHARM",IF((MID(E860,5,2))="47","CIVIL-ENG",0)))))))))))))))))))))))))))))))))))))</f>
        <v/>
      </c>
      <c r="G860" s="90">
        <f>IF((LEFT(E860,3))="063","Fall-2006",IF((LEFT(E860,3))="071","Spring-2007",IF((LEFT(E860,3))="072","Summer-2007",IF((LEFT(E860,3))="073","Fall-2007",IF((LEFT(E860,3))="081","Spring-2008",IF((LEFT(E860,3))="082","Summer-2008",IF((LEFT(E860,3))="083","Fall-2008",IF((LEFT(E860,3))="091","Spring-2009",IF((LEFT(E860,3))="092","Summer-2009",IF((LEFT(E860,3))="093","Fall-2009",IF((LEFT(E860,3))="101","Spring-2010",IF((LEFT(E860,3))="102","Summer-2010",IF((LEFT(E860,3))="103","Fall-2010",IF((LEFT(E860,3))="111","Spring-2011",IF((LEFT(E860,3))="112","Summer-2011",IF((LEFT(E860,3))="113","Fall-2011",IF((LEFT(E860,3))="121","Spring-2012",IF((LEFT(E860,3))="122","Summer-2012",IF((LEFT(E860,3))="123","Fall-2012",IF((LEFT(E860,3))="131","Spring-2013",IF((LEFT(E860,3))="132","Summer-2013",IF((LEFT(E860,3))="133","Fall-2013",IF((LEFT(E860,3))="141","Spring-2014",IF((LEFT(E860,3))="142","Summer-2014",IF((LEFT(E860,3))="143","Fall-2014",0)))))))))))))))))))))))))</f>
        <v/>
      </c>
      <c r="H860" s="85" t="inlineStr">
        <is>
          <t>Summer-2014</t>
        </is>
      </c>
      <c r="I860" s="85" t="inlineStr">
        <is>
          <t>Aamra Technologies LTD.</t>
        </is>
      </c>
      <c r="J860" s="85" t="inlineStr">
        <is>
          <t>Junior Service Engineer</t>
        </is>
      </c>
      <c r="K860" s="77" t="inlineStr">
        <is>
          <t>367/2/1 Ahmed Nagar, Mirpur, Dhaka</t>
        </is>
      </c>
      <c r="L860" s="77" t="inlineStr">
        <is>
          <t>335/1/E Ahmed Nagar, Mirpur, Dhaka</t>
        </is>
      </c>
      <c r="M860" s="17" t="n">
        <v>1677279875</v>
      </c>
      <c r="N860" s="23">
        <f>HYPERLINK("mailto:munna_imran26@hotmail.com","munna_imran26@hotmail.com")</f>
        <v/>
      </c>
    </row>
    <row customHeight="1" ht="12.75" r="861" s="161">
      <c r="A861" s="10" t="n"/>
      <c r="B861" s="85" t="n">
        <v>858</v>
      </c>
      <c r="C861" s="85" t="n"/>
      <c r="D861" s="86" t="inlineStr">
        <is>
          <t>Md. Samad Uddin</t>
        </is>
      </c>
      <c r="E861" s="86" t="inlineStr">
        <is>
          <t>102-23-2039</t>
        </is>
      </c>
      <c r="F861" s="49">
        <f>IF((MID(E861,5,2))="10","ENG",IF((MID(E861,5,2))="11","BBA",IF((MID(E861,5,2))="12","MBA(E)",IF((MID(E861,5,2))="14","MBA",IF((MID(E861,5,2))="15","CSE",IF((MID(E861,5,2))="16","CIS",IF((MID(E861,5,2))="17","MS-MIS",IF((MID(E861,5,2))="18","B.COM",IF((MID(E861,5,2))="19","ETE",IF((MID(E861,5,2))="20","CS",IF((MID(E861,5,2))="21","MA-ENG(P)",IF((MID(E861,5,2))="22","MA-ENG(F)",IF((MID(E861,5,2))="23","TE",IF((MID(E861,5,2))="24","JMC",IF((MID(E861,5,2))="25","MS-CSE",IF((MID(E861,5,2))="26","LLB(H)",IF((MID(E861,5,2))="27","BRE",IF((MID(E861,5,2))="28","MSS-JMC",IF((MID(E861,5,2))="29","PHARMACY",IF((MID(E861,5,2))="30","ESDM",IF((MID(E861,5,2))="31","MS-ETE",IF((MID(E861,5,2))="32","MS-TE",IF((MID(E861,5,2))="33","EEE",IF((MID(E861,5,2))="34","NFE",IF((MID(E861,5,2))="35","SWE",IF((MID(E861,5,2))="36","LLB(P)",IF((MID(E861,5,2))="37","LLM(Pre)",IF((MID(E861,5,2))="38","LLM(F)",IF((MID(E861,5,2))="39","ICT",IF((MID(E861,5,2))="40","MTCA",IF((MID(E861,5,2))="41","MS-PH",IF((MID(E861,5,2))="42","ARCH",IF((MID(E861,5,2))="43","THM",IF((MID(E861,5,2))="44","MS-SWE",IF((MID(E861,5,2))="45","ENTRE",IF((MID(E861,5,2))="46","M-PHARM",IF((MID(E861,5,2))="47","CIVIL-ENG",0)))))))))))))))))))))))))))))))))))))</f>
        <v/>
      </c>
      <c r="G861" s="90">
        <f>IF((LEFT(E861,3))="063","Fall-2006",IF((LEFT(E861,3))="071","Spring-2007",IF((LEFT(E861,3))="072","Summer-2007",IF((LEFT(E861,3))="073","Fall-2007",IF((LEFT(E861,3))="081","Spring-2008",IF((LEFT(E861,3))="082","Summer-2008",IF((LEFT(E861,3))="083","Fall-2008",IF((LEFT(E861,3))="091","Spring-2009",IF((LEFT(E861,3))="092","Summer-2009",IF((LEFT(E861,3))="093","Fall-2009",IF((LEFT(E861,3))="101","Spring-2010",IF((LEFT(E861,3))="102","Summer-2010",IF((LEFT(E861,3))="103","Fall-2010",IF((LEFT(E861,3))="111","Spring-2011",IF((LEFT(E861,3))="112","Summer-2011",IF((LEFT(E861,3))="113","Fall-2011",IF((LEFT(E861,3))="121","Spring-2012",IF((LEFT(E861,3))="122","Summer-2012",IF((LEFT(E861,3))="123","Fall-2012",IF((LEFT(E861,3))="131","Spring-2013",IF((LEFT(E861,3))="132","Summer-2013",IF((LEFT(E861,3))="133","Fall-2013",IF((LEFT(E861,3))="141","Spring-2014",IF((LEFT(E861,3))="142","Summer-2014",IF((LEFT(E861,3))="143","Fall-2014",0)))))))))))))))))))))))))</f>
        <v/>
      </c>
      <c r="H861" s="85" t="inlineStr">
        <is>
          <t>Spring-2014</t>
        </is>
      </c>
      <c r="I861" s="85" t="inlineStr">
        <is>
          <t>M &amp; J Group</t>
        </is>
      </c>
      <c r="J861" s="85" t="inlineStr">
        <is>
          <t>Merchandiser</t>
        </is>
      </c>
      <c r="K861" s="77" t="inlineStr">
        <is>
          <t>130/4, Ahmed Nagar, Paikpara, Mirpur-1, Dhaka-1216</t>
        </is>
      </c>
      <c r="L861" s="77" t="inlineStr">
        <is>
          <t>Vill+PO: Zahajmara, UP: Hatiya, Dist: Noakhali</t>
        </is>
      </c>
      <c r="M861" s="17" t="n">
        <v>1671079663</v>
      </c>
      <c r="N861" s="23">
        <f>HYPERLINK("mailto:robinsam08@gmail.com","robinsam08@gmail.com")</f>
        <v/>
      </c>
    </row>
    <row customHeight="1" ht="12.75" r="862" s="161">
      <c r="A862" s="10" t="n"/>
      <c r="B862" s="85" t="n">
        <v>859</v>
      </c>
      <c r="C862" s="85" t="n"/>
      <c r="D862" s="86" t="inlineStr">
        <is>
          <t>Israt Zahan</t>
        </is>
      </c>
      <c r="E862" s="86" t="inlineStr">
        <is>
          <t>102-23-2014</t>
        </is>
      </c>
      <c r="F862" s="49">
        <f>IF((MID(E862,5,2))="10","ENG",IF((MID(E862,5,2))="11","BBA",IF((MID(E862,5,2))="12","MBA(E)",IF((MID(E862,5,2))="14","MBA",IF((MID(E862,5,2))="15","CSE",IF((MID(E862,5,2))="16","CIS",IF((MID(E862,5,2))="17","MS-MIS",IF((MID(E862,5,2))="18","B.COM",IF((MID(E862,5,2))="19","ETE",IF((MID(E862,5,2))="20","CS",IF((MID(E862,5,2))="21","MA-ENG(P)",IF((MID(E862,5,2))="22","MA-ENG(F)",IF((MID(E862,5,2))="23","TE",IF((MID(E862,5,2))="24","JMC",IF((MID(E862,5,2))="25","MS-CSE",IF((MID(E862,5,2))="26","LLB(H)",IF((MID(E862,5,2))="27","BRE",IF((MID(E862,5,2))="28","MSS-JMC",IF((MID(E862,5,2))="29","PHARMACY",IF((MID(E862,5,2))="30","ESDM",IF((MID(E862,5,2))="31","MS-ETE",IF((MID(E862,5,2))="32","MS-TE",IF((MID(E862,5,2))="33","EEE",IF((MID(E862,5,2))="34","NFE",IF((MID(E862,5,2))="35","SWE",IF((MID(E862,5,2))="36","LLB(P)",IF((MID(E862,5,2))="37","LLM(Pre)",IF((MID(E862,5,2))="38","LLM(F)",IF((MID(E862,5,2))="39","ICT",IF((MID(E862,5,2))="40","MTCA",IF((MID(E862,5,2))="41","MS-PH",IF((MID(E862,5,2))="42","ARCH",IF((MID(E862,5,2))="43","THM",IF((MID(E862,5,2))="44","MS-SWE",IF((MID(E862,5,2))="45","ENTRE",IF((MID(E862,5,2))="46","M-PHARM",IF((MID(E862,5,2))="47","CIVIL-ENG",0)))))))))))))))))))))))))))))))))))))</f>
        <v/>
      </c>
      <c r="G862" s="90">
        <f>IF((LEFT(E862,3))="063","Fall-2006",IF((LEFT(E862,3))="071","Spring-2007",IF((LEFT(E862,3))="072","Summer-2007",IF((LEFT(E862,3))="073","Fall-2007",IF((LEFT(E862,3))="081","Spring-2008",IF((LEFT(E862,3))="082","Summer-2008",IF((LEFT(E862,3))="083","Fall-2008",IF((LEFT(E862,3))="091","Spring-2009",IF((LEFT(E862,3))="092","Summer-2009",IF((LEFT(E862,3))="093","Fall-2009",IF((LEFT(E862,3))="101","Spring-2010",IF((LEFT(E862,3))="102","Summer-2010",IF((LEFT(E862,3))="103","Fall-2010",IF((LEFT(E862,3))="111","Spring-2011",IF((LEFT(E862,3))="112","Summer-2011",IF((LEFT(E862,3))="113","Fall-2011",IF((LEFT(E862,3))="121","Spring-2012",IF((LEFT(E862,3))="122","Summer-2012",IF((LEFT(E862,3))="123","Fall-2012",IF((LEFT(E862,3))="131","Spring-2013",IF((LEFT(E862,3))="132","Summer-2013",IF((LEFT(E862,3))="133","Fall-2013",IF((LEFT(E862,3))="141","Spring-2014",IF((LEFT(E862,3))="142","Summer-2014",IF((LEFT(E862,3))="143","Fall-2014",0)))))))))))))))))))))))))</f>
        <v/>
      </c>
      <c r="H862" s="85" t="inlineStr">
        <is>
          <t>Spring-2014</t>
        </is>
      </c>
      <c r="I862" s="85" t="inlineStr">
        <is>
          <t>Rokomari.com</t>
        </is>
      </c>
      <c r="J862" s="85" t="inlineStr">
        <is>
          <t>Team Leader</t>
        </is>
      </c>
      <c r="K862" s="77" t="inlineStr">
        <is>
          <t>28/1, Mir Hajirbag, Gendaria, Dhaka</t>
        </is>
      </c>
      <c r="L862" s="77" t="inlineStr">
        <is>
          <t>VILL+PO: Alaipur, Thana-Natore, Dist: Natore</t>
        </is>
      </c>
      <c r="M862" s="17" t="n">
        <v>1682455222</v>
      </c>
      <c r="N862" s="23">
        <f>HYPERLINK("mailto:izahan14@gmail.com","izahan14@gmail.com")</f>
        <v/>
      </c>
    </row>
    <row customHeight="1" ht="12.75" r="863" s="161">
      <c r="A863" s="10" t="n"/>
      <c r="B863" s="85" t="n">
        <v>860</v>
      </c>
      <c r="C863" s="85" t="n"/>
      <c r="D863" s="86" t="inlineStr">
        <is>
          <t>Tahmina Akter Rainy</t>
        </is>
      </c>
      <c r="E863" s="86" t="inlineStr">
        <is>
          <t>141-14-482</t>
        </is>
      </c>
      <c r="F863" s="49">
        <f>IF((MID(E863,5,2))="10","ENG",IF((MID(E863,5,2))="11","BBA",IF((MID(E863,5,2))="12","MBA(E)",IF((MID(E863,5,2))="14","MBA",IF((MID(E863,5,2))="15","CSE",IF((MID(E863,5,2))="16","CIS",IF((MID(E863,5,2))="17","MS-MIS",IF((MID(E863,5,2))="18","B.COM",IF((MID(E863,5,2))="19","ETE",IF((MID(E863,5,2))="20","CS",IF((MID(E863,5,2))="21","MA-ENG(P)",IF((MID(E863,5,2))="22","MA-ENG(F)",IF((MID(E863,5,2))="23","TE",IF((MID(E863,5,2))="24","JMC",IF((MID(E863,5,2))="25","MS-CSE",IF((MID(E863,5,2))="26","LLB(H)",IF((MID(E863,5,2))="27","BRE",IF((MID(E863,5,2))="28","MSS-JMC",IF((MID(E863,5,2))="29","PHARMACY",IF((MID(E863,5,2))="30","ESDM",IF((MID(E863,5,2))="31","MS-ETE",IF((MID(E863,5,2))="32","MS-TE",IF((MID(E863,5,2))="33","EEE",IF((MID(E863,5,2))="34","NFE",IF((MID(E863,5,2))="35","SWE",IF((MID(E863,5,2))="36","LLB(P)",IF((MID(E863,5,2))="37","LLM(Pre)",IF((MID(E863,5,2))="38","LLM(F)",IF((MID(E863,5,2))="39","ICT",IF((MID(E863,5,2))="40","MTCA",IF((MID(E863,5,2))="41","MS-PH",IF((MID(E863,5,2))="42","ARCH",IF((MID(E863,5,2))="43","THM",IF((MID(E863,5,2))="44","MS-SWE",IF((MID(E863,5,2))="45","ENTRE",IF((MID(E863,5,2))="46","M-PHARM",IF((MID(E863,5,2))="47","CIVIL-ENG",0)))))))))))))))))))))))))))))))))))))</f>
        <v/>
      </c>
      <c r="G863" s="90">
        <f>IF((LEFT(E863,3))="063","Fall-2006",IF((LEFT(E863,3))="071","Spring-2007",IF((LEFT(E863,3))="072","Summer-2007",IF((LEFT(E863,3))="073","Fall-2007",IF((LEFT(E863,3))="081","Spring-2008",IF((LEFT(E863,3))="082","Summer-2008",IF((LEFT(E863,3))="083","Fall-2008",IF((LEFT(E863,3))="091","Spring-2009",IF((LEFT(E863,3))="092","Summer-2009",IF((LEFT(E863,3))="093","Fall-2009",IF((LEFT(E863,3))="101","Spring-2010",IF((LEFT(E863,3))="102","Summer-2010",IF((LEFT(E863,3))="103","Fall-2010",IF((LEFT(E863,3))="111","Spring-2011",IF((LEFT(E863,3))="112","Summer-2011",IF((LEFT(E863,3))="113","Fall-2011",IF((LEFT(E863,3))="121","Spring-2012",IF((LEFT(E863,3))="122","Summer-2012",IF((LEFT(E863,3))="123","Fall-2012",IF((LEFT(E863,3))="131","Spring-2013",IF((LEFT(E863,3))="132","Summer-2013",IF((LEFT(E863,3))="133","Fall-2013",IF((LEFT(E863,3))="141","Spring-2014",IF((LEFT(E863,3))="142","Summer-2014",IF((LEFT(E863,3))="143","Fall-2014",0)))))))))))))))))))))))))</f>
        <v/>
      </c>
      <c r="H863" s="85" t="inlineStr">
        <is>
          <t>Summer-2015</t>
        </is>
      </c>
      <c r="I863" s="85" t="inlineStr">
        <is>
          <t>Farzana Shakil Makeover</t>
        </is>
      </c>
      <c r="J863" s="85" t="inlineStr">
        <is>
          <t>Cash Executive</t>
        </is>
      </c>
      <c r="K863" s="77" t="inlineStr">
        <is>
          <t>Sec: 03, Road: 03, uttara</t>
        </is>
      </c>
      <c r="L863" s="77" t="inlineStr">
        <is>
          <t>CO/Md. Hanif, U.F.F.L, Palash, Narshingdi</t>
        </is>
      </c>
      <c r="M863" s="17" t="n">
        <v>1918246073</v>
      </c>
      <c r="N863" s="23">
        <f>HYPERLINK("mailto:rainy.tahmina@yahoo.com","rainy.tahmina@yahoo.com")</f>
        <v/>
      </c>
    </row>
    <row customHeight="1" ht="12.75" r="864" s="161">
      <c r="A864" s="10" t="n"/>
      <c r="B864" s="85" t="n">
        <v>861</v>
      </c>
      <c r="C864" s="85" t="n"/>
      <c r="D864" s="96" t="inlineStr">
        <is>
          <t>Md. Jeashan Mahamud</t>
        </is>
      </c>
      <c r="E864" s="29" t="inlineStr">
        <is>
          <t>101-33-171</t>
        </is>
      </c>
      <c r="F864" s="49">
        <f>IF((MID(E864,5,2))="10","ENG",IF((MID(E864,5,2))="11","BBA",IF((MID(E864,5,2))="12","MBA(E)",IF((MID(E864,5,2))="14","MBA",IF((MID(E864,5,2))="15","CSE",IF((MID(E864,5,2))="16","CIS",IF((MID(E864,5,2))="17","MS-MIS",IF((MID(E864,5,2))="18","B.COM",IF((MID(E864,5,2))="19","ETE",IF((MID(E864,5,2))="20","CS",IF((MID(E864,5,2))="21","MA-ENG(P)",IF((MID(E864,5,2))="22","MA-ENG(F)",IF((MID(E864,5,2))="23","TE",IF((MID(E864,5,2))="24","JMC",IF((MID(E864,5,2))="25","MS-CSE",IF((MID(E864,5,2))="26","LLB(H)",IF((MID(E864,5,2))="27","BRE",IF((MID(E864,5,2))="28","MSS-JMC",IF((MID(E864,5,2))="29","PHARMACY",IF((MID(E864,5,2))="30","ESDM",IF((MID(E864,5,2))="31","MS-ETE",IF((MID(E864,5,2))="32","MS-TE",IF((MID(E864,5,2))="33","EEE",IF((MID(E864,5,2))="34","NFE",IF((MID(E864,5,2))="35","SWE",IF((MID(E864,5,2))="36","LLB(P)",IF((MID(E864,5,2))="37","LLM(Pre)",IF((MID(E864,5,2))="38","LLM(F)",IF((MID(E864,5,2))="39","ICT",IF((MID(E864,5,2))="40","MTCA",IF((MID(E864,5,2))="41","MS-PH",IF((MID(E864,5,2))="42","ARCH",IF((MID(E864,5,2))="43","THM",IF((MID(E864,5,2))="44","MS-SWE",IF((MID(E864,5,2))="45","ENTRE",IF((MID(E864,5,2))="46","M-PHARM",IF((MID(E864,5,2))="47","CIVIL-ENG",0)))))))))))))))))))))))))))))))))))))</f>
        <v/>
      </c>
      <c r="G864" s="90">
        <f>IF((LEFT(E864,3))="063","Fall-2006",IF((LEFT(E864,3))="071","Spring-2007",IF((LEFT(E864,3))="072","Summer-2007",IF((LEFT(E864,3))="073","Fall-2007",IF((LEFT(E864,3))="081","Spring-2008",IF((LEFT(E864,3))="082","Summer-2008",IF((LEFT(E864,3))="083","Fall-2008",IF((LEFT(E864,3))="091","Spring-2009",IF((LEFT(E864,3))="092","Summer-2009",IF((LEFT(E864,3))="093","Fall-2009",IF((LEFT(E864,3))="101","Spring-2010",IF((LEFT(E864,3))="102","Summer-2010",IF((LEFT(E864,3))="103","Fall-2010",IF((LEFT(E864,3))="111","Spring-2011",IF((LEFT(E864,3))="112","Summer-2011",IF((LEFT(E864,3))="113","Fall-2011",IF((LEFT(E864,3))="121","Spring-2012",IF((LEFT(E864,3))="122","Summer-2012",IF((LEFT(E864,3))="123","Fall-2012",IF((LEFT(E864,3))="131","Spring-2013",IF((LEFT(E864,3))="132","Summer-2013",IF((LEFT(E864,3))="133","Fall-2013",IF((LEFT(E864,3))="141","Spring-2014",IF((LEFT(E864,3))="142","Summer-2014",IF((LEFT(E864,3))="143","Fall-2014",0)))))))))))))))))))))))))</f>
        <v/>
      </c>
      <c r="H864" s="85" t="inlineStr">
        <is>
          <t>Summer-2014</t>
        </is>
      </c>
      <c r="I864" s="85" t="inlineStr">
        <is>
          <t>-</t>
        </is>
      </c>
      <c r="J864" s="85" t="inlineStr">
        <is>
          <t>-</t>
        </is>
      </c>
      <c r="K864" s="108" t="inlineStr">
        <is>
          <t>-</t>
        </is>
      </c>
      <c r="L864" s="77" t="inlineStr">
        <is>
          <t>365, Ahammed Nagar Paikpara Mirpur-1, Dhaka-1216</t>
        </is>
      </c>
      <c r="M864" s="32" t="inlineStr">
        <is>
          <t>01689689936</t>
        </is>
      </c>
      <c r="N864" s="90" t="inlineStr">
        <is>
          <t>jeashan@diu.edu.bd</t>
        </is>
      </c>
    </row>
    <row customHeight="1" ht="12.75" r="865" s="161">
      <c r="A865" s="10" t="n"/>
      <c r="B865" s="85" t="n">
        <v>862</v>
      </c>
      <c r="C865" s="85" t="n"/>
      <c r="D865" s="86" t="inlineStr">
        <is>
          <t>Md. Masud Parvaj</t>
        </is>
      </c>
      <c r="E865" s="86" t="inlineStr">
        <is>
          <t>141-22-304</t>
        </is>
      </c>
      <c r="F865" s="49">
        <f>IF((MID(E865,5,2))="10","ENG",IF((MID(E865,5,2))="11","BBA",IF((MID(E865,5,2))="12","MBA(E)",IF((MID(E865,5,2))="14","MBA",IF((MID(E865,5,2))="15","CSE",IF((MID(E865,5,2))="16","CIS",IF((MID(E865,5,2))="17","MS-MIS",IF((MID(E865,5,2))="18","B.COM",IF((MID(E865,5,2))="19","ETE",IF((MID(E865,5,2))="20","CS",IF((MID(E865,5,2))="21","MA-ENG(P)",IF((MID(E865,5,2))="22","MA-ENG(F)",IF((MID(E865,5,2))="23","TE",IF((MID(E865,5,2))="24","JMC",IF((MID(E865,5,2))="25","MS-CSE",IF((MID(E865,5,2))="26","LLB(H)",IF((MID(E865,5,2))="27","BRE",IF((MID(E865,5,2))="28","MSS-JMC",IF((MID(E865,5,2))="29","PHARMACY",IF((MID(E865,5,2))="30","ESDM",IF((MID(E865,5,2))="31","MS-ETE",IF((MID(E865,5,2))="32","MS-TE",IF((MID(E865,5,2))="33","EEE",IF((MID(E865,5,2))="34","NFE",IF((MID(E865,5,2))="35","SWE",IF((MID(E865,5,2))="36","LLB(P)",IF((MID(E865,5,2))="37","LLM(Pre)",IF((MID(E865,5,2))="38","LLM(F)",IF((MID(E865,5,2))="39","ICT",IF((MID(E865,5,2))="40","MTCA",IF((MID(E865,5,2))="41","MS-PH",IF((MID(E865,5,2))="42","ARCH",IF((MID(E865,5,2))="43","THM",IF((MID(E865,5,2))="44","MS-SWE",IF((MID(E865,5,2))="45","ENTRE",IF((MID(E865,5,2))="46","M-PHARM",IF((MID(E865,5,2))="47","CIVIL-ENG",0)))))))))))))))))))))))))))))))))))))</f>
        <v/>
      </c>
      <c r="G865" s="90">
        <f>IF((LEFT(E865,3))="063","Fall-2006",IF((LEFT(E865,3))="071","Spring-2007",IF((LEFT(E865,3))="072","Summer-2007",IF((LEFT(E865,3))="073","Fall-2007",IF((LEFT(E865,3))="081","Spring-2008",IF((LEFT(E865,3))="082","Summer-2008",IF((LEFT(E865,3))="083","Fall-2008",IF((LEFT(E865,3))="091","Spring-2009",IF((LEFT(E865,3))="092","Summer-2009",IF((LEFT(E865,3))="093","Fall-2009",IF((LEFT(E865,3))="101","Spring-2010",IF((LEFT(E865,3))="102","Summer-2010",IF((LEFT(E865,3))="103","Fall-2010",IF((LEFT(E865,3))="111","Spring-2011",IF((LEFT(E865,3))="112","Summer-2011",IF((LEFT(E865,3))="113","Fall-2011",IF((LEFT(E865,3))="121","Spring-2012",IF((LEFT(E865,3))="122","Summer-2012",IF((LEFT(E865,3))="123","Fall-2012",IF((LEFT(E865,3))="131","Spring-2013",IF((LEFT(E865,3))="132","Summer-2013",IF((LEFT(E865,3))="133","Fall-2013",IF((LEFT(E865,3))="141","Spring-2014",IF((LEFT(E865,3))="142","Summer-2014",IF((LEFT(E865,3))="143","Fall-2014",0)))))))))))))))))))))))))</f>
        <v/>
      </c>
      <c r="H865" s="85" t="inlineStr">
        <is>
          <t>Fall-2014</t>
        </is>
      </c>
      <c r="I865" s="85" t="inlineStr">
        <is>
          <t>Daffodil International university</t>
        </is>
      </c>
      <c r="J865" s="85" t="inlineStr">
        <is>
          <t>Research Associate</t>
        </is>
      </c>
      <c r="K865" s="77" t="inlineStr">
        <is>
          <t>137/1, Water Works Road, Lalbag, Dhaka-1211</t>
        </is>
      </c>
      <c r="L865" s="77" t="inlineStr">
        <is>
          <t>Holding no-6713, South Anantapur R/A, Habiganj-3300</t>
        </is>
      </c>
      <c r="M865" s="17" t="n">
        <v>1913808126</v>
      </c>
      <c r="N865" s="23">
        <f>HYPERLINK("mailto:masud.eng@diu.edu.bd","masud.eng@diu.edu.bd")</f>
        <v/>
      </c>
    </row>
    <row customHeight="1" ht="12.75" r="866" s="161">
      <c r="A866" s="10" t="n"/>
      <c r="B866" s="85" t="n">
        <v>863</v>
      </c>
      <c r="C866" s="85" t="n"/>
      <c r="D866" s="96" t="inlineStr">
        <is>
          <t>Md. Atiul Islam</t>
        </is>
      </c>
      <c r="E866" s="29" t="inlineStr">
        <is>
          <t>101-29-151</t>
        </is>
      </c>
      <c r="F866" s="49">
        <f>IF((MID(E866,5,2))="10","ENG",IF((MID(E866,5,2))="11","BBA",IF((MID(E866,5,2))="12","MBA(E)",IF((MID(E866,5,2))="14","MBA",IF((MID(E866,5,2))="15","CSE",IF((MID(E866,5,2))="16","CIS",IF((MID(E866,5,2))="17","MS-MIS",IF((MID(E866,5,2))="18","B.COM",IF((MID(E866,5,2))="19","ETE",IF((MID(E866,5,2))="20","CS",IF((MID(E866,5,2))="21","MA-ENG(P)",IF((MID(E866,5,2))="22","MA-ENG(F)",IF((MID(E866,5,2))="23","TE",IF((MID(E866,5,2))="24","JMC",IF((MID(E866,5,2))="25","MS-CSE",IF((MID(E866,5,2))="26","LLB(H)",IF((MID(E866,5,2))="27","BRE",IF((MID(E866,5,2))="28","MSS-JMC",IF((MID(E866,5,2))="29","PHARMACY",IF((MID(E866,5,2))="30","ESDM",IF((MID(E866,5,2))="31","MS-ETE",IF((MID(E866,5,2))="32","MS-TE",IF((MID(E866,5,2))="33","EEE",IF((MID(E866,5,2))="34","NFE",IF((MID(E866,5,2))="35","SWE",IF((MID(E866,5,2))="36","LLB(P)",IF((MID(E866,5,2))="37","LLM(Pre)",IF((MID(E866,5,2))="38","LLM(F)",IF((MID(E866,5,2))="39","ICT",IF((MID(E866,5,2))="40","MTCA",IF((MID(E866,5,2))="41","MS-PH",IF((MID(E866,5,2))="42","ARCH",IF((MID(E866,5,2))="43","THM",IF((MID(E866,5,2))="44","MS-SWE",IF((MID(E866,5,2))="45","ENTRE",IF((MID(E866,5,2))="46","M-PHARM",IF((MID(E866,5,2))="47","CIVIL-ENG",0)))))))))))))))))))))))))))))))))))))</f>
        <v/>
      </c>
      <c r="G866" s="90">
        <f>IF((LEFT(E866,3))="063","Fall-2006",IF((LEFT(E866,3))="071","Spring-2007",IF((LEFT(E866,3))="072","Summer-2007",IF((LEFT(E866,3))="073","Fall-2007",IF((LEFT(E866,3))="081","Spring-2008",IF((LEFT(E866,3))="082","Summer-2008",IF((LEFT(E866,3))="083","Fall-2008",IF((LEFT(E866,3))="091","Spring-2009",IF((LEFT(E866,3))="092","Summer-2009",IF((LEFT(E866,3))="093","Fall-2009",IF((LEFT(E866,3))="101","Spring-2010",IF((LEFT(E866,3))="102","Summer-2010",IF((LEFT(E866,3))="103","Fall-2010",IF((LEFT(E866,3))="111","Spring-2011",IF((LEFT(E866,3))="112","Summer-2011",IF((LEFT(E866,3))="113","Fall-2011",IF((LEFT(E866,3))="121","Spring-2012",IF((LEFT(E866,3))="122","Summer-2012",IF((LEFT(E866,3))="123","Fall-2012",IF((LEFT(E866,3))="131","Spring-2013",IF((LEFT(E866,3))="132","Summer-2013",IF((LEFT(E866,3))="133","Fall-2013",IF((LEFT(E866,3))="141","Spring-2014",IF((LEFT(E866,3))="142","Summer-2014",IF((LEFT(E866,3))="143","Fall-2014",0)))))))))))))))))))))))))</f>
        <v/>
      </c>
      <c r="H866" s="85" t="inlineStr">
        <is>
          <t>Fall-2014</t>
        </is>
      </c>
      <c r="I866" s="85" t="inlineStr">
        <is>
          <t>-</t>
        </is>
      </c>
      <c r="J866" s="85" t="inlineStr">
        <is>
          <t>-</t>
        </is>
      </c>
      <c r="K866" s="77" t="inlineStr">
        <is>
          <t>8/3, A, Shukrabad, Mirpur Road Dhaka-1207</t>
        </is>
      </c>
      <c r="L866" s="77" t="inlineStr">
        <is>
          <t>Vill+P.O-Basudebpur, Thana-Gadagari, Dis-Rajshahi, Post Code-6300</t>
        </is>
      </c>
      <c r="M866" s="32" t="inlineStr">
        <is>
          <t>01710516108</t>
        </is>
      </c>
      <c r="N866" t="inlineStr">
        <is>
          <t>atiul_151@diu.edu.bd</t>
        </is>
      </c>
    </row>
    <row customHeight="1" ht="12.75" r="867" s="161">
      <c r="A867" s="10" t="n"/>
      <c r="B867" s="85" t="n">
        <v>864</v>
      </c>
      <c r="C867" s="85" t="n"/>
      <c r="D867" s="86" t="inlineStr">
        <is>
          <t>Md. Shafiqul Islam</t>
        </is>
      </c>
      <c r="E867" s="86" t="inlineStr">
        <is>
          <t>121-15-1675</t>
        </is>
      </c>
      <c r="F867" s="49">
        <f>IF((MID(E867,5,2))="10","ENG",IF((MID(E867,5,2))="11","BBA",IF((MID(E867,5,2))="12","MBA(E)",IF((MID(E867,5,2))="14","MBA",IF((MID(E867,5,2))="15","CSE",IF((MID(E867,5,2))="16","CIS",IF((MID(E867,5,2))="17","MS-MIS",IF((MID(E867,5,2))="18","B.COM",IF((MID(E867,5,2))="19","ETE",IF((MID(E867,5,2))="20","CS",IF((MID(E867,5,2))="21","MA-ENG(P)",IF((MID(E867,5,2))="22","MA-ENG(F)",IF((MID(E867,5,2))="23","TE",IF((MID(E867,5,2))="24","JMC",IF((MID(E867,5,2))="25","MS-CSE",IF((MID(E867,5,2))="26","LLB(H)",IF((MID(E867,5,2))="27","BRE",IF((MID(E867,5,2))="28","MSS-JMC",IF((MID(E867,5,2))="29","PHARMACY",IF((MID(E867,5,2))="30","ESDM",IF((MID(E867,5,2))="31","MS-ETE",IF((MID(E867,5,2))="32","MS-TE",IF((MID(E867,5,2))="33","EEE",IF((MID(E867,5,2))="34","NFE",IF((MID(E867,5,2))="35","SWE",IF((MID(E867,5,2))="36","LLB(P)",IF((MID(E867,5,2))="37","LLM(Pre)",IF((MID(E867,5,2))="38","LLM(F)",IF((MID(E867,5,2))="39","ICT",IF((MID(E867,5,2))="40","MTCA",IF((MID(E867,5,2))="41","MS-PH",IF((MID(E867,5,2))="42","ARCH",IF((MID(E867,5,2))="43","THM",IF((MID(E867,5,2))="44","MS-SWE",IF((MID(E867,5,2))="45","ENTRE",IF((MID(E867,5,2))="46","M-PHARM",IF((MID(E867,5,2))="47","CIVIL-ENG",0)))))))))))))))))))))))))))))))))))))</f>
        <v/>
      </c>
      <c r="G867" s="90">
        <f>IF((LEFT(E867,3))="063","Fall-2006",IF((LEFT(E867,3))="071","Spring-2007",IF((LEFT(E867,3))="072","Summer-2007",IF((LEFT(E867,3))="073","Fall-2007",IF((LEFT(E867,3))="081","Spring-2008",IF((LEFT(E867,3))="082","Summer-2008",IF((LEFT(E867,3))="083","Fall-2008",IF((LEFT(E867,3))="091","Spring-2009",IF((LEFT(E867,3))="092","Summer-2009",IF((LEFT(E867,3))="093","Fall-2009",IF((LEFT(E867,3))="101","Spring-2010",IF((LEFT(E867,3))="102","Summer-2010",IF((LEFT(E867,3))="103","Fall-2010",IF((LEFT(E867,3))="111","Spring-2011",IF((LEFT(E867,3))="112","Summer-2011",IF((LEFT(E867,3))="113","Fall-2011",IF((LEFT(E867,3))="121","Spring-2012",IF((LEFT(E867,3))="122","Summer-2012",IF((LEFT(E867,3))="123","Fall-2012",IF((LEFT(E867,3))="131","Spring-2013",IF((LEFT(E867,3))="132","Summer-2013",IF((LEFT(E867,3))="133","Fall-2013",IF((LEFT(E867,3))="141","Spring-2014",IF((LEFT(E867,3))="142","Summer-2014",IF((LEFT(E867,3))="143","Fall-2014",0)))))))))))))))))))))))))</f>
        <v/>
      </c>
      <c r="H867" s="85" t="inlineStr">
        <is>
          <t>Summer-2015</t>
        </is>
      </c>
      <c r="I867" s="85" t="inlineStr">
        <is>
          <t>Rural Service Foundation, 116, Mannco House, Arjotpara, Mohakhali, Dhaka</t>
        </is>
      </c>
      <c r="J867" s="85" t="inlineStr">
        <is>
          <t>Sr. Officer</t>
        </is>
      </c>
      <c r="K867" s="85" t="inlineStr">
        <is>
          <t>Vill: Pirerchor, PO: Pirerchor, PS: Bhaga, Dis: Faridpur</t>
        </is>
      </c>
      <c r="L867" s="85" t="inlineStr">
        <is>
          <t>Vill: Pirerchor, PO: Pirerchor, PS: Bhaga, Dis: Faridpur</t>
        </is>
      </c>
      <c r="M867" s="17" t="n">
        <v>1738767493</v>
      </c>
      <c r="N867" s="23">
        <f>HYPERLINK("mailto:islam.mdshafiq@gmail.com","islam.mdshafiq@gmail.com")</f>
        <v/>
      </c>
    </row>
    <row customHeight="1" ht="12.75" r="868" s="161">
      <c r="A868" s="10" t="n"/>
      <c r="B868" s="85" t="n">
        <v>865</v>
      </c>
      <c r="C868" s="85" t="n"/>
      <c r="D868" s="86" t="inlineStr">
        <is>
          <t>Md. Rayhanul Haque</t>
        </is>
      </c>
      <c r="E868" s="86" t="inlineStr">
        <is>
          <t>121-15-1709</t>
        </is>
      </c>
      <c r="F868" s="49">
        <f>IF((MID(E868,5,2))="10","ENG",IF((MID(E868,5,2))="11","BBA",IF((MID(E868,5,2))="12","MBA(E)",IF((MID(E868,5,2))="14","MBA",IF((MID(E868,5,2))="15","CSE",IF((MID(E868,5,2))="16","CIS",IF((MID(E868,5,2))="17","MS-MIS",IF((MID(E868,5,2))="18","B.COM",IF((MID(E868,5,2))="19","ETE",IF((MID(E868,5,2))="20","CS",IF((MID(E868,5,2))="21","MA-ENG(P)",IF((MID(E868,5,2))="22","MA-ENG(F)",IF((MID(E868,5,2))="23","TE",IF((MID(E868,5,2))="24","JMC",IF((MID(E868,5,2))="25","MS-CSE",IF((MID(E868,5,2))="26","LLB(H)",IF((MID(E868,5,2))="27","BRE",IF((MID(E868,5,2))="28","MSS-JMC",IF((MID(E868,5,2))="29","PHARMACY",IF((MID(E868,5,2))="30","ESDM",IF((MID(E868,5,2))="31","MS-ETE",IF((MID(E868,5,2))="32","MS-TE",IF((MID(E868,5,2))="33","EEE",IF((MID(E868,5,2))="34","NFE",IF((MID(E868,5,2))="35","SWE",IF((MID(E868,5,2))="36","LLB(P)",IF((MID(E868,5,2))="37","LLM(Pre)",IF((MID(E868,5,2))="38","LLM(F)",IF((MID(E868,5,2))="39","ICT",IF((MID(E868,5,2))="40","MTCA",IF((MID(E868,5,2))="41","MS-PH",IF((MID(E868,5,2))="42","ARCH",IF((MID(E868,5,2))="43","THM",IF((MID(E868,5,2))="44","MS-SWE",IF((MID(E868,5,2))="45","ENTRE",IF((MID(E868,5,2))="46","M-PHARM",IF((MID(E868,5,2))="47","CIVIL-ENG",0)))))))))))))))))))))))))))))))))))))</f>
        <v/>
      </c>
      <c r="G868" s="90">
        <f>IF((LEFT(E868,3))="063","Fall-2006",IF((LEFT(E868,3))="071","Spring-2007",IF((LEFT(E868,3))="072","Summer-2007",IF((LEFT(E868,3))="073","Fall-2007",IF((LEFT(E868,3))="081","Spring-2008",IF((LEFT(E868,3))="082","Summer-2008",IF((LEFT(E868,3))="083","Fall-2008",IF((LEFT(E868,3))="091","Spring-2009",IF((LEFT(E868,3))="092","Summer-2009",IF((LEFT(E868,3))="093","Fall-2009",IF((LEFT(E868,3))="101","Spring-2010",IF((LEFT(E868,3))="102","Summer-2010",IF((LEFT(E868,3))="103","Fall-2010",IF((LEFT(E868,3))="111","Spring-2011",IF((LEFT(E868,3))="112","Summer-2011",IF((LEFT(E868,3))="113","Fall-2011",IF((LEFT(E868,3))="121","Spring-2012",IF((LEFT(E868,3))="122","Summer-2012",IF((LEFT(E868,3))="123","Fall-2012",IF((LEFT(E868,3))="131","Spring-2013",IF((LEFT(E868,3))="132","Summer-2013",IF((LEFT(E868,3))="133","Fall-2013",IF((LEFT(E868,3))="141","Spring-2014",IF((LEFT(E868,3))="142","Summer-2014",IF((LEFT(E868,3))="143","Fall-2014",0)))))))))))))))))))))))))</f>
        <v/>
      </c>
      <c r="H868" s="85" t="inlineStr">
        <is>
          <t>Summer-2015</t>
        </is>
      </c>
      <c r="I868" s="85" t="inlineStr">
        <is>
          <t>Webhawks IT LTD. 288/286 DHOS, Mirpur-12, Dhaka</t>
        </is>
      </c>
      <c r="J868" s="85" t="inlineStr">
        <is>
          <t>Associative Manager</t>
        </is>
      </c>
      <c r="K868" s="77" t="inlineStr">
        <is>
          <t>Vill: Karaggram,PO: Khanpukur, PS: Raninagar, Dist: Naogaon</t>
        </is>
      </c>
      <c r="L868" s="77" t="inlineStr">
        <is>
          <t>Vill: Karaggram,PO: Khanpukur, PS: Raninagar, Dist: Naogaon</t>
        </is>
      </c>
      <c r="M868" s="17" t="n">
        <v>1728473288</v>
      </c>
      <c r="N868" s="23">
        <f>HYPERLINK("mailto:Rayhan.edu.bd@gmail.com","Rayhan.edu.bd@gmail.com")</f>
        <v/>
      </c>
    </row>
    <row customHeight="1" ht="12.75" r="869" s="161">
      <c r="A869" s="10" t="n"/>
      <c r="B869" s="85" t="n">
        <v>866</v>
      </c>
      <c r="C869" s="85" t="n"/>
      <c r="D869" s="86" t="inlineStr">
        <is>
          <t>Sabbir Ahmed</t>
        </is>
      </c>
      <c r="E869" s="86" t="inlineStr">
        <is>
          <t>121-15-1657</t>
        </is>
      </c>
      <c r="F869" s="49">
        <f>IF((MID(E869,5,2))="10","ENG",IF((MID(E869,5,2))="11","BBA",IF((MID(E869,5,2))="12","MBA(E)",IF((MID(E869,5,2))="14","MBA",IF((MID(E869,5,2))="15","CSE",IF((MID(E869,5,2))="16","CIS",IF((MID(E869,5,2))="17","MS-MIS",IF((MID(E869,5,2))="18","B.COM",IF((MID(E869,5,2))="19","ETE",IF((MID(E869,5,2))="20","CS",IF((MID(E869,5,2))="21","MA-ENG(P)",IF((MID(E869,5,2))="22","MA-ENG(F)",IF((MID(E869,5,2))="23","TE",IF((MID(E869,5,2))="24","JMC",IF((MID(E869,5,2))="25","MS-CSE",IF((MID(E869,5,2))="26","LLB(H)",IF((MID(E869,5,2))="27","BRE",IF((MID(E869,5,2))="28","MSS-JMC",IF((MID(E869,5,2))="29","PHARMACY",IF((MID(E869,5,2))="30","ESDM",IF((MID(E869,5,2))="31","MS-ETE",IF((MID(E869,5,2))="32","MS-TE",IF((MID(E869,5,2))="33","EEE",IF((MID(E869,5,2))="34","NFE",IF((MID(E869,5,2))="35","SWE",IF((MID(E869,5,2))="36","LLB(P)",IF((MID(E869,5,2))="37","LLM(Pre)",IF((MID(E869,5,2))="38","LLM(F)",IF((MID(E869,5,2))="39","ICT",IF((MID(E869,5,2))="40","MTCA",IF((MID(E869,5,2))="41","MS-PH",IF((MID(E869,5,2))="42","ARCH",IF((MID(E869,5,2))="43","THM",IF((MID(E869,5,2))="44","MS-SWE",IF((MID(E869,5,2))="45","ENTRE",IF((MID(E869,5,2))="46","M-PHARM",IF((MID(E869,5,2))="47","CIVIL-ENG",0)))))))))))))))))))))))))))))))))))))</f>
        <v/>
      </c>
      <c r="G869" s="90">
        <f>IF((LEFT(E869,3))="063","Fall-2006",IF((LEFT(E869,3))="071","Spring-2007",IF((LEFT(E869,3))="072","Summer-2007",IF((LEFT(E869,3))="073","Fall-2007",IF((LEFT(E869,3))="081","Spring-2008",IF((LEFT(E869,3))="082","Summer-2008",IF((LEFT(E869,3))="083","Fall-2008",IF((LEFT(E869,3))="091","Spring-2009",IF((LEFT(E869,3))="092","Summer-2009",IF((LEFT(E869,3))="093","Fall-2009",IF((LEFT(E869,3))="101","Spring-2010",IF((LEFT(E869,3))="102","Summer-2010",IF((LEFT(E869,3))="103","Fall-2010",IF((LEFT(E869,3))="111","Spring-2011",IF((LEFT(E869,3))="112","Summer-2011",IF((LEFT(E869,3))="113","Fall-2011",IF((LEFT(E869,3))="121","Spring-2012",IF((LEFT(E869,3))="122","Summer-2012",IF((LEFT(E869,3))="123","Fall-2012",IF((LEFT(E869,3))="131","Spring-2013",IF((LEFT(E869,3))="132","Summer-2013",IF((LEFT(E869,3))="133","Fall-2013",IF((LEFT(E869,3))="141","Spring-2014",IF((LEFT(E869,3))="142","Summer-2014",IF((LEFT(E869,3))="143","Fall-2014",0)))))))))))))))))))))))))</f>
        <v/>
      </c>
      <c r="H869" s="85" t="inlineStr">
        <is>
          <t>Summer-2015</t>
        </is>
      </c>
      <c r="I869" s="85" t="inlineStr">
        <is>
          <t>AAT, Mirpur-11, Dhaka</t>
        </is>
      </c>
      <c r="J869" s="85" t="inlineStr">
        <is>
          <t>Web Developer</t>
        </is>
      </c>
      <c r="K869" s="77" t="inlineStr">
        <is>
          <t>House no-151, Vill: gonka, PO: Chapainawabganj, PS: Chapainawabganj, Dist: Chapainawabhanj</t>
        </is>
      </c>
      <c r="L869" s="77" t="inlineStr">
        <is>
          <t>House no-151, Vill: gonka, PO: Chapainawabganj, PS: Chapainawabganj, Dist: Chapainawabhanj</t>
        </is>
      </c>
      <c r="M869" s="17" t="n">
        <v>1818509472</v>
      </c>
      <c r="N869" s="23">
        <f>HYPERLINK("mailto:Sabbir.developer@gmail.com","Sabbir.developer@gmail.com")</f>
        <v/>
      </c>
    </row>
    <row customHeight="1" ht="12.75" r="870" s="161">
      <c r="A870" s="10" t="n"/>
      <c r="B870" s="85" t="n">
        <v>867</v>
      </c>
      <c r="C870" s="85" t="n"/>
      <c r="D870" s="96" t="inlineStr">
        <is>
          <t>Md Nawshad Chowdhury</t>
        </is>
      </c>
      <c r="E870" s="29" t="inlineStr">
        <is>
          <t>121-15-1699</t>
        </is>
      </c>
      <c r="F870" s="49">
        <f>IF((MID(E870,5,2))="10","ENG",IF((MID(E870,5,2))="11","BBA",IF((MID(E870,5,2))="12","MBA(E)",IF((MID(E870,5,2))="14","MBA",IF((MID(E870,5,2))="15","CSE",IF((MID(E870,5,2))="16","CIS",IF((MID(E870,5,2))="17","MS-MIS",IF((MID(E870,5,2))="18","B.COM",IF((MID(E870,5,2))="19","ETE",IF((MID(E870,5,2))="20","CS",IF((MID(E870,5,2))="21","MA-ENG(P)",IF((MID(E870,5,2))="22","MA-ENG(F)",IF((MID(E870,5,2))="23","TE",IF((MID(E870,5,2))="24","JMC",IF((MID(E870,5,2))="25","MS-CSE",IF((MID(E870,5,2))="26","LLB(H)",IF((MID(E870,5,2))="27","BRE",IF((MID(E870,5,2))="28","MSS-JMC",IF((MID(E870,5,2))="29","PHARMACY",IF((MID(E870,5,2))="30","ESDM",IF((MID(E870,5,2))="31","MS-ETE",IF((MID(E870,5,2))="32","MS-TE",IF((MID(E870,5,2))="33","EEE",IF((MID(E870,5,2))="34","NFE",IF((MID(E870,5,2))="35","SWE",IF((MID(E870,5,2))="36","LLB(P)",IF((MID(E870,5,2))="37","LLM(Pre)",IF((MID(E870,5,2))="38","LLM(F)",IF((MID(E870,5,2))="39","ICT",IF((MID(E870,5,2))="40","MTCA",IF((MID(E870,5,2))="41","MS-PH",IF((MID(E870,5,2))="42","ARCH",IF((MID(E870,5,2))="43","THM",IF((MID(E870,5,2))="44","MS-SWE",IF((MID(E870,5,2))="45","ENTRE",IF((MID(E870,5,2))="46","M-PHARM",IF((MID(E870,5,2))="47","CIVIL-ENG",0)))))))))))))))))))))))))))))))))))))</f>
        <v/>
      </c>
      <c r="G870" s="90">
        <f>IF((LEFT(E870,3))="063","Fall-2006",IF((LEFT(E870,3))="071","Spring-2007",IF((LEFT(E870,3))="072","Summer-2007",IF((LEFT(E870,3))="073","Fall-2007",IF((LEFT(E870,3))="081","Spring-2008",IF((LEFT(E870,3))="082","Summer-2008",IF((LEFT(E870,3))="083","Fall-2008",IF((LEFT(E870,3))="091","Spring-2009",IF((LEFT(E870,3))="092","Summer-2009",IF((LEFT(E870,3))="093","Fall-2009",IF((LEFT(E870,3))="101","Spring-2010",IF((LEFT(E870,3))="102","Summer-2010",IF((LEFT(E870,3))="103","Fall-2010",IF((LEFT(E870,3))="111","Spring-2011",IF((LEFT(E870,3))="112","Summer-2011",IF((LEFT(E870,3))="113","Fall-2011",IF((LEFT(E870,3))="121","Spring-2012",IF((LEFT(E870,3))="122","Summer-2012",IF((LEFT(E870,3))="123","Fall-2012",IF((LEFT(E870,3))="131","Spring-2013",IF((LEFT(E870,3))="132","Summer-2013",IF((LEFT(E870,3))="133","Fall-2013",IF((LEFT(E870,3))="141","Spring-2014",IF((LEFT(E870,3))="142","Summer-2014",IF((LEFT(E870,3))="143","Fall-2014",0)))))))))))))))))))))))))</f>
        <v/>
      </c>
      <c r="H870" s="85" t="inlineStr">
        <is>
          <t>Summer-2015</t>
        </is>
      </c>
      <c r="I870" s="85" t="inlineStr">
        <is>
          <t>-</t>
        </is>
      </c>
      <c r="J870" s="85" t="inlineStr">
        <is>
          <t>-</t>
        </is>
      </c>
      <c r="K870" s="77" t="inlineStr">
        <is>
          <t>Vill-Plossenpur, Post-Birampur, P.S-Birampur, Dis-Dinajpur</t>
        </is>
      </c>
      <c r="L870" s="77" t="inlineStr">
        <is>
          <t>Vill-Plossenpur, Post-Birampur, P.S-Birampur, Dis-Dinajpur</t>
        </is>
      </c>
      <c r="M870" s="32" t="inlineStr">
        <is>
          <t>01750505158</t>
        </is>
      </c>
      <c r="N870" s="90" t="inlineStr">
        <is>
          <t>nawshad15-1699@diu.edu.bd</t>
        </is>
      </c>
    </row>
    <row customHeight="1" ht="12.75" r="871" s="161">
      <c r="A871" s="10" t="n"/>
      <c r="B871" s="85" t="n">
        <v>868</v>
      </c>
      <c r="C871" s="85" t="n"/>
      <c r="D871" s="86" t="inlineStr">
        <is>
          <t>Md. Keramot Ali</t>
        </is>
      </c>
      <c r="E871" s="86" t="inlineStr">
        <is>
          <t>121-15-1665</t>
        </is>
      </c>
      <c r="F871" s="49">
        <f>IF((MID(E871,5,2))="10","ENG",IF((MID(E871,5,2))="11","BBA",IF((MID(E871,5,2))="12","MBA(E)",IF((MID(E871,5,2))="14","MBA",IF((MID(E871,5,2))="15","CSE",IF((MID(E871,5,2))="16","CIS",IF((MID(E871,5,2))="17","MS-MIS",IF((MID(E871,5,2))="18","B.COM",IF((MID(E871,5,2))="19","ETE",IF((MID(E871,5,2))="20","CS",IF((MID(E871,5,2))="21","MA-ENG(P)",IF((MID(E871,5,2))="22","MA-ENG(F)",IF((MID(E871,5,2))="23","TE",IF((MID(E871,5,2))="24","JMC",IF((MID(E871,5,2))="25","MS-CSE",IF((MID(E871,5,2))="26","LLB(H)",IF((MID(E871,5,2))="27","BRE",IF((MID(E871,5,2))="28","MSS-JMC",IF((MID(E871,5,2))="29","PHARMACY",IF((MID(E871,5,2))="30","ESDM",IF((MID(E871,5,2))="31","MS-ETE",IF((MID(E871,5,2))="32","MS-TE",IF((MID(E871,5,2))="33","EEE",IF((MID(E871,5,2))="34","NFE",IF((MID(E871,5,2))="35","SWE",IF((MID(E871,5,2))="36","LLB(P)",IF((MID(E871,5,2))="37","LLM(Pre)",IF((MID(E871,5,2))="38","LLM(F)",IF((MID(E871,5,2))="39","ICT",IF((MID(E871,5,2))="40","MTCA",IF((MID(E871,5,2))="41","MS-PH",IF((MID(E871,5,2))="42","ARCH",IF((MID(E871,5,2))="43","THM",IF((MID(E871,5,2))="44","MS-SWE",IF((MID(E871,5,2))="45","ENTRE",IF((MID(E871,5,2))="46","M-PHARM",IF((MID(E871,5,2))="47","CIVIL-ENG",0)))))))))))))))))))))))))))))))))))))</f>
        <v/>
      </c>
      <c r="G871" s="90">
        <f>IF((LEFT(E871,3))="063","Fall-2006",IF((LEFT(E871,3))="071","Spring-2007",IF((LEFT(E871,3))="072","Summer-2007",IF((LEFT(E871,3))="073","Fall-2007",IF((LEFT(E871,3))="081","Spring-2008",IF((LEFT(E871,3))="082","Summer-2008",IF((LEFT(E871,3))="083","Fall-2008",IF((LEFT(E871,3))="091","Spring-2009",IF((LEFT(E871,3))="092","Summer-2009",IF((LEFT(E871,3))="093","Fall-2009",IF((LEFT(E871,3))="101","Spring-2010",IF((LEFT(E871,3))="102","Summer-2010",IF((LEFT(E871,3))="103","Fall-2010",IF((LEFT(E871,3))="111","Spring-2011",IF((LEFT(E871,3))="112","Summer-2011",IF((LEFT(E871,3))="113","Fall-2011",IF((LEFT(E871,3))="121","Spring-2012",IF((LEFT(E871,3))="122","Summer-2012",IF((LEFT(E871,3))="123","Fall-2012",IF((LEFT(E871,3))="131","Spring-2013",IF((LEFT(E871,3))="132","Summer-2013",IF((LEFT(E871,3))="133","Fall-2013",IF((LEFT(E871,3))="141","Spring-2014",IF((LEFT(E871,3))="142","Summer-2014",IF((LEFT(E871,3))="143","Fall-2014",0)))))))))))))))))))))))))</f>
        <v/>
      </c>
      <c r="H871" s="85" t="inlineStr">
        <is>
          <t>summer-2015</t>
        </is>
      </c>
      <c r="I871" s="85" t="inlineStr">
        <is>
          <t>Ohon Technologies, House- B/107(1st floor). Road-08, Mohakhali DOHS, Dhaka-1206</t>
        </is>
      </c>
      <c r="J871" s="85" t="inlineStr">
        <is>
          <t>IT Support Executive</t>
        </is>
      </c>
      <c r="K871" s="77" t="inlineStr">
        <is>
          <t>House-42(4th Floor), Road-15, Nikunja-2, Khilkhet, Dhaka-1229</t>
        </is>
      </c>
      <c r="L871" s="77" t="inlineStr">
        <is>
          <t>Vill: Ali Nagar, PO: Chapainawabganj, PS: Cahapainawabganj, Dis: Chapainawabganj</t>
        </is>
      </c>
      <c r="M871" s="17" t="n">
        <v>1737777040</v>
      </c>
      <c r="N871" s="23">
        <f>HYPERLINK("mailto:keramot.it@gmail.com","keramot.it@gmail.com")</f>
        <v/>
      </c>
    </row>
    <row customHeight="1" ht="12.75" r="872" s="161">
      <c r="A872" s="10" t="n"/>
      <c r="B872" s="85" t="n">
        <v>869</v>
      </c>
      <c r="C872" s="85" t="n"/>
      <c r="D872" s="96" t="inlineStr">
        <is>
          <t>Md. Hasanujjaman</t>
        </is>
      </c>
      <c r="E872" s="29" t="inlineStr">
        <is>
          <t>121-15-1661</t>
        </is>
      </c>
      <c r="F872" s="49">
        <f>IF((MID(E872,5,2))="10","ENG",IF((MID(E872,5,2))="11","BBA",IF((MID(E872,5,2))="12","MBA(E)",IF((MID(E872,5,2))="14","MBA",IF((MID(E872,5,2))="15","CSE",IF((MID(E872,5,2))="16","CIS",IF((MID(E872,5,2))="17","MS-MIS",IF((MID(E872,5,2))="18","B.COM",IF((MID(E872,5,2))="19","ETE",IF((MID(E872,5,2))="20","CS",IF((MID(E872,5,2))="21","MA-ENG(P)",IF((MID(E872,5,2))="22","MA-ENG(F)",IF((MID(E872,5,2))="23","TE",IF((MID(E872,5,2))="24","JMC",IF((MID(E872,5,2))="25","MS-CSE",IF((MID(E872,5,2))="26","LLB(H)",IF((MID(E872,5,2))="27","BRE",IF((MID(E872,5,2))="28","MSS-JMC",IF((MID(E872,5,2))="29","PHARMACY",IF((MID(E872,5,2))="30","ESDM",IF((MID(E872,5,2))="31","MS-ETE",IF((MID(E872,5,2))="32","MS-TE",IF((MID(E872,5,2))="33","EEE",IF((MID(E872,5,2))="34","NFE",IF((MID(E872,5,2))="35","SWE",IF((MID(E872,5,2))="36","LLB(P)",IF((MID(E872,5,2))="37","LLM(Pre)",IF((MID(E872,5,2))="38","LLM(F)",IF((MID(E872,5,2))="39","ICT",IF((MID(E872,5,2))="40","MTCA",IF((MID(E872,5,2))="41","MS-PH",IF((MID(E872,5,2))="42","ARCH",IF((MID(E872,5,2))="43","THM",IF((MID(E872,5,2))="44","MS-SWE",IF((MID(E872,5,2))="45","ENTRE",IF((MID(E872,5,2))="46","M-PHARM",IF((MID(E872,5,2))="47","CIVIL-ENG",0)))))))))))))))))))))))))))))))))))))</f>
        <v/>
      </c>
      <c r="G872" s="90">
        <f>IF((LEFT(E872,3))="063","Fall-2006",IF((LEFT(E872,3))="071","Spring-2007",IF((LEFT(E872,3))="072","Summer-2007",IF((LEFT(E872,3))="073","Fall-2007",IF((LEFT(E872,3))="081","Spring-2008",IF((LEFT(E872,3))="082","Summer-2008",IF((LEFT(E872,3))="083","Fall-2008",IF((LEFT(E872,3))="091","Spring-2009",IF((LEFT(E872,3))="092","Summer-2009",IF((LEFT(E872,3))="093","Fall-2009",IF((LEFT(E872,3))="101","Spring-2010",IF((LEFT(E872,3))="102","Summer-2010",IF((LEFT(E872,3))="103","Fall-2010",IF((LEFT(E872,3))="111","Spring-2011",IF((LEFT(E872,3))="112","Summer-2011",IF((LEFT(E872,3))="113","Fall-2011",IF((LEFT(E872,3))="121","Spring-2012",IF((LEFT(E872,3))="122","Summer-2012",IF((LEFT(E872,3))="123","Fall-2012",IF((LEFT(E872,3))="131","Spring-2013",IF((LEFT(E872,3))="132","Summer-2013",IF((LEFT(E872,3))="133","Fall-2013",IF((LEFT(E872,3))="141","Spring-2014",IF((LEFT(E872,3))="142","Summer-2014",IF((LEFT(E872,3))="143","Fall-2014",0)))))))))))))))))))))))))</f>
        <v/>
      </c>
      <c r="H872" s="85" t="inlineStr">
        <is>
          <t>summer-2015</t>
        </is>
      </c>
      <c r="I872" s="85" t="inlineStr">
        <is>
          <t>-</t>
        </is>
      </c>
      <c r="J872" s="85" t="inlineStr">
        <is>
          <t>-</t>
        </is>
      </c>
      <c r="K872" s="77" t="inlineStr">
        <is>
          <t>House#42(4th Floor), Road#15, Nikunja#2 Khilkhet-Dhaka-1229</t>
        </is>
      </c>
      <c r="L872" s="77" t="inlineStr">
        <is>
          <t>Islampur (Debising Para), Kazla, Boalia, Rajshahi</t>
        </is>
      </c>
      <c r="M872" s="32" t="inlineStr">
        <is>
          <t>01719532390</t>
        </is>
      </c>
      <c r="N872" t="inlineStr">
        <is>
          <t>sobuj.raj@gmail.com</t>
        </is>
      </c>
    </row>
    <row customHeight="1" ht="12.75" r="873" s="161">
      <c r="A873" s="10" t="n"/>
      <c r="B873" s="85" t="n">
        <v>870</v>
      </c>
      <c r="C873" s="85" t="n"/>
      <c r="D873" s="86" t="inlineStr">
        <is>
          <t>Mohammad Saddam 
Hossain</t>
        </is>
      </c>
      <c r="E873" s="86" t="inlineStr">
        <is>
          <t>122-15-1955</t>
        </is>
      </c>
      <c r="F873" s="49">
        <f>IF((MID(E873,5,2))="10","ENG",IF((MID(E873,5,2))="11","BBA",IF((MID(E873,5,2))="12","MBA(E)",IF((MID(E873,5,2))="14","MBA",IF((MID(E873,5,2))="15","CSE",IF((MID(E873,5,2))="16","CIS",IF((MID(E873,5,2))="17","MS-MIS",IF((MID(E873,5,2))="18","B.COM",IF((MID(E873,5,2))="19","ETE",IF((MID(E873,5,2))="20","CS",IF((MID(E873,5,2))="21","MA-ENG(P)",IF((MID(E873,5,2))="22","MA-ENG(F)",IF((MID(E873,5,2))="23","TE",IF((MID(E873,5,2))="24","JMC",IF((MID(E873,5,2))="25","MS-CSE",IF((MID(E873,5,2))="26","LLB(H)",IF((MID(E873,5,2))="27","BRE",IF((MID(E873,5,2))="28","MSS-JMC",IF((MID(E873,5,2))="29","PHARMACY",IF((MID(E873,5,2))="30","ESDM",IF((MID(E873,5,2))="31","MS-ETE",IF((MID(E873,5,2))="32","MS-TE",IF((MID(E873,5,2))="33","EEE",IF((MID(E873,5,2))="34","NFE",IF((MID(E873,5,2))="35","SWE",IF((MID(E873,5,2))="36","LLB(P)",IF((MID(E873,5,2))="37","LLM(Pre)",IF((MID(E873,5,2))="38","LLM(F)",IF((MID(E873,5,2))="39","ICT",IF((MID(E873,5,2))="40","MTCA",IF((MID(E873,5,2))="41","MS-PH",IF((MID(E873,5,2))="42","ARCH",IF((MID(E873,5,2))="43","THM",IF((MID(E873,5,2))="44","MS-SWE",IF((MID(E873,5,2))="45","ENTRE",IF((MID(E873,5,2))="46","M-PHARM",IF((MID(E873,5,2))="47","CIVIL-ENG",0)))))))))))))))))))))))))))))))))))))</f>
        <v/>
      </c>
      <c r="G873" s="90">
        <f>IF((LEFT(E873,3))="063","Fall-2006",IF((LEFT(E873,3))="071","Spring-2007",IF((LEFT(E873,3))="072","Summer-2007",IF((LEFT(E873,3))="073","Fall-2007",IF((LEFT(E873,3))="081","Spring-2008",IF((LEFT(E873,3))="082","Summer-2008",IF((LEFT(E873,3))="083","Fall-2008",IF((LEFT(E873,3))="091","Spring-2009",IF((LEFT(E873,3))="092","Summer-2009",IF((LEFT(E873,3))="093","Fall-2009",IF((LEFT(E873,3))="101","Spring-2010",IF((LEFT(E873,3))="102","Summer-2010",IF((LEFT(E873,3))="103","Fall-2010",IF((LEFT(E873,3))="111","Spring-2011",IF((LEFT(E873,3))="112","Summer-2011",IF((LEFT(E873,3))="113","Fall-2011",IF((LEFT(E873,3))="121","Spring-2012",IF((LEFT(E873,3))="122","Summer-2012",IF((LEFT(E873,3))="123","Fall-2012",IF((LEFT(E873,3))="131","Spring-2013",IF((LEFT(E873,3))="132","Summer-2013",IF((LEFT(E873,3))="133","Fall-2013",IF((LEFT(E873,3))="141","Spring-2014",IF((LEFT(E873,3))="142","Summer-2014",IF((LEFT(E873,3))="143","Fall-2014",0)))))))))))))))))))))))))</f>
        <v/>
      </c>
      <c r="H873" s="85" t="inlineStr">
        <is>
          <t>Fall-2015</t>
        </is>
      </c>
      <c r="I873" s="85" t="inlineStr">
        <is>
          <t>Windmill Group</t>
        </is>
      </c>
      <c r="J873" s="85" t="inlineStr">
        <is>
          <t>Hardware Engineer</t>
        </is>
      </c>
      <c r="K873" s="85" t="inlineStr">
        <is>
          <t>58/9, North Mughdapara, Dhaka-1214</t>
        </is>
      </c>
      <c r="L873" s="85" t="inlineStr">
        <is>
          <t>58/9, North Mughdapara, Dhaka-1214</t>
        </is>
      </c>
      <c r="M873" s="17" t="n">
        <v>1915160472</v>
      </c>
      <c r="N873" s="23">
        <f>HYPERLINK("mailto:Saddam15-1955@diu.edu.bd","Saddam15-1955@diu.edu.bd")</f>
        <v/>
      </c>
    </row>
    <row customHeight="1" ht="12.75" r="874" s="161">
      <c r="A874" s="10" t="n"/>
      <c r="B874" s="85" t="n">
        <v>871</v>
      </c>
      <c r="C874" s="85" t="n"/>
      <c r="D874" s="86" t="inlineStr">
        <is>
          <t xml:space="preserve">Yeasser Ahammed </t>
        </is>
      </c>
      <c r="E874" s="86" t="inlineStr">
        <is>
          <t>132-14-1154</t>
        </is>
      </c>
      <c r="F874" s="49">
        <f>IF((MID(E874,5,2))="10","ENG",IF((MID(E874,5,2))="11","BBA",IF((MID(E874,5,2))="12","MBA(E)",IF((MID(E874,5,2))="14","MBA",IF((MID(E874,5,2))="15","CSE",IF((MID(E874,5,2))="16","CIS",IF((MID(E874,5,2))="17","MS-MIS",IF((MID(E874,5,2))="18","B.COM",IF((MID(E874,5,2))="19","ETE",IF((MID(E874,5,2))="20","CS",IF((MID(E874,5,2))="21","MA-ENG(P)",IF((MID(E874,5,2))="22","MA-ENG(F)",IF((MID(E874,5,2))="23","TE",IF((MID(E874,5,2))="24","JMC",IF((MID(E874,5,2))="25","MS-CSE",IF((MID(E874,5,2))="26","LLB(H)",IF((MID(E874,5,2))="27","BRE",IF((MID(E874,5,2))="28","MSS-JMC",IF((MID(E874,5,2))="29","PHARMACY",IF((MID(E874,5,2))="30","ESDM",IF((MID(E874,5,2))="31","MS-ETE",IF((MID(E874,5,2))="32","MS-TE",IF((MID(E874,5,2))="33","EEE",IF((MID(E874,5,2))="34","NFE",IF((MID(E874,5,2))="35","SWE",IF((MID(E874,5,2))="36","LLB(P)",IF((MID(E874,5,2))="37","LLM(Pre)",IF((MID(E874,5,2))="38","LLM(F)",IF((MID(E874,5,2))="39","ICT",IF((MID(E874,5,2))="40","MTCA",IF((MID(E874,5,2))="41","MS-PH",IF((MID(E874,5,2))="42","ARCH",IF((MID(E874,5,2))="43","THM",IF((MID(E874,5,2))="44","MS-SWE",IF((MID(E874,5,2))="45","ENTRE",IF((MID(E874,5,2))="46","M-PHARM",IF((MID(E874,5,2))="47","CIVIL-ENG",0)))))))))))))))))))))))))))))))))))))</f>
        <v/>
      </c>
      <c r="G874" s="90">
        <f>IF((LEFT(E874,3))="063","Fall-2006",IF((LEFT(E874,3))="071","Spring-2007",IF((LEFT(E874,3))="072","Summer-2007",IF((LEFT(E874,3))="073","Fall-2007",IF((LEFT(E874,3))="081","Spring-2008",IF((LEFT(E874,3))="082","Summer-2008",IF((LEFT(E874,3))="083","Fall-2008",IF((LEFT(E874,3))="091","Spring-2009",IF((LEFT(E874,3))="092","Summer-2009",IF((LEFT(E874,3))="093","Fall-2009",IF((LEFT(E874,3))="101","Spring-2010",IF((LEFT(E874,3))="102","Summer-2010",IF((LEFT(E874,3))="103","Fall-2010",IF((LEFT(E874,3))="111","Spring-2011",IF((LEFT(E874,3))="112","Summer-2011",IF((LEFT(E874,3))="113","Fall-2011",IF((LEFT(E874,3))="121","Spring-2012",IF((LEFT(E874,3))="122","Summer-2012",IF((LEFT(E874,3))="123","Fall-2012",IF((LEFT(E874,3))="131","Spring-2013",IF((LEFT(E874,3))="132","Summer-2013",IF((LEFT(E874,3))="133","Fall-2013",IF((LEFT(E874,3))="141","Spring-2014",IF((LEFT(E874,3))="142","Summer-2014",IF((LEFT(E874,3))="143","Fall-2014",0)))))))))))))))))))))))))</f>
        <v/>
      </c>
      <c r="H874" s="85" t="inlineStr">
        <is>
          <t>Spring-2015</t>
        </is>
      </c>
      <c r="I874" s="85" t="inlineStr">
        <is>
          <t>Eastern Bank LTD.</t>
        </is>
      </c>
      <c r="J874" s="85" t="inlineStr">
        <is>
          <t>Trainee Asst. officer</t>
        </is>
      </c>
      <c r="K874" s="77" t="inlineStr">
        <is>
          <t>E/3, Bristi Villa, Eastern Bank LTD. Thana road, Savar, Dhaka-1340</t>
        </is>
      </c>
      <c r="L874" s="77" t="inlineStr">
        <is>
          <t>House: A-114/2, Vatpara, Savar, Dhaka</t>
        </is>
      </c>
      <c r="M874" s="17" t="n">
        <v>1674038236</v>
      </c>
      <c r="N874" s="23">
        <f>HYPERLINK("mailto:Yeasir3333@gmail.com","Yeasir3333@gmail.com")</f>
        <v/>
      </c>
    </row>
    <row customHeight="1" ht="12.75" r="875" s="161">
      <c r="A875" s="10" t="n"/>
      <c r="B875" s="85" t="n">
        <v>872</v>
      </c>
      <c r="C875" s="85" t="n"/>
      <c r="D875" s="96" t="inlineStr">
        <is>
          <t>Mahbuba Siddika</t>
        </is>
      </c>
      <c r="E875" s="29" t="inlineStr">
        <is>
          <t>142-22-323</t>
        </is>
      </c>
      <c r="F875" s="49">
        <f>IF((MID(E875,5,2))="10","ENG",IF((MID(E875,5,2))="11","BBA",IF((MID(E875,5,2))="12","MBA(E)",IF((MID(E875,5,2))="14","MBA",IF((MID(E875,5,2))="15","CSE",IF((MID(E875,5,2))="16","CIS",IF((MID(E875,5,2))="17","MS-MIS",IF((MID(E875,5,2))="18","B.COM",IF((MID(E875,5,2))="19","ETE",IF((MID(E875,5,2))="20","CS",IF((MID(E875,5,2))="21","MA-ENG(P)",IF((MID(E875,5,2))="22","MA-ENG(F)",IF((MID(E875,5,2))="23","TE",IF((MID(E875,5,2))="24","JMC",IF((MID(E875,5,2))="25","MS-CSE",IF((MID(E875,5,2))="26","LLB(H)",IF((MID(E875,5,2))="27","BRE",IF((MID(E875,5,2))="28","MSS-JMC",IF((MID(E875,5,2))="29","PHARMACY",IF((MID(E875,5,2))="30","ESDM",IF((MID(E875,5,2))="31","MS-ETE",IF((MID(E875,5,2))="32","MS-TE",IF((MID(E875,5,2))="33","EEE",IF((MID(E875,5,2))="34","NFE",IF((MID(E875,5,2))="35","SWE",IF((MID(E875,5,2))="36","LLB(P)",IF((MID(E875,5,2))="37","LLM(Pre)",IF((MID(E875,5,2))="38","LLM(F)",IF((MID(E875,5,2))="39","ICT",IF((MID(E875,5,2))="40","MTCA",IF((MID(E875,5,2))="41","MS-PH",IF((MID(E875,5,2))="42","ARCH",IF((MID(E875,5,2))="43","THM",IF((MID(E875,5,2))="44","MS-SWE",IF((MID(E875,5,2))="45","ENTRE",IF((MID(E875,5,2))="46","M-PHARM",IF((MID(E875,5,2))="47","CIVIL-ENG",0)))))))))))))))))))))))))))))))))))))</f>
        <v/>
      </c>
      <c r="G875" s="90">
        <f>IF((LEFT(E875,3))="063","Fall-2006",IF((LEFT(E875,3))="071","Spring-2007",IF((LEFT(E875,3))="072","Summer-2007",IF((LEFT(E875,3))="073","Fall-2007",IF((LEFT(E875,3))="081","Spring-2008",IF((LEFT(E875,3))="082","Summer-2008",IF((LEFT(E875,3))="083","Fall-2008",IF((LEFT(E875,3))="091","Spring-2009",IF((LEFT(E875,3))="092","Summer-2009",IF((LEFT(E875,3))="093","Fall-2009",IF((LEFT(E875,3))="101","Spring-2010",IF((LEFT(E875,3))="102","Summer-2010",IF((LEFT(E875,3))="103","Fall-2010",IF((LEFT(E875,3))="111","Spring-2011",IF((LEFT(E875,3))="112","Summer-2011",IF((LEFT(E875,3))="113","Fall-2011",IF((LEFT(E875,3))="121","Spring-2012",IF((LEFT(E875,3))="122","Summer-2012",IF((LEFT(E875,3))="123","Fall-2012",IF((LEFT(E875,3))="131","Spring-2013",IF((LEFT(E875,3))="132","Summer-2013",IF((LEFT(E875,3))="133","Fall-2013",IF((LEFT(E875,3))="141","Spring-2014",IF((LEFT(E875,3))="142","Summer-2014",IF((LEFT(E875,3))="143","Fall-2014",0)))))))))))))))))))))))))</f>
        <v/>
      </c>
      <c r="H875" s="85" t="inlineStr">
        <is>
          <t>summer-2015</t>
        </is>
      </c>
      <c r="I875" s="85" t="inlineStr">
        <is>
          <t>-</t>
        </is>
      </c>
      <c r="J875" s="85" t="inlineStr">
        <is>
          <t>-</t>
        </is>
      </c>
      <c r="K875" s="77" t="inlineStr">
        <is>
          <t>53/1, Baddangor Lane, Hazaribug Dhaka-1205</t>
        </is>
      </c>
      <c r="L875" s="77" t="inlineStr">
        <is>
          <t>Vill-Gopalpur Vaduiia, P.O-Matta, P.S-Manikgonj, Dis-Manikgonj</t>
        </is>
      </c>
      <c r="M875" s="32" t="inlineStr">
        <is>
          <t>01780383986</t>
        </is>
      </c>
      <c r="N875" t="inlineStr">
        <is>
          <t>mahbuba.siddika@yahoo.com</t>
        </is>
      </c>
    </row>
    <row customHeight="1" ht="12.75" r="876" s="161">
      <c r="A876" s="10" t="n"/>
      <c r="B876" s="85" t="n">
        <v>873</v>
      </c>
      <c r="C876" s="85" t="n"/>
      <c r="D876" s="96" t="inlineStr">
        <is>
          <t>Nawrin Islam</t>
        </is>
      </c>
      <c r="E876" s="29" t="inlineStr">
        <is>
          <t>141-22-303</t>
        </is>
      </c>
      <c r="F876" s="49">
        <f>IF((MID(E876,5,2))="10","ENG",IF((MID(E876,5,2))="11","BBA",IF((MID(E876,5,2))="12","MBA(E)",IF((MID(E876,5,2))="14","MBA",IF((MID(E876,5,2))="15","CSE",IF((MID(E876,5,2))="16","CIS",IF((MID(E876,5,2))="17","MS-MIS",IF((MID(E876,5,2))="18","B.COM",IF((MID(E876,5,2))="19","ETE",IF((MID(E876,5,2))="20","CS",IF((MID(E876,5,2))="21","MA-ENG(P)",IF((MID(E876,5,2))="22","MA-ENG(F)",IF((MID(E876,5,2))="23","TE",IF((MID(E876,5,2))="24","JMC",IF((MID(E876,5,2))="25","MS-CSE",IF((MID(E876,5,2))="26","LLB(H)",IF((MID(E876,5,2))="27","BRE",IF((MID(E876,5,2))="28","MSS-JMC",IF((MID(E876,5,2))="29","PHARMACY",IF((MID(E876,5,2))="30","ESDM",IF((MID(E876,5,2))="31","MS-ETE",IF((MID(E876,5,2))="32","MS-TE",IF((MID(E876,5,2))="33","EEE",IF((MID(E876,5,2))="34","NFE",IF((MID(E876,5,2))="35","SWE",IF((MID(E876,5,2))="36","LLB(P)",IF((MID(E876,5,2))="37","LLM(Pre)",IF((MID(E876,5,2))="38","LLM(F)",IF((MID(E876,5,2))="39","ICT",IF((MID(E876,5,2))="40","MTCA",IF((MID(E876,5,2))="41","MS-PH",IF((MID(E876,5,2))="42","ARCH",IF((MID(E876,5,2))="43","THM",IF((MID(E876,5,2))="44","MS-SWE",IF((MID(E876,5,2))="45","ENTRE",IF((MID(E876,5,2))="46","M-PHARM",IF((MID(E876,5,2))="47","CIVIL-ENG",0)))))))))))))))))))))))))))))))))))))</f>
        <v/>
      </c>
      <c r="G876" s="90">
        <f>IF((LEFT(E876,3))="063","Fall-2006",IF((LEFT(E876,3))="071","Spring-2007",IF((LEFT(E876,3))="072","Summer-2007",IF((LEFT(E876,3))="073","Fall-2007",IF((LEFT(E876,3))="081","Spring-2008",IF((LEFT(E876,3))="082","Summer-2008",IF((LEFT(E876,3))="083","Fall-2008",IF((LEFT(E876,3))="091","Spring-2009",IF((LEFT(E876,3))="092","Summer-2009",IF((LEFT(E876,3))="093","Fall-2009",IF((LEFT(E876,3))="101","Spring-2010",IF((LEFT(E876,3))="102","Summer-2010",IF((LEFT(E876,3))="103","Fall-2010",IF((LEFT(E876,3))="111","Spring-2011",IF((LEFT(E876,3))="112","Summer-2011",IF((LEFT(E876,3))="113","Fall-2011",IF((LEFT(E876,3))="121","Spring-2012",IF((LEFT(E876,3))="122","Summer-2012",IF((LEFT(E876,3))="123","Fall-2012",IF((LEFT(E876,3))="131","Spring-2013",IF((LEFT(E876,3))="132","Summer-2013",IF((LEFT(E876,3))="133","Fall-2013",IF((LEFT(E876,3))="141","Spring-2014",IF((LEFT(E876,3))="142","Summer-2014",IF((LEFT(E876,3))="143","Fall-2014",0)))))))))))))))))))))))))</f>
        <v/>
      </c>
      <c r="H876" s="85" t="inlineStr">
        <is>
          <t>Fall-2014</t>
        </is>
      </c>
      <c r="I876" s="85" t="inlineStr">
        <is>
          <t>-</t>
        </is>
      </c>
      <c r="J876" s="85" t="inlineStr">
        <is>
          <t>-</t>
        </is>
      </c>
      <c r="K876" s="77" t="inlineStr">
        <is>
          <t>-</t>
        </is>
      </c>
      <c r="L876" s="77" t="inlineStr">
        <is>
          <t>Nali, Shivalaya, Manikgonj</t>
        </is>
      </c>
      <c r="M876" s="32" t="inlineStr">
        <is>
          <t>01723482012</t>
        </is>
      </c>
      <c r="N876" t="inlineStr">
        <is>
          <t>nawrin@diu.edu.bd</t>
        </is>
      </c>
    </row>
    <row customHeight="1" ht="12.75" r="877" s="161">
      <c r="A877" s="10" t="n"/>
      <c r="B877" s="85" t="n">
        <v>874</v>
      </c>
      <c r="C877" s="85" t="n"/>
      <c r="D877" s="96" t="inlineStr">
        <is>
          <t>Md. Zabed Hossenn</t>
        </is>
      </c>
      <c r="E877" s="86" t="inlineStr">
        <is>
          <t>122-15-1909</t>
        </is>
      </c>
      <c r="F877" s="49">
        <f>IF((MID(E877,5,2))="10","ENG",IF((MID(E877,5,2))="11","BBA",IF((MID(E877,5,2))="12","MBA(E)",IF((MID(E877,5,2))="14","MBA",IF((MID(E877,5,2))="15","CSE",IF((MID(E877,5,2))="16","CIS",IF((MID(E877,5,2))="17","MS-MIS",IF((MID(E877,5,2))="18","B.COM",IF((MID(E877,5,2))="19","ETE",IF((MID(E877,5,2))="20","CS",IF((MID(E877,5,2))="21","MA-ENG(P)",IF((MID(E877,5,2))="22","MA-ENG(F)",IF((MID(E877,5,2))="23","TE",IF((MID(E877,5,2))="24","JMC",IF((MID(E877,5,2))="25","MS-CSE",IF((MID(E877,5,2))="26","LLB(H)",IF((MID(E877,5,2))="27","BRE",IF((MID(E877,5,2))="28","MSS-JMC",IF((MID(E877,5,2))="29","PHARMACY",IF((MID(E877,5,2))="30","ESDM",IF((MID(E877,5,2))="31","MS-ETE",IF((MID(E877,5,2))="32","MS-TE",IF((MID(E877,5,2))="33","EEE",IF((MID(E877,5,2))="34","NFE",IF((MID(E877,5,2))="35","SWE",IF((MID(E877,5,2))="36","LLB(P)",IF((MID(E877,5,2))="37","LLM(Pre)",IF((MID(E877,5,2))="38","LLM(F)",IF((MID(E877,5,2))="39","ICT",IF((MID(E877,5,2))="40","MTCA",IF((MID(E877,5,2))="41","MS-PH",IF((MID(E877,5,2))="42","ARCH",IF((MID(E877,5,2))="43","THM",IF((MID(E877,5,2))="44","MS-SWE",IF((MID(E877,5,2))="45","ENTRE",IF((MID(E877,5,2))="46","M-PHARM",IF((MID(E877,5,2))="47","CIVIL-ENG",0)))))))))))))))))))))))))))))))))))))</f>
        <v/>
      </c>
      <c r="G877" s="90">
        <f>IF((LEFT(E877,3))="063","Fall-2006",IF((LEFT(E877,3))="071","Spring-2007",IF((LEFT(E877,3))="072","Summer-2007",IF((LEFT(E877,3))="073","Fall-2007",IF((LEFT(E877,3))="081","Spring-2008",IF((LEFT(E877,3))="082","Summer-2008",IF((LEFT(E877,3))="083","Fall-2008",IF((LEFT(E877,3))="091","Spring-2009",IF((LEFT(E877,3))="092","Summer-2009",IF((LEFT(E877,3))="093","Fall-2009",IF((LEFT(E877,3))="101","Spring-2010",IF((LEFT(E877,3))="102","Summer-2010",IF((LEFT(E877,3))="103","Fall-2010",IF((LEFT(E877,3))="111","Spring-2011",IF((LEFT(E877,3))="112","Summer-2011",IF((LEFT(E877,3))="113","Fall-2011",IF((LEFT(E877,3))="121","Spring-2012",IF((LEFT(E877,3))="122","Summer-2012",IF((LEFT(E877,3))="123","Fall-2012",IF((LEFT(E877,3))="131","Spring-2013",IF((LEFT(E877,3))="132","Summer-2013",IF((LEFT(E877,3))="133","Fall-2013",IF((LEFT(E877,3))="141","Spring-2014",IF((LEFT(E877,3))="142","Summer-2014",IF((LEFT(E877,3))="143","Fall-2014",0)))))))))))))))))))))))))</f>
        <v/>
      </c>
      <c r="H877" s="85" t="inlineStr">
        <is>
          <t>Fall-2015</t>
        </is>
      </c>
      <c r="I877" s="85" t="inlineStr">
        <is>
          <t>Faimust Soft.</t>
        </is>
      </c>
      <c r="J877" s="85" t="inlineStr">
        <is>
          <t>Software Engineer</t>
        </is>
      </c>
      <c r="K877" s="77" t="inlineStr">
        <is>
          <t>55, Shukrabad, Dhanmondi, Dhaka</t>
        </is>
      </c>
      <c r="L877" s="77" t="inlineStr">
        <is>
          <t>55, Shukrabad, Dhanmondi, Dhaka</t>
        </is>
      </c>
      <c r="M877" s="17" t="n">
        <v>1934180093</v>
      </c>
      <c r="N877" s="23">
        <f>HYPERLINK("mailto:engineerjabed3@gmail.com","engineerjabed3@gmail.com")</f>
        <v/>
      </c>
    </row>
    <row customHeight="1" ht="12.75" r="878" s="161">
      <c r="A878" s="10" t="n"/>
      <c r="B878" s="85" t="n">
        <v>875</v>
      </c>
      <c r="C878" s="85" t="n"/>
      <c r="D878" s="96" t="inlineStr">
        <is>
          <t>Md. Faizur Rahman</t>
        </is>
      </c>
      <c r="E878" s="29" t="inlineStr">
        <is>
          <t>101-15-990</t>
        </is>
      </c>
      <c r="F878" s="49">
        <f>IF((MID(E878,5,2))="10","ENG",IF((MID(E878,5,2))="11","BBA",IF((MID(E878,5,2))="12","MBA(E)",IF((MID(E878,5,2))="14","MBA",IF((MID(E878,5,2))="15","CSE",IF((MID(E878,5,2))="16","CIS",IF((MID(E878,5,2))="17","MS-MIS",IF((MID(E878,5,2))="18","B.COM",IF((MID(E878,5,2))="19","ETE",IF((MID(E878,5,2))="20","CS",IF((MID(E878,5,2))="21","MA-ENG(P)",IF((MID(E878,5,2))="22","MA-ENG(F)",IF((MID(E878,5,2))="23","TE",IF((MID(E878,5,2))="24","JMC",IF((MID(E878,5,2))="25","MS-CSE",IF((MID(E878,5,2))="26","LLB(H)",IF((MID(E878,5,2))="27","BRE",IF((MID(E878,5,2))="28","MSS-JMC",IF((MID(E878,5,2))="29","PHARMACY",IF((MID(E878,5,2))="30","ESDM",IF((MID(E878,5,2))="31","MS-ETE",IF((MID(E878,5,2))="32","MS-TE",IF((MID(E878,5,2))="33","EEE",IF((MID(E878,5,2))="34","NFE",IF((MID(E878,5,2))="35","SWE",IF((MID(E878,5,2))="36","LLB(P)",IF((MID(E878,5,2))="37","LLM(Pre)",IF((MID(E878,5,2))="38","LLM(F)",IF((MID(E878,5,2))="39","ICT",IF((MID(E878,5,2))="40","MTCA",IF((MID(E878,5,2))="41","MS-PH",IF((MID(E878,5,2))="42","ARCH",IF((MID(E878,5,2))="43","THM",IF((MID(E878,5,2))="44","MS-SWE",IF((MID(E878,5,2))="45","ENTRE",IF((MID(E878,5,2))="46","M-PHARM",IF((MID(E878,5,2))="47","CIVIL-ENG",0)))))))))))))))))))))))))))))))))))))</f>
        <v/>
      </c>
      <c r="G878" s="90">
        <f>IF((LEFT(E878,3))="063","Fall-2006",IF((LEFT(E878,3))="071","Spring-2007",IF((LEFT(E878,3))="072","Summer-2007",IF((LEFT(E878,3))="073","Fall-2007",IF((LEFT(E878,3))="081","Spring-2008",IF((LEFT(E878,3))="082","Summer-2008",IF((LEFT(E878,3))="083","Fall-2008",IF((LEFT(E878,3))="091","Spring-2009",IF((LEFT(E878,3))="092","Summer-2009",IF((LEFT(E878,3))="093","Fall-2009",IF((LEFT(E878,3))="101","Spring-2010",IF((LEFT(E878,3))="102","Summer-2010",IF((LEFT(E878,3))="103","Fall-2010",IF((LEFT(E878,3))="111","Spring-2011",IF((LEFT(E878,3))="112","Summer-2011",IF((LEFT(E878,3))="113","Fall-2011",IF((LEFT(E878,3))="121","Spring-2012",IF((LEFT(E878,3))="122","Summer-2012",IF((LEFT(E878,3))="123","Fall-2012",IF((LEFT(E878,3))="131","Spring-2013",IF((LEFT(E878,3))="132","Summer-2013",IF((LEFT(E878,3))="133","Fall-2013",IF((LEFT(E878,3))="141","Spring-2014",IF((LEFT(E878,3))="142","Summer-2014",IF((LEFT(E878,3))="143","Fall-2014",0)))))))))))))))))))))))))</f>
        <v/>
      </c>
      <c r="H878" s="90" t="inlineStr">
        <is>
          <t>Spring-2014</t>
        </is>
      </c>
      <c r="I878" s="85" t="inlineStr">
        <is>
          <t>-</t>
        </is>
      </c>
      <c r="J878" s="85" t="inlineStr">
        <is>
          <t>-</t>
        </is>
      </c>
      <c r="K878" s="77" t="inlineStr">
        <is>
          <t>1702, Janatabug, Dania, Dhaka-1236</t>
        </is>
      </c>
      <c r="L878" s="77" t="inlineStr">
        <is>
          <t>1702, Janatabug, Dania, Dhaka-1236</t>
        </is>
      </c>
      <c r="M878" s="32" t="inlineStr">
        <is>
          <t>01920453454</t>
        </is>
      </c>
      <c r="N878" t="inlineStr">
        <is>
          <t>faizur_990@diu.edu.bd</t>
        </is>
      </c>
    </row>
    <row customHeight="1" ht="12.75" r="879" s="161">
      <c r="A879" s="10" t="n"/>
      <c r="B879" s="85" t="n">
        <v>876</v>
      </c>
      <c r="C879" s="85" t="n"/>
      <c r="D879" s="96" t="inlineStr">
        <is>
          <t>Adiba Tahsin</t>
        </is>
      </c>
      <c r="E879" s="29" t="inlineStr">
        <is>
          <t>131-14-403</t>
        </is>
      </c>
      <c r="F879" s="49">
        <f>IF((MID(E879,5,2))="10","ENG",IF((MID(E879,5,2))="11","BBA",IF((MID(E879,5,2))="12","MBA(E)",IF((MID(E879,5,2))="14","MBA",IF((MID(E879,5,2))="15","CSE",IF((MID(E879,5,2))="16","CIS",IF((MID(E879,5,2))="17","MS-MIS",IF((MID(E879,5,2))="18","B.COM",IF((MID(E879,5,2))="19","ETE",IF((MID(E879,5,2))="20","CS",IF((MID(E879,5,2))="21","MA-ENG(P)",IF((MID(E879,5,2))="22","MA-ENG(F)",IF((MID(E879,5,2))="23","TE",IF((MID(E879,5,2))="24","JMC",IF((MID(E879,5,2))="25","MS-CSE",IF((MID(E879,5,2))="26","LLB(H)",IF((MID(E879,5,2))="27","BRE",IF((MID(E879,5,2))="28","MSS-JMC",IF((MID(E879,5,2))="29","PHARMACY",IF((MID(E879,5,2))="30","ESDM",IF((MID(E879,5,2))="31","MS-ETE",IF((MID(E879,5,2))="32","MS-TE",IF((MID(E879,5,2))="33","EEE",IF((MID(E879,5,2))="34","NFE",IF((MID(E879,5,2))="35","SWE",IF((MID(E879,5,2))="36","LLB(P)",IF((MID(E879,5,2))="37","LLM(Pre)",IF((MID(E879,5,2))="38","LLM(F)",IF((MID(E879,5,2))="39","ICT",IF((MID(E879,5,2))="40","MTCA",IF((MID(E879,5,2))="41","MS-PH",IF((MID(E879,5,2))="42","ARCH",IF((MID(E879,5,2))="43","THM",IF((MID(E879,5,2))="44","MS-SWE",IF((MID(E879,5,2))="45","ENTRE",IF((MID(E879,5,2))="46","M-PHARM",IF((MID(E879,5,2))="47","CIVIL-ENG",0)))))))))))))))))))))))))))))))))))))</f>
        <v/>
      </c>
      <c r="G879" s="90">
        <f>IF((LEFT(E879,3))="063","Fall-2006",IF((LEFT(E879,3))="071","Spring-2007",IF((LEFT(E879,3))="072","Summer-2007",IF((LEFT(E879,3))="073","Fall-2007",IF((LEFT(E879,3))="081","Spring-2008",IF((LEFT(E879,3))="082","Summer-2008",IF((LEFT(E879,3))="083","Fall-2008",IF((LEFT(E879,3))="091","Spring-2009",IF((LEFT(E879,3))="092","Summer-2009",IF((LEFT(E879,3))="093","Fall-2009",IF((LEFT(E879,3))="101","Spring-2010",IF((LEFT(E879,3))="102","Summer-2010",IF((LEFT(E879,3))="103","Fall-2010",IF((LEFT(E879,3))="111","Spring-2011",IF((LEFT(E879,3))="112","Summer-2011",IF((LEFT(E879,3))="113","Fall-2011",IF((LEFT(E879,3))="121","Spring-2012",IF((LEFT(E879,3))="122","Summer-2012",IF((LEFT(E879,3))="123","Fall-2012",IF((LEFT(E879,3))="131","Spring-2013",IF((LEFT(E879,3))="132","Summer-2013",IF((LEFT(E879,3))="133","Fall-2013",IF((LEFT(E879,3))="141","Spring-2014",IF((LEFT(E879,3))="142","Summer-2014",IF((LEFT(E879,3))="143","Fall-2014",0)))))))))))))))))))))))))</f>
        <v/>
      </c>
      <c r="H879" s="85" t="inlineStr">
        <is>
          <t>Fall-2013</t>
        </is>
      </c>
      <c r="I879" s="85" t="inlineStr">
        <is>
          <t>-</t>
        </is>
      </c>
      <c r="J879" s="85" t="inlineStr">
        <is>
          <t>-</t>
        </is>
      </c>
      <c r="K879" s="77" t="inlineStr">
        <is>
          <t>-</t>
        </is>
      </c>
      <c r="L879" s="77" t="inlineStr">
        <is>
          <t>Auchpara, College Road, Tongi-Gazipur</t>
        </is>
      </c>
      <c r="M879" s="32" t="inlineStr">
        <is>
          <t>01681470536</t>
        </is>
      </c>
      <c r="N879" t="inlineStr">
        <is>
          <t>adibatahsin19@yahoo.com</t>
        </is>
      </c>
    </row>
    <row customHeight="1" ht="12.75" r="880" s="161">
      <c r="A880" s="10" t="n"/>
      <c r="B880" s="85" t="n">
        <v>877</v>
      </c>
      <c r="C880" s="85" t="n"/>
      <c r="D880" s="96" t="inlineStr">
        <is>
          <t>Salah Uddin Rana</t>
        </is>
      </c>
      <c r="E880" s="29" t="inlineStr">
        <is>
          <t>111-15-1256</t>
        </is>
      </c>
      <c r="F880" s="49">
        <f>IF((MID(E880,5,2))="10","ENG",IF((MID(E880,5,2))="11","BBA",IF((MID(E880,5,2))="12","MBA(E)",IF((MID(E880,5,2))="14","MBA",IF((MID(E880,5,2))="15","CSE",IF((MID(E880,5,2))="16","CIS",IF((MID(E880,5,2))="17","MS-MIS",IF((MID(E880,5,2))="18","B.COM",IF((MID(E880,5,2))="19","ETE",IF((MID(E880,5,2))="20","CS",IF((MID(E880,5,2))="21","MA-ENG(P)",IF((MID(E880,5,2))="22","MA-ENG(F)",IF((MID(E880,5,2))="23","TE",IF((MID(E880,5,2))="24","JMC",IF((MID(E880,5,2))="25","MS-CSE",IF((MID(E880,5,2))="26","LLB(H)",IF((MID(E880,5,2))="27","BRE",IF((MID(E880,5,2))="28","MSS-JMC",IF((MID(E880,5,2))="29","PHARMACY",IF((MID(E880,5,2))="30","ESDM",IF((MID(E880,5,2))="31","MS-ETE",IF((MID(E880,5,2))="32","MS-TE",IF((MID(E880,5,2))="33","EEE",IF((MID(E880,5,2))="34","NFE",IF((MID(E880,5,2))="35","SWE",IF((MID(E880,5,2))="36","LLB(P)",IF((MID(E880,5,2))="37","LLM(Pre)",IF((MID(E880,5,2))="38","LLM(F)",IF((MID(E880,5,2))="39","ICT",IF((MID(E880,5,2))="40","MTCA",IF((MID(E880,5,2))="41","MS-PH",IF((MID(E880,5,2))="42","ARCH",IF((MID(E880,5,2))="43","THM",IF((MID(E880,5,2))="44","MS-SWE",IF((MID(E880,5,2))="45","ENTRE",IF((MID(E880,5,2))="46","M-PHARM",IF((MID(E880,5,2))="47","CIVIL-ENG",0)))))))))))))))))))))))))))))))))))))</f>
        <v/>
      </c>
      <c r="G880" s="90">
        <f>IF((LEFT(E880,3))="063","Fall-2006",IF((LEFT(E880,3))="071","Spring-2007",IF((LEFT(E880,3))="072","Summer-2007",IF((LEFT(E880,3))="073","Fall-2007",IF((LEFT(E880,3))="081","Spring-2008",IF((LEFT(E880,3))="082","Summer-2008",IF((LEFT(E880,3))="083","Fall-2008",IF((LEFT(E880,3))="091","Spring-2009",IF((LEFT(E880,3))="092","Summer-2009",IF((LEFT(E880,3))="093","Fall-2009",IF((LEFT(E880,3))="101","Spring-2010",IF((LEFT(E880,3))="102","Summer-2010",IF((LEFT(E880,3))="103","Fall-2010",IF((LEFT(E880,3))="111","Spring-2011",IF((LEFT(E880,3))="112","Summer-2011",IF((LEFT(E880,3))="113","Fall-2011",IF((LEFT(E880,3))="121","Spring-2012",IF((LEFT(E880,3))="122","Summer-2012",IF((LEFT(E880,3))="123","Fall-2012",IF((LEFT(E880,3))="131","Spring-2013",IF((LEFT(E880,3))="132","Summer-2013",IF((LEFT(E880,3))="133","Fall-2013",IF((LEFT(E880,3))="141","Spring-2014",IF((LEFT(E880,3))="142","Summer-2014",IF((LEFT(E880,3))="143","Fall-2014",0)))))))))))))))))))))))))</f>
        <v/>
      </c>
      <c r="H880" s="85" t="inlineStr">
        <is>
          <t>Summer-2015</t>
        </is>
      </c>
      <c r="I880" s="85" t="inlineStr">
        <is>
          <t>Super soft Corp.</t>
        </is>
      </c>
      <c r="J880" s="85" t="inlineStr">
        <is>
          <t>Software Developer Team Leader</t>
        </is>
      </c>
      <c r="K880" s="77" t="inlineStr">
        <is>
          <t>866, West Shewrapara, Dhaka-1216</t>
        </is>
      </c>
      <c r="L880" s="77" t="inlineStr">
        <is>
          <t>Goalcllinmot, Mollakbari road,  Faridpur Sadar, Faridpur</t>
        </is>
      </c>
      <c r="M880" s="32" t="inlineStr">
        <is>
          <t>01686355405</t>
        </is>
      </c>
      <c r="N880" s="33" t="inlineStr">
        <is>
          <t>rana7cse@gmail.com</t>
        </is>
      </c>
    </row>
    <row customHeight="1" ht="12.75" r="881" s="161">
      <c r="A881" s="10" t="n"/>
      <c r="B881" s="85" t="n">
        <v>878</v>
      </c>
      <c r="C881" s="85" t="n"/>
      <c r="D881" s="96" t="inlineStr">
        <is>
          <t>Mohammad Saiful Islam</t>
        </is>
      </c>
      <c r="E881" s="29" t="inlineStr">
        <is>
          <t>123-23-3251</t>
        </is>
      </c>
      <c r="F881" s="49">
        <f>IF((MID(E881,5,2))="10","ENG",IF((MID(E881,5,2))="11","BBA",IF((MID(E881,5,2))="12","MBA(E)",IF((MID(E881,5,2))="14","MBA",IF((MID(E881,5,2))="15","CSE",IF((MID(E881,5,2))="16","CIS",IF((MID(E881,5,2))="17","MS-MIS",IF((MID(E881,5,2))="18","B.COM",IF((MID(E881,5,2))="19","ETE",IF((MID(E881,5,2))="20","CS",IF((MID(E881,5,2))="21","MA-ENG(P)",IF((MID(E881,5,2))="22","MA-ENG(F)",IF((MID(E881,5,2))="23","TE",IF((MID(E881,5,2))="24","JMC",IF((MID(E881,5,2))="25","MS-CSE",IF((MID(E881,5,2))="26","LLB(H)",IF((MID(E881,5,2))="27","BRE",IF((MID(E881,5,2))="28","MSS-JMC",IF((MID(E881,5,2))="29","PHARMACY",IF((MID(E881,5,2))="30","ESDM",IF((MID(E881,5,2))="31","MS-ETE",IF((MID(E881,5,2))="32","MS-TE",IF((MID(E881,5,2))="33","EEE",IF((MID(E881,5,2))="34","NFE",IF((MID(E881,5,2))="35","SWE",IF((MID(E881,5,2))="36","LLB(P)",IF((MID(E881,5,2))="37","LLM(Pre)",IF((MID(E881,5,2))="38","LLM(F)",IF((MID(E881,5,2))="39","ICT",IF((MID(E881,5,2))="40","MTCA",IF((MID(E881,5,2))="41","MS-PH",IF((MID(E881,5,2))="42","ARCH",IF((MID(E881,5,2))="43","THM",IF((MID(E881,5,2))="44","MS-SWE",IF((MID(E881,5,2))="45","ENTRE",IF((MID(E881,5,2))="46","M-PHARM",IF((MID(E881,5,2))="47","CIVIL-ENG",0)))))))))))))))))))))))))))))))))))))</f>
        <v/>
      </c>
      <c r="G881" s="90">
        <f>IF((LEFT(E881,3))="063","Fall-2006",IF((LEFT(E881,3))="071","Spring-2007",IF((LEFT(E881,3))="072","Summer-2007",IF((LEFT(E881,3))="073","Fall-2007",IF((LEFT(E881,3))="081","Spring-2008",IF((LEFT(E881,3))="082","Summer-2008",IF((LEFT(E881,3))="083","Fall-2008",IF((LEFT(E881,3))="091","Spring-2009",IF((LEFT(E881,3))="092","Summer-2009",IF((LEFT(E881,3))="093","Fall-2009",IF((LEFT(E881,3))="101","Spring-2010",IF((LEFT(E881,3))="102","Summer-2010",IF((LEFT(E881,3))="103","Fall-2010",IF((LEFT(E881,3))="111","Spring-2011",IF((LEFT(E881,3))="112","Summer-2011",IF((LEFT(E881,3))="113","Fall-2011",IF((LEFT(E881,3))="121","Spring-2012",IF((LEFT(E881,3))="122","Summer-2012",IF((LEFT(E881,3))="123","Fall-2012",IF((LEFT(E881,3))="131","Spring-2013",IF((LEFT(E881,3))="132","Summer-2013",IF((LEFT(E881,3))="133","Fall-2013",IF((LEFT(E881,3))="141","Spring-2014",IF((LEFT(E881,3))="142","Summer-2014",IF((LEFT(E881,3))="143","Fall-2014",0)))))))))))))))))))))))))</f>
        <v/>
      </c>
      <c r="H881" s="85" t="inlineStr">
        <is>
          <t>Spring-2015</t>
        </is>
      </c>
      <c r="I881" s="85" t="inlineStr">
        <is>
          <t>Daffodil International university</t>
        </is>
      </c>
      <c r="J881" s="85" t="inlineStr">
        <is>
          <t>Research Assistant</t>
        </is>
      </c>
      <c r="K881" s="77" t="inlineStr">
        <is>
          <t>House-14(A-6), Road-16, BAHS, Adabor, Dhaka-1207</t>
        </is>
      </c>
      <c r="L881" s="77" t="inlineStr">
        <is>
          <t>C/O- MD. Shahid Ullah, Miajahan Patwary Bari, PO+Vill: Gopinathpur, Dist+PS: Laksamipur</t>
        </is>
      </c>
      <c r="M881" s="32" t="inlineStr">
        <is>
          <t>01680450836</t>
        </is>
      </c>
      <c r="N881" t="inlineStr">
        <is>
          <t>saifulshovon@gmail.com</t>
        </is>
      </c>
    </row>
    <row customHeight="1" ht="12.75" r="882" s="161">
      <c r="A882" s="10" t="n"/>
      <c r="B882" s="85" t="n">
        <v>879</v>
      </c>
      <c r="C882" s="85" t="n"/>
      <c r="D882" s="96" t="inlineStr">
        <is>
          <t>Md. Saddam Hossain</t>
        </is>
      </c>
      <c r="E882" s="29" t="inlineStr">
        <is>
          <t>102-23-2037</t>
        </is>
      </c>
      <c r="F882" s="49">
        <f>IF((MID(E882,5,2))="10","ENG",IF((MID(E882,5,2))="11","BBA",IF((MID(E882,5,2))="12","MBA(E)",IF((MID(E882,5,2))="14","MBA",IF((MID(E882,5,2))="15","CSE",IF((MID(E882,5,2))="16","CIS",IF((MID(E882,5,2))="17","MS-MIS",IF((MID(E882,5,2))="18","B.COM",IF((MID(E882,5,2))="19","ETE",IF((MID(E882,5,2))="20","CS",IF((MID(E882,5,2))="21","MA-ENG(P)",IF((MID(E882,5,2))="22","MA-ENG(F)",IF((MID(E882,5,2))="23","TE",IF((MID(E882,5,2))="24","JMC",IF((MID(E882,5,2))="25","MS-CSE",IF((MID(E882,5,2))="26","LLB(H)",IF((MID(E882,5,2))="27","BRE",IF((MID(E882,5,2))="28","MSS-JMC",IF((MID(E882,5,2))="29","PHARMACY",IF((MID(E882,5,2))="30","ESDM",IF((MID(E882,5,2))="31","MS-ETE",IF((MID(E882,5,2))="32","MS-TE",IF((MID(E882,5,2))="33","EEE",IF((MID(E882,5,2))="34","NFE",IF((MID(E882,5,2))="35","SWE",IF((MID(E882,5,2))="36","LLB(P)",IF((MID(E882,5,2))="37","LLM(Pre)",IF((MID(E882,5,2))="38","LLM(F)",IF((MID(E882,5,2))="39","ICT",IF((MID(E882,5,2))="40","MTCA",IF((MID(E882,5,2))="41","MS-PH",IF((MID(E882,5,2))="42","ARCH",IF((MID(E882,5,2))="43","THM",IF((MID(E882,5,2))="44","MS-SWE",IF((MID(E882,5,2))="45","ENTRE",IF((MID(E882,5,2))="46","M-PHARM",IF((MID(E882,5,2))="47","CIVIL-ENG",0)))))))))))))))))))))))))))))))))))))</f>
        <v/>
      </c>
      <c r="G882" s="90">
        <f>IF((LEFT(E882,3))="063","Fall-2006",IF((LEFT(E882,3))="071","Spring-2007",IF((LEFT(E882,3))="072","Summer-2007",IF((LEFT(E882,3))="073","Fall-2007",IF((LEFT(E882,3))="081","Spring-2008",IF((LEFT(E882,3))="082","Summer-2008",IF((LEFT(E882,3))="083","Fall-2008",IF((LEFT(E882,3))="091","Spring-2009",IF((LEFT(E882,3))="092","Summer-2009",IF((LEFT(E882,3))="093","Fall-2009",IF((LEFT(E882,3))="101","Spring-2010",IF((LEFT(E882,3))="102","Summer-2010",IF((LEFT(E882,3))="103","Fall-2010",IF((LEFT(E882,3))="111","Spring-2011",IF((LEFT(E882,3))="112","Summer-2011",IF((LEFT(E882,3))="113","Fall-2011",IF((LEFT(E882,3))="121","Spring-2012",IF((LEFT(E882,3))="122","Summer-2012",IF((LEFT(E882,3))="123","Fall-2012",IF((LEFT(E882,3))="131","Spring-2013",IF((LEFT(E882,3))="132","Summer-2013",IF((LEFT(E882,3))="133","Fall-2013",IF((LEFT(E882,3))="141","Spring-2014",IF((LEFT(E882,3))="142","Summer-2014",IF((LEFT(E882,3))="143","Fall-2014",0)))))))))))))))))))))))))</f>
        <v/>
      </c>
      <c r="H882" s="77" t="inlineStr">
        <is>
          <t>-</t>
        </is>
      </c>
      <c r="I882" s="85" t="inlineStr">
        <is>
          <t>Al Muslim Group</t>
        </is>
      </c>
      <c r="J882" s="85" t="inlineStr">
        <is>
          <t>Fabric Coordinator</t>
        </is>
      </c>
      <c r="K882" s="77" t="inlineStr">
        <is>
          <t>14, Gedda, Karnapara unit savar, 1430</t>
        </is>
      </c>
      <c r="L882" s="77" t="inlineStr">
        <is>
          <t xml:space="preserve">Kayestrapally, Banagram, Katiadi, Kishorganj, </t>
        </is>
      </c>
      <c r="M882" s="32" t="inlineStr">
        <is>
          <t>01953940211</t>
        </is>
      </c>
      <c r="N882" s="90" t="inlineStr">
        <is>
          <t>saddam2037@diu.edu.bd</t>
        </is>
      </c>
    </row>
    <row customHeight="1" ht="12.75" r="883" s="161">
      <c r="A883" s="10" t="n"/>
      <c r="B883" s="85" t="n">
        <v>880</v>
      </c>
      <c r="C883" s="85" t="n"/>
      <c r="D883" s="96" t="inlineStr">
        <is>
          <t>Bappi Sarker</t>
        </is>
      </c>
      <c r="E883" s="29" t="inlineStr">
        <is>
          <t>112-11-2041</t>
        </is>
      </c>
      <c r="F883" s="49">
        <f>IF((MID(E883,5,2))="10","ENG",IF((MID(E883,5,2))="11","BBA",IF((MID(E883,5,2))="12","MBA(E)",IF((MID(E883,5,2))="14","MBA",IF((MID(E883,5,2))="15","CSE",IF((MID(E883,5,2))="16","CIS",IF((MID(E883,5,2))="17","MS-MIS",IF((MID(E883,5,2))="18","B.COM",IF((MID(E883,5,2))="19","ETE",IF((MID(E883,5,2))="20","CS",IF((MID(E883,5,2))="21","MA-ENG(P)",IF((MID(E883,5,2))="22","MA-ENG(F)",IF((MID(E883,5,2))="23","TE",IF((MID(E883,5,2))="24","JMC",IF((MID(E883,5,2))="25","MS-CSE",IF((MID(E883,5,2))="26","LLB(H)",IF((MID(E883,5,2))="27","BRE",IF((MID(E883,5,2))="28","MSS-JMC",IF((MID(E883,5,2))="29","PHARMACY",IF((MID(E883,5,2))="30","ESDM",IF((MID(E883,5,2))="31","MS-ETE",IF((MID(E883,5,2))="32","MS-TE",IF((MID(E883,5,2))="33","EEE",IF((MID(E883,5,2))="34","NFE",IF((MID(E883,5,2))="35","SWE",IF((MID(E883,5,2))="36","LLB(P)",IF((MID(E883,5,2))="37","LLM(Pre)",IF((MID(E883,5,2))="38","LLM(F)",IF((MID(E883,5,2))="39","ICT",IF((MID(E883,5,2))="40","MTCA",IF((MID(E883,5,2))="41","MS-PH",IF((MID(E883,5,2))="42","ARCH",IF((MID(E883,5,2))="43","THM",IF((MID(E883,5,2))="44","MS-SWE",IF((MID(E883,5,2))="45","ENTRE",IF((MID(E883,5,2))="46","M-PHARM",IF((MID(E883,5,2))="47","CIVIL-ENG",0)))))))))))))))))))))))))))))))))))))</f>
        <v/>
      </c>
      <c r="G883" s="90">
        <f>IF((LEFT(E883,3))="063","Fall-2006",IF((LEFT(E883,3))="071","Spring-2007",IF((LEFT(E883,3))="072","Summer-2007",IF((LEFT(E883,3))="073","Fall-2007",IF((LEFT(E883,3))="081","Spring-2008",IF((LEFT(E883,3))="082","Summer-2008",IF((LEFT(E883,3))="083","Fall-2008",IF((LEFT(E883,3))="091","Spring-2009",IF((LEFT(E883,3))="092","Summer-2009",IF((LEFT(E883,3))="093","Fall-2009",IF((LEFT(E883,3))="101","Spring-2010",IF((LEFT(E883,3))="102","Summer-2010",IF((LEFT(E883,3))="103","Fall-2010",IF((LEFT(E883,3))="111","Spring-2011",IF((LEFT(E883,3))="112","Summer-2011",IF((LEFT(E883,3))="113","Fall-2011",IF((LEFT(E883,3))="121","Spring-2012",IF((LEFT(E883,3))="122","Summer-2012",IF((LEFT(E883,3))="123","Fall-2012",IF((LEFT(E883,3))="131","Spring-2013",IF((LEFT(E883,3))="132","Summer-2013",IF((LEFT(E883,3))="133","Fall-2013",IF((LEFT(E883,3))="141","Spring-2014",IF((LEFT(E883,3))="142","Summer-2014",IF((LEFT(E883,3))="143","Fall-2014",0)))))))))))))))))))))))))</f>
        <v/>
      </c>
      <c r="H883" s="77" t="inlineStr">
        <is>
          <t>Summer-2015</t>
        </is>
      </c>
      <c r="I883" s="85" t="inlineStr">
        <is>
          <t>-</t>
        </is>
      </c>
      <c r="J883" s="85" t="inlineStr">
        <is>
          <t>-</t>
        </is>
      </c>
      <c r="K883" s="77" t="inlineStr">
        <is>
          <t>H-21, Flat-D/4, Shukrabad, Dhanmondi Dhaka-1207</t>
        </is>
      </c>
      <c r="L883" s="77" t="inlineStr">
        <is>
          <t>H-21, Flat-D/4, Shukrabad, Dhanmondi Dhaka-1207</t>
        </is>
      </c>
      <c r="M883" s="32" t="inlineStr">
        <is>
          <t>01734883284</t>
        </is>
      </c>
      <c r="N883" t="inlineStr">
        <is>
          <t>bappi11-2041@diu.edu.bd</t>
        </is>
      </c>
    </row>
    <row customHeight="1" ht="12.75" r="884" s="161">
      <c r="A884" s="10" t="n"/>
      <c r="B884" s="85" t="n">
        <v>881</v>
      </c>
      <c r="C884" s="85" t="n"/>
      <c r="D884" s="96" t="inlineStr">
        <is>
          <t>Md. Habibur Rahman</t>
        </is>
      </c>
      <c r="E884" s="29" t="inlineStr">
        <is>
          <t>121-11-2396</t>
        </is>
      </c>
      <c r="F884" s="49">
        <f>IF((MID(E884,5,2))="10","ENG",IF((MID(E884,5,2))="11","BBA",IF((MID(E884,5,2))="12","MBA(E)",IF((MID(E884,5,2))="14","MBA",IF((MID(E884,5,2))="15","CSE",IF((MID(E884,5,2))="16","CIS",IF((MID(E884,5,2))="17","MS-MIS",IF((MID(E884,5,2))="18","B.COM",IF((MID(E884,5,2))="19","ETE",IF((MID(E884,5,2))="20","CS",IF((MID(E884,5,2))="21","MA-ENG(P)",IF((MID(E884,5,2))="22","MA-ENG(F)",IF((MID(E884,5,2))="23","TE",IF((MID(E884,5,2))="24","JMC",IF((MID(E884,5,2))="25","MS-CSE",IF((MID(E884,5,2))="26","LLB(H)",IF((MID(E884,5,2))="27","BRE",IF((MID(E884,5,2))="28","MSS-JMC",IF((MID(E884,5,2))="29","PHARMACY",IF((MID(E884,5,2))="30","ESDM",IF((MID(E884,5,2))="31","MS-ETE",IF((MID(E884,5,2))="32","MS-TE",IF((MID(E884,5,2))="33","EEE",IF((MID(E884,5,2))="34","NFE",IF((MID(E884,5,2))="35","SWE",IF((MID(E884,5,2))="36","LLB(P)",IF((MID(E884,5,2))="37","LLM(Pre)",IF((MID(E884,5,2))="38","LLM(F)",IF((MID(E884,5,2))="39","ICT",IF((MID(E884,5,2))="40","MTCA",IF((MID(E884,5,2))="41","MS-PH",IF((MID(E884,5,2))="42","ARCH",IF((MID(E884,5,2))="43","THM",IF((MID(E884,5,2))="44","MS-SWE",IF((MID(E884,5,2))="45","ENTRE",IF((MID(E884,5,2))="46","M-PHARM",IF((MID(E884,5,2))="47","CIVIL-ENG",0)))))))))))))))))))))))))))))))))))))</f>
        <v/>
      </c>
      <c r="G884" s="90">
        <f>IF((LEFT(E884,3))="063","Fall-2006",IF((LEFT(E884,3))="071","Spring-2007",IF((LEFT(E884,3))="072","Summer-2007",IF((LEFT(E884,3))="073","Fall-2007",IF((LEFT(E884,3))="081","Spring-2008",IF((LEFT(E884,3))="082","Summer-2008",IF((LEFT(E884,3))="083","Fall-2008",IF((LEFT(E884,3))="091","Spring-2009",IF((LEFT(E884,3))="092","Summer-2009",IF((LEFT(E884,3))="093","Fall-2009",IF((LEFT(E884,3))="101","Spring-2010",IF((LEFT(E884,3))="102","Summer-2010",IF((LEFT(E884,3))="103","Fall-2010",IF((LEFT(E884,3))="111","Spring-2011",IF((LEFT(E884,3))="112","Summer-2011",IF((LEFT(E884,3))="113","Fall-2011",IF((LEFT(E884,3))="121","Spring-2012",IF((LEFT(E884,3))="122","Summer-2012",IF((LEFT(E884,3))="123","Fall-2012",IF((LEFT(E884,3))="131","Spring-2013",IF((LEFT(E884,3))="132","Summer-2013",IF((LEFT(E884,3))="133","Fall-2013",IF((LEFT(E884,3))="141","Spring-2014",IF((LEFT(E884,3))="142","Summer-2014",IF((LEFT(E884,3))="143","Fall-2014",0)))))))))))))))))))))))))</f>
        <v/>
      </c>
      <c r="H884" s="77" t="inlineStr">
        <is>
          <t>Summer-2015</t>
        </is>
      </c>
      <c r="I884" s="85" t="inlineStr">
        <is>
          <t>-</t>
        </is>
      </c>
      <c r="J884" s="85" t="inlineStr">
        <is>
          <t>-</t>
        </is>
      </c>
      <c r="K884" s="77" t="inlineStr">
        <is>
          <t>43 Shukrabad, Dhanmondi, Dhaka</t>
        </is>
      </c>
      <c r="L884" s="77" t="inlineStr">
        <is>
          <t>Shaluadi, Pakundia, Kishoregonj</t>
        </is>
      </c>
      <c r="M884" s="32" t="inlineStr">
        <is>
          <t>01723804781</t>
        </is>
      </c>
      <c r="N884" s="90" t="inlineStr">
        <is>
          <t>habib11-2396@diu.edu.bd</t>
        </is>
      </c>
    </row>
    <row customHeight="1" ht="12.75" r="885" s="161">
      <c r="A885" s="10" t="n"/>
      <c r="B885" s="85" t="n">
        <v>882</v>
      </c>
      <c r="C885" s="85" t="n"/>
      <c r="D885" s="96" t="inlineStr">
        <is>
          <t>Md. Rashed Rouf</t>
        </is>
      </c>
      <c r="E885" s="29" t="inlineStr">
        <is>
          <t>112-10-724</t>
        </is>
      </c>
      <c r="F885" s="49">
        <f>IF((MID(E885,5,2))="10","ENG",IF((MID(E885,5,2))="11","BBA",IF((MID(E885,5,2))="12","MBA(E)",IF((MID(E885,5,2))="14","MBA",IF((MID(E885,5,2))="15","CSE",IF((MID(E885,5,2))="16","CIS",IF((MID(E885,5,2))="17","MS-MIS",IF((MID(E885,5,2))="18","B.COM",IF((MID(E885,5,2))="19","ETE",IF((MID(E885,5,2))="20","CS",IF((MID(E885,5,2))="21","MA-ENG(P)",IF((MID(E885,5,2))="22","MA-ENG(F)",IF((MID(E885,5,2))="23","TE",IF((MID(E885,5,2))="24","JMC",IF((MID(E885,5,2))="25","MS-CSE",IF((MID(E885,5,2))="26","LLB(H)",IF((MID(E885,5,2))="27","BRE",IF((MID(E885,5,2))="28","MSS-JMC",IF((MID(E885,5,2))="29","PHARMACY",IF((MID(E885,5,2))="30","ESDM",IF((MID(E885,5,2))="31","MS-ETE",IF((MID(E885,5,2))="32","MS-TE",IF((MID(E885,5,2))="33","EEE",IF((MID(E885,5,2))="34","NFE",IF((MID(E885,5,2))="35","SWE",IF((MID(E885,5,2))="36","LLB(P)",IF((MID(E885,5,2))="37","LLM(Pre)",IF((MID(E885,5,2))="38","LLM(F)",IF((MID(E885,5,2))="39","ICT",IF((MID(E885,5,2))="40","MTCA",IF((MID(E885,5,2))="41","MS-PH",IF((MID(E885,5,2))="42","ARCH",IF((MID(E885,5,2))="43","THM",IF((MID(E885,5,2))="44","MS-SWE",IF((MID(E885,5,2))="45","ENTRE",IF((MID(E885,5,2))="46","M-PHARM",IF((MID(E885,5,2))="47","CIVIL-ENG",0)))))))))))))))))))))))))))))))))))))</f>
        <v/>
      </c>
      <c r="G885" s="90">
        <f>IF((LEFT(E885,3))="063","Fall-2006",IF((LEFT(E885,3))="071","Spring-2007",IF((LEFT(E885,3))="072","Summer-2007",IF((LEFT(E885,3))="073","Fall-2007",IF((LEFT(E885,3))="081","Spring-2008",IF((LEFT(E885,3))="082","Summer-2008",IF((LEFT(E885,3))="083","Fall-2008",IF((LEFT(E885,3))="091","Spring-2009",IF((LEFT(E885,3))="092","Summer-2009",IF((LEFT(E885,3))="093","Fall-2009",IF((LEFT(E885,3))="101","Spring-2010",IF((LEFT(E885,3))="102","Summer-2010",IF((LEFT(E885,3))="103","Fall-2010",IF((LEFT(E885,3))="111","Spring-2011",IF((LEFT(E885,3))="112","Summer-2011",IF((LEFT(E885,3))="113","Fall-2011",IF((LEFT(E885,3))="121","Spring-2012",IF((LEFT(E885,3))="122","Summer-2012",IF((LEFT(E885,3))="123","Fall-2012",IF((LEFT(E885,3))="131","Spring-2013",IF((LEFT(E885,3))="132","Summer-2013",IF((LEFT(E885,3))="133","Fall-2013",IF((LEFT(E885,3))="141","Spring-2014",IF((LEFT(E885,3))="142","Summer-2014",IF((LEFT(E885,3))="143","Fall-2014",0)))))))))))))))))))))))))</f>
        <v/>
      </c>
      <c r="H885" s="85" t="inlineStr">
        <is>
          <t>Fall-2014</t>
        </is>
      </c>
      <c r="I885" s="85" t="inlineStr">
        <is>
          <t>UNICEF, Bangladesh</t>
        </is>
      </c>
      <c r="J885" s="85" t="inlineStr">
        <is>
          <t>Research Assistant and Data Collector</t>
        </is>
      </c>
      <c r="K885" s="77" t="inlineStr">
        <is>
          <t>House-57(4B), Road-5, Shekhertek, Mohammadpur-1207</t>
        </is>
      </c>
      <c r="L885" s="77" t="inlineStr">
        <is>
          <t>Vill: thanapara, Thana+PO: Chirirbardar, Dist: Dinajpur, Dist: Rangpur</t>
        </is>
      </c>
      <c r="M885" s="32" t="inlineStr">
        <is>
          <t>01722093369</t>
        </is>
      </c>
      <c r="N885" t="inlineStr">
        <is>
          <t>rashed.rouf1789@gmail.com</t>
        </is>
      </c>
    </row>
    <row customHeight="1" ht="12.75" r="886" s="161">
      <c r="A886" s="10" t="n"/>
      <c r="B886" s="85" t="n">
        <v>883</v>
      </c>
      <c r="C886" s="85" t="n"/>
      <c r="D886" s="96" t="inlineStr">
        <is>
          <t>M.M.Reza-E-Rana</t>
        </is>
      </c>
      <c r="E886" s="29" t="inlineStr">
        <is>
          <t>103-33-348</t>
        </is>
      </c>
      <c r="F886" s="49">
        <f>IF((MID(E886,5,2))="10","ENG",IF((MID(E886,5,2))="11","BBA",IF((MID(E886,5,2))="12","MBA(E)",IF((MID(E886,5,2))="14","MBA",IF((MID(E886,5,2))="15","CSE",IF((MID(E886,5,2))="16","CIS",IF((MID(E886,5,2))="17","MS-MIS",IF((MID(E886,5,2))="18","B.COM",IF((MID(E886,5,2))="19","ETE",IF((MID(E886,5,2))="20","CS",IF((MID(E886,5,2))="21","MA-ENG(P)",IF((MID(E886,5,2))="22","MA-ENG(F)",IF((MID(E886,5,2))="23","TE",IF((MID(E886,5,2))="24","JMC",IF((MID(E886,5,2))="25","MS-CSE",IF((MID(E886,5,2))="26","LLB(H)",IF((MID(E886,5,2))="27","BRE",IF((MID(E886,5,2))="28","MSS-JMC",IF((MID(E886,5,2))="29","PHARMACY",IF((MID(E886,5,2))="30","ESDM",IF((MID(E886,5,2))="31","MS-ETE",IF((MID(E886,5,2))="32","MS-TE",IF((MID(E886,5,2))="33","EEE",IF((MID(E886,5,2))="34","NFE",IF((MID(E886,5,2))="35","SWE",IF((MID(E886,5,2))="36","LLB(P)",IF((MID(E886,5,2))="37","LLM(Pre)",IF((MID(E886,5,2))="38","LLM(F)",IF((MID(E886,5,2))="39","ICT",IF((MID(E886,5,2))="40","MTCA",IF((MID(E886,5,2))="41","MS-PH",IF((MID(E886,5,2))="42","ARCH",IF((MID(E886,5,2))="43","THM",IF((MID(E886,5,2))="44","MS-SWE",IF((MID(E886,5,2))="45","ENTRE",IF((MID(E886,5,2))="46","M-PHARM",IF((MID(E886,5,2))="47","CIVIL-ENG",0)))))))))))))))))))))))))))))))))))))</f>
        <v/>
      </c>
      <c r="G886" s="90">
        <f>IF((LEFT(E886,3))="063","Fall-2006",IF((LEFT(E886,3))="071","Spring-2007",IF((LEFT(E886,3))="072","Summer-2007",IF((LEFT(E886,3))="073","Fall-2007",IF((LEFT(E886,3))="081","Spring-2008",IF((LEFT(E886,3))="082","Summer-2008",IF((LEFT(E886,3))="083","Fall-2008",IF((LEFT(E886,3))="091","Spring-2009",IF((LEFT(E886,3))="092","Summer-2009",IF((LEFT(E886,3))="093","Fall-2009",IF((LEFT(E886,3))="101","Spring-2010",IF((LEFT(E886,3))="102","Summer-2010",IF((LEFT(E886,3))="103","Fall-2010",IF((LEFT(E886,3))="111","Spring-2011",IF((LEFT(E886,3))="112","Summer-2011",IF((LEFT(E886,3))="113","Fall-2011",IF((LEFT(E886,3))="121","Spring-2012",IF((LEFT(E886,3))="122","Summer-2012",IF((LEFT(E886,3))="123","Fall-2012",IF((LEFT(E886,3))="131","Spring-2013",IF((LEFT(E886,3))="132","Summer-2013",IF((LEFT(E886,3))="133","Fall-2013",IF((LEFT(E886,3))="141","Spring-2014",IF((LEFT(E886,3))="142","Summer-2014",IF((LEFT(E886,3))="143","Fall-2014",0)))))))))))))))))))))))))</f>
        <v/>
      </c>
      <c r="H886" s="90" t="inlineStr">
        <is>
          <t>Spring-2014</t>
        </is>
      </c>
      <c r="I886" s="85" t="inlineStr">
        <is>
          <t>-</t>
        </is>
      </c>
      <c r="J886" s="85" t="inlineStr">
        <is>
          <t>-</t>
        </is>
      </c>
      <c r="K886" s="77" t="inlineStr">
        <is>
          <t>498, Kandapara, Siddirgonj, Naraygonj</t>
        </is>
      </c>
      <c r="L886" s="77" t="inlineStr">
        <is>
          <t>498, Kandapara, Siddirgonj, Naraygonj</t>
        </is>
      </c>
      <c r="M886" s="32" t="inlineStr">
        <is>
          <t>01675966168</t>
        </is>
      </c>
      <c r="N886" s="90" t="inlineStr">
        <is>
          <t>rana33-348@diu.edu.bd</t>
        </is>
      </c>
    </row>
    <row customHeight="1" ht="12.75" r="887" s="161">
      <c r="A887" s="10" t="n"/>
      <c r="B887" s="85" t="n">
        <v>884</v>
      </c>
      <c r="C887" s="85" t="n"/>
      <c r="D887" s="96" t="inlineStr">
        <is>
          <t>Md. Saad Bin Kamal Chowdhury</t>
        </is>
      </c>
      <c r="E887" s="29" t="inlineStr">
        <is>
          <t>103-33-274</t>
        </is>
      </c>
      <c r="F887" s="49">
        <f>IF((MID(E887,5,2))="10","ENG",IF((MID(E887,5,2))="11","BBA",IF((MID(E887,5,2))="12","MBA(E)",IF((MID(E887,5,2))="14","MBA",IF((MID(E887,5,2))="15","CSE",IF((MID(E887,5,2))="16","CIS",IF((MID(E887,5,2))="17","MS-MIS",IF((MID(E887,5,2))="18","B.COM",IF((MID(E887,5,2))="19","ETE",IF((MID(E887,5,2))="20","CS",IF((MID(E887,5,2))="21","MA-ENG(P)",IF((MID(E887,5,2))="22","MA-ENG(F)",IF((MID(E887,5,2))="23","TE",IF((MID(E887,5,2))="24","JMC",IF((MID(E887,5,2))="25","MS-CSE",IF((MID(E887,5,2))="26","LLB(H)",IF((MID(E887,5,2))="27","BRE",IF((MID(E887,5,2))="28","MSS-JMC",IF((MID(E887,5,2))="29","PHARMACY",IF((MID(E887,5,2))="30","ESDM",IF((MID(E887,5,2))="31","MS-ETE",IF((MID(E887,5,2))="32","MS-TE",IF((MID(E887,5,2))="33","EEE",IF((MID(E887,5,2))="34","NFE",IF((MID(E887,5,2))="35","SWE",IF((MID(E887,5,2))="36","LLB(P)",IF((MID(E887,5,2))="37","LLM(Pre)",IF((MID(E887,5,2))="38","LLM(F)",IF((MID(E887,5,2))="39","ICT",IF((MID(E887,5,2))="40","MTCA",IF((MID(E887,5,2))="41","MS-PH",IF((MID(E887,5,2))="42","ARCH",IF((MID(E887,5,2))="43","THM",IF((MID(E887,5,2))="44","MS-SWE",IF((MID(E887,5,2))="45","ENTRE",IF((MID(E887,5,2))="46","M-PHARM",IF((MID(E887,5,2))="47","CIVIL-ENG",0)))))))))))))))))))))))))))))))))))))</f>
        <v/>
      </c>
      <c r="G887" s="90">
        <f>IF((LEFT(E887,3))="063","Fall-2006",IF((LEFT(E887,3))="071","Spring-2007",IF((LEFT(E887,3))="072","Summer-2007",IF((LEFT(E887,3))="073","Fall-2007",IF((LEFT(E887,3))="081","Spring-2008",IF((LEFT(E887,3))="082","Summer-2008",IF((LEFT(E887,3))="083","Fall-2008",IF((LEFT(E887,3))="091","Spring-2009",IF((LEFT(E887,3))="092","Summer-2009",IF((LEFT(E887,3))="093","Fall-2009",IF((LEFT(E887,3))="101","Spring-2010",IF((LEFT(E887,3))="102","Summer-2010",IF((LEFT(E887,3))="103","Fall-2010",IF((LEFT(E887,3))="111","Spring-2011",IF((LEFT(E887,3))="112","Summer-2011",IF((LEFT(E887,3))="113","Fall-2011",IF((LEFT(E887,3))="121","Spring-2012",IF((LEFT(E887,3))="122","Summer-2012",IF((LEFT(E887,3))="123","Fall-2012",IF((LEFT(E887,3))="131","Spring-2013",IF((LEFT(E887,3))="132","Summer-2013",IF((LEFT(E887,3))="133","Fall-2013",IF((LEFT(E887,3))="141","Spring-2014",IF((LEFT(E887,3))="142","Summer-2014",IF((LEFT(E887,3))="143","Fall-2014",0)))))))))))))))))))))))))</f>
        <v/>
      </c>
      <c r="H887" s="85" t="inlineStr">
        <is>
          <t>Fall-2014</t>
        </is>
      </c>
      <c r="I887" s="85" t="inlineStr">
        <is>
          <t>Cybernetikz</t>
        </is>
      </c>
      <c r="J887" s="85" t="inlineStr">
        <is>
          <t>Sr. QA</t>
        </is>
      </c>
      <c r="K887" s="77" t="inlineStr">
        <is>
          <t>1C Blue Enigna Eternal, Chandrahazar Society, Textile Beitw, Chittagang</t>
        </is>
      </c>
      <c r="L887" s="77" t="inlineStr">
        <is>
          <t>1C Blue Enigna Eternal, Chandrahazar Society, Textile Beitw, Chittagang</t>
        </is>
      </c>
      <c r="M887" s="32" t="inlineStr">
        <is>
          <t>01911271079</t>
        </is>
      </c>
      <c r="N887" s="90" t="inlineStr">
        <is>
          <t>saad_274@diu.edu.bd</t>
        </is>
      </c>
    </row>
    <row customHeight="1" ht="12.75" r="888" s="161">
      <c r="A888" s="10" t="n"/>
      <c r="B888" s="85" t="n">
        <v>885</v>
      </c>
      <c r="C888" s="85" t="n"/>
      <c r="D888" s="96" t="inlineStr">
        <is>
          <t>Md. Manzidul Islam</t>
        </is>
      </c>
      <c r="E888" s="29" t="inlineStr">
        <is>
          <t>122-32-186</t>
        </is>
      </c>
      <c r="F888" s="49">
        <f>IF((MID(E888,5,2))="10","ENG",IF((MID(E888,5,2))="11","BBA",IF((MID(E888,5,2))="12","MBA(E)",IF((MID(E888,5,2))="14","MBA",IF((MID(E888,5,2))="15","CSE",IF((MID(E888,5,2))="16","CIS",IF((MID(E888,5,2))="17","MS-MIS",IF((MID(E888,5,2))="18","B.COM",IF((MID(E888,5,2))="19","ETE",IF((MID(E888,5,2))="20","CS",IF((MID(E888,5,2))="21","MA-ENG(P)",IF((MID(E888,5,2))="22","MA-ENG(F)",IF((MID(E888,5,2))="23","TE",IF((MID(E888,5,2))="24","JMC",IF((MID(E888,5,2))="25","MS-CSE",IF((MID(E888,5,2))="26","LLB(H)",IF((MID(E888,5,2))="27","BRE",IF((MID(E888,5,2))="28","MSS-JMC",IF((MID(E888,5,2))="29","PHARMACY",IF((MID(E888,5,2))="30","ESDM",IF((MID(E888,5,2))="31","MS-ETE",IF((MID(E888,5,2))="32","MS-TE",IF((MID(E888,5,2))="33","EEE",IF((MID(E888,5,2))="34","NFE",IF((MID(E888,5,2))="35","SWE",IF((MID(E888,5,2))="36","LLB(P)",IF((MID(E888,5,2))="37","LLM(Pre)",IF((MID(E888,5,2))="38","LLM(F)",IF((MID(E888,5,2))="39","ICT",IF((MID(E888,5,2))="40","MTCA",IF((MID(E888,5,2))="41","MS-PH",IF((MID(E888,5,2))="42","ARCH",IF((MID(E888,5,2))="43","THM",IF((MID(E888,5,2))="44","MS-SWE",IF((MID(E888,5,2))="45","ENTRE",IF((MID(E888,5,2))="46","M-PHARM",IF((MID(E888,5,2))="47","CIVIL-ENG",0)))))))))))))))))))))))))))))))))))))</f>
        <v/>
      </c>
      <c r="G888" s="90">
        <f>IF((LEFT(E888,3))="063","Fall-2006",IF((LEFT(E888,3))="071","Spring-2007",IF((LEFT(E888,3))="072","Summer-2007",IF((LEFT(E888,3))="073","Fall-2007",IF((LEFT(E888,3))="081","Spring-2008",IF((LEFT(E888,3))="082","Summer-2008",IF((LEFT(E888,3))="083","Fall-2008",IF((LEFT(E888,3))="091","Spring-2009",IF((LEFT(E888,3))="092","Summer-2009",IF((LEFT(E888,3))="093","Fall-2009",IF((LEFT(E888,3))="101","Spring-2010",IF((LEFT(E888,3))="102","Summer-2010",IF((LEFT(E888,3))="103","Fall-2010",IF((LEFT(E888,3))="111","Spring-2011",IF((LEFT(E888,3))="112","Summer-2011",IF((LEFT(E888,3))="113","Fall-2011",IF((LEFT(E888,3))="121","Spring-2012",IF((LEFT(E888,3))="122","Summer-2012",IF((LEFT(E888,3))="123","Fall-2012",IF((LEFT(E888,3))="131","Spring-2013",IF((LEFT(E888,3))="132","Summer-2013",IF((LEFT(E888,3))="133","Fall-2013",IF((LEFT(E888,3))="141","Spring-2014",IF((LEFT(E888,3))="142","Summer-2014",IF((LEFT(E888,3))="143","Fall-2014",0)))))))))))))))))))))))))</f>
        <v/>
      </c>
      <c r="H888" s="77" t="inlineStr">
        <is>
          <t>-</t>
        </is>
      </c>
      <c r="I888" s="85" t="inlineStr">
        <is>
          <t>Anlima Yarn Dyeing LTD. Savar, Dhaka</t>
        </is>
      </c>
      <c r="J888" s="85" t="inlineStr">
        <is>
          <t xml:space="preserve">Executive Shift Incharge </t>
        </is>
      </c>
      <c r="K888" s="85" t="inlineStr">
        <is>
          <t>Anlima Yarn Dyeing LTD. Savar, Dhaka</t>
        </is>
      </c>
      <c r="L888" s="77" t="inlineStr">
        <is>
          <t>C/O- Most. Malaka Parvin, Eastgate of bagha police station, Bagha, Rajshahi</t>
        </is>
      </c>
      <c r="M888" s="32" t="inlineStr">
        <is>
          <t>01553364954</t>
        </is>
      </c>
      <c r="N888" s="90" t="inlineStr">
        <is>
          <t>manzidul32-186@diu.edu.bd</t>
        </is>
      </c>
    </row>
    <row customHeight="1" ht="12.75" r="889" s="161">
      <c r="A889" s="10" t="n"/>
      <c r="B889" s="85" t="n">
        <v>886</v>
      </c>
      <c r="C889" s="85" t="n"/>
      <c r="D889" s="96" t="inlineStr">
        <is>
          <t>Md. Sibly Sadik</t>
        </is>
      </c>
      <c r="E889" s="29" t="inlineStr">
        <is>
          <t>111-23-2480</t>
        </is>
      </c>
      <c r="F889" s="49">
        <f>IF((MID(E889,5,2))="10","ENG",IF((MID(E889,5,2))="11","BBA",IF((MID(E889,5,2))="12","MBA(E)",IF((MID(E889,5,2))="14","MBA",IF((MID(E889,5,2))="15","CSE",IF((MID(E889,5,2))="16","CIS",IF((MID(E889,5,2))="17","MS-MIS",IF((MID(E889,5,2))="18","B.COM",IF((MID(E889,5,2))="19","ETE",IF((MID(E889,5,2))="20","CS",IF((MID(E889,5,2))="21","MA-ENG(P)",IF((MID(E889,5,2))="22","MA-ENG(F)",IF((MID(E889,5,2))="23","TE",IF((MID(E889,5,2))="24","JMC",IF((MID(E889,5,2))="25","MS-CSE",IF((MID(E889,5,2))="26","LLB(H)",IF((MID(E889,5,2))="27","BRE",IF((MID(E889,5,2))="28","MSS-JMC",IF((MID(E889,5,2))="29","PHARMACY",IF((MID(E889,5,2))="30","ESDM",IF((MID(E889,5,2))="31","MS-ETE",IF((MID(E889,5,2))="32","MS-TE",IF((MID(E889,5,2))="33","EEE",IF((MID(E889,5,2))="34","NFE",IF((MID(E889,5,2))="35","SWE",IF((MID(E889,5,2))="36","LLB(P)",IF((MID(E889,5,2))="37","LLM(Pre)",IF((MID(E889,5,2))="38","LLM(F)",IF((MID(E889,5,2))="39","ICT",IF((MID(E889,5,2))="40","MTCA",IF((MID(E889,5,2))="41","MS-PH",IF((MID(E889,5,2))="42","ARCH",IF((MID(E889,5,2))="43","THM",IF((MID(E889,5,2))="44","MS-SWE",IF((MID(E889,5,2))="45","ENTRE",IF((MID(E889,5,2))="46","M-PHARM",IF((MID(E889,5,2))="47","CIVIL-ENG",0)))))))))))))))))))))))))))))))))))))</f>
        <v/>
      </c>
      <c r="G889" s="90">
        <f>IF((LEFT(E889,3))="063","Fall-2006",IF((LEFT(E889,3))="071","Spring-2007",IF((LEFT(E889,3))="072","Summer-2007",IF((LEFT(E889,3))="073","Fall-2007",IF((LEFT(E889,3))="081","Spring-2008",IF((LEFT(E889,3))="082","Summer-2008",IF((LEFT(E889,3))="083","Fall-2008",IF((LEFT(E889,3))="091","Spring-2009",IF((LEFT(E889,3))="092","Summer-2009",IF((LEFT(E889,3))="093","Fall-2009",IF((LEFT(E889,3))="101","Spring-2010",IF((LEFT(E889,3))="102","Summer-2010",IF((LEFT(E889,3))="103","Fall-2010",IF((LEFT(E889,3))="111","Spring-2011",IF((LEFT(E889,3))="112","Summer-2011",IF((LEFT(E889,3))="113","Fall-2011",IF((LEFT(E889,3))="121","Spring-2012",IF((LEFT(E889,3))="122","Summer-2012",IF((LEFT(E889,3))="123","Fall-2012",IF((LEFT(E889,3))="131","Spring-2013",IF((LEFT(E889,3))="132","Summer-2013",IF((LEFT(E889,3))="133","Fall-2013",IF((LEFT(E889,3))="141","Spring-2014",IF((LEFT(E889,3))="142","Summer-2014",IF((LEFT(E889,3))="143","Fall-2014",0)))))))))))))))))))))))))</f>
        <v/>
      </c>
      <c r="H889" s="85" t="inlineStr">
        <is>
          <t>Fall-2014</t>
        </is>
      </c>
      <c r="I889" s="85" t="inlineStr">
        <is>
          <t>JM Resource CO. LTD. Room:302, house-1, Road-5, Baridhara, Dhaka</t>
        </is>
      </c>
      <c r="J889" s="85" t="inlineStr">
        <is>
          <t>Merchandiser</t>
        </is>
      </c>
      <c r="K889" s="77" t="inlineStr">
        <is>
          <t>Hosue: 457/1; Shenpara Parbata; Mirpur-10, Dhaka</t>
        </is>
      </c>
      <c r="L889" s="77" t="inlineStr">
        <is>
          <t>Vill: Paharkata, PO: Rahmanpur, PS: Patnitala, Dist: Naogaon</t>
        </is>
      </c>
      <c r="M889" s="32" t="inlineStr">
        <is>
          <t>01725969278</t>
        </is>
      </c>
      <c r="N889" t="inlineStr">
        <is>
          <t>sibly23-2480@diu.edu.bd</t>
        </is>
      </c>
    </row>
    <row customHeight="1" ht="12.75" r="890" s="161">
      <c r="A890" s="10" t="n"/>
      <c r="B890" s="85" t="n">
        <v>887</v>
      </c>
      <c r="C890" s="85" t="n"/>
      <c r="D890" s="96" t="inlineStr">
        <is>
          <t>Mohammad Mahfuzur Rahman</t>
        </is>
      </c>
      <c r="E890" s="29" t="inlineStr">
        <is>
          <t>083-11-673</t>
        </is>
      </c>
      <c r="F890" s="49">
        <f>IF((MID(E890,5,2))="10","ENG",IF((MID(E890,5,2))="11","BBA",IF((MID(E890,5,2))="12","MBA(E)",IF((MID(E890,5,2))="14","MBA",IF((MID(E890,5,2))="15","CSE",IF((MID(E890,5,2))="16","CIS",IF((MID(E890,5,2))="17","MS-MIS",IF((MID(E890,5,2))="18","B.COM",IF((MID(E890,5,2))="19","ETE",IF((MID(E890,5,2))="20","CS",IF((MID(E890,5,2))="21","MA-ENG(P)",IF((MID(E890,5,2))="22","MA-ENG(F)",IF((MID(E890,5,2))="23","TE",IF((MID(E890,5,2))="24","JMC",IF((MID(E890,5,2))="25","MS-CSE",IF((MID(E890,5,2))="26","LLB(H)",IF((MID(E890,5,2))="27","BRE",IF((MID(E890,5,2))="28","MSS-JMC",IF((MID(E890,5,2))="29","PHARMACY",IF((MID(E890,5,2))="30","ESDM",IF((MID(E890,5,2))="31","MS-ETE",IF((MID(E890,5,2))="32","MS-TE",IF((MID(E890,5,2))="33","EEE",IF((MID(E890,5,2))="34","NFE",IF((MID(E890,5,2))="35","SWE",IF((MID(E890,5,2))="36","LLB(P)",IF((MID(E890,5,2))="37","LLM(Pre)",IF((MID(E890,5,2))="38","LLM(F)",IF((MID(E890,5,2))="39","ICT",IF((MID(E890,5,2))="40","MTCA",IF((MID(E890,5,2))="41","MS-PH",IF((MID(E890,5,2))="42","ARCH",IF((MID(E890,5,2))="43","THM",IF((MID(E890,5,2))="44","MS-SWE",IF((MID(E890,5,2))="45","ENTRE",IF((MID(E890,5,2))="46","M-PHARM",IF((MID(E890,5,2))="47","CIVIL-ENG",0)))))))))))))))))))))))))))))))))))))</f>
        <v/>
      </c>
      <c r="G890" s="90">
        <f>IF((LEFT(E890,3))="063","Fall-2006",IF((LEFT(E890,3))="071","Spring-2007",IF((LEFT(E890,3))="072","Summer-2007",IF((LEFT(E890,3))="073","Fall-2007",IF((LEFT(E890,3))="081","Spring-2008",IF((LEFT(E890,3))="082","Summer-2008",IF((LEFT(E890,3))="083","Fall-2008",IF((LEFT(E890,3))="091","Spring-2009",IF((LEFT(E890,3))="092","Summer-2009",IF((LEFT(E890,3))="093","Fall-2009",IF((LEFT(E890,3))="101","Spring-2010",IF((LEFT(E890,3))="102","Summer-2010",IF((LEFT(E890,3))="103","Fall-2010",IF((LEFT(E890,3))="111","Spring-2011",IF((LEFT(E890,3))="112","Summer-2011",IF((LEFT(E890,3))="113","Fall-2011",IF((LEFT(E890,3))="121","Spring-2012",IF((LEFT(E890,3))="122","Summer-2012",IF((LEFT(E890,3))="123","Fall-2012",IF((LEFT(E890,3))="131","Spring-2013",IF((LEFT(E890,3))="132","Summer-2013",IF((LEFT(E890,3))="133","Fall-2013",IF((LEFT(E890,3))="141","Spring-2014",IF((LEFT(E890,3))="142","Summer-2014",IF((LEFT(E890,3))="143","Fall-2014",0)))))))))))))))))))))))))</f>
        <v/>
      </c>
      <c r="H890" s="85" t="inlineStr">
        <is>
          <t>Summer-2014</t>
        </is>
      </c>
      <c r="I890" s="85" t="inlineStr">
        <is>
          <t>Greenland Technologies LTD. (Getco Group)</t>
        </is>
      </c>
      <c r="J890" s="85" t="inlineStr">
        <is>
          <t>Jr. Executive HR &amp; Admin</t>
        </is>
      </c>
      <c r="K890" s="77" t="inlineStr">
        <is>
          <t>26/2, Sonatonghor, Rayer Bazar, Dhaka-1209</t>
        </is>
      </c>
      <c r="L890" s="77" t="inlineStr">
        <is>
          <t>26/2, Sonatonghor, Rayer Bazar, Dhaka-1209</t>
        </is>
      </c>
      <c r="M890" s="32" t="inlineStr">
        <is>
          <t>01946407811</t>
        </is>
      </c>
      <c r="N890" t="inlineStr">
        <is>
          <t>mahfuz673@gmail.com</t>
        </is>
      </c>
    </row>
    <row customHeight="1" ht="12.75" r="891" s="161">
      <c r="A891" s="10" t="n"/>
      <c r="B891" s="85" t="n">
        <v>888</v>
      </c>
      <c r="C891" s="85" t="n"/>
      <c r="D891" s="96" t="inlineStr">
        <is>
          <t>Mohammad Mahfuzur Rahman</t>
        </is>
      </c>
      <c r="E891" s="29" t="inlineStr">
        <is>
          <t>133-14-1219</t>
        </is>
      </c>
      <c r="F891" s="49">
        <f>IF((MID(E891,5,2))="10","ENG",IF((MID(E891,5,2))="11","BBA",IF((MID(E891,5,2))="12","MBA(E)",IF((MID(E891,5,2))="14","MBA",IF((MID(E891,5,2))="15","CSE",IF((MID(E891,5,2))="16","CIS",IF((MID(E891,5,2))="17","MS-MIS",IF((MID(E891,5,2))="18","B.COM",IF((MID(E891,5,2))="19","ETE",IF((MID(E891,5,2))="20","CS",IF((MID(E891,5,2))="21","MA-ENG(P)",IF((MID(E891,5,2))="22","MA-ENG(F)",IF((MID(E891,5,2))="23","TE",IF((MID(E891,5,2))="24","JMC",IF((MID(E891,5,2))="25","MS-CSE",IF((MID(E891,5,2))="26","LLB(H)",IF((MID(E891,5,2))="27","BRE",IF((MID(E891,5,2))="28","MSS-JMC",IF((MID(E891,5,2))="29","PHARMACY",IF((MID(E891,5,2))="30","ESDM",IF((MID(E891,5,2))="31","MS-ETE",IF((MID(E891,5,2))="32","MS-TE",IF((MID(E891,5,2))="33","EEE",IF((MID(E891,5,2))="34","NFE",IF((MID(E891,5,2))="35","SWE",IF((MID(E891,5,2))="36","LLB(P)",IF((MID(E891,5,2))="37","LLM(Pre)",IF((MID(E891,5,2))="38","LLM(F)",IF((MID(E891,5,2))="39","ICT",IF((MID(E891,5,2))="40","MTCA",IF((MID(E891,5,2))="41","MS-PH",IF((MID(E891,5,2))="42","ARCH",IF((MID(E891,5,2))="43","THM",IF((MID(E891,5,2))="44","MS-SWE",IF((MID(E891,5,2))="45","ENTRE",IF((MID(E891,5,2))="46","M-PHARM",IF((MID(E891,5,2))="47","CIVIL-ENG",0)))))))))))))))))))))))))))))))))))))</f>
        <v/>
      </c>
      <c r="G891" s="90">
        <f>IF((LEFT(E891,3))="063","Fall-2006",IF((LEFT(E891,3))="071","Spring-2007",IF((LEFT(E891,3))="072","Summer-2007",IF((LEFT(E891,3))="073","Fall-2007",IF((LEFT(E891,3))="081","Spring-2008",IF((LEFT(E891,3))="082","Summer-2008",IF((LEFT(E891,3))="083","Fall-2008",IF((LEFT(E891,3))="091","Spring-2009",IF((LEFT(E891,3))="092","Summer-2009",IF((LEFT(E891,3))="093","Fall-2009",IF((LEFT(E891,3))="101","Spring-2010",IF((LEFT(E891,3))="102","Summer-2010",IF((LEFT(E891,3))="103","Fall-2010",IF((LEFT(E891,3))="111","Spring-2011",IF((LEFT(E891,3))="112","Summer-2011",IF((LEFT(E891,3))="113","Fall-2011",IF((LEFT(E891,3))="121","Spring-2012",IF((LEFT(E891,3))="122","Summer-2012",IF((LEFT(E891,3))="123","Fall-2012",IF((LEFT(E891,3))="131","Spring-2013",IF((LEFT(E891,3))="132","Summer-2013",IF((LEFT(E891,3))="133","Fall-2013",IF((LEFT(E891,3))="141","Spring-2014",IF((LEFT(E891,3))="142","Summer-2014",IF((LEFT(E891,3))="143","Fall-2014",0)))))))))))))))))))))))))</f>
        <v/>
      </c>
      <c r="H891" s="85" t="inlineStr">
        <is>
          <t>Fall-2015</t>
        </is>
      </c>
      <c r="I891" s="85" t="inlineStr">
        <is>
          <t>Greenland Technologies LTD. (Getco Group)</t>
        </is>
      </c>
      <c r="J891" s="85" t="inlineStr">
        <is>
          <t>Jr. Executive HR &amp; Admin</t>
        </is>
      </c>
      <c r="K891" s="77" t="inlineStr">
        <is>
          <t>26/2, Sonatonghor, Rayer Bazar, Dhaka-1210</t>
        </is>
      </c>
      <c r="L891" s="77" t="inlineStr">
        <is>
          <t>26/2, Sonatonghor, Rayer Bazar, Dhaka-1210</t>
        </is>
      </c>
      <c r="M891" s="32" t="inlineStr">
        <is>
          <t>01946407811</t>
        </is>
      </c>
      <c r="N891" s="33" t="inlineStr">
        <is>
          <t>mahfuz673@gmail.com</t>
        </is>
      </c>
    </row>
    <row customHeight="1" ht="12.75" r="892" s="161">
      <c r="A892" s="10" t="n"/>
      <c r="B892" s="85" t="n">
        <v>889</v>
      </c>
      <c r="C892" s="85" t="n"/>
      <c r="D892" s="96" t="inlineStr">
        <is>
          <t>Md. Sibli Sadik</t>
        </is>
      </c>
      <c r="E892" s="29" t="inlineStr">
        <is>
          <t>093-11-1149</t>
        </is>
      </c>
      <c r="F892" s="49">
        <f>IF((MID(E892,5,2))="10","ENG",IF((MID(E892,5,2))="11","BBA",IF((MID(E892,5,2))="12","MBA(E)",IF((MID(E892,5,2))="14","MBA",IF((MID(E892,5,2))="15","CSE",IF((MID(E892,5,2))="16","CIS",IF((MID(E892,5,2))="17","MS-MIS",IF((MID(E892,5,2))="18","B.COM",IF((MID(E892,5,2))="19","ETE",IF((MID(E892,5,2))="20","CS",IF((MID(E892,5,2))="21","MA-ENG(P)",IF((MID(E892,5,2))="22","MA-ENG(F)",IF((MID(E892,5,2))="23","TE",IF((MID(E892,5,2))="24","JMC",IF((MID(E892,5,2))="25","MS-CSE",IF((MID(E892,5,2))="26","LLB(H)",IF((MID(E892,5,2))="27","BRE",IF((MID(E892,5,2))="28","MSS-JMC",IF((MID(E892,5,2))="29","PHARMACY",IF((MID(E892,5,2))="30","ESDM",IF((MID(E892,5,2))="31","MS-ETE",IF((MID(E892,5,2))="32","MS-TE",IF((MID(E892,5,2))="33","EEE",IF((MID(E892,5,2))="34","NFE",IF((MID(E892,5,2))="35","SWE",IF((MID(E892,5,2))="36","LLB(P)",IF((MID(E892,5,2))="37","LLM(Pre)",IF((MID(E892,5,2))="38","LLM(F)",IF((MID(E892,5,2))="39","ICT",IF((MID(E892,5,2))="40","MTCA",IF((MID(E892,5,2))="41","MS-PH",IF((MID(E892,5,2))="42","ARCH",IF((MID(E892,5,2))="43","THM",IF((MID(E892,5,2))="44","MS-SWE",IF((MID(E892,5,2))="45","ENTRE",IF((MID(E892,5,2))="46","M-PHARM",IF((MID(E892,5,2))="47","CIVIL-ENG",0)))))))))))))))))))))))))))))))))))))</f>
        <v/>
      </c>
      <c r="G892" s="90">
        <f>IF((LEFT(E892,3))="063","Fall-2006",IF((LEFT(E892,3))="071","Spring-2007",IF((LEFT(E892,3))="072","Summer-2007",IF((LEFT(E892,3))="073","Fall-2007",IF((LEFT(E892,3))="081","Spring-2008",IF((LEFT(E892,3))="082","Summer-2008",IF((LEFT(E892,3))="083","Fall-2008",IF((LEFT(E892,3))="091","Spring-2009",IF((LEFT(E892,3))="092","Summer-2009",IF((LEFT(E892,3))="093","Fall-2009",IF((LEFT(E892,3))="101","Spring-2010",IF((LEFT(E892,3))="102","Summer-2010",IF((LEFT(E892,3))="103","Fall-2010",IF((LEFT(E892,3))="111","Spring-2011",IF((LEFT(E892,3))="112","Summer-2011",IF((LEFT(E892,3))="113","Fall-2011",IF((LEFT(E892,3))="121","Spring-2012",IF((LEFT(E892,3))="122","Summer-2012",IF((LEFT(E892,3))="123","Fall-2012",IF((LEFT(E892,3))="131","Spring-2013",IF((LEFT(E892,3))="132","Summer-2013",IF((LEFT(E892,3))="133","Fall-2013",IF((LEFT(E892,3))="141","Spring-2014",IF((LEFT(E892,3))="142","Summer-2014",IF((LEFT(E892,3))="143","Fall-2014",0)))))))))))))))))))))))))</f>
        <v/>
      </c>
      <c r="H892" s="85" t="n">
        <v>2014</v>
      </c>
      <c r="I892" s="85" t="inlineStr">
        <is>
          <t>-</t>
        </is>
      </c>
      <c r="J892" s="85" t="inlineStr">
        <is>
          <t>-</t>
        </is>
      </c>
      <c r="K892" s="77" t="inlineStr">
        <is>
          <t>Sibram, Khanthal Bari, Kuri Gram</t>
        </is>
      </c>
      <c r="L892" s="77" t="inlineStr">
        <is>
          <t>Sibram, Khanthal Bari, Kuri Gram</t>
        </is>
      </c>
      <c r="M892" s="32" t="inlineStr">
        <is>
          <t>01719421952</t>
        </is>
      </c>
      <c r="N892" t="inlineStr">
        <is>
          <t>singer.siblu@gmail.com</t>
        </is>
      </c>
    </row>
    <row customHeight="1" ht="12.75" r="893" s="161">
      <c r="A893" s="10" t="n"/>
      <c r="B893" s="85" t="n">
        <v>890</v>
      </c>
      <c r="C893" s="85" t="n"/>
      <c r="D893" s="96" t="inlineStr">
        <is>
          <t>Md. Ashik Ferdous Setu</t>
        </is>
      </c>
      <c r="E893" s="29" t="inlineStr">
        <is>
          <t>092-11-1072</t>
        </is>
      </c>
      <c r="F893" s="49">
        <f>IF((MID(E893,5,2))="10","ENG",IF((MID(E893,5,2))="11","BBA",IF((MID(E893,5,2))="12","MBA(E)",IF((MID(E893,5,2))="14","MBA",IF((MID(E893,5,2))="15","CSE",IF((MID(E893,5,2))="16","CIS",IF((MID(E893,5,2))="17","MS-MIS",IF((MID(E893,5,2))="18","B.COM",IF((MID(E893,5,2))="19","ETE",IF((MID(E893,5,2))="20","CS",IF((MID(E893,5,2))="21","MA-ENG(P)",IF((MID(E893,5,2))="22","MA-ENG(F)",IF((MID(E893,5,2))="23","TE",IF((MID(E893,5,2))="24","JMC",IF((MID(E893,5,2))="25","MS-CSE",IF((MID(E893,5,2))="26","LLB(H)",IF((MID(E893,5,2))="27","BRE",IF((MID(E893,5,2))="28","MSS-JMC",IF((MID(E893,5,2))="29","PHARMACY",IF((MID(E893,5,2))="30","ESDM",IF((MID(E893,5,2))="31","MS-ETE",IF((MID(E893,5,2))="32","MS-TE",IF((MID(E893,5,2))="33","EEE",IF((MID(E893,5,2))="34","NFE",IF((MID(E893,5,2))="35","SWE",IF((MID(E893,5,2))="36","LLB(P)",IF((MID(E893,5,2))="37","LLM(Pre)",IF((MID(E893,5,2))="38","LLM(F)",IF((MID(E893,5,2))="39","ICT",IF((MID(E893,5,2))="40","MTCA",IF((MID(E893,5,2))="41","MS-PH",IF((MID(E893,5,2))="42","ARCH",IF((MID(E893,5,2))="43","THM",IF((MID(E893,5,2))="44","MS-SWE",IF((MID(E893,5,2))="45","ENTRE",IF((MID(E893,5,2))="46","M-PHARM",IF((MID(E893,5,2))="47","CIVIL-ENG",0)))))))))))))))))))))))))))))))))))))</f>
        <v/>
      </c>
      <c r="G893" s="90">
        <f>IF((LEFT(E893,3))="063","Fall-2006",IF((LEFT(E893,3))="071","Spring-2007",IF((LEFT(E893,3))="072","Summer-2007",IF((LEFT(E893,3))="073","Fall-2007",IF((LEFT(E893,3))="081","Spring-2008",IF((LEFT(E893,3))="082","Summer-2008",IF((LEFT(E893,3))="083","Fall-2008",IF((LEFT(E893,3))="091","Spring-2009",IF((LEFT(E893,3))="092","Summer-2009",IF((LEFT(E893,3))="093","Fall-2009",IF((LEFT(E893,3))="101","Spring-2010",IF((LEFT(E893,3))="102","Summer-2010",IF((LEFT(E893,3))="103","Fall-2010",IF((LEFT(E893,3))="111","Spring-2011",IF((LEFT(E893,3))="112","Summer-2011",IF((LEFT(E893,3))="113","Fall-2011",IF((LEFT(E893,3))="121","Spring-2012",IF((LEFT(E893,3))="122","Summer-2012",IF((LEFT(E893,3))="123","Fall-2012",IF((LEFT(E893,3))="131","Spring-2013",IF((LEFT(E893,3))="132","Summer-2013",IF((LEFT(E893,3))="133","Fall-2013",IF((LEFT(E893,3))="141","Spring-2014",IF((LEFT(E893,3))="142","Summer-2014",IF((LEFT(E893,3))="143","Fall-2014",0)))))))))))))))))))))))))</f>
        <v/>
      </c>
      <c r="H893" s="85" t="inlineStr">
        <is>
          <t>Spring-2015</t>
        </is>
      </c>
      <c r="I893" s="85" t="inlineStr">
        <is>
          <t>-</t>
        </is>
      </c>
      <c r="J893" s="85" t="inlineStr">
        <is>
          <t>-</t>
        </is>
      </c>
      <c r="K893" s="77" t="inlineStr">
        <is>
          <t>House-16, Lane-3, Block-A, Section-6, Mirpur-Dhaka-1216</t>
        </is>
      </c>
      <c r="L893" s="77" t="inlineStr">
        <is>
          <t>House-16, Lane-3, Block-A, Section-6, Mirpur-Dhaka-1216</t>
        </is>
      </c>
      <c r="M893" s="32" t="inlineStr">
        <is>
          <t>01911745281</t>
        </is>
      </c>
      <c r="N893" t="inlineStr">
        <is>
          <t>setu_1072@diu.edu.bd</t>
        </is>
      </c>
    </row>
    <row customHeight="1" ht="12.75" r="894" s="161">
      <c r="A894" s="10" t="n"/>
      <c r="B894" s="85" t="n">
        <v>891</v>
      </c>
      <c r="C894" s="85" t="n"/>
      <c r="D894" s="96" t="inlineStr">
        <is>
          <t>Md. Ferdous Wahid</t>
        </is>
      </c>
      <c r="E894" s="29" t="inlineStr">
        <is>
          <t>101-15-975</t>
        </is>
      </c>
      <c r="F894" s="49">
        <f>IF((MID(E894,5,2))="10","ENG",IF((MID(E894,5,2))="11","BBA",IF((MID(E894,5,2))="12","MBA(E)",IF((MID(E894,5,2))="14","MBA",IF((MID(E894,5,2))="15","CSE",IF((MID(E894,5,2))="16","CIS",IF((MID(E894,5,2))="17","MS-MIS",IF((MID(E894,5,2))="18","B.COM",IF((MID(E894,5,2))="19","ETE",IF((MID(E894,5,2))="20","CS",IF((MID(E894,5,2))="21","MA-ENG(P)",IF((MID(E894,5,2))="22","MA-ENG(F)",IF((MID(E894,5,2))="23","TE",IF((MID(E894,5,2))="24","JMC",IF((MID(E894,5,2))="25","MS-CSE",IF((MID(E894,5,2))="26","LLB(H)",IF((MID(E894,5,2))="27","BRE",IF((MID(E894,5,2))="28","MSS-JMC",IF((MID(E894,5,2))="29","PHARMACY",IF((MID(E894,5,2))="30","ESDM",IF((MID(E894,5,2))="31","MS-ETE",IF((MID(E894,5,2))="32","MS-TE",IF((MID(E894,5,2))="33","EEE",IF((MID(E894,5,2))="34","NFE",IF((MID(E894,5,2))="35","SWE",IF((MID(E894,5,2))="36","LLB(P)",IF((MID(E894,5,2))="37","LLM(Pre)",IF((MID(E894,5,2))="38","LLM(F)",IF((MID(E894,5,2))="39","ICT",IF((MID(E894,5,2))="40","MTCA",IF((MID(E894,5,2))="41","MS-PH",IF((MID(E894,5,2))="42","ARCH",IF((MID(E894,5,2))="43","THM",IF((MID(E894,5,2))="44","MS-SWE",IF((MID(E894,5,2))="45","ENTRE",IF((MID(E894,5,2))="46","M-PHARM",IF((MID(E894,5,2))="47","CIVIL-ENG",0)))))))))))))))))))))))))))))))))))))</f>
        <v/>
      </c>
      <c r="G894" s="90">
        <f>IF((LEFT(E894,3))="063","Fall-2006",IF((LEFT(E894,3))="071","Spring-2007",IF((LEFT(E894,3))="072","Summer-2007",IF((LEFT(E894,3))="073","Fall-2007",IF((LEFT(E894,3))="081","Spring-2008",IF((LEFT(E894,3))="082","Summer-2008",IF((LEFT(E894,3))="083","Fall-2008",IF((LEFT(E894,3))="091","Spring-2009",IF((LEFT(E894,3))="092","Summer-2009",IF((LEFT(E894,3))="093","Fall-2009",IF((LEFT(E894,3))="101","Spring-2010",IF((LEFT(E894,3))="102","Summer-2010",IF((LEFT(E894,3))="103","Fall-2010",IF((LEFT(E894,3))="111","Spring-2011",IF((LEFT(E894,3))="112","Summer-2011",IF((LEFT(E894,3))="113","Fall-2011",IF((LEFT(E894,3))="121","Spring-2012",IF((LEFT(E894,3))="122","Summer-2012",IF((LEFT(E894,3))="123","Fall-2012",IF((LEFT(E894,3))="131","Spring-2013",IF((LEFT(E894,3))="132","Summer-2013",IF((LEFT(E894,3))="133","Fall-2013",IF((LEFT(E894,3))="141","Spring-2014",IF((LEFT(E894,3))="142","Summer-2014",IF((LEFT(E894,3))="143","Fall-2014",0)))))))))))))))))))))))))</f>
        <v/>
      </c>
      <c r="H894" s="85" t="inlineStr">
        <is>
          <t>Summer-2014</t>
        </is>
      </c>
      <c r="I894" s="85" t="inlineStr">
        <is>
          <t>Daffodil International university</t>
        </is>
      </c>
      <c r="J894" s="85" t="inlineStr">
        <is>
          <t>Jr. software Engineer</t>
        </is>
      </c>
      <c r="K894" s="77" t="inlineStr">
        <is>
          <t>Vill: West alaka, PO: Noapur, PS: Panashuram, Dist: Feni</t>
        </is>
      </c>
      <c r="L894" s="77" t="inlineStr">
        <is>
          <t>Vill: West alaka, PO: Noapur, PS: Panashuram, Dist: Feni</t>
        </is>
      </c>
      <c r="M894" s="32" t="inlineStr">
        <is>
          <t>01918777868</t>
        </is>
      </c>
      <c r="N894" t="inlineStr">
        <is>
          <t>mrferdous10@gmail.com</t>
        </is>
      </c>
    </row>
    <row customHeight="1" ht="12.75" r="895" s="161">
      <c r="A895" s="10" t="n"/>
      <c r="B895" s="85" t="n">
        <v>892</v>
      </c>
      <c r="C895" s="85" t="n"/>
      <c r="D895" s="96" t="inlineStr">
        <is>
          <t>Ziaur Rahman Suman</t>
        </is>
      </c>
      <c r="E895" s="29" t="inlineStr">
        <is>
          <t>111-23-2313</t>
        </is>
      </c>
      <c r="F895" s="49">
        <f>IF((MID(E895,5,2))="10","ENG",IF((MID(E895,5,2))="11","BBA",IF((MID(E895,5,2))="12","MBA(E)",IF((MID(E895,5,2))="14","MBA",IF((MID(E895,5,2))="15","CSE",IF((MID(E895,5,2))="16","CIS",IF((MID(E895,5,2))="17","MS-MIS",IF((MID(E895,5,2))="18","B.COM",IF((MID(E895,5,2))="19","ETE",IF((MID(E895,5,2))="20","CS",IF((MID(E895,5,2))="21","MA-ENG(P)",IF((MID(E895,5,2))="22","MA-ENG(F)",IF((MID(E895,5,2))="23","TE",IF((MID(E895,5,2))="24","JMC",IF((MID(E895,5,2))="25","MS-CSE",IF((MID(E895,5,2))="26","LLB(H)",IF((MID(E895,5,2))="27","BRE",IF((MID(E895,5,2))="28","MSS-JMC",IF((MID(E895,5,2))="29","PHARMACY",IF((MID(E895,5,2))="30","ESDM",IF((MID(E895,5,2))="31","MS-ETE",IF((MID(E895,5,2))="32","MS-TE",IF((MID(E895,5,2))="33","EEE",IF((MID(E895,5,2))="34","NFE",IF((MID(E895,5,2))="35","SWE",IF((MID(E895,5,2))="36","LLB(P)",IF((MID(E895,5,2))="37","LLM(Pre)",IF((MID(E895,5,2))="38","LLM(F)",IF((MID(E895,5,2))="39","ICT",IF((MID(E895,5,2))="40","MTCA",IF((MID(E895,5,2))="41","MS-PH",IF((MID(E895,5,2))="42","ARCH",IF((MID(E895,5,2))="43","THM",IF((MID(E895,5,2))="44","MS-SWE",IF((MID(E895,5,2))="45","ENTRE",IF((MID(E895,5,2))="46","M-PHARM",IF((MID(E895,5,2))="47","CIVIL-ENG",0)))))))))))))))))))))))))))))))))))))</f>
        <v/>
      </c>
      <c r="G895" s="90">
        <f>IF((LEFT(E895,3))="063","Fall-2006",IF((LEFT(E895,3))="071","Spring-2007",IF((LEFT(E895,3))="072","Summer-2007",IF((LEFT(E895,3))="073","Fall-2007",IF((LEFT(E895,3))="081","Spring-2008",IF((LEFT(E895,3))="082","Summer-2008",IF((LEFT(E895,3))="083","Fall-2008",IF((LEFT(E895,3))="091","Spring-2009",IF((LEFT(E895,3))="092","Summer-2009",IF((LEFT(E895,3))="093","Fall-2009",IF((LEFT(E895,3))="101","Spring-2010",IF((LEFT(E895,3))="102","Summer-2010",IF((LEFT(E895,3))="103","Fall-2010",IF((LEFT(E895,3))="111","Spring-2011",IF((LEFT(E895,3))="112","Summer-2011",IF((LEFT(E895,3))="113","Fall-2011",IF((LEFT(E895,3))="121","Spring-2012",IF((LEFT(E895,3))="122","Summer-2012",IF((LEFT(E895,3))="123","Fall-2012",IF((LEFT(E895,3))="131","Spring-2013",IF((LEFT(E895,3))="132","Summer-2013",IF((LEFT(E895,3))="133","Fall-2013",IF((LEFT(E895,3))="141","Spring-2014",IF((LEFT(E895,3))="142","Summer-2014",IF((LEFT(E895,3))="143","Fall-2014",0)))))))))))))))))))))))))</f>
        <v/>
      </c>
      <c r="H895" s="85" t="inlineStr">
        <is>
          <t>Summer-2014</t>
        </is>
      </c>
      <c r="I895" s="85" t="inlineStr">
        <is>
          <t>Daffodil International university</t>
        </is>
      </c>
      <c r="J895" s="85" t="inlineStr">
        <is>
          <t>Jr. software Engineer</t>
        </is>
      </c>
      <c r="K895" s="77" t="inlineStr">
        <is>
          <t>Matri Qutir, Jila Sadar Road, Aqur Taqur para, Tangail</t>
        </is>
      </c>
      <c r="L895" s="77" t="inlineStr">
        <is>
          <t>Matri Qutir, Jila Sadar Road, Aqur Taqur para, Tangail</t>
        </is>
      </c>
      <c r="M895" s="32" t="inlineStr">
        <is>
          <t>01710196577</t>
        </is>
      </c>
      <c r="N895" t="inlineStr">
        <is>
          <t>ziaur2313@gmail.com</t>
        </is>
      </c>
    </row>
    <row customHeight="1" ht="12.75" r="896" s="161">
      <c r="A896" s="10" t="n"/>
      <c r="B896" s="85" t="n">
        <v>894</v>
      </c>
      <c r="C896" s="85" t="n"/>
      <c r="D896" s="96" t="inlineStr">
        <is>
          <t>Jiteandro Nath Ray</t>
        </is>
      </c>
      <c r="E896" s="29" t="inlineStr">
        <is>
          <t>113-33-726</t>
        </is>
      </c>
      <c r="F896" s="49">
        <f>IF((MID(E896,5,2))="10","ENG",IF((MID(E896,5,2))="11","BBA",IF((MID(E896,5,2))="12","MBA(E)",IF((MID(E896,5,2))="14","MBA",IF((MID(E896,5,2))="15","CSE",IF((MID(E896,5,2))="16","CIS",IF((MID(E896,5,2))="17","MS-MIS",IF((MID(E896,5,2))="18","B.COM",IF((MID(E896,5,2))="19","ETE",IF((MID(E896,5,2))="20","CS",IF((MID(E896,5,2))="21","MA-ENG(P)",IF((MID(E896,5,2))="22","MA-ENG(F)",IF((MID(E896,5,2))="23","TE",IF((MID(E896,5,2))="24","JMC",IF((MID(E896,5,2))="25","MS-CSE",IF((MID(E896,5,2))="26","LLB(H)",IF((MID(E896,5,2))="27","BRE",IF((MID(E896,5,2))="28","MSS-JMC",IF((MID(E896,5,2))="29","PHARMACY",IF((MID(E896,5,2))="30","ESDM",IF((MID(E896,5,2))="31","MS-ETE",IF((MID(E896,5,2))="32","MS-TE",IF((MID(E896,5,2))="33","EEE",IF((MID(E896,5,2))="34","NFE",IF((MID(E896,5,2))="35","SWE",IF((MID(E896,5,2))="36","LLB(P)",IF((MID(E896,5,2))="37","LLM(Pre)",IF((MID(E896,5,2))="38","LLM(F)",IF((MID(E896,5,2))="39","ICT",IF((MID(E896,5,2))="40","MTCA",IF((MID(E896,5,2))="41","MS-PH",IF((MID(E896,5,2))="42","ARCH",IF((MID(E896,5,2))="43","THM",IF((MID(E896,5,2))="44","MS-SWE",IF((MID(E896,5,2))="45","ENTRE",IF((MID(E896,5,2))="46","M-PHARM",IF((MID(E896,5,2))="47","CIVIL-ENG",0)))))))))))))))))))))))))))))))))))))</f>
        <v/>
      </c>
      <c r="G896" s="90">
        <f>IF((LEFT(E896,3))="063","Fall-2006",IF((LEFT(E896,3))="071","Spring-2007",IF((LEFT(E896,3))="072","Summer-2007",IF((LEFT(E896,3))="073","Fall-2007",IF((LEFT(E896,3))="081","Spring-2008",IF((LEFT(E896,3))="082","Summer-2008",IF((LEFT(E896,3))="083","Fall-2008",IF((LEFT(E896,3))="091","Spring-2009",IF((LEFT(E896,3))="092","Summer-2009",IF((LEFT(E896,3))="093","Fall-2009",IF((LEFT(E896,3))="101","Spring-2010",IF((LEFT(E896,3))="102","Summer-2010",IF((LEFT(E896,3))="103","Fall-2010",IF((LEFT(E896,3))="111","Spring-2011",IF((LEFT(E896,3))="112","Summer-2011",IF((LEFT(E896,3))="113","Fall-2011",IF((LEFT(E896,3))="121","Spring-2012",IF((LEFT(E896,3))="122","Summer-2012",IF((LEFT(E896,3))="123","Fall-2012",IF((LEFT(E896,3))="131","Spring-2013",IF((LEFT(E896,3))="132","Summer-2013",IF((LEFT(E896,3))="133","Fall-2013",IF((LEFT(E896,3))="141","Spring-2014",IF((LEFT(E896,3))="142","Summer-2014",IF((LEFT(E896,3))="143","Fall-2014",0)))))))))))))))))))))))))</f>
        <v/>
      </c>
      <c r="H896" s="85" t="inlineStr">
        <is>
          <t>Spring-2015</t>
        </is>
      </c>
      <c r="I896" s="85" t="inlineStr">
        <is>
          <t>-</t>
        </is>
      </c>
      <c r="J896" s="85" t="inlineStr">
        <is>
          <t>-</t>
        </is>
      </c>
      <c r="K896" s="77" t="inlineStr">
        <is>
          <t>-</t>
        </is>
      </c>
      <c r="L896" s="77" t="inlineStr">
        <is>
          <t>Vill- Borodumuria P.O-Borovita, Upp-Kishorgonj, Dis-Nilphamari</t>
        </is>
      </c>
      <c r="M896" s="32" t="inlineStr">
        <is>
          <t>01737392972</t>
        </is>
      </c>
      <c r="N896" t="inlineStr">
        <is>
          <t>jiteanroy90@gmail.com</t>
        </is>
      </c>
    </row>
    <row customHeight="1" ht="12.75" r="897" s="161">
      <c r="A897" s="10" t="n"/>
      <c r="B897" s="85" t="n">
        <v>895</v>
      </c>
      <c r="C897" s="85" t="n"/>
      <c r="D897" s="96" t="inlineStr">
        <is>
          <t>Md. Ranzu Miah</t>
        </is>
      </c>
      <c r="E897" s="29" t="inlineStr">
        <is>
          <t>113-33-773</t>
        </is>
      </c>
      <c r="F897" s="49">
        <f>IF((MID(E897,5,2))="10","ENG",IF((MID(E897,5,2))="11","BBA",IF((MID(E897,5,2))="12","MBA(E)",IF((MID(E897,5,2))="14","MBA",IF((MID(E897,5,2))="15","CSE",IF((MID(E897,5,2))="16","CIS",IF((MID(E897,5,2))="17","MS-MIS",IF((MID(E897,5,2))="18","B.COM",IF((MID(E897,5,2))="19","ETE",IF((MID(E897,5,2))="20","CS",IF((MID(E897,5,2))="21","MA-ENG(P)",IF((MID(E897,5,2))="22","MA-ENG(F)",IF((MID(E897,5,2))="23","TE",IF((MID(E897,5,2))="24","JMC",IF((MID(E897,5,2))="25","MS-CSE",IF((MID(E897,5,2))="26","LLB(H)",IF((MID(E897,5,2))="27","BRE",IF((MID(E897,5,2))="28","MSS-JMC",IF((MID(E897,5,2))="29","PHARMACY",IF((MID(E897,5,2))="30","ESDM",IF((MID(E897,5,2))="31","MS-ETE",IF((MID(E897,5,2))="32","MS-TE",IF((MID(E897,5,2))="33","EEE",IF((MID(E897,5,2))="34","NFE",IF((MID(E897,5,2))="35","SWE",IF((MID(E897,5,2))="36","LLB(P)",IF((MID(E897,5,2))="37","LLM(Pre)",IF((MID(E897,5,2))="38","LLM(F)",IF((MID(E897,5,2))="39","ICT",IF((MID(E897,5,2))="40","MTCA",IF((MID(E897,5,2))="41","MS-PH",IF((MID(E897,5,2))="42","ARCH",IF((MID(E897,5,2))="43","THM",IF((MID(E897,5,2))="44","MS-SWE",IF((MID(E897,5,2))="45","ENTRE",IF((MID(E897,5,2))="46","M-PHARM",IF((MID(E897,5,2))="47","CIVIL-ENG",0)))))))))))))))))))))))))))))))))))))</f>
        <v/>
      </c>
      <c r="G897" s="90">
        <f>IF((LEFT(E897,3))="063","Fall-2006",IF((LEFT(E897,3))="071","Spring-2007",IF((LEFT(E897,3))="072","Summer-2007",IF((LEFT(E897,3))="073","Fall-2007",IF((LEFT(E897,3))="081","Spring-2008",IF((LEFT(E897,3))="082","Summer-2008",IF((LEFT(E897,3))="083","Fall-2008",IF((LEFT(E897,3))="091","Spring-2009",IF((LEFT(E897,3))="092","Summer-2009",IF((LEFT(E897,3))="093","Fall-2009",IF((LEFT(E897,3))="101","Spring-2010",IF((LEFT(E897,3))="102","Summer-2010",IF((LEFT(E897,3))="103","Fall-2010",IF((LEFT(E897,3))="111","Spring-2011",IF((LEFT(E897,3))="112","Summer-2011",IF((LEFT(E897,3))="113","Fall-2011",IF((LEFT(E897,3))="121","Spring-2012",IF((LEFT(E897,3))="122","Summer-2012",IF((LEFT(E897,3))="123","Fall-2012",IF((LEFT(E897,3))="131","Spring-2013",IF((LEFT(E897,3))="132","Summer-2013",IF((LEFT(E897,3))="133","Fall-2013",IF((LEFT(E897,3))="141","Spring-2014",IF((LEFT(E897,3))="142","Summer-2014",IF((LEFT(E897,3))="143","Fall-2014",0)))))))))))))))))))))))))</f>
        <v/>
      </c>
      <c r="H897" s="85" t="inlineStr">
        <is>
          <t>-</t>
        </is>
      </c>
      <c r="I897" s="85" t="inlineStr">
        <is>
          <t>-</t>
        </is>
      </c>
      <c r="J897" s="85" t="inlineStr">
        <is>
          <t>-</t>
        </is>
      </c>
      <c r="K897" s="77" t="inlineStr">
        <is>
          <t>-</t>
        </is>
      </c>
      <c r="L897" s="77" t="inlineStr">
        <is>
          <t>Vill-Shithalgari Post- Shathibari, Upo- Mithapukur Dis-Rangpur</t>
        </is>
      </c>
      <c r="M897" s="32" t="inlineStr">
        <is>
          <t>01722775310</t>
        </is>
      </c>
      <c r="N897" t="inlineStr">
        <is>
          <t>manir9139@gmail.com</t>
        </is>
      </c>
    </row>
    <row customHeight="1" ht="12.75" r="898" s="161">
      <c r="A898" s="10" t="n"/>
      <c r="B898" s="85" t="n">
        <v>896</v>
      </c>
      <c r="C898" s="85" t="n"/>
      <c r="D898" s="96" t="inlineStr">
        <is>
          <t>MD. AL-AMIN</t>
        </is>
      </c>
      <c r="E898" s="29" t="inlineStr">
        <is>
          <t>111-26-248</t>
        </is>
      </c>
      <c r="F898" s="49">
        <f>IF((MID(E898,5,2))="10","ENG",IF((MID(E898,5,2))="11","BBA",IF((MID(E898,5,2))="12","MBA(E)",IF((MID(E898,5,2))="14","MBA",IF((MID(E898,5,2))="15","CSE",IF((MID(E898,5,2))="16","CIS",IF((MID(E898,5,2))="17","MS-MIS",IF((MID(E898,5,2))="18","B.COM",IF((MID(E898,5,2))="19","ETE",IF((MID(E898,5,2))="20","CS",IF((MID(E898,5,2))="21","MA-ENG(P)",IF((MID(E898,5,2))="22","MA-ENG(F)",IF((MID(E898,5,2))="23","TE",IF((MID(E898,5,2))="24","JMC",IF((MID(E898,5,2))="25","MS-CSE",IF((MID(E898,5,2))="26","LLB(H)",IF((MID(E898,5,2))="27","BRE",IF((MID(E898,5,2))="28","MSS-JMC",IF((MID(E898,5,2))="29","PHARMACY",IF((MID(E898,5,2))="30","ESDM",IF((MID(E898,5,2))="31","MS-ETE",IF((MID(E898,5,2))="32","MS-TE",IF((MID(E898,5,2))="33","EEE",IF((MID(E898,5,2))="34","NFE",IF((MID(E898,5,2))="35","SWE",IF((MID(E898,5,2))="36","LLB(P)",IF((MID(E898,5,2))="37","LLM(Pre)",IF((MID(E898,5,2))="38","LLM(F)",IF((MID(E898,5,2))="39","ICT",IF((MID(E898,5,2))="40","MTCA",IF((MID(E898,5,2))="41","MS-PH",IF((MID(E898,5,2))="42","ARCH",IF((MID(E898,5,2))="43","THM",IF((MID(E898,5,2))="44","MS-SWE",IF((MID(E898,5,2))="45","ENTRE",IF((MID(E898,5,2))="46","M-PHARM",IF((MID(E898,5,2))="47","CIVIL-ENG",0)))))))))))))))))))))))))))))))))))))</f>
        <v/>
      </c>
      <c r="G898" s="90">
        <f>IF((LEFT(E898,3))="063","Fall-2006",IF((LEFT(E898,3))="071","Spring-2007",IF((LEFT(E898,3))="072","Summer-2007",IF((LEFT(E898,3))="073","Fall-2007",IF((LEFT(E898,3))="081","Spring-2008",IF((LEFT(E898,3))="082","Summer-2008",IF((LEFT(E898,3))="083","Fall-2008",IF((LEFT(E898,3))="091","Spring-2009",IF((LEFT(E898,3))="092","Summer-2009",IF((LEFT(E898,3))="093","Fall-2009",IF((LEFT(E898,3))="101","Spring-2010",IF((LEFT(E898,3))="102","Summer-2010",IF((LEFT(E898,3))="103","Fall-2010",IF((LEFT(E898,3))="111","Spring-2011",IF((LEFT(E898,3))="112","Summer-2011",IF((LEFT(E898,3))="113","Fall-2011",IF((LEFT(E898,3))="121","Spring-2012",IF((LEFT(E898,3))="122","Summer-2012",IF((LEFT(E898,3))="123","Fall-2012",IF((LEFT(E898,3))="131","Spring-2013",IF((LEFT(E898,3))="132","Summer-2013",IF((LEFT(E898,3))="133","Fall-2013",IF((LEFT(E898,3))="141","Spring-2014",IF((LEFT(E898,3))="142","Summer-2014",IF((LEFT(E898,3))="143","Fall-2014",0)))))))))))))))))))))))))</f>
        <v/>
      </c>
      <c r="H898" s="85" t="inlineStr">
        <is>
          <t>Spring-2015</t>
        </is>
      </c>
      <c r="I898" s="85" t="inlineStr">
        <is>
          <t>-</t>
        </is>
      </c>
      <c r="J898" s="85" t="inlineStr">
        <is>
          <t>-</t>
        </is>
      </c>
      <c r="K898" s="77" t="inlineStr">
        <is>
          <t>Vill-Kamar Para, P.O-Khartac, P.S-Turag Dis-Dhaka</t>
        </is>
      </c>
      <c r="L898" s="77" t="inlineStr">
        <is>
          <t>Vill-Kamar Para, P.O-Khartac, P.S-Turag Dis-Dhaka</t>
        </is>
      </c>
      <c r="M898" s="32" t="inlineStr">
        <is>
          <t>01825993371</t>
        </is>
      </c>
      <c r="N898" s="90" t="inlineStr">
        <is>
          <t>alamin26-248@diu.edu.bd</t>
        </is>
      </c>
    </row>
    <row customHeight="1" ht="12.75" r="899" s="161">
      <c r="A899" s="10" t="n"/>
      <c r="B899" s="85" t="n">
        <v>897</v>
      </c>
      <c r="C899" s="85" t="n"/>
      <c r="D899" s="96" t="inlineStr">
        <is>
          <t>Achhia Khanam</t>
        </is>
      </c>
      <c r="E899" s="29" t="inlineStr">
        <is>
          <t>111-29-260</t>
        </is>
      </c>
      <c r="F899" s="49">
        <f>IF((MID(E899,5,2))="10","ENG",IF((MID(E899,5,2))="11","BBA",IF((MID(E899,5,2))="12","MBA(E)",IF((MID(E899,5,2))="14","MBA",IF((MID(E899,5,2))="15","CSE",IF((MID(E899,5,2))="16","CIS",IF((MID(E899,5,2))="17","MS-MIS",IF((MID(E899,5,2))="18","B.COM",IF((MID(E899,5,2))="19","ETE",IF((MID(E899,5,2))="20","CS",IF((MID(E899,5,2))="21","MA-ENG(P)",IF((MID(E899,5,2))="22","MA-ENG(F)",IF((MID(E899,5,2))="23","TE",IF((MID(E899,5,2))="24","JMC",IF((MID(E899,5,2))="25","MS-CSE",IF((MID(E899,5,2))="26","LLB(H)",IF((MID(E899,5,2))="27","BRE",IF((MID(E899,5,2))="28","MSS-JMC",IF((MID(E899,5,2))="29","PHARMACY",IF((MID(E899,5,2))="30","ESDM",IF((MID(E899,5,2))="31","MS-ETE",IF((MID(E899,5,2))="32","MS-TE",IF((MID(E899,5,2))="33","EEE",IF((MID(E899,5,2))="34","NFE",IF((MID(E899,5,2))="35","SWE",IF((MID(E899,5,2))="36","LLB(P)",IF((MID(E899,5,2))="37","LLM(Pre)",IF((MID(E899,5,2))="38","LLM(F)",IF((MID(E899,5,2))="39","ICT",IF((MID(E899,5,2))="40","MTCA",IF((MID(E899,5,2))="41","MS-PH",IF((MID(E899,5,2))="42","ARCH",IF((MID(E899,5,2))="43","THM",IF((MID(E899,5,2))="44","MS-SWE",IF((MID(E899,5,2))="45","ENTRE",IF((MID(E899,5,2))="46","M-PHARM",IF((MID(E899,5,2))="47","CIVIL-ENG",0)))))))))))))))))))))))))))))))))))))</f>
        <v/>
      </c>
      <c r="G899" s="90">
        <f>IF((LEFT(E899,3))="063","Fall-2006",IF((LEFT(E899,3))="071","Spring-2007",IF((LEFT(E899,3))="072","Summer-2007",IF((LEFT(E899,3))="073","Fall-2007",IF((LEFT(E899,3))="081","Spring-2008",IF((LEFT(E899,3))="082","Summer-2008",IF((LEFT(E899,3))="083","Fall-2008",IF((LEFT(E899,3))="091","Spring-2009",IF((LEFT(E899,3))="092","Summer-2009",IF((LEFT(E899,3))="093","Fall-2009",IF((LEFT(E899,3))="101","Spring-2010",IF((LEFT(E899,3))="102","Summer-2010",IF((LEFT(E899,3))="103","Fall-2010",IF((LEFT(E899,3))="111","Spring-2011",IF((LEFT(E899,3))="112","Summer-2011",IF((LEFT(E899,3))="113","Fall-2011",IF((LEFT(E899,3))="121","Spring-2012",IF((LEFT(E899,3))="122","Summer-2012",IF((LEFT(E899,3))="123","Fall-2012",IF((LEFT(E899,3))="131","Spring-2013",IF((LEFT(E899,3))="132","Summer-2013",IF((LEFT(E899,3))="133","Fall-2013",IF((LEFT(E899,3))="141","Spring-2014",IF((LEFT(E899,3))="142","Summer-2014",IF((LEFT(E899,3))="143","Fall-2014",0)))))))))))))))))))))))))</f>
        <v/>
      </c>
      <c r="H899" s="85" t="inlineStr">
        <is>
          <t>Fall-2015</t>
        </is>
      </c>
      <c r="I899" s="85" t="inlineStr">
        <is>
          <t xml:space="preserve">Digicon Technologies </t>
        </is>
      </c>
      <c r="J899" s="85" t="inlineStr">
        <is>
          <t>CSR</t>
        </is>
      </c>
      <c r="K899" s="77" t="inlineStr">
        <is>
          <t>178/M, South Besil, Mirpur-1, Dhaka-1216</t>
        </is>
      </c>
      <c r="L899" s="77" t="inlineStr">
        <is>
          <t>178/M, South Besil, Mirpur-1, Dhaka-1216</t>
        </is>
      </c>
      <c r="M899" s="32" t="inlineStr">
        <is>
          <t>01689433843</t>
        </is>
      </c>
      <c r="N899" t="inlineStr">
        <is>
          <t>akussa26@gmail.com</t>
        </is>
      </c>
    </row>
    <row customHeight="1" ht="12.75" r="900" s="161">
      <c r="A900" s="10" t="n"/>
      <c r="B900" s="85" t="n">
        <v>898</v>
      </c>
      <c r="C900" s="85" t="n"/>
      <c r="D900" s="96" t="inlineStr">
        <is>
          <t>Tamima Rashid</t>
        </is>
      </c>
      <c r="E900" s="29" t="inlineStr">
        <is>
          <t>112-26-303</t>
        </is>
      </c>
      <c r="F900" s="49">
        <f>IF((MID(E900,5,2))="10","ENG",IF((MID(E900,5,2))="11","BBA",IF((MID(E900,5,2))="12","MBA(E)",IF((MID(E900,5,2))="14","MBA",IF((MID(E900,5,2))="15","CSE",IF((MID(E900,5,2))="16","CIS",IF((MID(E900,5,2))="17","MS-MIS",IF((MID(E900,5,2))="18","B.COM",IF((MID(E900,5,2))="19","ETE",IF((MID(E900,5,2))="20","CS",IF((MID(E900,5,2))="21","MA-ENG(P)",IF((MID(E900,5,2))="22","MA-ENG(F)",IF((MID(E900,5,2))="23","TE",IF((MID(E900,5,2))="24","JMC",IF((MID(E900,5,2))="25","MS-CSE",IF((MID(E900,5,2))="26","LLB(H)",IF((MID(E900,5,2))="27","BRE",IF((MID(E900,5,2))="28","MSS-JMC",IF((MID(E900,5,2))="29","PHARMACY",IF((MID(E900,5,2))="30","ESDM",IF((MID(E900,5,2))="31","MS-ETE",IF((MID(E900,5,2))="32","MS-TE",IF((MID(E900,5,2))="33","EEE",IF((MID(E900,5,2))="34","NFE",IF((MID(E900,5,2))="35","SWE",IF((MID(E900,5,2))="36","LLB(P)",IF((MID(E900,5,2))="37","LLM(Pre)",IF((MID(E900,5,2))="38","LLM(F)",IF((MID(E900,5,2))="39","ICT",IF((MID(E900,5,2))="40","MTCA",IF((MID(E900,5,2))="41","MS-PH",IF((MID(E900,5,2))="42","ARCH",IF((MID(E900,5,2))="43","THM",IF((MID(E900,5,2))="44","MS-SWE",IF((MID(E900,5,2))="45","ENTRE",IF((MID(E900,5,2))="46","M-PHARM",IF((MID(E900,5,2))="47","CIVIL-ENG",0)))))))))))))))))))))))))))))))))))))</f>
        <v/>
      </c>
      <c r="G900" s="90">
        <f>IF((LEFT(E900,3))="063","Fall-2006",IF((LEFT(E900,3))="071","Spring-2007",IF((LEFT(E900,3))="072","Summer-2007",IF((LEFT(E900,3))="073","Fall-2007",IF((LEFT(E900,3))="081","Spring-2008",IF((LEFT(E900,3))="082","Summer-2008",IF((LEFT(E900,3))="083","Fall-2008",IF((LEFT(E900,3))="091","Spring-2009",IF((LEFT(E900,3))="092","Summer-2009",IF((LEFT(E900,3))="093","Fall-2009",IF((LEFT(E900,3))="101","Spring-2010",IF((LEFT(E900,3))="102","Summer-2010",IF((LEFT(E900,3))="103","Fall-2010",IF((LEFT(E900,3))="111","Spring-2011",IF((LEFT(E900,3))="112","Summer-2011",IF((LEFT(E900,3))="113","Fall-2011",IF((LEFT(E900,3))="121","Spring-2012",IF((LEFT(E900,3))="122","Summer-2012",IF((LEFT(E900,3))="123","Fall-2012",IF((LEFT(E900,3))="131","Spring-2013",IF((LEFT(E900,3))="132","Summer-2013",IF((LEFT(E900,3))="133","Fall-2013",IF((LEFT(E900,3))="141","Spring-2014",IF((LEFT(E900,3))="142","Summer-2014",IF((LEFT(E900,3))="143","Fall-2014",0)))))))))))))))))))))))))</f>
        <v/>
      </c>
      <c r="H900" s="85" t="inlineStr">
        <is>
          <t>Summer-2015</t>
        </is>
      </c>
      <c r="I900" s="85" t="inlineStr">
        <is>
          <t>-</t>
        </is>
      </c>
      <c r="J900" s="85" t="inlineStr">
        <is>
          <t>-</t>
        </is>
      </c>
      <c r="K900" s="77" t="inlineStr">
        <is>
          <t>H#38, Ward-04, Lane-01, Mollartak, Dakshinkhan, Uttara Dhaka-1230</t>
        </is>
      </c>
      <c r="L900" s="77" t="inlineStr">
        <is>
          <t>Vill-Ghoradia, P.O-Narsingdi Govt, College, P.S- Narsingdi Sadar, Dis-Narsingdi</t>
        </is>
      </c>
      <c r="M900" s="32" t="inlineStr">
        <is>
          <t>01674935738</t>
        </is>
      </c>
      <c r="N900" s="90" t="inlineStr">
        <is>
          <t>rashid26-303@diu.edu.bd</t>
        </is>
      </c>
    </row>
    <row customHeight="1" ht="12.75" r="901" s="161">
      <c r="A901" s="10" t="n"/>
      <c r="B901" s="85" t="n">
        <v>899</v>
      </c>
      <c r="C901" s="85" t="n"/>
      <c r="D901" s="96" t="inlineStr">
        <is>
          <t>Niger Sultana</t>
        </is>
      </c>
      <c r="E901" s="29" t="inlineStr">
        <is>
          <t>111-26-237</t>
        </is>
      </c>
      <c r="F901" s="49">
        <f>IF((MID(E901,5,2))="10","ENG",IF((MID(E901,5,2))="11","BBA",IF((MID(E901,5,2))="12","MBA(E)",IF((MID(E901,5,2))="14","MBA",IF((MID(E901,5,2))="15","CSE",IF((MID(E901,5,2))="16","CIS",IF((MID(E901,5,2))="17","MS-MIS",IF((MID(E901,5,2))="18","B.COM",IF((MID(E901,5,2))="19","ETE",IF((MID(E901,5,2))="20","CS",IF((MID(E901,5,2))="21","MA-ENG(P)",IF((MID(E901,5,2))="22","MA-ENG(F)",IF((MID(E901,5,2))="23","TE",IF((MID(E901,5,2))="24","JMC",IF((MID(E901,5,2))="25","MS-CSE",IF((MID(E901,5,2))="26","LLB(H)",IF((MID(E901,5,2))="27","BRE",IF((MID(E901,5,2))="28","MSS-JMC",IF((MID(E901,5,2))="29","PHARMACY",IF((MID(E901,5,2))="30","ESDM",IF((MID(E901,5,2))="31","MS-ETE",IF((MID(E901,5,2))="32","MS-TE",IF((MID(E901,5,2))="33","EEE",IF((MID(E901,5,2))="34","NFE",IF((MID(E901,5,2))="35","SWE",IF((MID(E901,5,2))="36","LLB(P)",IF((MID(E901,5,2))="37","LLM(Pre)",IF((MID(E901,5,2))="38","LLM(F)",IF((MID(E901,5,2))="39","ICT",IF((MID(E901,5,2))="40","MTCA",IF((MID(E901,5,2))="41","MS-PH",IF((MID(E901,5,2))="42","ARCH",IF((MID(E901,5,2))="43","THM",IF((MID(E901,5,2))="44","MS-SWE",IF((MID(E901,5,2))="45","ENTRE",IF((MID(E901,5,2))="46","M-PHARM",IF((MID(E901,5,2))="47","CIVIL-ENG",0)))))))))))))))))))))))))))))))))))))</f>
        <v/>
      </c>
      <c r="G901" s="90">
        <f>IF((LEFT(E901,3))="063","Fall-2006",IF((LEFT(E901,3))="071","Spring-2007",IF((LEFT(E901,3))="072","Summer-2007",IF((LEFT(E901,3))="073","Fall-2007",IF((LEFT(E901,3))="081","Spring-2008",IF((LEFT(E901,3))="082","Summer-2008",IF((LEFT(E901,3))="083","Fall-2008",IF((LEFT(E901,3))="091","Spring-2009",IF((LEFT(E901,3))="092","Summer-2009",IF((LEFT(E901,3))="093","Fall-2009",IF((LEFT(E901,3))="101","Spring-2010",IF((LEFT(E901,3))="102","Summer-2010",IF((LEFT(E901,3))="103","Fall-2010",IF((LEFT(E901,3))="111","Spring-2011",IF((LEFT(E901,3))="112","Summer-2011",IF((LEFT(E901,3))="113","Fall-2011",IF((LEFT(E901,3))="121","Spring-2012",IF((LEFT(E901,3))="122","Summer-2012",IF((LEFT(E901,3))="123","Fall-2012",IF((LEFT(E901,3))="131","Spring-2013",IF((LEFT(E901,3))="132","Summer-2013",IF((LEFT(E901,3))="133","Fall-2013",IF((LEFT(E901,3))="141","Spring-2014",IF((LEFT(E901,3))="142","Summer-2014",IF((LEFT(E901,3))="143","Fall-2014",0)))))))))))))))))))))))))</f>
        <v/>
      </c>
      <c r="H901" s="85" t="inlineStr">
        <is>
          <t>Summer-2015</t>
        </is>
      </c>
      <c r="I901" s="85" t="inlineStr">
        <is>
          <t>-</t>
        </is>
      </c>
      <c r="J901" s="85" t="inlineStr">
        <is>
          <t>-</t>
        </is>
      </c>
      <c r="K901" s="77" t="inlineStr">
        <is>
          <t>109/Gho Barantak, Dhaka Cant, Dhaka-1206</t>
        </is>
      </c>
      <c r="L901" s="77" t="inlineStr">
        <is>
          <t>109/Gho Barantak, Dhaka Cant, Dhaka-1206</t>
        </is>
      </c>
      <c r="M901" s="32" t="inlineStr">
        <is>
          <t>01715257912</t>
        </is>
      </c>
      <c r="N901" s="90" t="inlineStr">
        <is>
          <t>niger26-237@diu.edu.bd</t>
        </is>
      </c>
    </row>
    <row customHeight="1" ht="12.75" r="902" s="161">
      <c r="A902" s="10" t="n"/>
      <c r="B902" s="85" t="n">
        <v>900</v>
      </c>
      <c r="C902" s="85" t="n"/>
      <c r="D902" s="86" t="inlineStr">
        <is>
          <t>Abul Sadid Ahmed</t>
        </is>
      </c>
      <c r="E902" s="86" t="inlineStr">
        <is>
          <t>133-14-1286</t>
        </is>
      </c>
      <c r="F902" s="49">
        <f>IF((MID(E902,5,2))="10","ENG",IF((MID(E902,5,2))="11","BBA",IF((MID(E902,5,2))="12","MBA(E)",IF((MID(E902,5,2))="14","MBA",IF((MID(E902,5,2))="15","CSE",IF((MID(E902,5,2))="16","CIS",IF((MID(E902,5,2))="17","MS-MIS",IF((MID(E902,5,2))="18","B.COM",IF((MID(E902,5,2))="19","ETE",IF((MID(E902,5,2))="20","CS",IF((MID(E902,5,2))="21","MA-ENG(P)",IF((MID(E902,5,2))="22","MA-ENG(F)",IF((MID(E902,5,2))="23","TE",IF((MID(E902,5,2))="24","JMC",IF((MID(E902,5,2))="25","MS-CSE",IF((MID(E902,5,2))="26","LLB(H)",IF((MID(E902,5,2))="27","BRE",IF((MID(E902,5,2))="28","MSS-JMC",IF((MID(E902,5,2))="29","PHARMACY",IF((MID(E902,5,2))="30","ESDM",IF((MID(E902,5,2))="31","MS-ETE",IF((MID(E902,5,2))="32","MS-TE",IF((MID(E902,5,2))="33","EEE",IF((MID(E902,5,2))="34","NFE",IF((MID(E902,5,2))="35","SWE",IF((MID(E902,5,2))="36","LLB(P)",IF((MID(E902,5,2))="37","LLM(Pre)",IF((MID(E902,5,2))="38","LLM(F)",IF((MID(E902,5,2))="39","ICT",IF((MID(E902,5,2))="40","MTCA",IF((MID(E902,5,2))="41","MS-PH",IF((MID(E902,5,2))="42","ARCH",IF((MID(E902,5,2))="43","THM",IF((MID(E902,5,2))="44","MS-SWE",IF((MID(E902,5,2))="45","ENTRE",IF((MID(E902,5,2))="46","M-PHARM",IF((MID(E902,5,2))="47","CIVIL-ENG",0)))))))))))))))))))))))))))))))))))))</f>
        <v/>
      </c>
      <c r="G902" s="90">
        <f>IF((LEFT(E902,3))="063","Fall-2006",IF((LEFT(E902,3))="071","Spring-2007",IF((LEFT(E902,3))="072","Summer-2007",IF((LEFT(E902,3))="073","Fall-2007",IF((LEFT(E902,3))="081","Spring-2008",IF((LEFT(E902,3))="082","Summer-2008",IF((LEFT(E902,3))="083","Fall-2008",IF((LEFT(E902,3))="091","Spring-2009",IF((LEFT(E902,3))="092","Summer-2009",IF((LEFT(E902,3))="093","Fall-2009",IF((LEFT(E902,3))="101","Spring-2010",IF((LEFT(E902,3))="102","Summer-2010",IF((LEFT(E902,3))="103","Fall-2010",IF((LEFT(E902,3))="111","Spring-2011",IF((LEFT(E902,3))="112","Summer-2011",IF((LEFT(E902,3))="113","Fall-2011",IF((LEFT(E902,3))="121","Spring-2012",IF((LEFT(E902,3))="122","Summer-2012",IF((LEFT(E902,3))="123","Fall-2012",IF((LEFT(E902,3))="131","Spring-2013",IF((LEFT(E902,3))="132","Summer-2013",IF((LEFT(E902,3))="133","Fall-2013",IF((LEFT(E902,3))="141","Spring-2014",IF((LEFT(E902,3))="142","Summer-2014",IF((LEFT(E902,3))="143","Fall-2014",0)))))))))))))))))))))))))</f>
        <v/>
      </c>
      <c r="H902" s="85" t="inlineStr">
        <is>
          <t>Spring-2015</t>
        </is>
      </c>
      <c r="I902" s="85" t="inlineStr">
        <is>
          <t>ABM</t>
        </is>
      </c>
      <c r="J902" s="85" t="inlineStr">
        <is>
          <t>Asst. Branch Manager</t>
        </is>
      </c>
      <c r="K902" s="85" t="inlineStr">
        <is>
          <t>Islambag, Sadar, Rangpur</t>
        </is>
      </c>
      <c r="L902" s="85" t="inlineStr">
        <is>
          <t>Kalampur, Dhamrai, Dhaka</t>
        </is>
      </c>
      <c r="M902" s="17" t="n">
        <v>1719040037</v>
      </c>
      <c r="N902" s="23">
        <f>HYPERLINK("mailto:sadid1286@diu.edu.bd","sadid1286@diu.edu.bd")</f>
        <v/>
      </c>
    </row>
    <row customHeight="1" ht="12.75" r="903" s="161">
      <c r="A903" s="10" t="n"/>
      <c r="B903" s="85" t="n">
        <v>901</v>
      </c>
      <c r="C903" s="85" t="n"/>
      <c r="D903" s="86" t="inlineStr">
        <is>
          <t xml:space="preserve">Md. Khairul Islam </t>
        </is>
      </c>
      <c r="E903" s="86" t="inlineStr">
        <is>
          <t>141-14-515</t>
        </is>
      </c>
      <c r="F903" s="49">
        <f>IF((MID(E903,5,2))="10","ENG",IF((MID(E903,5,2))="11","BBA",IF((MID(E903,5,2))="12","MBA(E)",IF((MID(E903,5,2))="14","MBA",IF((MID(E903,5,2))="15","CSE",IF((MID(E903,5,2))="16","CIS",IF((MID(E903,5,2))="17","MS-MIS",IF((MID(E903,5,2))="18","B.COM",IF((MID(E903,5,2))="19","ETE",IF((MID(E903,5,2))="20","CS",IF((MID(E903,5,2))="21","MA-ENG(P)",IF((MID(E903,5,2))="22","MA-ENG(F)",IF((MID(E903,5,2))="23","TE",IF((MID(E903,5,2))="24","JMC",IF((MID(E903,5,2))="25","MS-CSE",IF((MID(E903,5,2))="26","LLB(H)",IF((MID(E903,5,2))="27","BRE",IF((MID(E903,5,2))="28","MSS-JMC",IF((MID(E903,5,2))="29","PHARMACY",IF((MID(E903,5,2))="30","ESDM",IF((MID(E903,5,2))="31","MS-ETE",IF((MID(E903,5,2))="32","MS-TE",IF((MID(E903,5,2))="33","EEE",IF((MID(E903,5,2))="34","NFE",IF((MID(E903,5,2))="35","SWE",IF((MID(E903,5,2))="36","LLB(P)",IF((MID(E903,5,2))="37","LLM(Pre)",IF((MID(E903,5,2))="38","LLM(F)",IF((MID(E903,5,2))="39","ICT",IF((MID(E903,5,2))="40","MTCA",IF((MID(E903,5,2))="41","MS-PH",IF((MID(E903,5,2))="42","ARCH",IF((MID(E903,5,2))="43","THM",IF((MID(E903,5,2))="44","MS-SWE",IF((MID(E903,5,2))="45","ENTRE",IF((MID(E903,5,2))="46","M-PHARM",IF((MID(E903,5,2))="47","CIVIL-ENG",0)))))))))))))))))))))))))))))))))))))</f>
        <v/>
      </c>
      <c r="G903" s="90">
        <f>IF((LEFT(E903,3))="063","Fall-2006",IF((LEFT(E903,3))="071","Spring-2007",IF((LEFT(E903,3))="072","Summer-2007",IF((LEFT(E903,3))="073","Fall-2007",IF((LEFT(E903,3))="081","Spring-2008",IF((LEFT(E903,3))="082","Summer-2008",IF((LEFT(E903,3))="083","Fall-2008",IF((LEFT(E903,3))="091","Spring-2009",IF((LEFT(E903,3))="092","Summer-2009",IF((LEFT(E903,3))="093","Fall-2009",IF((LEFT(E903,3))="101","Spring-2010",IF((LEFT(E903,3))="102","Summer-2010",IF((LEFT(E903,3))="103","Fall-2010",IF((LEFT(E903,3))="111","Spring-2011",IF((LEFT(E903,3))="112","Summer-2011",IF((LEFT(E903,3))="113","Fall-2011",IF((LEFT(E903,3))="121","Spring-2012",IF((LEFT(E903,3))="122","Summer-2012",IF((LEFT(E903,3))="123","Fall-2012",IF((LEFT(E903,3))="131","Spring-2013",IF((LEFT(E903,3))="132","Summer-2013",IF((LEFT(E903,3))="133","Fall-2013",IF((LEFT(E903,3))="141","Spring-2014",IF((LEFT(E903,3))="142","Summer-2014",IF((LEFT(E903,3))="143","Fall-2014",0)))))))))))))))))))))))))</f>
        <v/>
      </c>
      <c r="H903" s="85" t="inlineStr">
        <is>
          <t>Summer-2015</t>
        </is>
      </c>
      <c r="I903" s="85" t="inlineStr">
        <is>
          <t>Rakeen Dev. Company(BD) LTD.</t>
        </is>
      </c>
      <c r="J903" s="85" t="inlineStr">
        <is>
          <t>Sr. Executive Sales</t>
        </is>
      </c>
      <c r="K903" s="77" t="inlineStr">
        <is>
          <t>Allove Sahara, Flat(D-5), Plat-139, Tower Sahara Bazar, Badda, Dhaka</t>
        </is>
      </c>
      <c r="L903" s="77" t="inlineStr">
        <is>
          <t>Vill: Paranpur, PO: Fetgram, PS: Manda, Dist: Naogaon</t>
        </is>
      </c>
      <c r="M903" s="17" t="n">
        <v>1734684306</v>
      </c>
      <c r="N903" s="23">
        <f>HYPERLINK("mailto:Khairul.appel@gmail.com","Khairul.appel@gmail.com")</f>
        <v/>
      </c>
    </row>
    <row customHeight="1" ht="12.75" r="904" s="161">
      <c r="A904" s="10" t="n"/>
      <c r="B904" s="85" t="n">
        <v>902</v>
      </c>
      <c r="C904" s="85" t="n"/>
      <c r="D904" s="86" t="inlineStr">
        <is>
          <t>Gopal Malo</t>
        </is>
      </c>
      <c r="E904" s="86" t="inlineStr">
        <is>
          <t>112-33-596</t>
        </is>
      </c>
      <c r="F904" s="49">
        <f>IF((MID(E904,5,2))="10","ENG",IF((MID(E904,5,2))="11","BBA",IF((MID(E904,5,2))="12","MBA(E)",IF((MID(E904,5,2))="14","MBA",IF((MID(E904,5,2))="15","CSE",IF((MID(E904,5,2))="16","CIS",IF((MID(E904,5,2))="17","MS-MIS",IF((MID(E904,5,2))="18","B.COM",IF((MID(E904,5,2))="19","ETE",IF((MID(E904,5,2))="20","CS",IF((MID(E904,5,2))="21","MA-ENG(P)",IF((MID(E904,5,2))="22","MA-ENG(F)",IF((MID(E904,5,2))="23","TE",IF((MID(E904,5,2))="24","JMC",IF((MID(E904,5,2))="25","MS-CSE",IF((MID(E904,5,2))="26","LLB(H)",IF((MID(E904,5,2))="27","BRE",IF((MID(E904,5,2))="28","MSS-JMC",IF((MID(E904,5,2))="29","PHARMACY",IF((MID(E904,5,2))="30","ESDM",IF((MID(E904,5,2))="31","MS-ETE",IF((MID(E904,5,2))="32","MS-TE",IF((MID(E904,5,2))="33","EEE",IF((MID(E904,5,2))="34","NFE",IF((MID(E904,5,2))="35","SWE",IF((MID(E904,5,2))="36","LLB(P)",IF((MID(E904,5,2))="37","LLM(Pre)",IF((MID(E904,5,2))="38","LLM(F)",IF((MID(E904,5,2))="39","ICT",IF((MID(E904,5,2))="40","MTCA",IF((MID(E904,5,2))="41","MS-PH",IF((MID(E904,5,2))="42","ARCH",IF((MID(E904,5,2))="43","THM",IF((MID(E904,5,2))="44","MS-SWE",IF((MID(E904,5,2))="45","ENTRE",IF((MID(E904,5,2))="46","M-PHARM",IF((MID(E904,5,2))="47","CIVIL-ENG",0)))))))))))))))))))))))))))))))))))))</f>
        <v/>
      </c>
      <c r="G904" s="90">
        <f>IF((LEFT(E904,3))="063","Fall-2006",IF((LEFT(E904,3))="071","Spring-2007",IF((LEFT(E904,3))="072","Summer-2007",IF((LEFT(E904,3))="073","Fall-2007",IF((LEFT(E904,3))="081","Spring-2008",IF((LEFT(E904,3))="082","Summer-2008",IF((LEFT(E904,3))="083","Fall-2008",IF((LEFT(E904,3))="091","Spring-2009",IF((LEFT(E904,3))="092","Summer-2009",IF((LEFT(E904,3))="093","Fall-2009",IF((LEFT(E904,3))="101","Spring-2010",IF((LEFT(E904,3))="102","Summer-2010",IF((LEFT(E904,3))="103","Fall-2010",IF((LEFT(E904,3))="111","Spring-2011",IF((LEFT(E904,3))="112","Summer-2011",IF((LEFT(E904,3))="113","Fall-2011",IF((LEFT(E904,3))="121","Spring-2012",IF((LEFT(E904,3))="122","Summer-2012",IF((LEFT(E904,3))="123","Fall-2012",IF((LEFT(E904,3))="131","Spring-2013",IF((LEFT(E904,3))="132","Summer-2013",IF((LEFT(E904,3))="133","Fall-2013",IF((LEFT(E904,3))="141","Spring-2014",IF((LEFT(E904,3))="142","Summer-2014",IF((LEFT(E904,3))="143","Fall-2014",0)))))))))))))))))))))))))</f>
        <v/>
      </c>
      <c r="H904" s="85" t="inlineStr">
        <is>
          <t>Spring-2015</t>
        </is>
      </c>
      <c r="I904" s="85" t="inlineStr">
        <is>
          <t>IT Division Beximco</t>
        </is>
      </c>
      <c r="J904" s="85" t="inlineStr">
        <is>
          <t>Trainee Executive</t>
        </is>
      </c>
      <c r="K904" s="77" t="inlineStr">
        <is>
          <t>Vill: Gopinathpur, PO: Nayarhat, PS: Savar, Dist: Dhaka</t>
        </is>
      </c>
      <c r="L904" s="77" t="inlineStr">
        <is>
          <t>Vill: Gopinathpur, PO: Nayarhat, PS: Savar, Dist: Dhaka</t>
        </is>
      </c>
      <c r="M904" s="17" t="n">
        <v>1814151415</v>
      </c>
      <c r="N904" s="23">
        <f>HYPERLINK("mailto:gopalmalo@gmail.com","gopalmalo@gmail.com")</f>
        <v/>
      </c>
    </row>
    <row customHeight="1" ht="12.75" r="905" s="161">
      <c r="A905" s="10" t="n"/>
      <c r="B905" s="85" t="n">
        <v>903</v>
      </c>
      <c r="C905" s="85" t="n"/>
      <c r="D905" s="86" t="inlineStr">
        <is>
          <t>Md. Abu Zafar 
Siddique</t>
        </is>
      </c>
      <c r="E905" s="86" t="inlineStr">
        <is>
          <t>121-33-882</t>
        </is>
      </c>
      <c r="F905" s="49">
        <f>IF((MID(E905,5,2))="10","ENG",IF((MID(E905,5,2))="11","BBA",IF((MID(E905,5,2))="12","MBA(E)",IF((MID(E905,5,2))="14","MBA",IF((MID(E905,5,2))="15","CSE",IF((MID(E905,5,2))="16","CIS",IF((MID(E905,5,2))="17","MS-MIS",IF((MID(E905,5,2))="18","B.COM",IF((MID(E905,5,2))="19","ETE",IF((MID(E905,5,2))="20","CS",IF((MID(E905,5,2))="21","MA-ENG(P)",IF((MID(E905,5,2))="22","MA-ENG(F)",IF((MID(E905,5,2))="23","TE",IF((MID(E905,5,2))="24","JMC",IF((MID(E905,5,2))="25","MS-CSE",IF((MID(E905,5,2))="26","LLB(H)",IF((MID(E905,5,2))="27","BRE",IF((MID(E905,5,2))="28","MSS-JMC",IF((MID(E905,5,2))="29","PHARMACY",IF((MID(E905,5,2))="30","ESDM",IF((MID(E905,5,2))="31","MS-ETE",IF((MID(E905,5,2))="32","MS-TE",IF((MID(E905,5,2))="33","EEE",IF((MID(E905,5,2))="34","NFE",IF((MID(E905,5,2))="35","SWE",IF((MID(E905,5,2))="36","LLB(P)",IF((MID(E905,5,2))="37","LLM(Pre)",IF((MID(E905,5,2))="38","LLM(F)",IF((MID(E905,5,2))="39","ICT",IF((MID(E905,5,2))="40","MTCA",IF((MID(E905,5,2))="41","MS-PH",IF((MID(E905,5,2))="42","ARCH",IF((MID(E905,5,2))="43","THM",IF((MID(E905,5,2))="44","MS-SWE",IF((MID(E905,5,2))="45","ENTRE",IF((MID(E905,5,2))="46","M-PHARM",IF((MID(E905,5,2))="47","CIVIL-ENG",0)))))))))))))))))))))))))))))))))))))</f>
        <v/>
      </c>
      <c r="G905" s="90">
        <f>IF((LEFT(E905,3))="063","Fall-2006",IF((LEFT(E905,3))="071","Spring-2007",IF((LEFT(E905,3))="072","Summer-2007",IF((LEFT(E905,3))="073","Fall-2007",IF((LEFT(E905,3))="081","Spring-2008",IF((LEFT(E905,3))="082","Summer-2008",IF((LEFT(E905,3))="083","Fall-2008",IF((LEFT(E905,3))="091","Spring-2009",IF((LEFT(E905,3))="092","Summer-2009",IF((LEFT(E905,3))="093","Fall-2009",IF((LEFT(E905,3))="101","Spring-2010",IF((LEFT(E905,3))="102","Summer-2010",IF((LEFT(E905,3))="103","Fall-2010",IF((LEFT(E905,3))="111","Spring-2011",IF((LEFT(E905,3))="112","Summer-2011",IF((LEFT(E905,3))="113","Fall-2011",IF((LEFT(E905,3))="121","Spring-2012",IF((LEFT(E905,3))="122","Summer-2012",IF((LEFT(E905,3))="123","Fall-2012",IF((LEFT(E905,3))="131","Spring-2013",IF((LEFT(E905,3))="132","Summer-2013",IF((LEFT(E905,3))="133","Fall-2013",IF((LEFT(E905,3))="141","Spring-2014",IF((LEFT(E905,3))="142","Summer-2014",IF((LEFT(E905,3))="143","Fall-2014",0)))))))))))))))))))))))))</f>
        <v/>
      </c>
      <c r="H905" s="85" t="inlineStr">
        <is>
          <t>Spring-2015</t>
        </is>
      </c>
      <c r="I905" s="85" t="inlineStr">
        <is>
          <t>Flaxin Group lmi</t>
        </is>
      </c>
      <c r="J905" s="85" t="inlineStr">
        <is>
          <t>Electric Engineerq</t>
        </is>
      </c>
      <c r="K905" s="77" t="inlineStr">
        <is>
          <t>Kollanpur, sohidminar road, Dhaka, House No: 16-17</t>
        </is>
      </c>
      <c r="L905" s="77" t="inlineStr">
        <is>
          <t>Monzour Kader Mohila College Road, Sanila, Bera, Pabna</t>
        </is>
      </c>
      <c r="M905" s="17" t="n">
        <v>1715528091</v>
      </c>
      <c r="N905" s="23">
        <f>HYPERLINK("mailto:suzonzafor@gmail.com","suzonzafor@gmail.com")</f>
        <v/>
      </c>
    </row>
    <row customHeight="1" ht="12.75" r="906" s="161">
      <c r="A906" s="10" t="n"/>
      <c r="B906" s="85" t="n">
        <v>904</v>
      </c>
      <c r="C906" s="85" t="n"/>
      <c r="D906" s="96" t="inlineStr">
        <is>
          <t>Md. Sohanur Rahman</t>
        </is>
      </c>
      <c r="E906" s="29" t="inlineStr">
        <is>
          <t>111-23-2506</t>
        </is>
      </c>
      <c r="F906" s="49">
        <f>IF((MID(E906,5,2))="10","ENG",IF((MID(E906,5,2))="11","BBA",IF((MID(E906,5,2))="12","MBA(E)",IF((MID(E906,5,2))="14","MBA",IF((MID(E906,5,2))="15","CSE",IF((MID(E906,5,2))="16","CIS",IF((MID(E906,5,2))="17","MS-MIS",IF((MID(E906,5,2))="18","B.COM",IF((MID(E906,5,2))="19","ETE",IF((MID(E906,5,2))="20","CS",IF((MID(E906,5,2))="21","MA-ENG(P)",IF((MID(E906,5,2))="22","MA-ENG(F)",IF((MID(E906,5,2))="23","TE",IF((MID(E906,5,2))="24","JMC",IF((MID(E906,5,2))="25","MS-CSE",IF((MID(E906,5,2))="26","LLB(H)",IF((MID(E906,5,2))="27","BRE",IF((MID(E906,5,2))="28","MSS-JMC",IF((MID(E906,5,2))="29","PHARMACY",IF((MID(E906,5,2))="30","ESDM",IF((MID(E906,5,2))="31","MS-ETE",IF((MID(E906,5,2))="32","MS-TE",IF((MID(E906,5,2))="33","EEE",IF((MID(E906,5,2))="34","NFE",IF((MID(E906,5,2))="35","SWE",IF((MID(E906,5,2))="36","LLB(P)",IF((MID(E906,5,2))="37","LLM(Pre)",IF((MID(E906,5,2))="38","LLM(F)",IF((MID(E906,5,2))="39","ICT",IF((MID(E906,5,2))="40","MTCA",IF((MID(E906,5,2))="41","MS-PH",IF((MID(E906,5,2))="42","ARCH",IF((MID(E906,5,2))="43","THM",IF((MID(E906,5,2))="44","MS-SWE",IF((MID(E906,5,2))="45","ENTRE",IF((MID(E906,5,2))="46","M-PHARM",IF((MID(E906,5,2))="47","CIVIL-ENG",0)))))))))))))))))))))))))))))))))))))</f>
        <v/>
      </c>
      <c r="G906" s="90">
        <f>IF((LEFT(E906,3))="063","Fall-2006",IF((LEFT(E906,3))="071","Spring-2007",IF((LEFT(E906,3))="072","Summer-2007",IF((LEFT(E906,3))="073","Fall-2007",IF((LEFT(E906,3))="081","Spring-2008",IF((LEFT(E906,3))="082","Summer-2008",IF((LEFT(E906,3))="083","Fall-2008",IF((LEFT(E906,3))="091","Spring-2009",IF((LEFT(E906,3))="092","Summer-2009",IF((LEFT(E906,3))="093","Fall-2009",IF((LEFT(E906,3))="101","Spring-2010",IF((LEFT(E906,3))="102","Summer-2010",IF((LEFT(E906,3))="103","Fall-2010",IF((LEFT(E906,3))="111","Spring-2011",IF((LEFT(E906,3))="112","Summer-2011",IF((LEFT(E906,3))="113","Fall-2011",IF((LEFT(E906,3))="121","Spring-2012",IF((LEFT(E906,3))="122","Summer-2012",IF((LEFT(E906,3))="123","Fall-2012",IF((LEFT(E906,3))="131","Spring-2013",IF((LEFT(E906,3))="132","Summer-2013",IF((LEFT(E906,3))="133","Fall-2013",IF((LEFT(E906,3))="141","Spring-2014",IF((LEFT(E906,3))="142","Summer-2014",IF((LEFT(E906,3))="143","Fall-2014",0)))))))))))))))))))))))))</f>
        <v/>
      </c>
      <c r="H906" s="85" t="inlineStr">
        <is>
          <t>Spring-2015</t>
        </is>
      </c>
      <c r="I906" s="85" t="inlineStr">
        <is>
          <t>-</t>
        </is>
      </c>
      <c r="J906" s="85" t="inlineStr">
        <is>
          <t>-</t>
        </is>
      </c>
      <c r="K906" s="85" t="inlineStr">
        <is>
          <t>Afasar Garden, 5A, Birulia Road, Dhaka.</t>
        </is>
      </c>
      <c r="L906" s="77" t="inlineStr">
        <is>
          <t>Vill-Balia Para Jalsha, P.O-Jalsha, P.S-Dhamrai, Dis-Dhaka</t>
        </is>
      </c>
      <c r="M906" s="32" t="inlineStr">
        <is>
          <t>01923695157</t>
        </is>
      </c>
      <c r="N906" t="inlineStr">
        <is>
          <t>sohanjls@gmail.com</t>
        </is>
      </c>
    </row>
    <row customHeight="1" ht="12.75" r="907" s="161">
      <c r="A907" s="10" t="n"/>
      <c r="B907" s="85" t="n">
        <v>905</v>
      </c>
      <c r="C907" s="85" t="n"/>
      <c r="D907" s="86" t="inlineStr">
        <is>
          <t>Md. Abir Kaysar</t>
        </is>
      </c>
      <c r="E907" s="86" t="inlineStr">
        <is>
          <t>111-23-2315</t>
        </is>
      </c>
      <c r="F907" s="49">
        <f>IF((MID(E907,5,2))="10","ENG",IF((MID(E907,5,2))="11","BBA",IF((MID(E907,5,2))="12","MBA(E)",IF((MID(E907,5,2))="14","MBA",IF((MID(E907,5,2))="15","CSE",IF((MID(E907,5,2))="16","CIS",IF((MID(E907,5,2))="17","MS-MIS",IF((MID(E907,5,2))="18","B.COM",IF((MID(E907,5,2))="19","ETE",IF((MID(E907,5,2))="20","CS",IF((MID(E907,5,2))="21","MA-ENG(P)",IF((MID(E907,5,2))="22","MA-ENG(F)",IF((MID(E907,5,2))="23","TE",IF((MID(E907,5,2))="24","JMC",IF((MID(E907,5,2))="25","MS-CSE",IF((MID(E907,5,2))="26","LLB(H)",IF((MID(E907,5,2))="27","BRE",IF((MID(E907,5,2))="28","MSS-JMC",IF((MID(E907,5,2))="29","PHARMACY",IF((MID(E907,5,2))="30","ESDM",IF((MID(E907,5,2))="31","MS-ETE",IF((MID(E907,5,2))="32","MS-TE",IF((MID(E907,5,2))="33","EEE",IF((MID(E907,5,2))="34","NFE",IF((MID(E907,5,2))="35","SWE",IF((MID(E907,5,2))="36","LLB(P)",IF((MID(E907,5,2))="37","LLM(Pre)",IF((MID(E907,5,2))="38","LLM(F)",IF((MID(E907,5,2))="39","ICT",IF((MID(E907,5,2))="40","MTCA",IF((MID(E907,5,2))="41","MS-PH",IF((MID(E907,5,2))="42","ARCH",IF((MID(E907,5,2))="43","THM",IF((MID(E907,5,2))="44","MS-SWE",IF((MID(E907,5,2))="45","ENTRE",IF((MID(E907,5,2))="46","M-PHARM",IF((MID(E907,5,2))="47","CIVIL-ENG",0)))))))))))))))))))))))))))))))))))))</f>
        <v/>
      </c>
      <c r="G907" s="90">
        <f>IF((LEFT(E907,3))="063","Fall-2006",IF((LEFT(E907,3))="071","Spring-2007",IF((LEFT(E907,3))="072","Summer-2007",IF((LEFT(E907,3))="073","Fall-2007",IF((LEFT(E907,3))="081","Spring-2008",IF((LEFT(E907,3))="082","Summer-2008",IF((LEFT(E907,3))="083","Fall-2008",IF((LEFT(E907,3))="091","Spring-2009",IF((LEFT(E907,3))="092","Summer-2009",IF((LEFT(E907,3))="093","Fall-2009",IF((LEFT(E907,3))="101","Spring-2010",IF((LEFT(E907,3))="102","Summer-2010",IF((LEFT(E907,3))="103","Fall-2010",IF((LEFT(E907,3))="111","Spring-2011",IF((LEFT(E907,3))="112","Summer-2011",IF((LEFT(E907,3))="113","Fall-2011",IF((LEFT(E907,3))="121","Spring-2012",IF((LEFT(E907,3))="122","Summer-2012",IF((LEFT(E907,3))="123","Fall-2012",IF((LEFT(E907,3))="131","Spring-2013",IF((LEFT(E907,3))="132","Summer-2013",IF((LEFT(E907,3))="133","Fall-2013",IF((LEFT(E907,3))="141","Spring-2014",IF((LEFT(E907,3))="142","Summer-2014",IF((LEFT(E907,3))="143","Fall-2014",0)))))))))))))))))))))))))</f>
        <v/>
      </c>
      <c r="H907" s="85" t="inlineStr">
        <is>
          <t>Spring-2015</t>
        </is>
      </c>
      <c r="I907" s="85" t="inlineStr">
        <is>
          <t xml:space="preserve">A.E. Knit Wear LTD. </t>
        </is>
      </c>
      <c r="J907" s="85" t="inlineStr">
        <is>
          <t>Asst. Production Manager</t>
        </is>
      </c>
      <c r="K907" s="85" t="inlineStr">
        <is>
          <t>C-6, Bank Colony( Usha Garden City), Savar,Dhaka</t>
        </is>
      </c>
      <c r="L907" s="85" t="inlineStr">
        <is>
          <t>Shersha Road, Beltala, Ishurdi, Pabna</t>
        </is>
      </c>
      <c r="M907" s="17" t="n">
        <v>1731919068</v>
      </c>
      <c r="N907" s="23">
        <f>HYPERLINK("mailto:abirkaysar2@gmail.com","abirkaysar2@gmail.com")</f>
        <v/>
      </c>
    </row>
    <row customHeight="1" ht="12.75" r="908" s="161">
      <c r="A908" s="10" t="n"/>
      <c r="B908" s="85" t="n">
        <v>906</v>
      </c>
      <c r="C908" s="85" t="n"/>
      <c r="D908" s="86" t="inlineStr">
        <is>
          <t>Md. Kamrul Hassan
 Kakon</t>
        </is>
      </c>
      <c r="E908" s="86" t="inlineStr">
        <is>
          <t>122-15-1916</t>
        </is>
      </c>
      <c r="F908" s="49">
        <f>IF((MID(E908,5,2))="10","ENG",IF((MID(E908,5,2))="11","BBA",IF((MID(E908,5,2))="12","MBA(E)",IF((MID(E908,5,2))="14","MBA",IF((MID(E908,5,2))="15","CSE",IF((MID(E908,5,2))="16","CIS",IF((MID(E908,5,2))="17","MS-MIS",IF((MID(E908,5,2))="18","B.COM",IF((MID(E908,5,2))="19","ETE",IF((MID(E908,5,2))="20","CS",IF((MID(E908,5,2))="21","MA-ENG(P)",IF((MID(E908,5,2))="22","MA-ENG(F)",IF((MID(E908,5,2))="23","TE",IF((MID(E908,5,2))="24","JMC",IF((MID(E908,5,2))="25","MS-CSE",IF((MID(E908,5,2))="26","LLB(H)",IF((MID(E908,5,2))="27","BRE",IF((MID(E908,5,2))="28","MSS-JMC",IF((MID(E908,5,2))="29","PHARMACY",IF((MID(E908,5,2))="30","ESDM",IF((MID(E908,5,2))="31","MS-ETE",IF((MID(E908,5,2))="32","MS-TE",IF((MID(E908,5,2))="33","EEE",IF((MID(E908,5,2))="34","NFE",IF((MID(E908,5,2))="35","SWE",IF((MID(E908,5,2))="36","LLB(P)",IF((MID(E908,5,2))="37","LLM(Pre)",IF((MID(E908,5,2))="38","LLM(F)",IF((MID(E908,5,2))="39","ICT",IF((MID(E908,5,2))="40","MTCA",IF((MID(E908,5,2))="41","MS-PH",IF((MID(E908,5,2))="42","ARCH",IF((MID(E908,5,2))="43","THM",IF((MID(E908,5,2))="44","MS-SWE",IF((MID(E908,5,2))="45","ENTRE",IF((MID(E908,5,2))="46","M-PHARM",IF((MID(E908,5,2))="47","CIVIL-ENG",0)))))))))))))))))))))))))))))))))))))</f>
        <v/>
      </c>
      <c r="G908" s="90">
        <f>IF((LEFT(E908,3))="063","Fall-2006",IF((LEFT(E908,3))="071","Spring-2007",IF((LEFT(E908,3))="072","Summer-2007",IF((LEFT(E908,3))="073","Fall-2007",IF((LEFT(E908,3))="081","Spring-2008",IF((LEFT(E908,3))="082","Summer-2008",IF((LEFT(E908,3))="083","Fall-2008",IF((LEFT(E908,3))="091","Spring-2009",IF((LEFT(E908,3))="092","Summer-2009",IF((LEFT(E908,3))="093","Fall-2009",IF((LEFT(E908,3))="101","Spring-2010",IF((LEFT(E908,3))="102","Summer-2010",IF((LEFT(E908,3))="103","Fall-2010",IF((LEFT(E908,3))="111","Spring-2011",IF((LEFT(E908,3))="112","Summer-2011",IF((LEFT(E908,3))="113","Fall-2011",IF((LEFT(E908,3))="121","Spring-2012",IF((LEFT(E908,3))="122","Summer-2012",IF((LEFT(E908,3))="123","Fall-2012",IF((LEFT(E908,3))="131","Spring-2013",IF((LEFT(E908,3))="132","Summer-2013",IF((LEFT(E908,3))="133","Fall-2013",IF((LEFT(E908,3))="141","Spring-2014",IF((LEFT(E908,3))="142","Summer-2014",IF((LEFT(E908,3))="143","Fall-2014",0)))))))))))))))))))))))))</f>
        <v/>
      </c>
      <c r="H908" s="85" t="inlineStr">
        <is>
          <t>Fall-2015</t>
        </is>
      </c>
      <c r="I908" s="85" t="inlineStr">
        <is>
          <t xml:space="preserve">Mondol Group </t>
        </is>
      </c>
      <c r="J908" s="85" t="inlineStr">
        <is>
          <t>IT Officer</t>
        </is>
      </c>
      <c r="K908" s="77" t="inlineStr">
        <is>
          <t>Kashimpur, gazipur</t>
        </is>
      </c>
      <c r="L908" s="77" t="inlineStr">
        <is>
          <t>Vill+PO: Chandpara, Thana: Gabindagonj, Dist: Gaibandha</t>
        </is>
      </c>
      <c r="M908" s="17" t="n">
        <v>1734107091</v>
      </c>
      <c r="N908" s="23">
        <f>HYPERLINK("mailto:kakon_34@yahoo.com","kakon_34@yahoo.com")</f>
        <v/>
      </c>
    </row>
    <row customHeight="1" ht="12.75" r="909" s="161">
      <c r="A909" s="10" t="n"/>
      <c r="B909" s="85" t="n">
        <v>907</v>
      </c>
      <c r="C909" s="85" t="n"/>
      <c r="D909" s="86" t="inlineStr">
        <is>
          <t>Imran Hossain 
Chanchal</t>
        </is>
      </c>
      <c r="E909" s="86" t="inlineStr">
        <is>
          <t>103-33-267</t>
        </is>
      </c>
      <c r="F909" s="49">
        <f>IF((MID(E909,5,2))="10","ENG",IF((MID(E909,5,2))="11","BBA",IF((MID(E909,5,2))="12","MBA(E)",IF((MID(E909,5,2))="14","MBA",IF((MID(E909,5,2))="15","CSE",IF((MID(E909,5,2))="16","CIS",IF((MID(E909,5,2))="17","MS-MIS",IF((MID(E909,5,2))="18","B.COM",IF((MID(E909,5,2))="19","ETE",IF((MID(E909,5,2))="20","CS",IF((MID(E909,5,2))="21","MA-ENG(P)",IF((MID(E909,5,2))="22","MA-ENG(F)",IF((MID(E909,5,2))="23","TE",IF((MID(E909,5,2))="24","JMC",IF((MID(E909,5,2))="25","MS-CSE",IF((MID(E909,5,2))="26","LLB(H)",IF((MID(E909,5,2))="27","BRE",IF((MID(E909,5,2))="28","MSS-JMC",IF((MID(E909,5,2))="29","PHARMACY",IF((MID(E909,5,2))="30","ESDM",IF((MID(E909,5,2))="31","MS-ETE",IF((MID(E909,5,2))="32","MS-TE",IF((MID(E909,5,2))="33","EEE",IF((MID(E909,5,2))="34","NFE",IF((MID(E909,5,2))="35","SWE",IF((MID(E909,5,2))="36","LLB(P)",IF((MID(E909,5,2))="37","LLM(Pre)",IF((MID(E909,5,2))="38","LLM(F)",IF((MID(E909,5,2))="39","ICT",IF((MID(E909,5,2))="40","MTCA",IF((MID(E909,5,2))="41","MS-PH",IF((MID(E909,5,2))="42","ARCH",IF((MID(E909,5,2))="43","THM",IF((MID(E909,5,2))="44","MS-SWE",IF((MID(E909,5,2))="45","ENTRE",IF((MID(E909,5,2))="46","M-PHARM",IF((MID(E909,5,2))="47","CIVIL-ENG",0)))))))))))))))))))))))))))))))))))))</f>
        <v/>
      </c>
      <c r="G909" s="90">
        <f>IF((LEFT(E909,3))="063","Fall-2006",IF((LEFT(E909,3))="071","Spring-2007",IF((LEFT(E909,3))="072","Summer-2007",IF((LEFT(E909,3))="073","Fall-2007",IF((LEFT(E909,3))="081","Spring-2008",IF((LEFT(E909,3))="082","Summer-2008",IF((LEFT(E909,3))="083","Fall-2008",IF((LEFT(E909,3))="091","Spring-2009",IF((LEFT(E909,3))="092","Summer-2009",IF((LEFT(E909,3))="093","Fall-2009",IF((LEFT(E909,3))="101","Spring-2010",IF((LEFT(E909,3))="102","Summer-2010",IF((LEFT(E909,3))="103","Fall-2010",IF((LEFT(E909,3))="111","Spring-2011",IF((LEFT(E909,3))="112","Summer-2011",IF((LEFT(E909,3))="113","Fall-2011",IF((LEFT(E909,3))="121","Spring-2012",IF((LEFT(E909,3))="122","Summer-2012",IF((LEFT(E909,3))="123","Fall-2012",IF((LEFT(E909,3))="131","Spring-2013",IF((LEFT(E909,3))="132","Summer-2013",IF((LEFT(E909,3))="133","Fall-2013",IF((LEFT(E909,3))="141","Spring-2014",IF((LEFT(E909,3))="142","Summer-2014",IF((LEFT(E909,3))="143","Fall-2014",0)))))))))))))))))))))))))</f>
        <v/>
      </c>
      <c r="H909" s="85" t="inlineStr">
        <is>
          <t>Summer-2014</t>
        </is>
      </c>
      <c r="I909" s="85" t="inlineStr">
        <is>
          <t xml:space="preserve">Resource Development Foundation (RDF) </t>
        </is>
      </c>
      <c r="J909" s="85" t="inlineStr">
        <is>
          <t>Project engineer.</t>
        </is>
      </c>
      <c r="K909" s="77" t="inlineStr">
        <is>
          <t>Dist: Kustia, UP: Mirpur, PO: Mirpur</t>
        </is>
      </c>
      <c r="L909" s="77" t="inlineStr">
        <is>
          <t>Dist: Narsingdi, UP: Belabo, PO: Hosennagor, Vill: Amtoli</t>
        </is>
      </c>
      <c r="M909" s="17" t="n">
        <v>1753080628</v>
      </c>
      <c r="N909" s="23">
        <f>HYPERLINK("mailto:imran_267@diu.edu.bd","imran_267@diu.edu.bd")</f>
        <v/>
      </c>
    </row>
    <row customHeight="1" ht="12.75" r="910" s="161">
      <c r="A910" s="10" t="n"/>
      <c r="B910" s="85" t="n">
        <v>908</v>
      </c>
      <c r="C910" s="85" t="n"/>
      <c r="D910" s="96" t="inlineStr">
        <is>
          <t>Md. Saikat</t>
        </is>
      </c>
      <c r="E910" s="29" t="inlineStr">
        <is>
          <t>103-33-312</t>
        </is>
      </c>
      <c r="F910" s="49">
        <f>IF((MID(E910,5,2))="10","ENG",IF((MID(E910,5,2))="11","BBA",IF((MID(E910,5,2))="12","MBA(E)",IF((MID(E910,5,2))="14","MBA",IF((MID(E910,5,2))="15","CSE",IF((MID(E910,5,2))="16","CIS",IF((MID(E910,5,2))="17","MS-MIS",IF((MID(E910,5,2))="18","B.COM",IF((MID(E910,5,2))="19","ETE",IF((MID(E910,5,2))="20","CS",IF((MID(E910,5,2))="21","MA-ENG(P)",IF((MID(E910,5,2))="22","MA-ENG(F)",IF((MID(E910,5,2))="23","TE",IF((MID(E910,5,2))="24","JMC",IF((MID(E910,5,2))="25","MS-CSE",IF((MID(E910,5,2))="26","LLB(H)",IF((MID(E910,5,2))="27","BRE",IF((MID(E910,5,2))="28","MSS-JMC",IF((MID(E910,5,2))="29","PHARMACY",IF((MID(E910,5,2))="30","ESDM",IF((MID(E910,5,2))="31","MS-ETE",IF((MID(E910,5,2))="32","MS-TE",IF((MID(E910,5,2))="33","EEE",IF((MID(E910,5,2))="34","NFE",IF((MID(E910,5,2))="35","SWE",IF((MID(E910,5,2))="36","LLB(P)",IF((MID(E910,5,2))="37","LLM(Pre)",IF((MID(E910,5,2))="38","LLM(F)",IF((MID(E910,5,2))="39","ICT",IF((MID(E910,5,2))="40","MTCA",IF((MID(E910,5,2))="41","MS-PH",IF((MID(E910,5,2))="42","ARCH",IF((MID(E910,5,2))="43","THM",IF((MID(E910,5,2))="44","MS-SWE",IF((MID(E910,5,2))="45","ENTRE",IF((MID(E910,5,2))="46","M-PHARM",IF((MID(E910,5,2))="47","CIVIL-ENG",0)))))))))))))))))))))))))))))))))))))</f>
        <v/>
      </c>
      <c r="G910" s="90">
        <f>IF((LEFT(E910,3))="063","Fall-2006",IF((LEFT(E910,3))="071","Spring-2007",IF((LEFT(E910,3))="072","Summer-2007",IF((LEFT(E910,3))="073","Fall-2007",IF((LEFT(E910,3))="081","Spring-2008",IF((LEFT(E910,3))="082","Summer-2008",IF((LEFT(E910,3))="083","Fall-2008",IF((LEFT(E910,3))="091","Spring-2009",IF((LEFT(E910,3))="092","Summer-2009",IF((LEFT(E910,3))="093","Fall-2009",IF((LEFT(E910,3))="101","Spring-2010",IF((LEFT(E910,3))="102","Summer-2010",IF((LEFT(E910,3))="103","Fall-2010",IF((LEFT(E910,3))="111","Spring-2011",IF((LEFT(E910,3))="112","Summer-2011",IF((LEFT(E910,3))="113","Fall-2011",IF((LEFT(E910,3))="121","Spring-2012",IF((LEFT(E910,3))="122","Summer-2012",IF((LEFT(E910,3))="123","Fall-2012",IF((LEFT(E910,3))="131","Spring-2013",IF((LEFT(E910,3))="132","Summer-2013",IF((LEFT(E910,3))="133","Fall-2013",IF((LEFT(E910,3))="141","Spring-2014",IF((LEFT(E910,3))="142","Summer-2014",IF((LEFT(E910,3))="143","Fall-2014",0)))))))))))))))))))))))))</f>
        <v/>
      </c>
      <c r="H910" s="85" t="inlineStr">
        <is>
          <t>Summer-2014</t>
        </is>
      </c>
      <c r="I910" s="85" t="inlineStr">
        <is>
          <t>-</t>
        </is>
      </c>
      <c r="J910" s="85" t="inlineStr">
        <is>
          <t>-</t>
        </is>
      </c>
      <c r="K910" s="77" t="inlineStr">
        <is>
          <t>House No#10/A, Road#1, Kallayanpur, Mirpur Dhaka-1207</t>
        </is>
      </c>
      <c r="L910" s="77" t="inlineStr">
        <is>
          <t>Vill-Bhabaripur, P.S-Naogaon, Post-Santahar, Dis-Naogaon</t>
        </is>
      </c>
      <c r="M910" s="32" t="inlineStr">
        <is>
          <t>01923885100</t>
        </is>
      </c>
      <c r="N910" t="inlineStr">
        <is>
          <t>saikat885100@gmail.com</t>
        </is>
      </c>
    </row>
    <row customHeight="1" ht="12.75" r="911" s="161">
      <c r="A911" s="10" t="n"/>
      <c r="B911" s="85" t="n">
        <v>909</v>
      </c>
      <c r="C911" s="85" t="n"/>
      <c r="D911" s="96" t="inlineStr">
        <is>
          <t>B.M Arman Khan</t>
        </is>
      </c>
      <c r="E911" s="29" t="inlineStr">
        <is>
          <t>141-36-033</t>
        </is>
      </c>
      <c r="F911" s="49" t="inlineStr">
        <is>
          <t>LLB</t>
        </is>
      </c>
      <c r="G911" s="90" t="inlineStr">
        <is>
          <t>Spring-2014</t>
        </is>
      </c>
      <c r="H911" s="85" t="inlineStr">
        <is>
          <t>Summer-2014</t>
        </is>
      </c>
      <c r="I911" s="85" t="inlineStr">
        <is>
          <t>-</t>
        </is>
      </c>
      <c r="J911" s="85" t="inlineStr">
        <is>
          <t>-</t>
        </is>
      </c>
      <c r="K911" s="77" t="inlineStr">
        <is>
          <t>House No-593, South Mourail, Brahmanbaria</t>
        </is>
      </c>
      <c r="L911" s="77" t="inlineStr">
        <is>
          <t>House No-593, South Mourail, Brahmanbaria</t>
        </is>
      </c>
      <c r="M911" s="32" t="inlineStr">
        <is>
          <t>01925131013</t>
        </is>
      </c>
      <c r="N911" s="33" t="inlineStr">
        <is>
          <t>Arman17487@yahoo.com</t>
        </is>
      </c>
    </row>
    <row customHeight="1" ht="12.75" r="912" s="161">
      <c r="A912" s="10" t="n"/>
      <c r="B912" s="85" t="n">
        <v>910</v>
      </c>
      <c r="C912" s="85" t="n"/>
      <c r="D912" s="96" t="inlineStr">
        <is>
          <t>Mst. Sharmin Jahan</t>
        </is>
      </c>
      <c r="E912" s="29" t="inlineStr">
        <is>
          <t>102-11-1555</t>
        </is>
      </c>
      <c r="F912" s="49">
        <f>IF((MID(E912,5,2))="10","ENG",IF((MID(E912,5,2))="11","BBA",IF((MID(E912,5,2))="12","MBA(E)",IF((MID(E912,5,2))="14","MBA",IF((MID(E912,5,2))="15","CSE",IF((MID(E912,5,2))="16","CIS",IF((MID(E912,5,2))="17","MS-MIS",IF((MID(E912,5,2))="18","B.COM",IF((MID(E912,5,2))="19","ETE",IF((MID(E912,5,2))="20","CS",IF((MID(E912,5,2))="21","MA-ENG(P)",IF((MID(E912,5,2))="22","MA-ENG(F)",IF((MID(E912,5,2))="23","TE",IF((MID(E912,5,2))="24","JMC",IF((MID(E912,5,2))="25","MS-CSE",IF((MID(E912,5,2))="26","LLB(H)",IF((MID(E912,5,2))="27","BRE",IF((MID(E912,5,2))="28","MSS-JMC",IF((MID(E912,5,2))="29","PHARMACY",IF((MID(E912,5,2))="30","ESDM",IF((MID(E912,5,2))="31","MS-ETE",IF((MID(E912,5,2))="32","MS-TE",IF((MID(E912,5,2))="33","EEE",IF((MID(E912,5,2))="34","NFE",IF((MID(E912,5,2))="35","SWE",IF((MID(E912,5,2))="36","LLB(P)",IF((MID(E912,5,2))="37","LLM(Pre)",IF((MID(E912,5,2))="38","LLM(F)",IF((MID(E912,5,2))="39","ICT",IF((MID(E912,5,2))="40","MTCA",IF((MID(E912,5,2))="41","MS-PH",IF((MID(E912,5,2))="42","ARCH",IF((MID(E912,5,2))="43","THM",IF((MID(E912,5,2))="44","MS-SWE",IF((MID(E912,5,2))="45","ENTRE",IF((MID(E912,5,2))="46","M-PHARM",IF((MID(E912,5,2))="47","CIVIL-ENG",0)))))))))))))))))))))))))))))))))))))</f>
        <v/>
      </c>
      <c r="G912" s="90">
        <f>IF((LEFT(E912,3))="063","Fall-2006",IF((LEFT(E912,3))="071","Spring-2007",IF((LEFT(E912,3))="072","Summer-2007",IF((LEFT(E912,3))="073","Fall-2007",IF((LEFT(E912,3))="081","Spring-2008",IF((LEFT(E912,3))="082","Summer-2008",IF((LEFT(E912,3))="083","Fall-2008",IF((LEFT(E912,3))="091","Spring-2009",IF((LEFT(E912,3))="092","Summer-2009",IF((LEFT(E912,3))="093","Fall-2009",IF((LEFT(E912,3))="101","Spring-2010",IF((LEFT(E912,3))="102","Summer-2010",IF((LEFT(E912,3))="103","Fall-2010",IF((LEFT(E912,3))="111","Spring-2011",IF((LEFT(E912,3))="112","Summer-2011",IF((LEFT(E912,3))="113","Fall-2011",IF((LEFT(E912,3))="121","Spring-2012",IF((LEFT(E912,3))="122","Summer-2012",IF((LEFT(E912,3))="123","Fall-2012",IF((LEFT(E912,3))="131","Spring-2013",IF((LEFT(E912,3))="132","Summer-2013",IF((LEFT(E912,3))="133","Fall-2013",IF((LEFT(E912,3))="141","Spring-2014",IF((LEFT(E912,3))="142","Summer-2014",IF((LEFT(E912,3))="143","Fall-2014",0)))))))))))))))))))))))))</f>
        <v/>
      </c>
      <c r="H912" s="85" t="inlineStr">
        <is>
          <t>Spring-2015</t>
        </is>
      </c>
      <c r="I912" s="85" t="inlineStr">
        <is>
          <t>-</t>
        </is>
      </c>
      <c r="J912" s="85" t="inlineStr">
        <is>
          <t>-</t>
        </is>
      </c>
      <c r="K912" s="77" t="inlineStr">
        <is>
          <t>Amina Nivash (3rd Floor), House 24, Road No-01, Dhaka Real Estate Mahammdpur, Dhaka-1207</t>
        </is>
      </c>
      <c r="L912" s="77" t="inlineStr">
        <is>
          <t>Daksin Natai Para, Bagra</t>
        </is>
      </c>
      <c r="M912" s="32" t="inlineStr">
        <is>
          <t>01677029106</t>
        </is>
      </c>
      <c r="N912" t="inlineStr">
        <is>
          <t>sharmin1555@diu.edu.bd</t>
        </is>
      </c>
    </row>
    <row customHeight="1" ht="12.75" r="913" s="161">
      <c r="A913" s="10" t="n"/>
      <c r="B913" s="85" t="n">
        <v>911</v>
      </c>
      <c r="C913" s="85" t="n"/>
      <c r="D913" s="96" t="inlineStr">
        <is>
          <t>Ismail Hossen</t>
        </is>
      </c>
      <c r="E913" s="29" t="inlineStr">
        <is>
          <t>102-11-1567</t>
        </is>
      </c>
      <c r="F913" s="49">
        <f>IF((MID(E913,5,2))="10","ENG",IF((MID(E913,5,2))="11","BBA",IF((MID(E913,5,2))="12","MBA(E)",IF((MID(E913,5,2))="14","MBA",IF((MID(E913,5,2))="15","CSE",IF((MID(E913,5,2))="16","CIS",IF((MID(E913,5,2))="17","MS-MIS",IF((MID(E913,5,2))="18","B.COM",IF((MID(E913,5,2))="19","ETE",IF((MID(E913,5,2))="20","CS",IF((MID(E913,5,2))="21","MA-ENG(P)",IF((MID(E913,5,2))="22","MA-ENG(F)",IF((MID(E913,5,2))="23","TE",IF((MID(E913,5,2))="24","JMC",IF((MID(E913,5,2))="25","MS-CSE",IF((MID(E913,5,2))="26","LLB(H)",IF((MID(E913,5,2))="27","BRE",IF((MID(E913,5,2))="28","MSS-JMC",IF((MID(E913,5,2))="29","PHARMACY",IF((MID(E913,5,2))="30","ESDM",IF((MID(E913,5,2))="31","MS-ETE",IF((MID(E913,5,2))="32","MS-TE",IF((MID(E913,5,2))="33","EEE",IF((MID(E913,5,2))="34","NFE",IF((MID(E913,5,2))="35","SWE",IF((MID(E913,5,2))="36","LLB(P)",IF((MID(E913,5,2))="37","LLM(Pre)",IF((MID(E913,5,2))="38","LLM(F)",IF((MID(E913,5,2))="39","ICT",IF((MID(E913,5,2))="40","MTCA",IF((MID(E913,5,2))="41","MS-PH",IF((MID(E913,5,2))="42","ARCH",IF((MID(E913,5,2))="43","THM",IF((MID(E913,5,2))="44","MS-SWE",IF((MID(E913,5,2))="45","ENTRE",IF((MID(E913,5,2))="46","M-PHARM",IF((MID(E913,5,2))="47","CIVIL-ENG",0)))))))))))))))))))))))))))))))))))))</f>
        <v/>
      </c>
      <c r="G913" s="90">
        <f>IF((LEFT(E913,3))="063","Fall-2006",IF((LEFT(E913,3))="071","Spring-2007",IF((LEFT(E913,3))="072","Summer-2007",IF((LEFT(E913,3))="073","Fall-2007",IF((LEFT(E913,3))="081","Spring-2008",IF((LEFT(E913,3))="082","Summer-2008",IF((LEFT(E913,3))="083","Fall-2008",IF((LEFT(E913,3))="091","Spring-2009",IF((LEFT(E913,3))="092","Summer-2009",IF((LEFT(E913,3))="093","Fall-2009",IF((LEFT(E913,3))="101","Spring-2010",IF((LEFT(E913,3))="102","Summer-2010",IF((LEFT(E913,3))="103","Fall-2010",IF((LEFT(E913,3))="111","Spring-2011",IF((LEFT(E913,3))="112","Summer-2011",IF((LEFT(E913,3))="113","Fall-2011",IF((LEFT(E913,3))="121","Spring-2012",IF((LEFT(E913,3))="122","Summer-2012",IF((LEFT(E913,3))="123","Fall-2012",IF((LEFT(E913,3))="131","Spring-2013",IF((LEFT(E913,3))="132","Summer-2013",IF((LEFT(E913,3))="133","Fall-2013",IF((LEFT(E913,3))="141","Spring-2014",IF((LEFT(E913,3))="142","Summer-2014",IF((LEFT(E913,3))="143","Fall-2014",0)))))))))))))))))))))))))</f>
        <v/>
      </c>
      <c r="H913" s="85" t="inlineStr">
        <is>
          <t>Fall-2014</t>
        </is>
      </c>
      <c r="I913" s="85" t="inlineStr">
        <is>
          <t>-</t>
        </is>
      </c>
      <c r="J913" s="85" t="inlineStr">
        <is>
          <t>-</t>
        </is>
      </c>
      <c r="K913" s="77" t="inlineStr">
        <is>
          <t>51-2 West Rajabazar, Sher-e-Bangla Nagar, Dhaka-1215</t>
        </is>
      </c>
      <c r="L913" s="77" t="inlineStr">
        <is>
          <t>Vill-Nankara, P.O-Jamukara, P.S-Chouddagram, Dis-Comilla</t>
        </is>
      </c>
      <c r="M913" s="32" t="inlineStr">
        <is>
          <t>01686838235</t>
        </is>
      </c>
      <c r="N913" t="inlineStr">
        <is>
          <t>ismail_1567@diu.edu.bd</t>
        </is>
      </c>
    </row>
    <row customHeight="1" ht="12.75" r="914" s="161">
      <c r="A914" s="10" t="n"/>
      <c r="B914" s="85" t="n">
        <v>912</v>
      </c>
      <c r="C914" s="85" t="n"/>
      <c r="D914" s="86" t="inlineStr">
        <is>
          <t>Md.  Abu Saif</t>
        </is>
      </c>
      <c r="E914" s="86" t="inlineStr">
        <is>
          <t>113-23-2654</t>
        </is>
      </c>
      <c r="F914" s="49">
        <f>IF((MID(E914,5,2))="10","ENG",IF((MID(E914,5,2))="11","BBA",IF((MID(E914,5,2))="12","MBA(E)",IF((MID(E914,5,2))="14","MBA",IF((MID(E914,5,2))="15","CSE",IF((MID(E914,5,2))="16","CIS",IF((MID(E914,5,2))="17","MS-MIS",IF((MID(E914,5,2))="18","B.COM",IF((MID(E914,5,2))="19","ETE",IF((MID(E914,5,2))="20","CS",IF((MID(E914,5,2))="21","MA-ENG(P)",IF((MID(E914,5,2))="22","MA-ENG(F)",IF((MID(E914,5,2))="23","TE",IF((MID(E914,5,2))="24","JMC",IF((MID(E914,5,2))="25","MS-CSE",IF((MID(E914,5,2))="26","LLB(H)",IF((MID(E914,5,2))="27","BRE",IF((MID(E914,5,2))="28","MSS-JMC",IF((MID(E914,5,2))="29","PHARMACY",IF((MID(E914,5,2))="30","ESDM",IF((MID(E914,5,2))="31","MS-ETE",IF((MID(E914,5,2))="32","MS-TE",IF((MID(E914,5,2))="33","EEE",IF((MID(E914,5,2))="34","NFE",IF((MID(E914,5,2))="35","SWE",IF((MID(E914,5,2))="36","LLB(P)",IF((MID(E914,5,2))="37","LLM(Pre)",IF((MID(E914,5,2))="38","LLM(F)",IF((MID(E914,5,2))="39","ICT",IF((MID(E914,5,2))="40","MTCA",IF((MID(E914,5,2))="41","MS-PH",IF((MID(E914,5,2))="42","ARCH",IF((MID(E914,5,2))="43","THM",IF((MID(E914,5,2))="44","MS-SWE",IF((MID(E914,5,2))="45","ENTRE",IF((MID(E914,5,2))="46","M-PHARM",IF((MID(E914,5,2))="47","CIVIL-ENG",0)))))))))))))))))))))))))))))))))))))</f>
        <v/>
      </c>
      <c r="G914" s="90">
        <f>IF((LEFT(E914,3))="063","Fall-2006",IF((LEFT(E914,3))="071","Spring-2007",IF((LEFT(E914,3))="072","Summer-2007",IF((LEFT(E914,3))="073","Fall-2007",IF((LEFT(E914,3))="081","Spring-2008",IF((LEFT(E914,3))="082","Summer-2008",IF((LEFT(E914,3))="083","Fall-2008",IF((LEFT(E914,3))="091","Spring-2009",IF((LEFT(E914,3))="092","Summer-2009",IF((LEFT(E914,3))="093","Fall-2009",IF((LEFT(E914,3))="101","Spring-2010",IF((LEFT(E914,3))="102","Summer-2010",IF((LEFT(E914,3))="103","Fall-2010",IF((LEFT(E914,3))="111","Spring-2011",IF((LEFT(E914,3))="112","Summer-2011",IF((LEFT(E914,3))="113","Fall-2011",IF((LEFT(E914,3))="121","Spring-2012",IF((LEFT(E914,3))="122","Summer-2012",IF((LEFT(E914,3))="123","Fall-2012",IF((LEFT(E914,3))="131","Spring-2013",IF((LEFT(E914,3))="132","Summer-2013",IF((LEFT(E914,3))="133","Fall-2013",IF((LEFT(E914,3))="141","Spring-2014",IF((LEFT(E914,3))="142","Summer-2014",IF((LEFT(E914,3))="143","Fall-2014",0)))))))))))))))))))))))))</f>
        <v/>
      </c>
      <c r="H914" s="85" t="inlineStr">
        <is>
          <t>Fall-2015</t>
        </is>
      </c>
      <c r="I914" s="85" t="inlineStr">
        <is>
          <t>Crossline Knitt Fabric LTD. Tongi</t>
        </is>
      </c>
      <c r="J914" s="85" t="inlineStr">
        <is>
          <t>Asst. Production Officer</t>
        </is>
      </c>
      <c r="K914" s="85" t="inlineStr">
        <is>
          <t>Nondiny, 105, Dhaka, Sukrabad</t>
        </is>
      </c>
      <c r="L914" s="85" t="inlineStr">
        <is>
          <t>Vill: Hogla, PO: Gomastapur, TH: Gomastapur, Dist: Chapainawabganj</t>
        </is>
      </c>
      <c r="M914" s="17" t="n">
        <v>1737804931</v>
      </c>
      <c r="N914" s="23">
        <f>HYPERLINK("mailto:saif4931@gmail.com","saif4931@gmail.com")</f>
        <v/>
      </c>
    </row>
    <row customHeight="1" ht="12.75" r="915" s="161">
      <c r="A915" s="10" t="n"/>
      <c r="B915" s="85" t="n">
        <v>913</v>
      </c>
      <c r="C915" s="85" t="n"/>
      <c r="D915" s="96" t="inlineStr">
        <is>
          <t>Fatema Islam</t>
        </is>
      </c>
      <c r="E915" s="29" t="inlineStr">
        <is>
          <t>093-11-1312</t>
        </is>
      </c>
      <c r="F915" s="49">
        <f>IF((MID(E915,5,2))="10","ENG",IF((MID(E915,5,2))="11","BBA",IF((MID(E915,5,2))="12","MBA(E)",IF((MID(E915,5,2))="14","MBA",IF((MID(E915,5,2))="15","CSE",IF((MID(E915,5,2))="16","CIS",IF((MID(E915,5,2))="17","MS-MIS",IF((MID(E915,5,2))="18","B.COM",IF((MID(E915,5,2))="19","ETE",IF((MID(E915,5,2))="20","CS",IF((MID(E915,5,2))="21","MA-ENG(P)",IF((MID(E915,5,2))="22","MA-ENG(F)",IF((MID(E915,5,2))="23","TE",IF((MID(E915,5,2))="24","JMC",IF((MID(E915,5,2))="25","MS-CSE",IF((MID(E915,5,2))="26","LLB(H)",IF((MID(E915,5,2))="27","BRE",IF((MID(E915,5,2))="28","MSS-JMC",IF((MID(E915,5,2))="29","PHARMACY",IF((MID(E915,5,2))="30","ESDM",IF((MID(E915,5,2))="31","MS-ETE",IF((MID(E915,5,2))="32","MS-TE",IF((MID(E915,5,2))="33","EEE",IF((MID(E915,5,2))="34","NFE",IF((MID(E915,5,2))="35","SWE",IF((MID(E915,5,2))="36","LLB(P)",IF((MID(E915,5,2))="37","LLM(Pre)",IF((MID(E915,5,2))="38","LLM(F)",IF((MID(E915,5,2))="39","ICT",IF((MID(E915,5,2))="40","MTCA",IF((MID(E915,5,2))="41","MS-PH",IF((MID(E915,5,2))="42","ARCH",IF((MID(E915,5,2))="43","THM",IF((MID(E915,5,2))="44","MS-SWE",IF((MID(E915,5,2))="45","ENTRE",IF((MID(E915,5,2))="46","M-PHARM",IF((MID(E915,5,2))="47","CIVIL-ENG",0)))))))))))))))))))))))))))))))))))))</f>
        <v/>
      </c>
      <c r="G915" s="90">
        <f>IF((LEFT(E915,3))="063","Fall-2006",IF((LEFT(E915,3))="071","Spring-2007",IF((LEFT(E915,3))="072","Summer-2007",IF((LEFT(E915,3))="073","Fall-2007",IF((LEFT(E915,3))="081","Spring-2008",IF((LEFT(E915,3))="082","Summer-2008",IF((LEFT(E915,3))="083","Fall-2008",IF((LEFT(E915,3))="091","Spring-2009",IF((LEFT(E915,3))="092","Summer-2009",IF((LEFT(E915,3))="093","Fall-2009",IF((LEFT(E915,3))="101","Spring-2010",IF((LEFT(E915,3))="102","Summer-2010",IF((LEFT(E915,3))="103","Fall-2010",IF((LEFT(E915,3))="111","Spring-2011",IF((LEFT(E915,3))="112","Summer-2011",IF((LEFT(E915,3))="113","Fall-2011",IF((LEFT(E915,3))="121","Spring-2012",IF((LEFT(E915,3))="122","Summer-2012",IF((LEFT(E915,3))="123","Fall-2012",IF((LEFT(E915,3))="131","Spring-2013",IF((LEFT(E915,3))="132","Summer-2013",IF((LEFT(E915,3))="133","Fall-2013",IF((LEFT(E915,3))="141","Spring-2014",IF((LEFT(E915,3))="142","Summer-2014",IF((LEFT(E915,3))="143","Fall-2014",0)))))))))))))))))))))))))</f>
        <v/>
      </c>
      <c r="H915" s="85" t="inlineStr">
        <is>
          <t>Fall-2014</t>
        </is>
      </c>
      <c r="I915" s="85" t="inlineStr">
        <is>
          <t>-</t>
        </is>
      </c>
      <c r="J915" s="85" t="inlineStr">
        <is>
          <t>-</t>
        </is>
      </c>
      <c r="K915" s="85" t="inlineStr">
        <is>
          <t>48/G/3, West Razabazar, Tejgaon, Dhaka</t>
        </is>
      </c>
      <c r="L915" s="85" t="inlineStr">
        <is>
          <t>48/G/3, West Razabazar, Tejgaon, Dhaka</t>
        </is>
      </c>
      <c r="M915" s="32" t="inlineStr">
        <is>
          <t>01673789448</t>
        </is>
      </c>
      <c r="N915" s="90" t="inlineStr">
        <is>
          <t>fatema_1312@diu.edu.bd</t>
        </is>
      </c>
    </row>
    <row customHeight="1" ht="12.75" r="916" s="161">
      <c r="A916" s="10" t="n"/>
      <c r="B916" s="85" t="n">
        <v>914</v>
      </c>
      <c r="C916" s="85" t="n"/>
      <c r="D916" s="96" t="inlineStr">
        <is>
          <t>Rehena Akter</t>
        </is>
      </c>
      <c r="E916" s="29" t="inlineStr">
        <is>
          <t>112-11-2130</t>
        </is>
      </c>
      <c r="F916" s="49">
        <f>IF((MID(E916,5,2))="10","ENG",IF((MID(E916,5,2))="11","BBA",IF((MID(E916,5,2))="12","MBA(E)",IF((MID(E916,5,2))="14","MBA",IF((MID(E916,5,2))="15","CSE",IF((MID(E916,5,2))="16","CIS",IF((MID(E916,5,2))="17","MS-MIS",IF((MID(E916,5,2))="18","B.COM",IF((MID(E916,5,2))="19","ETE",IF((MID(E916,5,2))="20","CS",IF((MID(E916,5,2))="21","MA-ENG(P)",IF((MID(E916,5,2))="22","MA-ENG(F)",IF((MID(E916,5,2))="23","TE",IF((MID(E916,5,2))="24","JMC",IF((MID(E916,5,2))="25","MS-CSE",IF((MID(E916,5,2))="26","LLB(H)",IF((MID(E916,5,2))="27","BRE",IF((MID(E916,5,2))="28","MSS-JMC",IF((MID(E916,5,2))="29","PHARMACY",IF((MID(E916,5,2))="30","ESDM",IF((MID(E916,5,2))="31","MS-ETE",IF((MID(E916,5,2))="32","MS-TE",IF((MID(E916,5,2))="33","EEE",IF((MID(E916,5,2))="34","NFE",IF((MID(E916,5,2))="35","SWE",IF((MID(E916,5,2))="36","LLB(P)",IF((MID(E916,5,2))="37","LLM(Pre)",IF((MID(E916,5,2))="38","LLM(F)",IF((MID(E916,5,2))="39","ICT",IF((MID(E916,5,2))="40","MTCA",IF((MID(E916,5,2))="41","MS-PH",IF((MID(E916,5,2))="42","ARCH",IF((MID(E916,5,2))="43","THM",IF((MID(E916,5,2))="44","MS-SWE",IF((MID(E916,5,2))="45","ENTRE",IF((MID(E916,5,2))="46","M-PHARM",IF((MID(E916,5,2))="47","CIVIL-ENG",0)))))))))))))))))))))))))))))))))))))</f>
        <v/>
      </c>
      <c r="G916" s="90">
        <f>IF((LEFT(E916,3))="063","Fall-2006",IF((LEFT(E916,3))="071","Spring-2007",IF((LEFT(E916,3))="072","Summer-2007",IF((LEFT(E916,3))="073","Fall-2007",IF((LEFT(E916,3))="081","Spring-2008",IF((LEFT(E916,3))="082","Summer-2008",IF((LEFT(E916,3))="083","Fall-2008",IF((LEFT(E916,3))="091","Spring-2009",IF((LEFT(E916,3))="092","Summer-2009",IF((LEFT(E916,3))="093","Fall-2009",IF((LEFT(E916,3))="101","Spring-2010",IF((LEFT(E916,3))="102","Summer-2010",IF((LEFT(E916,3))="103","Fall-2010",IF((LEFT(E916,3))="111","Spring-2011",IF((LEFT(E916,3))="112","Summer-2011",IF((LEFT(E916,3))="113","Fall-2011",IF((LEFT(E916,3))="121","Spring-2012",IF((LEFT(E916,3))="122","Summer-2012",IF((LEFT(E916,3))="123","Fall-2012",IF((LEFT(E916,3))="131","Spring-2013",IF((LEFT(E916,3))="132","Summer-2013",IF((LEFT(E916,3))="133","Fall-2013",IF((LEFT(E916,3))="141","Spring-2014",IF((LEFT(E916,3))="142","Summer-2014",IF((LEFT(E916,3))="143","Fall-2014",0)))))))))))))))))))))))))</f>
        <v/>
      </c>
      <c r="H916" s="85" t="inlineStr">
        <is>
          <t>Spring-2015</t>
        </is>
      </c>
      <c r="I916" s="85" t="inlineStr">
        <is>
          <t>Fakir Fashion LTD. ( Narayanganj)</t>
        </is>
      </c>
      <c r="J916" s="85" t="inlineStr">
        <is>
          <t>Asst. Officer</t>
        </is>
      </c>
      <c r="K916" s="77" t="inlineStr">
        <is>
          <t>East Boxnagar</t>
        </is>
      </c>
      <c r="L916" s="77" t="inlineStr">
        <is>
          <t>East Boxnagar, Sarulia, Demra, Dhaka</t>
        </is>
      </c>
      <c r="M916" s="32" t="inlineStr">
        <is>
          <t>01685097622</t>
        </is>
      </c>
      <c r="N916" s="90" t="inlineStr">
        <is>
          <t>rehena11-2130@diu.edu.bd</t>
        </is>
      </c>
    </row>
    <row customHeight="1" ht="12.75" r="917" s="161">
      <c r="A917" s="10" t="n"/>
      <c r="B917" s="85" t="n">
        <v>915</v>
      </c>
      <c r="C917" s="85" t="n"/>
      <c r="D917" s="96" t="inlineStr">
        <is>
          <t>Pretam Chandra</t>
        </is>
      </c>
      <c r="E917" s="29" t="inlineStr">
        <is>
          <t>112-11-2129</t>
        </is>
      </c>
      <c r="F917" s="49">
        <f>IF((MID(E917,5,2))="10","ENG",IF((MID(E917,5,2))="11","BBA",IF((MID(E917,5,2))="12","MBA(E)",IF((MID(E917,5,2))="14","MBA",IF((MID(E917,5,2))="15","CSE",IF((MID(E917,5,2))="16","CIS",IF((MID(E917,5,2))="17","MS-MIS",IF((MID(E917,5,2))="18","B.COM",IF((MID(E917,5,2))="19","ETE",IF((MID(E917,5,2))="20","CS",IF((MID(E917,5,2))="21","MA-ENG(P)",IF((MID(E917,5,2))="22","MA-ENG(F)",IF((MID(E917,5,2))="23","TE",IF((MID(E917,5,2))="24","JMC",IF((MID(E917,5,2))="25","MS-CSE",IF((MID(E917,5,2))="26","LLB(H)",IF((MID(E917,5,2))="27","BRE",IF((MID(E917,5,2))="28","MSS-JMC",IF((MID(E917,5,2))="29","PHARMACY",IF((MID(E917,5,2))="30","ESDM",IF((MID(E917,5,2))="31","MS-ETE",IF((MID(E917,5,2))="32","MS-TE",IF((MID(E917,5,2))="33","EEE",IF((MID(E917,5,2))="34","NFE",IF((MID(E917,5,2))="35","SWE",IF((MID(E917,5,2))="36","LLB(P)",IF((MID(E917,5,2))="37","LLM(Pre)",IF((MID(E917,5,2))="38","LLM(F)",IF((MID(E917,5,2))="39","ICT",IF((MID(E917,5,2))="40","MTCA",IF((MID(E917,5,2))="41","MS-PH",IF((MID(E917,5,2))="42","ARCH",IF((MID(E917,5,2))="43","THM",IF((MID(E917,5,2))="44","MS-SWE",IF((MID(E917,5,2))="45","ENTRE",IF((MID(E917,5,2))="46","M-PHARM",IF((MID(E917,5,2))="47","CIVIL-ENG",0)))))))))))))))))))))))))))))))))))))</f>
        <v/>
      </c>
      <c r="G917" s="90">
        <f>IF((LEFT(E917,3))="063","Fall-2006",IF((LEFT(E917,3))="071","Spring-2007",IF((LEFT(E917,3))="072","Summer-2007",IF((LEFT(E917,3))="073","Fall-2007",IF((LEFT(E917,3))="081","Spring-2008",IF((LEFT(E917,3))="082","Summer-2008",IF((LEFT(E917,3))="083","Fall-2008",IF((LEFT(E917,3))="091","Spring-2009",IF((LEFT(E917,3))="092","Summer-2009",IF((LEFT(E917,3))="093","Fall-2009",IF((LEFT(E917,3))="101","Spring-2010",IF((LEFT(E917,3))="102","Summer-2010",IF((LEFT(E917,3))="103","Fall-2010",IF((LEFT(E917,3))="111","Spring-2011",IF((LEFT(E917,3))="112","Summer-2011",IF((LEFT(E917,3))="113","Fall-2011",IF((LEFT(E917,3))="121","Spring-2012",IF((LEFT(E917,3))="122","Summer-2012",IF((LEFT(E917,3))="123","Fall-2012",IF((LEFT(E917,3))="131","Spring-2013",IF((LEFT(E917,3))="132","Summer-2013",IF((LEFT(E917,3))="133","Fall-2013",IF((LEFT(E917,3))="141","Spring-2014",IF((LEFT(E917,3))="142","Summer-2014",IF((LEFT(E917,3))="143","Fall-2014",0)))))))))))))))))))))))))</f>
        <v/>
      </c>
      <c r="H917" s="85" t="inlineStr">
        <is>
          <t>Spring-2015</t>
        </is>
      </c>
      <c r="I917" s="85" t="inlineStr">
        <is>
          <t>-</t>
        </is>
      </c>
      <c r="J917" s="85" t="inlineStr">
        <is>
          <t>-</t>
        </is>
      </c>
      <c r="K917" s="77" t="inlineStr">
        <is>
          <t>80 No, Lake Cireus, Kalabagar, (Dolphin goli), Dhaka</t>
        </is>
      </c>
      <c r="L917" s="77" t="inlineStr">
        <is>
          <t>Katia Karmoker Para Satkhira, Post-Satkhira, Thana-Satkhira</t>
        </is>
      </c>
      <c r="M917" s="32" t="inlineStr">
        <is>
          <t>01746484214</t>
        </is>
      </c>
      <c r="N917" t="inlineStr">
        <is>
          <t>pretamil_2129@diu.edu.bd</t>
        </is>
      </c>
    </row>
    <row customHeight="1" ht="12.75" r="918" s="161">
      <c r="A918" s="10" t="n"/>
      <c r="B918" s="85" t="n">
        <v>916</v>
      </c>
      <c r="C918" s="85" t="n"/>
      <c r="D918" s="96" t="inlineStr">
        <is>
          <t>Jannatul Ferdous</t>
        </is>
      </c>
      <c r="E918" s="29" t="inlineStr">
        <is>
          <t>112-11-2155</t>
        </is>
      </c>
      <c r="F918" s="49">
        <f>IF((MID(E918,5,2))="10","ENG",IF((MID(E918,5,2))="11","BBA",IF((MID(E918,5,2))="12","MBA(E)",IF((MID(E918,5,2))="14","MBA",IF((MID(E918,5,2))="15","CSE",IF((MID(E918,5,2))="16","CIS",IF((MID(E918,5,2))="17","MS-MIS",IF((MID(E918,5,2))="18","B.COM",IF((MID(E918,5,2))="19","ETE",IF((MID(E918,5,2))="20","CS",IF((MID(E918,5,2))="21","MA-ENG(P)",IF((MID(E918,5,2))="22","MA-ENG(F)",IF((MID(E918,5,2))="23","TE",IF((MID(E918,5,2))="24","JMC",IF((MID(E918,5,2))="25","MS-CSE",IF((MID(E918,5,2))="26","LLB(H)",IF((MID(E918,5,2))="27","BRE",IF((MID(E918,5,2))="28","MSS-JMC",IF((MID(E918,5,2))="29","PHARMACY",IF((MID(E918,5,2))="30","ESDM",IF((MID(E918,5,2))="31","MS-ETE",IF((MID(E918,5,2))="32","MS-TE",IF((MID(E918,5,2))="33","EEE",IF((MID(E918,5,2))="34","NFE",IF((MID(E918,5,2))="35","SWE",IF((MID(E918,5,2))="36","LLB(P)",IF((MID(E918,5,2))="37","LLM(Pre)",IF((MID(E918,5,2))="38","LLM(F)",IF((MID(E918,5,2))="39","ICT",IF((MID(E918,5,2))="40","MTCA",IF((MID(E918,5,2))="41","MS-PH",IF((MID(E918,5,2))="42","ARCH",IF((MID(E918,5,2))="43","THM",IF((MID(E918,5,2))="44","MS-SWE",IF((MID(E918,5,2))="45","ENTRE",IF((MID(E918,5,2))="46","M-PHARM",IF((MID(E918,5,2))="47","CIVIL-ENG",0)))))))))))))))))))))))))))))))))))))</f>
        <v/>
      </c>
      <c r="G918" s="90">
        <f>IF((LEFT(E918,3))="063","Fall-2006",IF((LEFT(E918,3))="071","Spring-2007",IF((LEFT(E918,3))="072","Summer-2007",IF((LEFT(E918,3))="073","Fall-2007",IF((LEFT(E918,3))="081","Spring-2008",IF((LEFT(E918,3))="082","Summer-2008",IF((LEFT(E918,3))="083","Fall-2008",IF((LEFT(E918,3))="091","Spring-2009",IF((LEFT(E918,3))="092","Summer-2009",IF((LEFT(E918,3))="093","Fall-2009",IF((LEFT(E918,3))="101","Spring-2010",IF((LEFT(E918,3))="102","Summer-2010",IF((LEFT(E918,3))="103","Fall-2010",IF((LEFT(E918,3))="111","Spring-2011",IF((LEFT(E918,3))="112","Summer-2011",IF((LEFT(E918,3))="113","Fall-2011",IF((LEFT(E918,3))="121","Spring-2012",IF((LEFT(E918,3))="122","Summer-2012",IF((LEFT(E918,3))="123","Fall-2012",IF((LEFT(E918,3))="131","Spring-2013",IF((LEFT(E918,3))="132","Summer-2013",IF((LEFT(E918,3))="133","Fall-2013",IF((LEFT(E918,3))="141","Spring-2014",IF((LEFT(E918,3))="142","Summer-2014",IF((LEFT(E918,3))="143","Fall-2014",0)))))))))))))))))))))))))</f>
        <v/>
      </c>
      <c r="H918" s="85" t="inlineStr">
        <is>
          <t>Fall-2014</t>
        </is>
      </c>
      <c r="I918" s="85" t="inlineStr">
        <is>
          <t>-</t>
        </is>
      </c>
      <c r="J918" s="85" t="inlineStr">
        <is>
          <t>-</t>
        </is>
      </c>
      <c r="K918" s="77" t="inlineStr">
        <is>
          <t>52.No.Suklal, DAS Lane, Kagujitula, Sutrapur, Dhaka-1100</t>
        </is>
      </c>
      <c r="L918" s="77" t="inlineStr">
        <is>
          <t>Vill-Sujanagar, Dis-Munshigong, thana-Rampal</t>
        </is>
      </c>
      <c r="M918" s="32" t="inlineStr">
        <is>
          <t>01688598015</t>
        </is>
      </c>
      <c r="N918" t="inlineStr">
        <is>
          <t>nishu.rahman07@yahoo.com</t>
        </is>
      </c>
    </row>
    <row customHeight="1" ht="12.75" r="919" s="161">
      <c r="A919" s="10" t="n"/>
      <c r="B919" s="85" t="n">
        <v>917</v>
      </c>
      <c r="C919" s="85" t="n"/>
      <c r="D919" s="96" t="inlineStr">
        <is>
          <t>Farid Ahmed</t>
        </is>
      </c>
      <c r="E919" s="29" t="inlineStr">
        <is>
          <t>131-14-981</t>
        </is>
      </c>
      <c r="F919" s="49">
        <f>IF((MID(E919,5,2))="10","ENG",IF((MID(E919,5,2))="11","BBA",IF((MID(E919,5,2))="12","MBA(E)",IF((MID(E919,5,2))="14","MBA",IF((MID(E919,5,2))="15","CSE",IF((MID(E919,5,2))="16","CIS",IF((MID(E919,5,2))="17","MS-MIS",IF((MID(E919,5,2))="18","B.COM",IF((MID(E919,5,2))="19","ETE",IF((MID(E919,5,2))="20","CS",IF((MID(E919,5,2))="21","MA-ENG(P)",IF((MID(E919,5,2))="22","MA-ENG(F)",IF((MID(E919,5,2))="23","TE",IF((MID(E919,5,2))="24","JMC",IF((MID(E919,5,2))="25","MS-CSE",IF((MID(E919,5,2))="26","LLB(H)",IF((MID(E919,5,2))="27","BRE",IF((MID(E919,5,2))="28","MSS-JMC",IF((MID(E919,5,2))="29","PHARMACY",IF((MID(E919,5,2))="30","ESDM",IF((MID(E919,5,2))="31","MS-ETE",IF((MID(E919,5,2))="32","MS-TE",IF((MID(E919,5,2))="33","EEE",IF((MID(E919,5,2))="34","NFE",IF((MID(E919,5,2))="35","SWE",IF((MID(E919,5,2))="36","LLB(P)",IF((MID(E919,5,2))="37","LLM(Pre)",IF((MID(E919,5,2))="38","LLM(F)",IF((MID(E919,5,2))="39","ICT",IF((MID(E919,5,2))="40","MTCA",IF((MID(E919,5,2))="41","MS-PH",IF((MID(E919,5,2))="42","ARCH",IF((MID(E919,5,2))="43","THM",IF((MID(E919,5,2))="44","MS-SWE",IF((MID(E919,5,2))="45","ENTRE",IF((MID(E919,5,2))="46","M-PHARM",IF((MID(E919,5,2))="47","CIVIL-ENG",0)))))))))))))))))))))))))))))))))))))</f>
        <v/>
      </c>
      <c r="G919" s="90">
        <f>IF((LEFT(E919,3))="063","Fall-2006",IF((LEFT(E919,3))="071","Spring-2007",IF((LEFT(E919,3))="072","Summer-2007",IF((LEFT(E919,3))="073","Fall-2007",IF((LEFT(E919,3))="081","Spring-2008",IF((LEFT(E919,3))="082","Summer-2008",IF((LEFT(E919,3))="083","Fall-2008",IF((LEFT(E919,3))="091","Spring-2009",IF((LEFT(E919,3))="092","Summer-2009",IF((LEFT(E919,3))="093","Fall-2009",IF((LEFT(E919,3))="101","Spring-2010",IF((LEFT(E919,3))="102","Summer-2010",IF((LEFT(E919,3))="103","Fall-2010",IF((LEFT(E919,3))="111","Spring-2011",IF((LEFT(E919,3))="112","Summer-2011",IF((LEFT(E919,3))="113","Fall-2011",IF((LEFT(E919,3))="121","Spring-2012",IF((LEFT(E919,3))="122","Summer-2012",IF((LEFT(E919,3))="123","Fall-2012",IF((LEFT(E919,3))="131","Spring-2013",IF((LEFT(E919,3))="132","Summer-2013",IF((LEFT(E919,3))="133","Fall-2013",IF((LEFT(E919,3))="141","Spring-2014",IF((LEFT(E919,3))="142","Summer-2014",IF((LEFT(E919,3))="143","Fall-2014",0)))))))))))))))))))))))))</f>
        <v/>
      </c>
      <c r="H919" s="85" t="inlineStr">
        <is>
          <t>Fall-2014</t>
        </is>
      </c>
      <c r="I919" s="85" t="inlineStr">
        <is>
          <t xml:space="preserve">Otobi LTD. </t>
        </is>
      </c>
      <c r="J919" s="85" t="inlineStr">
        <is>
          <t>Executive CRM, Corporate</t>
        </is>
      </c>
      <c r="K919" s="77" t="inlineStr">
        <is>
          <t>24 Hatkhola Road, Tikatuly, Dhaka-1203, Flat- 4/C</t>
        </is>
      </c>
      <c r="L919" s="77" t="inlineStr">
        <is>
          <t>Vill: South Mathabanga , PO; Rosulpur, PS: Gazaria, Munshiganj</t>
        </is>
      </c>
      <c r="M919" s="32" t="inlineStr">
        <is>
          <t>01914633931</t>
        </is>
      </c>
      <c r="N919" s="90" t="inlineStr">
        <is>
          <t>sajib-diu238@diu.edu.bd</t>
        </is>
      </c>
    </row>
    <row customHeight="1" ht="12.75" r="920" s="161">
      <c r="A920" s="10" t="n"/>
      <c r="B920" s="85" t="n">
        <v>918</v>
      </c>
      <c r="C920" s="85" t="n"/>
      <c r="D920" s="96" t="inlineStr">
        <is>
          <t>Tajnuva Aktar</t>
        </is>
      </c>
      <c r="E920" s="29" t="inlineStr">
        <is>
          <t>111-11-1948</t>
        </is>
      </c>
      <c r="F920" s="49">
        <f>IF((MID(E920,5,2))="10","ENG",IF((MID(E920,5,2))="11","BBA",IF((MID(E920,5,2))="12","MBA(E)",IF((MID(E920,5,2))="14","MBA",IF((MID(E920,5,2))="15","CSE",IF((MID(E920,5,2))="16","CIS",IF((MID(E920,5,2))="17","MS-MIS",IF((MID(E920,5,2))="18","B.COM",IF((MID(E920,5,2))="19","ETE",IF((MID(E920,5,2))="20","CS",IF((MID(E920,5,2))="21","MA-ENG(P)",IF((MID(E920,5,2))="22","MA-ENG(F)",IF((MID(E920,5,2))="23","TE",IF((MID(E920,5,2))="24","JMC",IF((MID(E920,5,2))="25","MS-CSE",IF((MID(E920,5,2))="26","LLB(H)",IF((MID(E920,5,2))="27","BRE",IF((MID(E920,5,2))="28","MSS-JMC",IF((MID(E920,5,2))="29","PHARMACY",IF((MID(E920,5,2))="30","ESDM",IF((MID(E920,5,2))="31","MS-ETE",IF((MID(E920,5,2))="32","MS-TE",IF((MID(E920,5,2))="33","EEE",IF((MID(E920,5,2))="34","NFE",IF((MID(E920,5,2))="35","SWE",IF((MID(E920,5,2))="36","LLB(P)",IF((MID(E920,5,2))="37","LLM(Pre)",IF((MID(E920,5,2))="38","LLM(F)",IF((MID(E920,5,2))="39","ICT",IF((MID(E920,5,2))="40","MTCA",IF((MID(E920,5,2))="41","MS-PH",IF((MID(E920,5,2))="42","ARCH",IF((MID(E920,5,2))="43","THM",IF((MID(E920,5,2))="44","MS-SWE",IF((MID(E920,5,2))="45","ENTRE",IF((MID(E920,5,2))="46","M-PHARM",IF((MID(E920,5,2))="47","CIVIL-ENG",0)))))))))))))))))))))))))))))))))))))</f>
        <v/>
      </c>
      <c r="G920" s="90">
        <f>IF((LEFT(E920,3))="063","Fall-2006",IF((LEFT(E920,3))="071","Spring-2007",IF((LEFT(E920,3))="072","Summer-2007",IF((LEFT(E920,3))="073","Fall-2007",IF((LEFT(E920,3))="081","Spring-2008",IF((LEFT(E920,3))="082","Summer-2008",IF((LEFT(E920,3))="083","Fall-2008",IF((LEFT(E920,3))="091","Spring-2009",IF((LEFT(E920,3))="092","Summer-2009",IF((LEFT(E920,3))="093","Fall-2009",IF((LEFT(E920,3))="101","Spring-2010",IF((LEFT(E920,3))="102","Summer-2010",IF((LEFT(E920,3))="103","Fall-2010",IF((LEFT(E920,3))="111","Spring-2011",IF((LEFT(E920,3))="112","Summer-2011",IF((LEFT(E920,3))="113","Fall-2011",IF((LEFT(E920,3))="121","Spring-2012",IF((LEFT(E920,3))="122","Summer-2012",IF((LEFT(E920,3))="123","Fall-2012",IF((LEFT(E920,3))="131","Spring-2013",IF((LEFT(E920,3))="132","Summer-2013",IF((LEFT(E920,3))="133","Fall-2013",IF((LEFT(E920,3))="141","Spring-2014",IF((LEFT(E920,3))="142","Summer-2014",IF((LEFT(E920,3))="143","Fall-2014",0)))))))))))))))))))))))))</f>
        <v/>
      </c>
      <c r="H920" s="85" t="inlineStr">
        <is>
          <t>Fall-2014</t>
        </is>
      </c>
      <c r="I920" s="85" t="inlineStr">
        <is>
          <t>-</t>
        </is>
      </c>
      <c r="J920" s="85" t="inlineStr">
        <is>
          <t>-</t>
        </is>
      </c>
      <c r="K920" s="77" t="inlineStr">
        <is>
          <t>Atapara, Wapala Bogra 5800(Aryumahal)</t>
        </is>
      </c>
      <c r="L920" s="77" t="inlineStr">
        <is>
          <t>Atapara, Wapala Bogra 5800(Aryumahal)</t>
        </is>
      </c>
      <c r="M920" s="32" t="inlineStr">
        <is>
          <t>01685220865</t>
        </is>
      </c>
      <c r="N920" t="inlineStr">
        <is>
          <t>tajnuva11@diu.edu.bd</t>
        </is>
      </c>
    </row>
    <row customHeight="1" ht="12.75" r="921" s="161">
      <c r="A921" s="10" t="n"/>
      <c r="B921" s="85" t="n">
        <v>919</v>
      </c>
      <c r="C921" s="85" t="n"/>
      <c r="D921" s="96" t="inlineStr">
        <is>
          <t>Md. Ali Reza</t>
        </is>
      </c>
      <c r="E921" s="29" t="inlineStr">
        <is>
          <t>111-23-2488</t>
        </is>
      </c>
      <c r="F921" s="49">
        <f>IF((MID(E921,5,2))="10","ENG",IF((MID(E921,5,2))="11","BBA",IF((MID(E921,5,2))="12","MBA(E)",IF((MID(E921,5,2))="14","MBA",IF((MID(E921,5,2))="15","CSE",IF((MID(E921,5,2))="16","CIS",IF((MID(E921,5,2))="17","MS-MIS",IF((MID(E921,5,2))="18","B.COM",IF((MID(E921,5,2))="19","ETE",IF((MID(E921,5,2))="20","CS",IF((MID(E921,5,2))="21","MA-ENG(P)",IF((MID(E921,5,2))="22","MA-ENG(F)",IF((MID(E921,5,2))="23","TE",IF((MID(E921,5,2))="24","JMC",IF((MID(E921,5,2))="25","MS-CSE",IF((MID(E921,5,2))="26","LLB(H)",IF((MID(E921,5,2))="27","BRE",IF((MID(E921,5,2))="28","MSS-JMC",IF((MID(E921,5,2))="29","PHARMACY",IF((MID(E921,5,2))="30","ESDM",IF((MID(E921,5,2))="31","MS-ETE",IF((MID(E921,5,2))="32","MS-TE",IF((MID(E921,5,2))="33","EEE",IF((MID(E921,5,2))="34","NFE",IF((MID(E921,5,2))="35","SWE",IF((MID(E921,5,2))="36","LLB(P)",IF((MID(E921,5,2))="37","LLM(Pre)",IF((MID(E921,5,2))="38","LLM(F)",IF((MID(E921,5,2))="39","ICT",IF((MID(E921,5,2))="40","MTCA",IF((MID(E921,5,2))="41","MS-PH",IF((MID(E921,5,2))="42","ARCH",IF((MID(E921,5,2))="43","THM",IF((MID(E921,5,2))="44","MS-SWE",IF((MID(E921,5,2))="45","ENTRE",IF((MID(E921,5,2))="46","M-PHARM",IF((MID(E921,5,2))="47","CIVIL-ENG",0)))))))))))))))))))))))))))))))))))))</f>
        <v/>
      </c>
      <c r="G921" s="90">
        <f>IF((LEFT(E921,3))="063","Fall-2006",IF((LEFT(E921,3))="071","Spring-2007",IF((LEFT(E921,3))="072","Summer-2007",IF((LEFT(E921,3))="073","Fall-2007",IF((LEFT(E921,3))="081","Spring-2008",IF((LEFT(E921,3))="082","Summer-2008",IF((LEFT(E921,3))="083","Fall-2008",IF((LEFT(E921,3))="091","Spring-2009",IF((LEFT(E921,3))="092","Summer-2009",IF((LEFT(E921,3))="093","Fall-2009",IF((LEFT(E921,3))="101","Spring-2010",IF((LEFT(E921,3))="102","Summer-2010",IF((LEFT(E921,3))="103","Fall-2010",IF((LEFT(E921,3))="111","Spring-2011",IF((LEFT(E921,3))="112","Summer-2011",IF((LEFT(E921,3))="113","Fall-2011",IF((LEFT(E921,3))="121","Spring-2012",IF((LEFT(E921,3))="122","Summer-2012",IF((LEFT(E921,3))="123","Fall-2012",IF((LEFT(E921,3))="131","Spring-2013",IF((LEFT(E921,3))="132","Summer-2013",IF((LEFT(E921,3))="133","Fall-2013",IF((LEFT(E921,3))="141","Spring-2014",IF((LEFT(E921,3))="142","Summer-2014",IF((LEFT(E921,3))="143","Fall-2014",0)))))))))))))))))))))))))</f>
        <v/>
      </c>
      <c r="H921" s="85" t="inlineStr">
        <is>
          <t>Spring-2015</t>
        </is>
      </c>
      <c r="I921" s="85" t="inlineStr">
        <is>
          <t>GTX Chinesebase Company</t>
        </is>
      </c>
      <c r="J921" s="85" t="inlineStr">
        <is>
          <t>Fabric Merchandiser</t>
        </is>
      </c>
      <c r="K921" s="85" t="inlineStr">
        <is>
          <t>Kamarpara, Setabganj, Dinajpur</t>
        </is>
      </c>
      <c r="L921" s="85" t="inlineStr">
        <is>
          <t>Kamarpara, Setabganj, Dinajpur</t>
        </is>
      </c>
      <c r="M921" s="32" t="inlineStr">
        <is>
          <t>01722847720</t>
        </is>
      </c>
      <c r="N921" s="90" t="inlineStr">
        <is>
          <t>reza23-2488@diu.edu.bd</t>
        </is>
      </c>
    </row>
    <row customHeight="1" ht="12.75" r="922" s="161">
      <c r="A922" s="10" t="n"/>
      <c r="B922" s="85" t="n">
        <v>920</v>
      </c>
      <c r="C922" s="85" t="n"/>
      <c r="D922" s="96" t="inlineStr">
        <is>
          <t>Md. Shahed Rezoun</t>
        </is>
      </c>
      <c r="E922" s="29" t="inlineStr">
        <is>
          <t>111-23-2458</t>
        </is>
      </c>
      <c r="F922" s="49">
        <f>IF((MID(E922,5,2))="10","ENG",IF((MID(E922,5,2))="11","BBA",IF((MID(E922,5,2))="12","MBA(E)",IF((MID(E922,5,2))="14","MBA",IF((MID(E922,5,2))="15","CSE",IF((MID(E922,5,2))="16","CIS",IF((MID(E922,5,2))="17","MS-MIS",IF((MID(E922,5,2))="18","B.COM",IF((MID(E922,5,2))="19","ETE",IF((MID(E922,5,2))="20","CS",IF((MID(E922,5,2))="21","MA-ENG(P)",IF((MID(E922,5,2))="22","MA-ENG(F)",IF((MID(E922,5,2))="23","TE",IF((MID(E922,5,2))="24","JMC",IF((MID(E922,5,2))="25","MS-CSE",IF((MID(E922,5,2))="26","LLB(H)",IF((MID(E922,5,2))="27","BRE",IF((MID(E922,5,2))="28","MSS-JMC",IF((MID(E922,5,2))="29","PHARMACY",IF((MID(E922,5,2))="30","ESDM",IF((MID(E922,5,2))="31","MS-ETE",IF((MID(E922,5,2))="32","MS-TE",IF((MID(E922,5,2))="33","EEE",IF((MID(E922,5,2))="34","NFE",IF((MID(E922,5,2))="35","SWE",IF((MID(E922,5,2))="36","LLB(P)",IF((MID(E922,5,2))="37","LLM(Pre)",IF((MID(E922,5,2))="38","LLM(F)",IF((MID(E922,5,2))="39","ICT",IF((MID(E922,5,2))="40","MTCA",IF((MID(E922,5,2))="41","MS-PH",IF((MID(E922,5,2))="42","ARCH",IF((MID(E922,5,2))="43","THM",IF((MID(E922,5,2))="44","MS-SWE",IF((MID(E922,5,2))="45","ENTRE",IF((MID(E922,5,2))="46","M-PHARM",IF((MID(E922,5,2))="47","CIVIL-ENG",0)))))))))))))))))))))))))))))))))))))</f>
        <v/>
      </c>
      <c r="G922" s="90">
        <f>IF((LEFT(E922,3))="063","Fall-2006",IF((LEFT(E922,3))="071","Spring-2007",IF((LEFT(E922,3))="072","Summer-2007",IF((LEFT(E922,3))="073","Fall-2007",IF((LEFT(E922,3))="081","Spring-2008",IF((LEFT(E922,3))="082","Summer-2008",IF((LEFT(E922,3))="083","Fall-2008",IF((LEFT(E922,3))="091","Spring-2009",IF((LEFT(E922,3))="092","Summer-2009",IF((LEFT(E922,3))="093","Fall-2009",IF((LEFT(E922,3))="101","Spring-2010",IF((LEFT(E922,3))="102","Summer-2010",IF((LEFT(E922,3))="103","Fall-2010",IF((LEFT(E922,3))="111","Spring-2011",IF((LEFT(E922,3))="112","Summer-2011",IF((LEFT(E922,3))="113","Fall-2011",IF((LEFT(E922,3))="121","Spring-2012",IF((LEFT(E922,3))="122","Summer-2012",IF((LEFT(E922,3))="123","Fall-2012",IF((LEFT(E922,3))="131","Spring-2013",IF((LEFT(E922,3))="132","Summer-2013",IF((LEFT(E922,3))="133","Fall-2013",IF((LEFT(E922,3))="141","Spring-2014",IF((LEFT(E922,3))="142","Summer-2014",IF((LEFT(E922,3))="143","Fall-2014",0)))))))))))))))))))))))))</f>
        <v/>
      </c>
      <c r="H922" s="85" t="inlineStr">
        <is>
          <t>Fall-2014</t>
        </is>
      </c>
      <c r="I922" s="85" t="inlineStr">
        <is>
          <t xml:space="preserve">Essential Clothing LTD. </t>
        </is>
      </c>
      <c r="J922" s="85" t="inlineStr">
        <is>
          <t>Asst. Merchandiser</t>
        </is>
      </c>
      <c r="K922" s="85" t="inlineStr">
        <is>
          <t>Vannara, Mouchak, Kaliakoir, Gazipur</t>
        </is>
      </c>
      <c r="L922" s="85" t="inlineStr">
        <is>
          <t>town Colony(Chowdhurypara), Sherpur, Bogra</t>
        </is>
      </c>
      <c r="M922" s="32" t="inlineStr">
        <is>
          <t>01781366464</t>
        </is>
      </c>
      <c r="N922" t="inlineStr">
        <is>
          <t>srezoun@gmail.com</t>
        </is>
      </c>
    </row>
    <row customHeight="1" ht="12.75" r="923" s="161">
      <c r="A923" s="10" t="n"/>
      <c r="B923" s="85" t="n">
        <v>921</v>
      </c>
      <c r="C923" s="85" t="n"/>
      <c r="D923" s="96" t="inlineStr">
        <is>
          <t>Arif Askar Ebna-Mannan</t>
        </is>
      </c>
      <c r="E923" s="29" t="inlineStr">
        <is>
          <t>111-23-127</t>
        </is>
      </c>
      <c r="F923" s="49">
        <f>IF((MID(E923,5,2))="10","ENG",IF((MID(E923,5,2))="11","BBA",IF((MID(E923,5,2))="12","MBA(E)",IF((MID(E923,5,2))="14","MBA",IF((MID(E923,5,2))="15","CSE",IF((MID(E923,5,2))="16","CIS",IF((MID(E923,5,2))="17","MS-MIS",IF((MID(E923,5,2))="18","B.COM",IF((MID(E923,5,2))="19","ETE",IF((MID(E923,5,2))="20","CS",IF((MID(E923,5,2))="21","MA-ENG(P)",IF((MID(E923,5,2))="22","MA-ENG(F)",IF((MID(E923,5,2))="23","TE",IF((MID(E923,5,2))="24","JMC",IF((MID(E923,5,2))="25","MS-CSE",IF((MID(E923,5,2))="26","LLB(H)",IF((MID(E923,5,2))="27","BRE",IF((MID(E923,5,2))="28","MSS-JMC",IF((MID(E923,5,2))="29","PHARMACY",IF((MID(E923,5,2))="30","ESDM",IF((MID(E923,5,2))="31","MS-ETE",IF((MID(E923,5,2))="32","MS-TE",IF((MID(E923,5,2))="33","EEE",IF((MID(E923,5,2))="34","NFE",IF((MID(E923,5,2))="35","SWE",IF((MID(E923,5,2))="36","LLB(P)",IF((MID(E923,5,2))="37","LLM(Pre)",IF((MID(E923,5,2))="38","LLM(F)",IF((MID(E923,5,2))="39","ICT",IF((MID(E923,5,2))="40","MTCA",IF((MID(E923,5,2))="41","MS-PH",IF((MID(E923,5,2))="42","ARCH",IF((MID(E923,5,2))="43","THM",IF((MID(E923,5,2))="44","MS-SWE",IF((MID(E923,5,2))="45","ENTRE",IF((MID(E923,5,2))="46","M-PHARM",IF((MID(E923,5,2))="47","CIVIL-ENG",0)))))))))))))))))))))))))))))))))))))</f>
        <v/>
      </c>
      <c r="G923" s="90">
        <f>IF((LEFT(E923,3))="063","Fall-2006",IF((LEFT(E923,3))="071","Spring-2007",IF((LEFT(E923,3))="072","Summer-2007",IF((LEFT(E923,3))="073","Fall-2007",IF((LEFT(E923,3))="081","Spring-2008",IF((LEFT(E923,3))="082","Summer-2008",IF((LEFT(E923,3))="083","Fall-2008",IF((LEFT(E923,3))="091","Spring-2009",IF((LEFT(E923,3))="092","Summer-2009",IF((LEFT(E923,3))="093","Fall-2009",IF((LEFT(E923,3))="101","Spring-2010",IF((LEFT(E923,3))="102","Summer-2010",IF((LEFT(E923,3))="103","Fall-2010",IF((LEFT(E923,3))="111","Spring-2011",IF((LEFT(E923,3))="112","Summer-2011",IF((LEFT(E923,3))="113","Fall-2011",IF((LEFT(E923,3))="121","Spring-2012",IF((LEFT(E923,3))="122","Summer-2012",IF((LEFT(E923,3))="123","Fall-2012",IF((LEFT(E923,3))="131","Spring-2013",IF((LEFT(E923,3))="132","Summer-2013",IF((LEFT(E923,3))="133","Fall-2013",IF((LEFT(E923,3))="141","Spring-2014",IF((LEFT(E923,3))="142","Summer-2014",IF((LEFT(E923,3))="143","Fall-2014",0)))))))))))))))))))))))))</f>
        <v/>
      </c>
      <c r="H923" s="85" t="inlineStr">
        <is>
          <t>Fall-2014</t>
        </is>
      </c>
      <c r="I923" s="85" t="inlineStr">
        <is>
          <t>Ayman Textile and Housing LTD.</t>
        </is>
      </c>
      <c r="J923" s="85" t="inlineStr">
        <is>
          <t>IE Officer</t>
        </is>
      </c>
      <c r="K923" s="85" t="inlineStr">
        <is>
          <t>House: 110, Tongi, Nishantnagar, Gazipur</t>
        </is>
      </c>
      <c r="L923" s="85" t="inlineStr">
        <is>
          <t>House No: G-4/2, Kaotkhali, Mymensingh</t>
        </is>
      </c>
      <c r="M923" s="32" t="inlineStr">
        <is>
          <t>01675376037</t>
        </is>
      </c>
      <c r="N923" s="90" t="inlineStr">
        <is>
          <t>arif23-127@diu.edu.bd</t>
        </is>
      </c>
    </row>
    <row customHeight="1" ht="12.75" r="924" s="161">
      <c r="A924" s="10" t="n"/>
      <c r="B924" s="85" t="n">
        <v>922</v>
      </c>
      <c r="C924" s="85" t="n"/>
      <c r="D924" s="96" t="inlineStr">
        <is>
          <t>Tanjir Ahmed</t>
        </is>
      </c>
      <c r="E924" s="29" t="inlineStr">
        <is>
          <t>112-23-2596</t>
        </is>
      </c>
      <c r="F924" s="49">
        <f>IF((MID(E924,5,2))="10","ENG",IF((MID(E924,5,2))="11","BBA",IF((MID(E924,5,2))="12","MBA(E)",IF((MID(E924,5,2))="14","MBA",IF((MID(E924,5,2))="15","CSE",IF((MID(E924,5,2))="16","CIS",IF((MID(E924,5,2))="17","MS-MIS",IF((MID(E924,5,2))="18","B.COM",IF((MID(E924,5,2))="19","ETE",IF((MID(E924,5,2))="20","CS",IF((MID(E924,5,2))="21","MA-ENG(P)",IF((MID(E924,5,2))="22","MA-ENG(F)",IF((MID(E924,5,2))="23","TE",IF((MID(E924,5,2))="24","JMC",IF((MID(E924,5,2))="25","MS-CSE",IF((MID(E924,5,2))="26","LLB(H)",IF((MID(E924,5,2))="27","BRE",IF((MID(E924,5,2))="28","MSS-JMC",IF((MID(E924,5,2))="29","PHARMACY",IF((MID(E924,5,2))="30","ESDM",IF((MID(E924,5,2))="31","MS-ETE",IF((MID(E924,5,2))="32","MS-TE",IF((MID(E924,5,2))="33","EEE",IF((MID(E924,5,2))="34","NFE",IF((MID(E924,5,2))="35","SWE",IF((MID(E924,5,2))="36","LLB(P)",IF((MID(E924,5,2))="37","LLM(Pre)",IF((MID(E924,5,2))="38","LLM(F)",IF((MID(E924,5,2))="39","ICT",IF((MID(E924,5,2))="40","MTCA",IF((MID(E924,5,2))="41","MS-PH",IF((MID(E924,5,2))="42","ARCH",IF((MID(E924,5,2))="43","THM",IF((MID(E924,5,2))="44","MS-SWE",IF((MID(E924,5,2))="45","ENTRE",IF((MID(E924,5,2))="46","M-PHARM",IF((MID(E924,5,2))="47","CIVIL-ENG",0)))))))))))))))))))))))))))))))))))))</f>
        <v/>
      </c>
      <c r="G924" s="90">
        <f>IF((LEFT(E924,3))="063","Fall-2006",IF((LEFT(E924,3))="071","Spring-2007",IF((LEFT(E924,3))="072","Summer-2007",IF((LEFT(E924,3))="073","Fall-2007",IF((LEFT(E924,3))="081","Spring-2008",IF((LEFT(E924,3))="082","Summer-2008",IF((LEFT(E924,3))="083","Fall-2008",IF((LEFT(E924,3))="091","Spring-2009",IF((LEFT(E924,3))="092","Summer-2009",IF((LEFT(E924,3))="093","Fall-2009",IF((LEFT(E924,3))="101","Spring-2010",IF((LEFT(E924,3))="102","Summer-2010",IF((LEFT(E924,3))="103","Fall-2010",IF((LEFT(E924,3))="111","Spring-2011",IF((LEFT(E924,3))="112","Summer-2011",IF((LEFT(E924,3))="113","Fall-2011",IF((LEFT(E924,3))="121","Spring-2012",IF((LEFT(E924,3))="122","Summer-2012",IF((LEFT(E924,3))="123","Fall-2012",IF((LEFT(E924,3))="131","Spring-2013",IF((LEFT(E924,3))="132","Summer-2013",IF((LEFT(E924,3))="133","Fall-2013",IF((LEFT(E924,3))="141","Spring-2014",IF((LEFT(E924,3))="142","Summer-2014",IF((LEFT(E924,3))="143","Fall-2014",0)))))))))))))))))))))))))</f>
        <v/>
      </c>
      <c r="H924" s="85" t="inlineStr">
        <is>
          <t>Fall-2014</t>
        </is>
      </c>
      <c r="I924" s="85" t="inlineStr">
        <is>
          <t>-</t>
        </is>
      </c>
      <c r="J924" s="85" t="inlineStr">
        <is>
          <t>-</t>
        </is>
      </c>
      <c r="K924" s="85" t="inlineStr">
        <is>
          <t>Floor-02, House-02, Block-H, Road-01, Lain-01, Halishahar, Chitagong</t>
        </is>
      </c>
      <c r="L924" s="85" t="inlineStr">
        <is>
          <t>Vill-Debkara, P.O-Debkara, P.S-Slahrasti, Dis-Chandpur</t>
        </is>
      </c>
      <c r="M924" s="32" t="inlineStr">
        <is>
          <t>01719007619</t>
        </is>
      </c>
      <c r="N924" s="90" t="inlineStr">
        <is>
          <t>tanjir23-2596@diu.edu.bd</t>
        </is>
      </c>
    </row>
    <row customHeight="1" ht="12.75" r="925" s="161">
      <c r="A925" s="10" t="n"/>
      <c r="B925" s="85" t="n">
        <v>923</v>
      </c>
      <c r="C925" s="85" t="n"/>
      <c r="D925" s="96" t="inlineStr">
        <is>
          <t>Md. Mehedi Hasan</t>
        </is>
      </c>
      <c r="E925" s="29" t="inlineStr">
        <is>
          <t>112-23-2616</t>
        </is>
      </c>
      <c r="F925" s="49">
        <f>IF((MID(E925,5,2))="10","ENG",IF((MID(E925,5,2))="11","BBA",IF((MID(E925,5,2))="12","MBA(E)",IF((MID(E925,5,2))="14","MBA",IF((MID(E925,5,2))="15","CSE",IF((MID(E925,5,2))="16","CIS",IF((MID(E925,5,2))="17","MS-MIS",IF((MID(E925,5,2))="18","B.COM",IF((MID(E925,5,2))="19","ETE",IF((MID(E925,5,2))="20","CS",IF((MID(E925,5,2))="21","MA-ENG(P)",IF((MID(E925,5,2))="22","MA-ENG(F)",IF((MID(E925,5,2))="23","TE",IF((MID(E925,5,2))="24","JMC",IF((MID(E925,5,2))="25","MS-CSE",IF((MID(E925,5,2))="26","LLB(H)",IF((MID(E925,5,2))="27","BRE",IF((MID(E925,5,2))="28","MSS-JMC",IF((MID(E925,5,2))="29","PHARMACY",IF((MID(E925,5,2))="30","ESDM",IF((MID(E925,5,2))="31","MS-ETE",IF((MID(E925,5,2))="32","MS-TE",IF((MID(E925,5,2))="33","EEE",IF((MID(E925,5,2))="34","NFE",IF((MID(E925,5,2))="35","SWE",IF((MID(E925,5,2))="36","LLB(P)",IF((MID(E925,5,2))="37","LLM(Pre)",IF((MID(E925,5,2))="38","LLM(F)",IF((MID(E925,5,2))="39","ICT",IF((MID(E925,5,2))="40","MTCA",IF((MID(E925,5,2))="41","MS-PH",IF((MID(E925,5,2))="42","ARCH",IF((MID(E925,5,2))="43","THM",IF((MID(E925,5,2))="44","MS-SWE",IF((MID(E925,5,2))="45","ENTRE",IF((MID(E925,5,2))="46","M-PHARM",IF((MID(E925,5,2))="47","CIVIL-ENG",0)))))))))))))))))))))))))))))))))))))</f>
        <v/>
      </c>
      <c r="G925" s="90">
        <f>IF((LEFT(E925,3))="063","Fall-2006",IF((LEFT(E925,3))="071","Spring-2007",IF((LEFT(E925,3))="072","Summer-2007",IF((LEFT(E925,3))="073","Fall-2007",IF((LEFT(E925,3))="081","Spring-2008",IF((LEFT(E925,3))="082","Summer-2008",IF((LEFT(E925,3))="083","Fall-2008",IF((LEFT(E925,3))="091","Spring-2009",IF((LEFT(E925,3))="092","Summer-2009",IF((LEFT(E925,3))="093","Fall-2009",IF((LEFT(E925,3))="101","Spring-2010",IF((LEFT(E925,3))="102","Summer-2010",IF((LEFT(E925,3))="103","Fall-2010",IF((LEFT(E925,3))="111","Spring-2011",IF((LEFT(E925,3))="112","Summer-2011",IF((LEFT(E925,3))="113","Fall-2011",IF((LEFT(E925,3))="121","Spring-2012",IF((LEFT(E925,3))="122","Summer-2012",IF((LEFT(E925,3))="123","Fall-2012",IF((LEFT(E925,3))="131","Spring-2013",IF((LEFT(E925,3))="132","Summer-2013",IF((LEFT(E925,3))="133","Fall-2013",IF((LEFT(E925,3))="141","Spring-2014",IF((LEFT(E925,3))="142","Summer-2014",IF((LEFT(E925,3))="143","Fall-2014",0)))))))))))))))))))))))))</f>
        <v/>
      </c>
      <c r="H925" s="85" t="inlineStr">
        <is>
          <t>Fall-2014</t>
        </is>
      </c>
      <c r="I925" s="85" t="inlineStr">
        <is>
          <t>Training Institute for Chemical Industries(TICI), Polash, Narsingdi-1611</t>
        </is>
      </c>
      <c r="J925" s="85" t="inlineStr">
        <is>
          <t>Sub-assistant Engineer(Chemical)</t>
        </is>
      </c>
      <c r="K925" s="85" t="inlineStr">
        <is>
          <t>Operation &amp; Process Technologies Department, Training Institute for Chemical Industries(TICI), Polash, Narsingdi-1611</t>
        </is>
      </c>
      <c r="L925" s="85" t="inlineStr">
        <is>
          <t>Vill: Sherpur, PO: Arjee Naogaon, Naogaon Sadar, Naogaon</t>
        </is>
      </c>
      <c r="M925" s="32" t="inlineStr">
        <is>
          <t>01721766548</t>
        </is>
      </c>
      <c r="N925" t="inlineStr">
        <is>
          <t>mehediu15f@gmail.com</t>
        </is>
      </c>
    </row>
    <row customHeight="1" ht="12.75" r="926" s="161">
      <c r="A926" s="10" t="n"/>
      <c r="B926" s="85" t="n">
        <v>924</v>
      </c>
      <c r="C926" s="85" t="n"/>
      <c r="D926" s="96" t="inlineStr">
        <is>
          <t>Md. Sayeid Hasan</t>
        </is>
      </c>
      <c r="E926" s="29" t="inlineStr">
        <is>
          <t>111-23-2454</t>
        </is>
      </c>
      <c r="F926" s="49">
        <f>IF((MID(E926,5,2))="10","ENG",IF((MID(E926,5,2))="11","BBA",IF((MID(E926,5,2))="12","MBA(E)",IF((MID(E926,5,2))="14","MBA",IF((MID(E926,5,2))="15","CSE",IF((MID(E926,5,2))="16","CIS",IF((MID(E926,5,2))="17","MS-MIS",IF((MID(E926,5,2))="18","B.COM",IF((MID(E926,5,2))="19","ETE",IF((MID(E926,5,2))="20","CS",IF((MID(E926,5,2))="21","MA-ENG(P)",IF((MID(E926,5,2))="22","MA-ENG(F)",IF((MID(E926,5,2))="23","TE",IF((MID(E926,5,2))="24","JMC",IF((MID(E926,5,2))="25","MS-CSE",IF((MID(E926,5,2))="26","LLB(H)",IF((MID(E926,5,2))="27","BRE",IF((MID(E926,5,2))="28","MSS-JMC",IF((MID(E926,5,2))="29","PHARMACY",IF((MID(E926,5,2))="30","ESDM",IF((MID(E926,5,2))="31","MS-ETE",IF((MID(E926,5,2))="32","MS-TE",IF((MID(E926,5,2))="33","EEE",IF((MID(E926,5,2))="34","NFE",IF((MID(E926,5,2))="35","SWE",IF((MID(E926,5,2))="36","LLB(P)",IF((MID(E926,5,2))="37","LLM(Pre)",IF((MID(E926,5,2))="38","LLM(F)",IF((MID(E926,5,2))="39","ICT",IF((MID(E926,5,2))="40","MTCA",IF((MID(E926,5,2))="41","MS-PH",IF((MID(E926,5,2))="42","ARCH",IF((MID(E926,5,2))="43","THM",IF((MID(E926,5,2))="44","MS-SWE",IF((MID(E926,5,2))="45","ENTRE",IF((MID(E926,5,2))="46","M-PHARM",IF((MID(E926,5,2))="47","CIVIL-ENG",0)))))))))))))))))))))))))))))))))))))</f>
        <v/>
      </c>
      <c r="G926" s="90">
        <f>IF((LEFT(E926,3))="063","Fall-2006",IF((LEFT(E926,3))="071","Spring-2007",IF((LEFT(E926,3))="072","Summer-2007",IF((LEFT(E926,3))="073","Fall-2007",IF((LEFT(E926,3))="081","Spring-2008",IF((LEFT(E926,3))="082","Summer-2008",IF((LEFT(E926,3))="083","Fall-2008",IF((LEFT(E926,3))="091","Spring-2009",IF((LEFT(E926,3))="092","Summer-2009",IF((LEFT(E926,3))="093","Fall-2009",IF((LEFT(E926,3))="101","Spring-2010",IF((LEFT(E926,3))="102","Summer-2010",IF((LEFT(E926,3))="103","Fall-2010",IF((LEFT(E926,3))="111","Spring-2011",IF((LEFT(E926,3))="112","Summer-2011",IF((LEFT(E926,3))="113","Fall-2011",IF((LEFT(E926,3))="121","Spring-2012",IF((LEFT(E926,3))="122","Summer-2012",IF((LEFT(E926,3))="123","Fall-2012",IF((LEFT(E926,3))="131","Spring-2013",IF((LEFT(E926,3))="132","Summer-2013",IF((LEFT(E926,3))="133","Fall-2013",IF((LEFT(E926,3))="141","Spring-2014",IF((LEFT(E926,3))="142","Summer-2014",IF((LEFT(E926,3))="143","Fall-2014",0)))))))))))))))))))))))))</f>
        <v/>
      </c>
      <c r="H926" s="85" t="inlineStr">
        <is>
          <t>Fall-2014</t>
        </is>
      </c>
      <c r="I926" s="85" t="inlineStr">
        <is>
          <t>Dyeing DIRD Composite Textile LTD.</t>
        </is>
      </c>
      <c r="J926" s="85" t="inlineStr">
        <is>
          <t>Trainee Production Officer</t>
        </is>
      </c>
      <c r="K926" s="85" t="inlineStr">
        <is>
          <t>Chalkoti Nagor, Tomal tola, Bagatipar, Natore</t>
        </is>
      </c>
      <c r="L926" s="85" t="inlineStr">
        <is>
          <t>Chalkoti Nagor, Tomal tola, Bagatipar, Natore</t>
        </is>
      </c>
      <c r="M926" s="32" t="inlineStr">
        <is>
          <t>01723448916</t>
        </is>
      </c>
      <c r="N926" t="inlineStr">
        <is>
          <t>sayeid.carnival@yahoo.com</t>
        </is>
      </c>
    </row>
    <row customHeight="1" ht="12.75" r="927" s="161">
      <c r="A927" s="10" t="n"/>
      <c r="B927" s="85" t="n">
        <v>925</v>
      </c>
      <c r="C927" s="85" t="n"/>
      <c r="D927" s="96" t="inlineStr">
        <is>
          <t>Syed Manzurul Ahasan</t>
        </is>
      </c>
      <c r="E927" s="29" t="inlineStr">
        <is>
          <t>102-33-234</t>
        </is>
      </c>
      <c r="F927" s="49">
        <f>IF((MID(E927,5,2))="10","ENG",IF((MID(E927,5,2))="11","BBA",IF((MID(E927,5,2))="12","MBA(E)",IF((MID(E927,5,2))="14","MBA",IF((MID(E927,5,2))="15","CSE",IF((MID(E927,5,2))="16","CIS",IF((MID(E927,5,2))="17","MS-MIS",IF((MID(E927,5,2))="18","B.COM",IF((MID(E927,5,2))="19","ETE",IF((MID(E927,5,2))="20","CS",IF((MID(E927,5,2))="21","MA-ENG(P)",IF((MID(E927,5,2))="22","MA-ENG(F)",IF((MID(E927,5,2))="23","TE",IF((MID(E927,5,2))="24","JMC",IF((MID(E927,5,2))="25","MS-CSE",IF((MID(E927,5,2))="26","LLB(H)",IF((MID(E927,5,2))="27","BRE",IF((MID(E927,5,2))="28","MSS-JMC",IF((MID(E927,5,2))="29","PHARMACY",IF((MID(E927,5,2))="30","ESDM",IF((MID(E927,5,2))="31","MS-ETE",IF((MID(E927,5,2))="32","MS-TE",IF((MID(E927,5,2))="33","EEE",IF((MID(E927,5,2))="34","NFE",IF((MID(E927,5,2))="35","SWE",IF((MID(E927,5,2))="36","LLB(P)",IF((MID(E927,5,2))="37","LLM(Pre)",IF((MID(E927,5,2))="38","LLM(F)",IF((MID(E927,5,2))="39","ICT",IF((MID(E927,5,2))="40","MTCA",IF((MID(E927,5,2))="41","MS-PH",IF((MID(E927,5,2))="42","ARCH",IF((MID(E927,5,2))="43","THM",IF((MID(E927,5,2))="44","MS-SWE",IF((MID(E927,5,2))="45","ENTRE",IF((MID(E927,5,2))="46","M-PHARM",IF((MID(E927,5,2))="47","CIVIL-ENG",0)))))))))))))))))))))))))))))))))))))</f>
        <v/>
      </c>
      <c r="G927" s="90">
        <f>IF((LEFT(E927,3))="063","Fall-2006",IF((LEFT(E927,3))="071","Spring-2007",IF((LEFT(E927,3))="072","Summer-2007",IF((LEFT(E927,3))="073","Fall-2007",IF((LEFT(E927,3))="081","Spring-2008",IF((LEFT(E927,3))="082","Summer-2008",IF((LEFT(E927,3))="083","Fall-2008",IF((LEFT(E927,3))="091","Spring-2009",IF((LEFT(E927,3))="092","Summer-2009",IF((LEFT(E927,3))="093","Fall-2009",IF((LEFT(E927,3))="101","Spring-2010",IF((LEFT(E927,3))="102","Summer-2010",IF((LEFT(E927,3))="103","Fall-2010",IF((LEFT(E927,3))="111","Spring-2011",IF((LEFT(E927,3))="112","Summer-2011",IF((LEFT(E927,3))="113","Fall-2011",IF((LEFT(E927,3))="121","Spring-2012",IF((LEFT(E927,3))="122","Summer-2012",IF((LEFT(E927,3))="123","Fall-2012",IF((LEFT(E927,3))="131","Spring-2013",IF((LEFT(E927,3))="132","Summer-2013",IF((LEFT(E927,3))="133","Fall-2013",IF((LEFT(E927,3))="141","Spring-2014",IF((LEFT(E927,3))="142","Summer-2014",IF((LEFT(E927,3))="143","Fall-2014",0)))))))))))))))))))))))))</f>
        <v/>
      </c>
      <c r="H927" s="85" t="inlineStr">
        <is>
          <t>Fall-2015</t>
        </is>
      </c>
      <c r="I927" s="85" t="inlineStr">
        <is>
          <t>QA Services hong kong limited(LIDL)</t>
        </is>
      </c>
      <c r="J927" s="85" t="inlineStr">
        <is>
          <t xml:space="preserve">Compliance Coordinator(Electrical Safety) </t>
        </is>
      </c>
      <c r="K927" s="85" t="inlineStr">
        <is>
          <t>6/A, Lake Circus, Kalabagan, Dhaka</t>
        </is>
      </c>
      <c r="L927" s="85" t="inlineStr">
        <is>
          <t>Shirin villa, North Ashrafpur, Road no-3, EPZ road, Tomsom Bridge, Comilla</t>
        </is>
      </c>
      <c r="M927" s="32" t="inlineStr">
        <is>
          <t>01673573337</t>
        </is>
      </c>
      <c r="N927" s="90" t="inlineStr">
        <is>
          <t>manzurul_234@diu.edu.bd</t>
        </is>
      </c>
    </row>
    <row customHeight="1" ht="12.75" r="928" s="161">
      <c r="A928" s="10" t="n"/>
      <c r="B928" s="77" t="n">
        <v>926</v>
      </c>
      <c r="C928" s="77" t="n"/>
      <c r="D928" s="96" t="inlineStr">
        <is>
          <t>Md. Al Imran Khan</t>
        </is>
      </c>
      <c r="E928" s="29" t="inlineStr">
        <is>
          <t>102-19-1241</t>
        </is>
      </c>
      <c r="F928" s="49">
        <f>IF((MID(E928,5,2))="10","ENG",IF((MID(E928,5,2))="11","BBA",IF((MID(E928,5,2))="12","MBA(E)",IF((MID(E928,5,2))="14","MBA",IF((MID(E928,5,2))="15","CSE",IF((MID(E928,5,2))="16","CIS",IF((MID(E928,5,2))="17","MS-MIS",IF((MID(E928,5,2))="18","B.COM",IF((MID(E928,5,2))="19","ETE",IF((MID(E928,5,2))="20","CS",IF((MID(E928,5,2))="21","MA-ENG(P)",IF((MID(E928,5,2))="22","MA-ENG(F)",IF((MID(E928,5,2))="23","TE",IF((MID(E928,5,2))="24","JMC",IF((MID(E928,5,2))="25","MS-CSE",IF((MID(E928,5,2))="26","LLB(H)",IF((MID(E928,5,2))="27","BRE",IF((MID(E928,5,2))="28","MSS-JMC",IF((MID(E928,5,2))="29","PHARMACY",IF((MID(E928,5,2))="30","ESDM",IF((MID(E928,5,2))="31","MS-ETE",IF((MID(E928,5,2))="32","MS-TE",IF((MID(E928,5,2))="33","EEE",IF((MID(E928,5,2))="34","NFE",IF((MID(E928,5,2))="35","SWE",IF((MID(E928,5,2))="36","LLB(P)",IF((MID(E928,5,2))="37","LLM(Pre)",IF((MID(E928,5,2))="38","LLM(F)",IF((MID(E928,5,2))="39","ICT",IF((MID(E928,5,2))="40","MTCA",IF((MID(E928,5,2))="41","MS-PH",IF((MID(E928,5,2))="42","ARCH",IF((MID(E928,5,2))="43","THM",IF((MID(E928,5,2))="44","MS-SWE",IF((MID(E928,5,2))="45","ENTRE",IF((MID(E928,5,2))="46","M-PHARM",IF((MID(E928,5,2))="47","CIVIL-ENG",0)))))))))))))))))))))))))))))))))))))</f>
        <v/>
      </c>
      <c r="G928" s="90">
        <f>IF((LEFT(E928,3))="063","Fall-2006",IF((LEFT(E928,3))="071","Spring-2007",IF((LEFT(E928,3))="072","Summer-2007",IF((LEFT(E928,3))="073","Fall-2007",IF((LEFT(E928,3))="081","Spring-2008",IF((LEFT(E928,3))="082","Summer-2008",IF((LEFT(E928,3))="083","Fall-2008",IF((LEFT(E928,3))="091","Spring-2009",IF((LEFT(E928,3))="092","Summer-2009",IF((LEFT(E928,3))="093","Fall-2009",IF((LEFT(E928,3))="101","Spring-2010",IF((LEFT(E928,3))="102","Summer-2010",IF((LEFT(E928,3))="103","Fall-2010",IF((LEFT(E928,3))="111","Spring-2011",IF((LEFT(E928,3))="112","Summer-2011",IF((LEFT(E928,3))="113","Fall-2011",IF((LEFT(E928,3))="121","Spring-2012",IF((LEFT(E928,3))="122","Summer-2012",IF((LEFT(E928,3))="123","Fall-2012",IF((LEFT(E928,3))="131","Spring-2013",IF((LEFT(E928,3))="132","Summer-2013",IF((LEFT(E928,3))="133","Fall-2013",IF((LEFT(E928,3))="141","Spring-2014",IF((LEFT(E928,3))="142","Summer-2014",IF((LEFT(E928,3))="143","Fall-2014",0)))))))))))))))))))))))))</f>
        <v/>
      </c>
      <c r="H928" s="77" t="inlineStr">
        <is>
          <t>Summer-2014</t>
        </is>
      </c>
      <c r="I928" s="71" t="inlineStr">
        <is>
          <t>-</t>
        </is>
      </c>
      <c r="J928" s="62" t="inlineStr">
        <is>
          <t>-</t>
        </is>
      </c>
      <c r="K928" s="77" t="inlineStr">
        <is>
          <t>1543 Shohid Faruk Sharak Road, Khorky Bamon Para, Jessore</t>
        </is>
      </c>
      <c r="L928" s="77" t="inlineStr">
        <is>
          <t>1543 Shohid Faruk Sharak Road, Khorky Bamon Para, Jessore</t>
        </is>
      </c>
      <c r="M928" s="32" t="inlineStr">
        <is>
          <t>01911048952</t>
        </is>
      </c>
      <c r="N928" t="inlineStr">
        <is>
          <t>imranneyon69@gmail.com</t>
        </is>
      </c>
    </row>
    <row customHeight="1" ht="12.75" r="929" s="161">
      <c r="A929" s="10" t="n"/>
      <c r="B929" s="77" t="n">
        <v>927</v>
      </c>
      <c r="C929" s="77" t="n"/>
      <c r="D929" s="96" t="inlineStr">
        <is>
          <t>Dibas Chakma</t>
        </is>
      </c>
      <c r="E929" s="29" t="inlineStr">
        <is>
          <t>102-33-238</t>
        </is>
      </c>
      <c r="F929" s="49">
        <f>IF((MID(E929,5,2))="10","ENG",IF((MID(E929,5,2))="11","BBA",IF((MID(E929,5,2))="12","MBA(E)",IF((MID(E929,5,2))="14","MBA",IF((MID(E929,5,2))="15","CSE",IF((MID(E929,5,2))="16","CIS",IF((MID(E929,5,2))="17","MS-MIS",IF((MID(E929,5,2))="18","B.COM",IF((MID(E929,5,2))="19","ETE",IF((MID(E929,5,2))="20","CS",IF((MID(E929,5,2))="21","MA-ENG(P)",IF((MID(E929,5,2))="22","MA-ENG(F)",IF((MID(E929,5,2))="23","TE",IF((MID(E929,5,2))="24","JMC",IF((MID(E929,5,2))="25","MS-CSE",IF((MID(E929,5,2))="26","LLB(H)",IF((MID(E929,5,2))="27","BRE",IF((MID(E929,5,2))="28","MSS-JMC",IF((MID(E929,5,2))="29","PHARMACY",IF((MID(E929,5,2))="30","ESDM",IF((MID(E929,5,2))="31","MS-ETE",IF((MID(E929,5,2))="32","MS-TE",IF((MID(E929,5,2))="33","EEE",IF((MID(E929,5,2))="34","NFE",IF((MID(E929,5,2))="35","SWE",IF((MID(E929,5,2))="36","LLB(P)",IF((MID(E929,5,2))="37","LLM(Pre)",IF((MID(E929,5,2))="38","LLM(F)",IF((MID(E929,5,2))="39","ICT",IF((MID(E929,5,2))="40","MTCA",IF((MID(E929,5,2))="41","MS-PH",IF((MID(E929,5,2))="42","ARCH",IF((MID(E929,5,2))="43","THM",IF((MID(E929,5,2))="44","MS-SWE",IF((MID(E929,5,2))="45","ENTRE",IF((MID(E929,5,2))="46","M-PHARM",IF((MID(E929,5,2))="47","CIVIL-ENG",0)))))))))))))))))))))))))))))))))))))</f>
        <v/>
      </c>
      <c r="G929" s="90">
        <f>IF((LEFT(E929,3))="063","Fall-2006",IF((LEFT(E929,3))="071","Spring-2007",IF((LEFT(E929,3))="072","Summer-2007",IF((LEFT(E929,3))="073","Fall-2007",IF((LEFT(E929,3))="081","Spring-2008",IF((LEFT(E929,3))="082","Summer-2008",IF((LEFT(E929,3))="083","Fall-2008",IF((LEFT(E929,3))="091","Spring-2009",IF((LEFT(E929,3))="092","Summer-2009",IF((LEFT(E929,3))="093","Fall-2009",IF((LEFT(E929,3))="101","Spring-2010",IF((LEFT(E929,3))="102","Summer-2010",IF((LEFT(E929,3))="103","Fall-2010",IF((LEFT(E929,3))="111","Spring-2011",IF((LEFT(E929,3))="112","Summer-2011",IF((LEFT(E929,3))="113","Fall-2011",IF((LEFT(E929,3))="121","Spring-2012",IF((LEFT(E929,3))="122","Summer-2012",IF((LEFT(E929,3))="123","Fall-2012",IF((LEFT(E929,3))="131","Spring-2013",IF((LEFT(E929,3))="132","Summer-2013",IF((LEFT(E929,3))="133","Fall-2013",IF((LEFT(E929,3))="141","Spring-2014",IF((LEFT(E929,3))="142","Summer-2014",IF((LEFT(E929,3))="143","Fall-2014",0)))))))))))))))))))))))))</f>
        <v/>
      </c>
      <c r="H929" s="77" t="inlineStr">
        <is>
          <t>Fall-2014</t>
        </is>
      </c>
      <c r="I929" s="71" t="inlineStr">
        <is>
          <t>-</t>
        </is>
      </c>
      <c r="J929" s="62" t="inlineStr">
        <is>
          <t>-</t>
        </is>
      </c>
      <c r="K929" s="77" t="inlineStr">
        <is>
          <t>449, Shanti Nikatan, North Kazipara, Mirpur, Dhaka-1216.</t>
        </is>
      </c>
      <c r="L929" s="77" t="inlineStr">
        <is>
          <t>Food Godown Area, Tabalchari, Rangamati.</t>
        </is>
      </c>
      <c r="M929" s="32" t="inlineStr">
        <is>
          <t>01554925249</t>
        </is>
      </c>
      <c r="N929" t="inlineStr">
        <is>
          <t>dibaschakma99@gmail.com</t>
        </is>
      </c>
    </row>
    <row customHeight="1" ht="12.75" r="930" s="161">
      <c r="A930" s="10" t="n"/>
      <c r="B930" s="77" t="n">
        <v>928</v>
      </c>
      <c r="C930" s="77" t="n"/>
      <c r="D930" s="96" t="inlineStr">
        <is>
          <t>Md. Roni Biplab</t>
        </is>
      </c>
      <c r="E930" s="29" t="inlineStr">
        <is>
          <t>113-23-2772</t>
        </is>
      </c>
      <c r="F930" s="49">
        <f>IF((MID(E930,5,2))="10","ENG",IF((MID(E930,5,2))="11","BBA",IF((MID(E930,5,2))="12","MBA(E)",IF((MID(E930,5,2))="14","MBA",IF((MID(E930,5,2))="15","CSE",IF((MID(E930,5,2))="16","CIS",IF((MID(E930,5,2))="17","MS-MIS",IF((MID(E930,5,2))="18","B.COM",IF((MID(E930,5,2))="19","ETE",IF((MID(E930,5,2))="20","CS",IF((MID(E930,5,2))="21","MA-ENG(P)",IF((MID(E930,5,2))="22","MA-ENG(F)",IF((MID(E930,5,2))="23","TE",IF((MID(E930,5,2))="24","JMC",IF((MID(E930,5,2))="25","MS-CSE",IF((MID(E930,5,2))="26","LLB(H)",IF((MID(E930,5,2))="27","BRE",IF((MID(E930,5,2))="28","MSS-JMC",IF((MID(E930,5,2))="29","PHARMACY",IF((MID(E930,5,2))="30","ESDM",IF((MID(E930,5,2))="31","MS-ETE",IF((MID(E930,5,2))="32","MS-TE",IF((MID(E930,5,2))="33","EEE",IF((MID(E930,5,2))="34","NFE",IF((MID(E930,5,2))="35","SWE",IF((MID(E930,5,2))="36","LLB(P)",IF((MID(E930,5,2))="37","LLM(Pre)",IF((MID(E930,5,2))="38","LLM(F)",IF((MID(E930,5,2))="39","ICT",IF((MID(E930,5,2))="40","MTCA",IF((MID(E930,5,2))="41","MS-PH",IF((MID(E930,5,2))="42","ARCH",IF((MID(E930,5,2))="43","THM",IF((MID(E930,5,2))="44","MS-SWE",IF((MID(E930,5,2))="45","ENTRE",IF((MID(E930,5,2))="46","M-PHARM",IF((MID(E930,5,2))="47","CIVIL-ENG",0)))))))))))))))))))))))))))))))))))))</f>
        <v/>
      </c>
      <c r="G930" s="90">
        <f>IF((LEFT(E930,3))="063","Fall-2006",IF((LEFT(E930,3))="071","Spring-2007",IF((LEFT(E930,3))="072","Summer-2007",IF((LEFT(E930,3))="073","Fall-2007",IF((LEFT(E930,3))="081","Spring-2008",IF((LEFT(E930,3))="082","Summer-2008",IF((LEFT(E930,3))="083","Fall-2008",IF((LEFT(E930,3))="091","Spring-2009",IF((LEFT(E930,3))="092","Summer-2009",IF((LEFT(E930,3))="093","Fall-2009",IF((LEFT(E930,3))="101","Spring-2010",IF((LEFT(E930,3))="102","Summer-2010",IF((LEFT(E930,3))="103","Fall-2010",IF((LEFT(E930,3))="111","Spring-2011",IF((LEFT(E930,3))="112","Summer-2011",IF((LEFT(E930,3))="113","Fall-2011",IF((LEFT(E930,3))="121","Spring-2012",IF((LEFT(E930,3))="122","Summer-2012",IF((LEFT(E930,3))="123","Fall-2012",IF((LEFT(E930,3))="131","Spring-2013",IF((LEFT(E930,3))="132","Summer-2013",IF((LEFT(E930,3))="133","Fall-2013",IF((LEFT(E930,3))="141","Spring-2014",IF((LEFT(E930,3))="142","Summer-2014",IF((LEFT(E930,3))="143","Fall-2014",0)))))))))))))))))))))))))</f>
        <v/>
      </c>
      <c r="H930" s="77" t="inlineStr">
        <is>
          <t>Summer-2015</t>
        </is>
      </c>
      <c r="I930" s="71" t="inlineStr">
        <is>
          <t>-</t>
        </is>
      </c>
      <c r="J930" s="62" t="inlineStr">
        <is>
          <t>-</t>
        </is>
      </c>
      <c r="K930" s="77" t="inlineStr">
        <is>
          <t>Nalam Bagbari, Ashulia, Savar, Dhaka-1344.</t>
        </is>
      </c>
      <c r="L930" s="77" t="inlineStr">
        <is>
          <t>Nalam Bagbari, Ashulia, Savar, Dhaka-1344.</t>
        </is>
      </c>
      <c r="M930" s="32" t="inlineStr">
        <is>
          <t>01962329282</t>
        </is>
      </c>
      <c r="N930" s="90" t="inlineStr">
        <is>
          <t>roni23-2772@diu.edu.bd</t>
        </is>
      </c>
    </row>
    <row customHeight="1" ht="12.75" r="931" s="161">
      <c r="A931" s="10" t="n"/>
      <c r="B931" s="77" t="n">
        <v>929</v>
      </c>
      <c r="C931" s="77" t="n"/>
      <c r="D931" s="98" t="inlineStr">
        <is>
          <t>Sourov Mazumder</t>
        </is>
      </c>
      <c r="E931" s="98" t="inlineStr">
        <is>
          <t>102-33-226</t>
        </is>
      </c>
      <c r="F931" s="49">
        <f>IF((MID(E931,5,2))="10","ENG",IF((MID(E931,5,2))="11","BBA",IF((MID(E931,5,2))="12","MBA(E)",IF((MID(E931,5,2))="14","MBA",IF((MID(E931,5,2))="15","CSE",IF((MID(E931,5,2))="16","CIS",IF((MID(E931,5,2))="17","MS-MIS",IF((MID(E931,5,2))="18","B.COM",IF((MID(E931,5,2))="19","ETE",IF((MID(E931,5,2))="20","CS",IF((MID(E931,5,2))="21","MA-ENG(P)",IF((MID(E931,5,2))="22","MA-ENG(F)",IF((MID(E931,5,2))="23","TE",IF((MID(E931,5,2))="24","JMC",IF((MID(E931,5,2))="25","MS-CSE",IF((MID(E931,5,2))="26","LLB(H)",IF((MID(E931,5,2))="27","BRE",IF((MID(E931,5,2))="28","MSS-JMC",IF((MID(E931,5,2))="29","PHARMACY",IF((MID(E931,5,2))="30","ESDM",IF((MID(E931,5,2))="31","MS-ETE",IF((MID(E931,5,2))="32","MS-TE",IF((MID(E931,5,2))="33","EEE",IF((MID(E931,5,2))="34","NFE",IF((MID(E931,5,2))="35","SWE",IF((MID(E931,5,2))="36","LLB(P)",IF((MID(E931,5,2))="37","LLM(Pre)",IF((MID(E931,5,2))="38","LLM(F)",IF((MID(E931,5,2))="39","ICT",IF((MID(E931,5,2))="40","MTCA",IF((MID(E931,5,2))="41","MS-PH",IF((MID(E931,5,2))="42","ARCH",IF((MID(E931,5,2))="43","THM",IF((MID(E931,5,2))="44","MS-SWE",IF((MID(E931,5,2))="45","ENTRE",IF((MID(E931,5,2))="46","M-PHARM",IF((MID(E931,5,2))="47","CIVIL-ENG",0)))))))))))))))))))))))))))))))))))))</f>
        <v/>
      </c>
      <c r="G931" s="90">
        <f>IF((LEFT(E931,3))="063","Fall-2006",IF((LEFT(E931,3))="071","Spring-2007",IF((LEFT(E931,3))="072","Summer-2007",IF((LEFT(E931,3))="073","Fall-2007",IF((LEFT(E931,3))="081","Spring-2008",IF((LEFT(E931,3))="082","Summer-2008",IF((LEFT(E931,3))="083","Fall-2008",IF((LEFT(E931,3))="091","Spring-2009",IF((LEFT(E931,3))="092","Summer-2009",IF((LEFT(E931,3))="093","Fall-2009",IF((LEFT(E931,3))="101","Spring-2010",IF((LEFT(E931,3))="102","Summer-2010",IF((LEFT(E931,3))="103","Fall-2010",IF((LEFT(E931,3))="111","Spring-2011",IF((LEFT(E931,3))="112","Summer-2011",IF((LEFT(E931,3))="113","Fall-2011",IF((LEFT(E931,3))="121","Spring-2012",IF((LEFT(E931,3))="122","Summer-2012",IF((LEFT(E931,3))="123","Fall-2012",IF((LEFT(E931,3))="131","Spring-2013",IF((LEFT(E931,3))="132","Summer-2013",IF((LEFT(E931,3))="133","Fall-2013",IF((LEFT(E931,3))="141","Spring-2014",IF((LEFT(E931,3))="142","Summer-2014",IF((LEFT(E931,3))="143","Fall-2014",0)))))))))))))))))))))))))</f>
        <v/>
      </c>
      <c r="H931" s="77" t="inlineStr">
        <is>
          <t>Fall 2014</t>
        </is>
      </c>
      <c r="I931" s="71" t="inlineStr">
        <is>
          <t>DNS Software Ltd.</t>
        </is>
      </c>
      <c r="J931" s="62" t="inlineStr">
        <is>
          <t>System 
Support 
Engineer</t>
        </is>
      </c>
      <c r="K931" s="77" t="inlineStr">
        <is>
          <t>2/3 Nujahan Road,
Mohamadpur, 
Dhaka-1207</t>
        </is>
      </c>
      <c r="L931" s="77" t="inlineStr">
        <is>
          <t>Kamargram,
Boalmari
Faridpur</t>
        </is>
      </c>
      <c r="M931" s="76" t="inlineStr">
        <is>
          <t>01911-948755</t>
        </is>
      </c>
      <c r="N931" s="77" t="inlineStr">
        <is>
          <t>mazumdersourav@gmail.com</t>
        </is>
      </c>
    </row>
    <row customHeight="1" ht="12.75" r="932" s="161">
      <c r="A932" s="10" t="n"/>
      <c r="B932" s="77" t="n">
        <v>930</v>
      </c>
      <c r="C932" s="77" t="n"/>
      <c r="D932" s="98" t="inlineStr">
        <is>
          <t>Mohammad Tanvir 
Hasan</t>
        </is>
      </c>
      <c r="E932" s="98" t="inlineStr">
        <is>
          <t>113-23-2786</t>
        </is>
      </c>
      <c r="F932" s="49">
        <f>IF((MID(E932,5,2))="10","ENG",IF((MID(E932,5,2))="11","BBA",IF((MID(E932,5,2))="12","MBA(E)",IF((MID(E932,5,2))="14","MBA",IF((MID(E932,5,2))="15","CSE",IF((MID(E932,5,2))="16","CIS",IF((MID(E932,5,2))="17","MS-MIS",IF((MID(E932,5,2))="18","B.COM",IF((MID(E932,5,2))="19","ETE",IF((MID(E932,5,2))="20","CS",IF((MID(E932,5,2))="21","MA-ENG(P)",IF((MID(E932,5,2))="22","MA-ENG(F)",IF((MID(E932,5,2))="23","TE",IF((MID(E932,5,2))="24","JMC",IF((MID(E932,5,2))="25","MS-CSE",IF((MID(E932,5,2))="26","LLB(H)",IF((MID(E932,5,2))="27","BRE",IF((MID(E932,5,2))="28","MSS-JMC",IF((MID(E932,5,2))="29","PHARMACY",IF((MID(E932,5,2))="30","ESDM",IF((MID(E932,5,2))="31","MS-ETE",IF((MID(E932,5,2))="32","MS-TE",IF((MID(E932,5,2))="33","EEE",IF((MID(E932,5,2))="34","NFE",IF((MID(E932,5,2))="35","SWE",IF((MID(E932,5,2))="36","LLB(P)",IF((MID(E932,5,2))="37","LLM(Pre)",IF((MID(E932,5,2))="38","LLM(F)",IF((MID(E932,5,2))="39","ICT",IF((MID(E932,5,2))="40","MTCA",IF((MID(E932,5,2))="41","MS-PH",IF((MID(E932,5,2))="42","ARCH",IF((MID(E932,5,2))="43","THM",IF((MID(E932,5,2))="44","MS-SWE",IF((MID(E932,5,2))="45","ENTRE",IF((MID(E932,5,2))="46","M-PHARM",IF((MID(E932,5,2))="47","CIVIL-ENG",0)))))))))))))))))))))))))))))))))))))</f>
        <v/>
      </c>
      <c r="G932" s="90">
        <f>IF((LEFT(E932,3))="063","Fall-2006",IF((LEFT(E932,3))="071","Spring-2007",IF((LEFT(E932,3))="072","Summer-2007",IF((LEFT(E932,3))="073","Fall-2007",IF((LEFT(E932,3))="081","Spring-2008",IF((LEFT(E932,3))="082","Summer-2008",IF((LEFT(E932,3))="083","Fall-2008",IF((LEFT(E932,3))="091","Spring-2009",IF((LEFT(E932,3))="092","Summer-2009",IF((LEFT(E932,3))="093","Fall-2009",IF((LEFT(E932,3))="101","Spring-2010",IF((LEFT(E932,3))="102","Summer-2010",IF((LEFT(E932,3))="103","Fall-2010",IF((LEFT(E932,3))="111","Spring-2011",IF((LEFT(E932,3))="112","Summer-2011",IF((LEFT(E932,3))="113","Fall-2011",IF((LEFT(E932,3))="121","Spring-2012",IF((LEFT(E932,3))="122","Summer-2012",IF((LEFT(E932,3))="123","Fall-2012",IF((LEFT(E932,3))="131","Spring-2013",IF((LEFT(E932,3))="132","Summer-2013",IF((LEFT(E932,3))="133","Fall-2013",IF((LEFT(E932,3))="141","Spring-2014",IF((LEFT(E932,3))="142","Summer-2014",IF((LEFT(E932,3))="143","Fall-2014",0)))))))))))))))))))))))))</f>
        <v/>
      </c>
      <c r="H932" s="77" t="inlineStr">
        <is>
          <t>Summer
2015</t>
        </is>
      </c>
      <c r="I932" s="71" t="inlineStr">
        <is>
          <t>Mascot Garments</t>
        </is>
      </c>
      <c r="J932" s="77" t="inlineStr">
        <is>
          <t>GPQC 
Officer</t>
        </is>
      </c>
      <c r="K932" s="77" t="inlineStr">
        <is>
          <t>-</t>
        </is>
      </c>
      <c r="L932" s="77" t="inlineStr">
        <is>
          <t xml:space="preserve">Kamargaon
Potia
Shibpur
Narsingdi
</t>
        </is>
      </c>
      <c r="M932" s="76" t="inlineStr">
        <is>
          <t>01681-006947</t>
        </is>
      </c>
      <c r="N932" s="77" t="inlineStr">
        <is>
          <t>tanvir23-2786@diu.edu.bd</t>
        </is>
      </c>
    </row>
    <row customHeight="1" ht="12.75" r="933" s="161">
      <c r="A933" s="10" t="n"/>
      <c r="B933" s="77" t="n">
        <v>931</v>
      </c>
      <c r="C933" s="77" t="inlineStr">
        <is>
          <t>Yes</t>
        </is>
      </c>
      <c r="D933" s="98" t="inlineStr">
        <is>
          <t>Md. Saifullah Shaon</t>
        </is>
      </c>
      <c r="E933" s="98" t="inlineStr">
        <is>
          <t>111-23-2408</t>
        </is>
      </c>
      <c r="F933" s="49">
        <f>IF((MID(E933,5,2))="10","ENG",IF((MID(E933,5,2))="11","BBA",IF((MID(E933,5,2))="12","MBA(E)",IF((MID(E933,5,2))="14","MBA",IF((MID(E933,5,2))="15","CSE",IF((MID(E933,5,2))="16","CIS",IF((MID(E933,5,2))="17","MS-MIS",IF((MID(E933,5,2))="18","B.COM",IF((MID(E933,5,2))="19","ETE",IF((MID(E933,5,2))="20","CS",IF((MID(E933,5,2))="21","MA-ENG(P)",IF((MID(E933,5,2))="22","MA-ENG(F)",IF((MID(E933,5,2))="23","TE",IF((MID(E933,5,2))="24","JMC",IF((MID(E933,5,2))="25","MS-CSE",IF((MID(E933,5,2))="26","LLB(H)",IF((MID(E933,5,2))="27","BRE",IF((MID(E933,5,2))="28","MSS-JMC",IF((MID(E933,5,2))="29","PHARMACY",IF((MID(E933,5,2))="30","ESDM",IF((MID(E933,5,2))="31","MS-ETE",IF((MID(E933,5,2))="32","MS-TE",IF((MID(E933,5,2))="33","EEE",IF((MID(E933,5,2))="34","NFE",IF((MID(E933,5,2))="35","SWE",IF((MID(E933,5,2))="36","LLB(P)",IF((MID(E933,5,2))="37","LLM(Pre)",IF((MID(E933,5,2))="38","LLM(F)",IF((MID(E933,5,2))="39","ICT",IF((MID(E933,5,2))="40","MTCA",IF((MID(E933,5,2))="41","MS-PH",IF((MID(E933,5,2))="42","ARCH",IF((MID(E933,5,2))="43","THM",IF((MID(E933,5,2))="44","MS-SWE",IF((MID(E933,5,2))="45","ENTRE",IF((MID(E933,5,2))="46","M-PHARM",IF((MID(E933,5,2))="47","CIVIL-ENG",0)))))))))))))))))))))))))))))))))))))</f>
        <v/>
      </c>
      <c r="G933" s="90">
        <f>IF((LEFT(E933,3))="063","Fall-2006",IF((LEFT(E933,3))="071","Spring-2007",IF((LEFT(E933,3))="072","Summer-2007",IF((LEFT(E933,3))="073","Fall-2007",IF((LEFT(E933,3))="081","Spring-2008",IF((LEFT(E933,3))="082","Summer-2008",IF((LEFT(E933,3))="083","Fall-2008",IF((LEFT(E933,3))="091","Spring-2009",IF((LEFT(E933,3))="092","Summer-2009",IF((LEFT(E933,3))="093","Fall-2009",IF((LEFT(E933,3))="101","Spring-2010",IF((LEFT(E933,3))="102","Summer-2010",IF((LEFT(E933,3))="103","Fall-2010",IF((LEFT(E933,3))="111","Spring-2011",IF((LEFT(E933,3))="112","Summer-2011",IF((LEFT(E933,3))="113","Fall-2011",IF((LEFT(E933,3))="121","Spring-2012",IF((LEFT(E933,3))="122","Summer-2012",IF((LEFT(E933,3))="123","Fall-2012",IF((LEFT(E933,3))="131","Spring-2013",IF((LEFT(E933,3))="132","Summer-2013",IF((LEFT(E933,3))="133","Fall-2013",IF((LEFT(E933,3))="141","Spring-2014",IF((LEFT(E933,3))="142","Summer-2014",IF((LEFT(E933,3))="143","Fall-2014",0)))))))))))))))))))))))))</f>
        <v/>
      </c>
      <c r="H933" s="77" t="inlineStr">
        <is>
          <t>Fall 2014</t>
        </is>
      </c>
      <c r="I933" s="71" t="inlineStr">
        <is>
          <t>-</t>
        </is>
      </c>
      <c r="J933" s="77" t="inlineStr">
        <is>
          <t>Businessman</t>
        </is>
      </c>
      <c r="K933" s="77" t="inlineStr">
        <is>
          <t>A/15, Chayabithi
Eastern Housing Ltd
Sabujbagh, Dhaka</t>
        </is>
      </c>
      <c r="L933" s="77" t="inlineStr">
        <is>
          <t>Keyamullah
Hat-Shoshigang
Tazumuddin
Bhola</t>
        </is>
      </c>
      <c r="M933" s="76" t="inlineStr">
        <is>
          <t>01723-592778</t>
        </is>
      </c>
      <c r="N933" s="77" t="inlineStr">
        <is>
          <t>akmsaifullahshaon@gmail.com</t>
        </is>
      </c>
    </row>
    <row customHeight="1" ht="25.5" r="934" s="161">
      <c r="A934" s="10" t="n"/>
      <c r="B934" s="77" t="n">
        <v>932</v>
      </c>
      <c r="C934" s="77" t="n"/>
      <c r="D934" s="98" t="inlineStr">
        <is>
          <t>Md. Abir Khan</t>
        </is>
      </c>
      <c r="E934" s="98" t="inlineStr">
        <is>
          <t>112-15-1356</t>
        </is>
      </c>
      <c r="F934" s="49">
        <f>IF((MID(E934,5,2))="10","ENG",IF((MID(E934,5,2))="11","BBA",IF((MID(E934,5,2))="12","MBA(E)",IF((MID(E934,5,2))="14","MBA",IF((MID(E934,5,2))="15","CSE",IF((MID(E934,5,2))="16","CIS",IF((MID(E934,5,2))="17","MS-MIS",IF((MID(E934,5,2))="18","B.COM",IF((MID(E934,5,2))="19","ETE",IF((MID(E934,5,2))="20","CS",IF((MID(E934,5,2))="21","MA-ENG(P)",IF((MID(E934,5,2))="22","MA-ENG(F)",IF((MID(E934,5,2))="23","TE",IF((MID(E934,5,2))="24","JMC",IF((MID(E934,5,2))="25","MS-CSE",IF((MID(E934,5,2))="26","LLB(H)",IF((MID(E934,5,2))="27","BRE",IF((MID(E934,5,2))="28","MSS-JMC",IF((MID(E934,5,2))="29","PHARMACY",IF((MID(E934,5,2))="30","ESDM",IF((MID(E934,5,2))="31","MS-ETE",IF((MID(E934,5,2))="32","MS-TE",IF((MID(E934,5,2))="33","EEE",IF((MID(E934,5,2))="34","NFE",IF((MID(E934,5,2))="35","SWE",IF((MID(E934,5,2))="36","LLB(P)",IF((MID(E934,5,2))="37","LLM(Pre)",IF((MID(E934,5,2))="38","LLM(F)",IF((MID(E934,5,2))="39","ICT",IF((MID(E934,5,2))="40","MTCA",IF((MID(E934,5,2))="41","MS-PH",IF((MID(E934,5,2))="42","ARCH",IF((MID(E934,5,2))="43","THM",IF((MID(E934,5,2))="44","MS-SWE",IF((MID(E934,5,2))="45","ENTRE",IF((MID(E934,5,2))="46","M-PHARM",IF((MID(E934,5,2))="47","CIVIL-ENG",0)))))))))))))))))))))))))))))))))))))</f>
        <v/>
      </c>
      <c r="G934" s="90">
        <f>IF((LEFT(E934,3))="063","Fall-2006",IF((LEFT(E934,3))="071","Spring-2007",IF((LEFT(E934,3))="072","Summer-2007",IF((LEFT(E934,3))="073","Fall-2007",IF((LEFT(E934,3))="081","Spring-2008",IF((LEFT(E934,3))="082","Summer-2008",IF((LEFT(E934,3))="083","Fall-2008",IF((LEFT(E934,3))="091","Spring-2009",IF((LEFT(E934,3))="092","Summer-2009",IF((LEFT(E934,3))="093","Fall-2009",IF((LEFT(E934,3))="101","Spring-2010",IF((LEFT(E934,3))="102","Summer-2010",IF((LEFT(E934,3))="103","Fall-2010",IF((LEFT(E934,3))="111","Spring-2011",IF((LEFT(E934,3))="112","Summer-2011",IF((LEFT(E934,3))="113","Fall-2011",IF((LEFT(E934,3))="121","Spring-2012",IF((LEFT(E934,3))="122","Summer-2012",IF((LEFT(E934,3))="123","Fall-2012",IF((LEFT(E934,3))="131","Spring-2013",IF((LEFT(E934,3))="132","Summer-2013",IF((LEFT(E934,3))="133","Fall-2013",IF((LEFT(E934,3))="141","Spring-2014",IF((LEFT(E934,3))="142","Summer-2014",IF((LEFT(E934,3))="143","Fall-2014",0)))))))))))))))))))))))))</f>
        <v/>
      </c>
      <c r="H934" s="77" t="inlineStr">
        <is>
          <t>Summer
2014</t>
        </is>
      </c>
      <c r="I934" s="71" t="inlineStr">
        <is>
          <t>Walton Hi-Tech 
Industries ltd.</t>
        </is>
      </c>
      <c r="J934" s="77" t="inlineStr">
        <is>
          <t>Asst. Sr. 
Officer</t>
        </is>
      </c>
      <c r="K934" s="77" t="inlineStr">
        <is>
          <t>Jiban Bima Bhaban
(Level-3) 10
Dilkusha C/A
Dhaka-1000</t>
        </is>
      </c>
      <c r="L934" s="77" t="inlineStr">
        <is>
          <t>Nasipur
Dinazpur</t>
        </is>
      </c>
      <c r="M934" s="76" t="inlineStr">
        <is>
          <t>017223-05550</t>
        </is>
      </c>
      <c r="N934" s="77" t="inlineStr">
        <is>
          <t>akabirit@gmail.com</t>
        </is>
      </c>
    </row>
    <row customHeight="1" ht="25.5" r="935" s="161">
      <c r="A935" s="10" t="n"/>
      <c r="B935" s="77" t="n">
        <v>933</v>
      </c>
      <c r="C935" s="77" t="n"/>
      <c r="D935" s="98" t="inlineStr">
        <is>
          <t>Md. Masud Parvez</t>
        </is>
      </c>
      <c r="E935" s="98" t="inlineStr">
        <is>
          <t>112-15-1486</t>
        </is>
      </c>
      <c r="F935" s="49">
        <f>IF((MID(E935,5,2))="10","ENG",IF((MID(E935,5,2))="11","BBA",IF((MID(E935,5,2))="12","MBA(E)",IF((MID(E935,5,2))="14","MBA",IF((MID(E935,5,2))="15","CSE",IF((MID(E935,5,2))="16","CIS",IF((MID(E935,5,2))="17","MS-MIS",IF((MID(E935,5,2))="18","B.COM",IF((MID(E935,5,2))="19","ETE",IF((MID(E935,5,2))="20","CS",IF((MID(E935,5,2))="21","MA-ENG(P)",IF((MID(E935,5,2))="22","MA-ENG(F)",IF((MID(E935,5,2))="23","TE",IF((MID(E935,5,2))="24","JMC",IF((MID(E935,5,2))="25","MS-CSE",IF((MID(E935,5,2))="26","LLB(H)",IF((MID(E935,5,2))="27","BRE",IF((MID(E935,5,2))="28","MSS-JMC",IF((MID(E935,5,2))="29","PHARMACY",IF((MID(E935,5,2))="30","ESDM",IF((MID(E935,5,2))="31","MS-ETE",IF((MID(E935,5,2))="32","MS-TE",IF((MID(E935,5,2))="33","EEE",IF((MID(E935,5,2))="34","NFE",IF((MID(E935,5,2))="35","SWE",IF((MID(E935,5,2))="36","LLB(P)",IF((MID(E935,5,2))="37","LLM(Pre)",IF((MID(E935,5,2))="38","LLM(F)",IF((MID(E935,5,2))="39","ICT",IF((MID(E935,5,2))="40","MTCA",IF((MID(E935,5,2))="41","MS-PH",IF((MID(E935,5,2))="42","ARCH",IF((MID(E935,5,2))="43","THM",IF((MID(E935,5,2))="44","MS-SWE",IF((MID(E935,5,2))="45","ENTRE",IF((MID(E935,5,2))="46","M-PHARM",IF((MID(E935,5,2))="47","CIVIL-ENG",0)))))))))))))))))))))))))))))))))))))</f>
        <v/>
      </c>
      <c r="G935" s="90">
        <f>IF((LEFT(E935,3))="063","Fall-2006",IF((LEFT(E935,3))="071","Spring-2007",IF((LEFT(E935,3))="072","Summer-2007",IF((LEFT(E935,3))="073","Fall-2007",IF((LEFT(E935,3))="081","Spring-2008",IF((LEFT(E935,3))="082","Summer-2008",IF((LEFT(E935,3))="083","Fall-2008",IF((LEFT(E935,3))="091","Spring-2009",IF((LEFT(E935,3))="092","Summer-2009",IF((LEFT(E935,3))="093","Fall-2009",IF((LEFT(E935,3))="101","Spring-2010",IF((LEFT(E935,3))="102","Summer-2010",IF((LEFT(E935,3))="103","Fall-2010",IF((LEFT(E935,3))="111","Spring-2011",IF((LEFT(E935,3))="112","Summer-2011",IF((LEFT(E935,3))="113","Fall-2011",IF((LEFT(E935,3))="121","Spring-2012",IF((LEFT(E935,3))="122","Summer-2012",IF((LEFT(E935,3))="123","Fall-2012",IF((LEFT(E935,3))="131","Spring-2013",IF((LEFT(E935,3))="132","Summer-2013",IF((LEFT(E935,3))="133","Fall-2013",IF((LEFT(E935,3))="141","Spring-2014",IF((LEFT(E935,3))="142","Summer-2014",IF((LEFT(E935,3))="143","Fall-2014",0)))))))))))))))))))))))))</f>
        <v/>
      </c>
      <c r="H935" s="77" t="inlineStr">
        <is>
          <t>Summer
2014</t>
        </is>
      </c>
      <c r="I935" s="71" t="inlineStr">
        <is>
          <t>Bangladesh
Eriction Ltd.</t>
        </is>
      </c>
      <c r="J935" s="77" t="inlineStr">
        <is>
          <t>Design
Engineer</t>
        </is>
      </c>
      <c r="K935" s="77" t="inlineStr">
        <is>
          <t>52/8 West 
Razabazar, Dhaka</t>
        </is>
      </c>
      <c r="L935" s="77" t="inlineStr">
        <is>
          <t>Dewdoba
Dongirpara
Rangpur Sadar
Rangpur</t>
        </is>
      </c>
      <c r="M935" s="76" t="inlineStr">
        <is>
          <t>01722-807857</t>
        </is>
      </c>
      <c r="N935" s="77" t="inlineStr">
        <is>
          <t>m.parvez010@gmail.com</t>
        </is>
      </c>
    </row>
    <row customHeight="1" ht="12.75" r="936" s="161">
      <c r="A936" s="10" t="n"/>
      <c r="B936" s="77" t="n">
        <v>934</v>
      </c>
      <c r="C936" s="77" t="n"/>
      <c r="D936" s="98" t="inlineStr">
        <is>
          <t>Mahidul Islam</t>
        </is>
      </c>
      <c r="E936" s="98" t="inlineStr">
        <is>
          <t>112-15-1480</t>
        </is>
      </c>
      <c r="F936" s="49">
        <f>IF((MID(E936,5,2))="10","ENG",IF((MID(E936,5,2))="11","BBA",IF((MID(E936,5,2))="12","MBA(E)",IF((MID(E936,5,2))="14","MBA",IF((MID(E936,5,2))="15","CSE",IF((MID(E936,5,2))="16","CIS",IF((MID(E936,5,2))="17","MS-MIS",IF((MID(E936,5,2))="18","B.COM",IF((MID(E936,5,2))="19","ETE",IF((MID(E936,5,2))="20","CS",IF((MID(E936,5,2))="21","MA-ENG(P)",IF((MID(E936,5,2))="22","MA-ENG(F)",IF((MID(E936,5,2))="23","TE",IF((MID(E936,5,2))="24","JMC",IF((MID(E936,5,2))="25","MS-CSE",IF((MID(E936,5,2))="26","LLB(H)",IF((MID(E936,5,2))="27","BRE",IF((MID(E936,5,2))="28","MSS-JMC",IF((MID(E936,5,2))="29","PHARMACY",IF((MID(E936,5,2))="30","ESDM",IF((MID(E936,5,2))="31","MS-ETE",IF((MID(E936,5,2))="32","MS-TE",IF((MID(E936,5,2))="33","EEE",IF((MID(E936,5,2))="34","NFE",IF((MID(E936,5,2))="35","SWE",IF((MID(E936,5,2))="36","LLB(P)",IF((MID(E936,5,2))="37","LLM(Pre)",IF((MID(E936,5,2))="38","LLM(F)",IF((MID(E936,5,2))="39","ICT",IF((MID(E936,5,2))="40","MTCA",IF((MID(E936,5,2))="41","MS-PH",IF((MID(E936,5,2))="42","ARCH",IF((MID(E936,5,2))="43","THM",IF((MID(E936,5,2))="44","MS-SWE",IF((MID(E936,5,2))="45","ENTRE",IF((MID(E936,5,2))="46","M-PHARM",IF((MID(E936,5,2))="47","CIVIL-ENG",0)))))))))))))))))))))))))))))))))))))</f>
        <v/>
      </c>
      <c r="G936" s="90">
        <f>IF((LEFT(E936,3))="063","Fall-2006",IF((LEFT(E936,3))="071","Spring-2007",IF((LEFT(E936,3))="072","Summer-2007",IF((LEFT(E936,3))="073","Fall-2007",IF((LEFT(E936,3))="081","Spring-2008",IF((LEFT(E936,3))="082","Summer-2008",IF((LEFT(E936,3))="083","Fall-2008",IF((LEFT(E936,3))="091","Spring-2009",IF((LEFT(E936,3))="092","Summer-2009",IF((LEFT(E936,3))="093","Fall-2009",IF((LEFT(E936,3))="101","Spring-2010",IF((LEFT(E936,3))="102","Summer-2010",IF((LEFT(E936,3))="103","Fall-2010",IF((LEFT(E936,3))="111","Spring-2011",IF((LEFT(E936,3))="112","Summer-2011",IF((LEFT(E936,3))="113","Fall-2011",IF((LEFT(E936,3))="121","Spring-2012",IF((LEFT(E936,3))="122","Summer-2012",IF((LEFT(E936,3))="123","Fall-2012",IF((LEFT(E936,3))="131","Spring-2013",IF((LEFT(E936,3))="132","Summer-2013",IF((LEFT(E936,3))="133","Fall-2013",IF((LEFT(E936,3))="141","Spring-2014",IF((LEFT(E936,3))="142","Summer-2014",IF((LEFT(E936,3))="143","Fall-2014",0)))))))))))))))))))))))))</f>
        <v/>
      </c>
      <c r="H936" s="77" t="inlineStr">
        <is>
          <t>Summer
2014</t>
        </is>
      </c>
      <c r="I936" s="71" t="inlineStr">
        <is>
          <t>Shinest Group</t>
        </is>
      </c>
      <c r="J936" s="77" t="inlineStr">
        <is>
          <t>IT Officer</t>
        </is>
      </c>
      <c r="K936" s="77" t="inlineStr">
        <is>
          <t>52/8 West 
Razabazar, Dhaka</t>
        </is>
      </c>
      <c r="L936" s="77" t="inlineStr">
        <is>
          <t>Dighi, Arpara
Shalikha, 
Magura</t>
        </is>
      </c>
      <c r="M936" s="76" t="inlineStr">
        <is>
          <t>01722-511036</t>
        </is>
      </c>
      <c r="N936" s="77" t="inlineStr">
        <is>
          <t>mahid5357@gmail.com</t>
        </is>
      </c>
    </row>
    <row customHeight="1" ht="25.5" r="937" s="161">
      <c r="A937" s="10" t="n"/>
      <c r="B937" s="77" t="n">
        <v>935</v>
      </c>
      <c r="C937" s="77" t="n"/>
      <c r="D937" s="98" t="inlineStr">
        <is>
          <t>Md. Mahabub Alam
Jewel</t>
        </is>
      </c>
      <c r="E937" s="98" t="inlineStr">
        <is>
          <t>112-15-1488</t>
        </is>
      </c>
      <c r="F937" s="49">
        <f>IF((MID(E937,5,2))="10","ENG",IF((MID(E937,5,2))="11","BBA",IF((MID(E937,5,2))="12","MBA(E)",IF((MID(E937,5,2))="14","MBA",IF((MID(E937,5,2))="15","CSE",IF((MID(E937,5,2))="16","CIS",IF((MID(E937,5,2))="17","MS-MIS",IF((MID(E937,5,2))="18","B.COM",IF((MID(E937,5,2))="19","ETE",IF((MID(E937,5,2))="20","CS",IF((MID(E937,5,2))="21","MA-ENG(P)",IF((MID(E937,5,2))="22","MA-ENG(F)",IF((MID(E937,5,2))="23","TE",IF((MID(E937,5,2))="24","JMC",IF((MID(E937,5,2))="25","MS-CSE",IF((MID(E937,5,2))="26","LLB(H)",IF((MID(E937,5,2))="27","BRE",IF((MID(E937,5,2))="28","MSS-JMC",IF((MID(E937,5,2))="29","PHARMACY",IF((MID(E937,5,2))="30","ESDM",IF((MID(E937,5,2))="31","MS-ETE",IF((MID(E937,5,2))="32","MS-TE",IF((MID(E937,5,2))="33","EEE",IF((MID(E937,5,2))="34","NFE",IF((MID(E937,5,2))="35","SWE",IF((MID(E937,5,2))="36","LLB(P)",IF((MID(E937,5,2))="37","LLM(Pre)",IF((MID(E937,5,2))="38","LLM(F)",IF((MID(E937,5,2))="39","ICT",IF((MID(E937,5,2))="40","MTCA",IF((MID(E937,5,2))="41","MS-PH",IF((MID(E937,5,2))="42","ARCH",IF((MID(E937,5,2))="43","THM",IF((MID(E937,5,2))="44","MS-SWE",IF((MID(E937,5,2))="45","ENTRE",IF((MID(E937,5,2))="46","M-PHARM",IF((MID(E937,5,2))="47","CIVIL-ENG",0)))))))))))))))))))))))))))))))))))))</f>
        <v/>
      </c>
      <c r="G937" s="90">
        <f>IF((LEFT(E937,3))="063","Fall-2006",IF((LEFT(E937,3))="071","Spring-2007",IF((LEFT(E937,3))="072","Summer-2007",IF((LEFT(E937,3))="073","Fall-2007",IF((LEFT(E937,3))="081","Spring-2008",IF((LEFT(E937,3))="082","Summer-2008",IF((LEFT(E937,3))="083","Fall-2008",IF((LEFT(E937,3))="091","Spring-2009",IF((LEFT(E937,3))="092","Summer-2009",IF((LEFT(E937,3))="093","Fall-2009",IF((LEFT(E937,3))="101","Spring-2010",IF((LEFT(E937,3))="102","Summer-2010",IF((LEFT(E937,3))="103","Fall-2010",IF((LEFT(E937,3))="111","Spring-2011",IF((LEFT(E937,3))="112","Summer-2011",IF((LEFT(E937,3))="113","Fall-2011",IF((LEFT(E937,3))="121","Spring-2012",IF((LEFT(E937,3))="122","Summer-2012",IF((LEFT(E937,3))="123","Fall-2012",IF((LEFT(E937,3))="131","Spring-2013",IF((LEFT(E937,3))="132","Summer-2013",IF((LEFT(E937,3))="133","Fall-2013",IF((LEFT(E937,3))="141","Spring-2014",IF((LEFT(E937,3))="142","Summer-2014",IF((LEFT(E937,3))="143","Fall-2014",0)))))))))))))))))))))))))</f>
        <v/>
      </c>
      <c r="H937" s="77" t="inlineStr">
        <is>
          <t>-</t>
        </is>
      </c>
      <c r="I937" s="71" t="inlineStr">
        <is>
          <t>Walton Hi-Tech 
Industries ltd.</t>
        </is>
      </c>
      <c r="J937" s="77" t="inlineStr">
        <is>
          <t>Sr. Principal
Officer-1</t>
        </is>
      </c>
      <c r="K937" s="77" t="inlineStr">
        <is>
          <t>Shilmon, Monnonagar
Tongi, Gazipur</t>
        </is>
      </c>
      <c r="L937" s="77" t="inlineStr">
        <is>
          <t>Shilmon, Monnonagar
Tongi, Gazipur</t>
        </is>
      </c>
      <c r="M937" s="76" t="inlineStr">
        <is>
          <t>01686-695588</t>
        </is>
      </c>
      <c r="N937" s="77" t="inlineStr">
        <is>
          <t>jewelcse01@gmail.com</t>
        </is>
      </c>
    </row>
    <row customHeight="1" ht="25.5" r="938" s="161">
      <c r="A938" s="10" t="n"/>
      <c r="B938" s="77" t="n">
        <v>936</v>
      </c>
      <c r="C938" s="77" t="n"/>
      <c r="D938" s="98" t="inlineStr">
        <is>
          <t>Md. Nurul Haque</t>
        </is>
      </c>
      <c r="E938" s="98" t="inlineStr">
        <is>
          <t>103-23-2245</t>
        </is>
      </c>
      <c r="F938" s="49">
        <f>IF((MID(E938,5,2))="10","ENG",IF((MID(E938,5,2))="11","BBA",IF((MID(E938,5,2))="12","MBA(E)",IF((MID(E938,5,2))="14","MBA",IF((MID(E938,5,2))="15","CSE",IF((MID(E938,5,2))="16","CIS",IF((MID(E938,5,2))="17","MS-MIS",IF((MID(E938,5,2))="18","B.COM",IF((MID(E938,5,2))="19","ETE",IF((MID(E938,5,2))="20","CS",IF((MID(E938,5,2))="21","MA-ENG(P)",IF((MID(E938,5,2))="22","MA-ENG(F)",IF((MID(E938,5,2))="23","TE",IF((MID(E938,5,2))="24","JMC",IF((MID(E938,5,2))="25","MS-CSE",IF((MID(E938,5,2))="26","LLB(H)",IF((MID(E938,5,2))="27","BRE",IF((MID(E938,5,2))="28","MSS-JMC",IF((MID(E938,5,2))="29","PHARMACY",IF((MID(E938,5,2))="30","ESDM",IF((MID(E938,5,2))="31","MS-ETE",IF((MID(E938,5,2))="32","MS-TE",IF((MID(E938,5,2))="33","EEE",IF((MID(E938,5,2))="34","NFE",IF((MID(E938,5,2))="35","SWE",IF((MID(E938,5,2))="36","LLB(P)",IF((MID(E938,5,2))="37","LLM(Pre)",IF((MID(E938,5,2))="38","LLM(F)",IF((MID(E938,5,2))="39","ICT",IF((MID(E938,5,2))="40","MTCA",IF((MID(E938,5,2))="41","MS-PH",IF((MID(E938,5,2))="42","ARCH",IF((MID(E938,5,2))="43","THM",IF((MID(E938,5,2))="44","MS-SWE",IF((MID(E938,5,2))="45","ENTRE",IF((MID(E938,5,2))="46","M-PHARM",IF((MID(E938,5,2))="47","CIVIL-ENG",0)))))))))))))))))))))))))))))))))))))</f>
        <v/>
      </c>
      <c r="G938" s="90">
        <f>IF((LEFT(E938,3))="063","Fall-2006",IF((LEFT(E938,3))="071","Spring-2007",IF((LEFT(E938,3))="072","Summer-2007",IF((LEFT(E938,3))="073","Fall-2007",IF((LEFT(E938,3))="081","Spring-2008",IF((LEFT(E938,3))="082","Summer-2008",IF((LEFT(E938,3))="083","Fall-2008",IF((LEFT(E938,3))="091","Spring-2009",IF((LEFT(E938,3))="092","Summer-2009",IF((LEFT(E938,3))="093","Fall-2009",IF((LEFT(E938,3))="101","Spring-2010",IF((LEFT(E938,3))="102","Summer-2010",IF((LEFT(E938,3))="103","Fall-2010",IF((LEFT(E938,3))="111","Spring-2011",IF((LEFT(E938,3))="112","Summer-2011",IF((LEFT(E938,3))="113","Fall-2011",IF((LEFT(E938,3))="121","Spring-2012",IF((LEFT(E938,3))="122","Summer-2012",IF((LEFT(E938,3))="123","Fall-2012",IF((LEFT(E938,3))="131","Spring-2013",IF((LEFT(E938,3))="132","Summer-2013",IF((LEFT(E938,3))="133","Fall-2013",IF((LEFT(E938,3))="141","Spring-2014",IF((LEFT(E938,3))="142","Summer-2014",IF((LEFT(E938,3))="143","Fall-2014",0)))))))))))))))))))))))))</f>
        <v/>
      </c>
      <c r="H938" s="77" t="inlineStr">
        <is>
          <t>Fall 2014</t>
        </is>
      </c>
      <c r="I938" s="71" t="inlineStr">
        <is>
          <t>Doreen Washing 
Plant</t>
        </is>
      </c>
      <c r="J938" s="77" t="inlineStr">
        <is>
          <t xml:space="preserve">Asst. 
Coordinator
PRD Section </t>
        </is>
      </c>
      <c r="K938" s="77" t="inlineStr">
        <is>
          <t>Chandhor
Singair
Manikgonj</t>
        </is>
      </c>
      <c r="L938" s="77" t="inlineStr">
        <is>
          <t>Chandhor
Singair
Manikgonj</t>
        </is>
      </c>
      <c r="M938" s="76" t="inlineStr">
        <is>
          <t>01673-747129</t>
        </is>
      </c>
      <c r="N938" s="77" t="inlineStr">
        <is>
          <t>nurulhaque41@gmail.com</t>
        </is>
      </c>
    </row>
    <row customHeight="1" ht="12.75" r="939" s="161">
      <c r="A939" s="10" t="n"/>
      <c r="B939" s="77" t="n">
        <v>937</v>
      </c>
      <c r="C939" s="77" t="n"/>
      <c r="D939" s="98" t="inlineStr">
        <is>
          <t>Abdullah Al Mahmud</t>
        </is>
      </c>
      <c r="E939" s="98" t="inlineStr">
        <is>
          <t>111-23-2531</t>
        </is>
      </c>
      <c r="F939" s="49">
        <f>IF((MID(E939,5,2))="10","ENG",IF((MID(E939,5,2))="11","BBA",IF((MID(E939,5,2))="12","MBA(E)",IF((MID(E939,5,2))="14","MBA",IF((MID(E939,5,2))="15","CSE",IF((MID(E939,5,2))="16","CIS",IF((MID(E939,5,2))="17","MS-MIS",IF((MID(E939,5,2))="18","B.COM",IF((MID(E939,5,2))="19","ETE",IF((MID(E939,5,2))="20","CS",IF((MID(E939,5,2))="21","MA-ENG(P)",IF((MID(E939,5,2))="22","MA-ENG(F)",IF((MID(E939,5,2))="23","TE",IF((MID(E939,5,2))="24","JMC",IF((MID(E939,5,2))="25","MS-CSE",IF((MID(E939,5,2))="26","LLB(H)",IF((MID(E939,5,2))="27","BRE",IF((MID(E939,5,2))="28","MSS-JMC",IF((MID(E939,5,2))="29","PHARMACY",IF((MID(E939,5,2))="30","ESDM",IF((MID(E939,5,2))="31","MS-ETE",IF((MID(E939,5,2))="32","MS-TE",IF((MID(E939,5,2))="33","EEE",IF((MID(E939,5,2))="34","NFE",IF((MID(E939,5,2))="35","SWE",IF((MID(E939,5,2))="36","LLB(P)",IF((MID(E939,5,2))="37","LLM(Pre)",IF((MID(E939,5,2))="38","LLM(F)",IF((MID(E939,5,2))="39","ICT",IF((MID(E939,5,2))="40","MTCA",IF((MID(E939,5,2))="41","MS-PH",IF((MID(E939,5,2))="42","ARCH",IF((MID(E939,5,2))="43","THM",IF((MID(E939,5,2))="44","MS-SWE",IF((MID(E939,5,2))="45","ENTRE",IF((MID(E939,5,2))="46","M-PHARM",IF((MID(E939,5,2))="47","CIVIL-ENG",0)))))))))))))))))))))))))))))))))))))</f>
        <v/>
      </c>
      <c r="G939" s="90">
        <f>IF((LEFT(E939,3))="063","Fall-2006",IF((LEFT(E939,3))="071","Spring-2007",IF((LEFT(E939,3))="072","Summer-2007",IF((LEFT(E939,3))="073","Fall-2007",IF((LEFT(E939,3))="081","Spring-2008",IF((LEFT(E939,3))="082","Summer-2008",IF((LEFT(E939,3))="083","Fall-2008",IF((LEFT(E939,3))="091","Spring-2009",IF((LEFT(E939,3))="092","Summer-2009",IF((LEFT(E939,3))="093","Fall-2009",IF((LEFT(E939,3))="101","Spring-2010",IF((LEFT(E939,3))="102","Summer-2010",IF((LEFT(E939,3))="103","Fall-2010",IF((LEFT(E939,3))="111","Spring-2011",IF((LEFT(E939,3))="112","Summer-2011",IF((LEFT(E939,3))="113","Fall-2011",IF((LEFT(E939,3))="121","Spring-2012",IF((LEFT(E939,3))="122","Summer-2012",IF((LEFT(E939,3))="123","Fall-2012",IF((LEFT(E939,3))="131","Spring-2013",IF((LEFT(E939,3))="132","Summer-2013",IF((LEFT(E939,3))="133","Fall-2013",IF((LEFT(E939,3))="141","Spring-2014",IF((LEFT(E939,3))="142","Summer-2014",IF((LEFT(E939,3))="143","Fall-2014",0)))))))))))))))))))))))))</f>
        <v/>
      </c>
      <c r="H939" s="77" t="inlineStr">
        <is>
          <t>Fall 2014</t>
        </is>
      </c>
      <c r="I939" s="71" t="inlineStr">
        <is>
          <t>Sky Apparels Ltd</t>
        </is>
      </c>
      <c r="J939" s="77" t="inlineStr">
        <is>
          <t>Marchendiser</t>
        </is>
      </c>
      <c r="K939" s="77" t="inlineStr">
        <is>
          <t>56/57 Hossaieedalan
Globe Nibash
Bakshibazzar, Dhaka</t>
        </is>
      </c>
      <c r="L939" s="77" t="inlineStr">
        <is>
          <t>56/57 Hossaieedalan
Globe Nibash
Bakshibazzar, Dhaka</t>
        </is>
      </c>
      <c r="M939" s="76" t="inlineStr">
        <is>
          <t>01674-085048</t>
        </is>
      </c>
      <c r="N939" s="77" t="inlineStr">
        <is>
          <t>mahmudte14@gmail.com</t>
        </is>
      </c>
    </row>
    <row customHeight="1" ht="12.75" r="940" s="161">
      <c r="A940" s="10" t="n"/>
      <c r="B940" s="77" t="n">
        <v>938</v>
      </c>
      <c r="C940" s="77" t="n"/>
      <c r="D940" s="98" t="inlineStr">
        <is>
          <t>Umme Kulsum</t>
        </is>
      </c>
      <c r="E940" s="98" t="inlineStr">
        <is>
          <t>143-22-339</t>
        </is>
      </c>
      <c r="F940" s="49">
        <f>IF((MID(E940,5,2))="10","ENG",IF((MID(E940,5,2))="11","BBA",IF((MID(E940,5,2))="12","MBA(E)",IF((MID(E940,5,2))="14","MBA",IF((MID(E940,5,2))="15","CSE",IF((MID(E940,5,2))="16","CIS",IF((MID(E940,5,2))="17","MS-MIS",IF((MID(E940,5,2))="18","B.COM",IF((MID(E940,5,2))="19","ETE",IF((MID(E940,5,2))="20","CS",IF((MID(E940,5,2))="21","MA-ENG(P)",IF((MID(E940,5,2))="22","MA-ENG(F)",IF((MID(E940,5,2))="23","TE",IF((MID(E940,5,2))="24","JMC",IF((MID(E940,5,2))="25","MS-CSE",IF((MID(E940,5,2))="26","LLB(H)",IF((MID(E940,5,2))="27","BRE",IF((MID(E940,5,2))="28","MSS-JMC",IF((MID(E940,5,2))="29","PHARMACY",IF((MID(E940,5,2))="30","ESDM",IF((MID(E940,5,2))="31","MS-ETE",IF((MID(E940,5,2))="32","MS-TE",IF((MID(E940,5,2))="33","EEE",IF((MID(E940,5,2))="34","NFE",IF((MID(E940,5,2))="35","SWE",IF((MID(E940,5,2))="36","LLB(P)",IF((MID(E940,5,2))="37","LLM(Pre)",IF((MID(E940,5,2))="38","LLM(F)",IF((MID(E940,5,2))="39","ICT",IF((MID(E940,5,2))="40","MTCA",IF((MID(E940,5,2))="41","MS-PH",IF((MID(E940,5,2))="42","ARCH",IF((MID(E940,5,2))="43","THM",IF((MID(E940,5,2))="44","MS-SWE",IF((MID(E940,5,2))="45","ENTRE",IF((MID(E940,5,2))="46","M-PHARM",IF((MID(E940,5,2))="47","CIVIL-ENG",0)))))))))))))))))))))))))))))))))))))</f>
        <v/>
      </c>
      <c r="G940" s="90">
        <f>IF((LEFT(E940,3))="063","Fall-2006",IF((LEFT(E940,3))="071","Spring-2007",IF((LEFT(E940,3))="072","Summer-2007",IF((LEFT(E940,3))="073","Fall-2007",IF((LEFT(E940,3))="081","Spring-2008",IF((LEFT(E940,3))="082","Summer-2008",IF((LEFT(E940,3))="083","Fall-2008",IF((LEFT(E940,3))="091","Spring-2009",IF((LEFT(E940,3))="092","Summer-2009",IF((LEFT(E940,3))="093","Fall-2009",IF((LEFT(E940,3))="101","Spring-2010",IF((LEFT(E940,3))="102","Summer-2010",IF((LEFT(E940,3))="103","Fall-2010",IF((LEFT(E940,3))="111","Spring-2011",IF((LEFT(E940,3))="112","Summer-2011",IF((LEFT(E940,3))="113","Fall-2011",IF((LEFT(E940,3))="121","Spring-2012",IF((LEFT(E940,3))="122","Summer-2012",IF((LEFT(E940,3))="123","Fall-2012",IF((LEFT(E940,3))="131","Spring-2013",IF((LEFT(E940,3))="132","Summer-2013",IF((LEFT(E940,3))="133","Fall-2013",IF((LEFT(E940,3))="141","Spring-2014",IF((LEFT(E940,3))="142","Summer-2014",IF((LEFT(E940,3))="143","Fall-2014",0)))))))))))))))))))))))))</f>
        <v/>
      </c>
      <c r="H940" s="77" t="inlineStr">
        <is>
          <t>Summer</t>
        </is>
      </c>
      <c r="I940" s="71" t="inlineStr">
        <is>
          <t>-</t>
        </is>
      </c>
      <c r="J940" s="77" t="inlineStr">
        <is>
          <t>-</t>
        </is>
      </c>
      <c r="K940" s="77" t="inlineStr">
        <is>
          <t>Vill- Bir Ahmed Pur
PO- Narendrapur
PS- Monohardi
Dist.- Narsingdhi</t>
        </is>
      </c>
      <c r="L940" s="77" t="inlineStr">
        <is>
          <t>Vill- Bir Ahmed Pur
PO- Narendrapur
PS- Monohardi
Dist.- Narsingdhi</t>
        </is>
      </c>
      <c r="M940" s="76" t="inlineStr">
        <is>
          <t>01744-421590</t>
        </is>
      </c>
      <c r="N940" s="77" t="inlineStr">
        <is>
          <t>qulsum1991@gmail.com</t>
        </is>
      </c>
    </row>
    <row customHeight="1" ht="12.75" r="941" s="161">
      <c r="A941" s="10" t="n"/>
      <c r="B941" s="77" t="n">
        <v>940</v>
      </c>
      <c r="C941" s="77" t="n"/>
      <c r="D941" s="98" t="inlineStr">
        <is>
          <t>ABU SALEA MD 
JAHIR</t>
        </is>
      </c>
      <c r="E941" s="98" t="inlineStr">
        <is>
          <t>112-15-1440</t>
        </is>
      </c>
      <c r="F941" s="49">
        <f>IF((MID(E941,5,2))="10","ENG",IF((MID(E941,5,2))="11","BBA",IF((MID(E941,5,2))="12","MBA(E)",IF((MID(E941,5,2))="14","MBA",IF((MID(E941,5,2))="15","CSE",IF((MID(E941,5,2))="16","CIS",IF((MID(E941,5,2))="17","MS-MIS",IF((MID(E941,5,2))="18","B.COM",IF((MID(E941,5,2))="19","ETE",IF((MID(E941,5,2))="20","CS",IF((MID(E941,5,2))="21","MA-ENG(P)",IF((MID(E941,5,2))="22","MA-ENG(F)",IF((MID(E941,5,2))="23","TE",IF((MID(E941,5,2))="24","JMC",IF((MID(E941,5,2))="25","MS-CSE",IF((MID(E941,5,2))="26","LLB(H)",IF((MID(E941,5,2))="27","BRE",IF((MID(E941,5,2))="28","MSS-JMC",IF((MID(E941,5,2))="29","PHARMACY",IF((MID(E941,5,2))="30","ESDM",IF((MID(E941,5,2))="31","MS-ETE",IF((MID(E941,5,2))="32","MS-TE",IF((MID(E941,5,2))="33","EEE",IF((MID(E941,5,2))="34","NFE",IF((MID(E941,5,2))="35","SWE",IF((MID(E941,5,2))="36","LLB(P)",IF((MID(E941,5,2))="37","LLM(Pre)",IF((MID(E941,5,2))="38","LLM(F)",IF((MID(E941,5,2))="39","ICT",IF((MID(E941,5,2))="40","MTCA",IF((MID(E941,5,2))="41","MS-PH",IF((MID(E941,5,2))="42","ARCH",IF((MID(E941,5,2))="43","THM",IF((MID(E941,5,2))="44","MS-SWE",IF((MID(E941,5,2))="45","ENTRE",IF((MID(E941,5,2))="46","M-PHARM",IF((MID(E941,5,2))="47","CIVIL-ENG",0)))))))))))))))))))))))))))))))))))))</f>
        <v/>
      </c>
      <c r="G941" s="90">
        <f>IF((LEFT(E941,3))="063","Fall-2006",IF((LEFT(E941,3))="071","Spring-2007",IF((LEFT(E941,3))="072","Summer-2007",IF((LEFT(E941,3))="073","Fall-2007",IF((LEFT(E941,3))="081","Spring-2008",IF((LEFT(E941,3))="082","Summer-2008",IF((LEFT(E941,3))="083","Fall-2008",IF((LEFT(E941,3))="091","Spring-2009",IF((LEFT(E941,3))="092","Summer-2009",IF((LEFT(E941,3))="093","Fall-2009",IF((LEFT(E941,3))="101","Spring-2010",IF((LEFT(E941,3))="102","Summer-2010",IF((LEFT(E941,3))="103","Fall-2010",IF((LEFT(E941,3))="111","Spring-2011",IF((LEFT(E941,3))="112","Summer-2011",IF((LEFT(E941,3))="113","Fall-2011",IF((LEFT(E941,3))="121","Spring-2012",IF((LEFT(E941,3))="122","Summer-2012",IF((LEFT(E941,3))="123","Fall-2012",IF((LEFT(E941,3))="131","Spring-2013",IF((LEFT(E941,3))="132","Summer-2013",IF((LEFT(E941,3))="133","Fall-2013",IF((LEFT(E941,3))="141","Spring-2014",IF((LEFT(E941,3))="142","Summer-2014",IF((LEFT(E941,3))="143","Fall-2014",0)))))))))))))))))))))))))</f>
        <v/>
      </c>
      <c r="H941" s="77" t="inlineStr">
        <is>
          <t>Summer
2015</t>
        </is>
      </c>
      <c r="I941" s="71" t="inlineStr">
        <is>
          <t>-</t>
        </is>
      </c>
      <c r="J941" s="77" t="inlineStr">
        <is>
          <t>-</t>
        </is>
      </c>
      <c r="K941" s="77" t="inlineStr">
        <is>
          <t>94/6 Shukrbad
Mirpur Road, Dhaka</t>
        </is>
      </c>
      <c r="L941" s="77" t="inlineStr">
        <is>
          <t>Vill- Joysree, PO- 
Hajipur, PS- Laksam
Comilla</t>
        </is>
      </c>
      <c r="M941" s="76" t="inlineStr">
        <is>
          <t>01816-110545</t>
        </is>
      </c>
      <c r="N941" s="77" t="inlineStr">
        <is>
          <t>jahir001bd@gmail.com</t>
        </is>
      </c>
    </row>
    <row customHeight="1" ht="12.75" r="942" s="161">
      <c r="A942" s="10" t="n"/>
      <c r="B942" s="77" t="n">
        <v>941</v>
      </c>
      <c r="C942" s="77" t="n"/>
      <c r="D942" s="98" t="inlineStr">
        <is>
          <t>Md. Bazlar Rahaman</t>
        </is>
      </c>
      <c r="E942" s="98" t="inlineStr">
        <is>
          <t>082-23-868</t>
        </is>
      </c>
      <c r="F942" s="49">
        <f>IF((MID(E942,5,2))="10","ENG",IF((MID(E942,5,2))="11","BBA",IF((MID(E942,5,2))="12","MBA(E)",IF((MID(E942,5,2))="14","MBA",IF((MID(E942,5,2))="15","CSE",IF((MID(E942,5,2))="16","CIS",IF((MID(E942,5,2))="17","MS-MIS",IF((MID(E942,5,2))="18","B.COM",IF((MID(E942,5,2))="19","ETE",IF((MID(E942,5,2))="20","CS",IF((MID(E942,5,2))="21","MA-ENG(P)",IF((MID(E942,5,2))="22","MA-ENG(F)",IF((MID(E942,5,2))="23","TE",IF((MID(E942,5,2))="24","JMC",IF((MID(E942,5,2))="25","MS-CSE",IF((MID(E942,5,2))="26","LLB(H)",IF((MID(E942,5,2))="27","BRE",IF((MID(E942,5,2))="28","MSS-JMC",IF((MID(E942,5,2))="29","PHARMACY",IF((MID(E942,5,2))="30","ESDM",IF((MID(E942,5,2))="31","MS-ETE",IF((MID(E942,5,2))="32","MS-TE",IF((MID(E942,5,2))="33","EEE",IF((MID(E942,5,2))="34","NFE",IF((MID(E942,5,2))="35","SWE",IF((MID(E942,5,2))="36","LLB(P)",IF((MID(E942,5,2))="37","LLM(Pre)",IF((MID(E942,5,2))="38","LLM(F)",IF((MID(E942,5,2))="39","ICT",IF((MID(E942,5,2))="40","MTCA",IF((MID(E942,5,2))="41","MS-PH",IF((MID(E942,5,2))="42","ARCH",IF((MID(E942,5,2))="43","THM",IF((MID(E942,5,2))="44","MS-SWE",IF((MID(E942,5,2))="45","ENTRE",IF((MID(E942,5,2))="46","M-PHARM",IF((MID(E942,5,2))="47","CIVIL-ENG",0)))))))))))))))))))))))))))))))))))))</f>
        <v/>
      </c>
      <c r="G942" s="90">
        <f>IF((LEFT(E942,3))="063","Fall-2006",IF((LEFT(E942,3))="071","Spring-2007",IF((LEFT(E942,3))="072","Summer-2007",IF((LEFT(E942,3))="073","Fall-2007",IF((LEFT(E942,3))="081","Spring-2008",IF((LEFT(E942,3))="082","Summer-2008",IF((LEFT(E942,3))="083","Fall-2008",IF((LEFT(E942,3))="091","Spring-2009",IF((LEFT(E942,3))="092","Summer-2009",IF((LEFT(E942,3))="093","Fall-2009",IF((LEFT(E942,3))="101","Spring-2010",IF((LEFT(E942,3))="102","Summer-2010",IF((LEFT(E942,3))="103","Fall-2010",IF((LEFT(E942,3))="111","Spring-2011",IF((LEFT(E942,3))="112","Summer-2011",IF((LEFT(E942,3))="113","Fall-2011",IF((LEFT(E942,3))="121","Spring-2012",IF((LEFT(E942,3))="122","Summer-2012",IF((LEFT(E942,3))="123","Fall-2012",IF((LEFT(E942,3))="131","Spring-2013",IF((LEFT(E942,3))="132","Summer-2013",IF((LEFT(E942,3))="133","Fall-2013",IF((LEFT(E942,3))="141","Spring-2014",IF((LEFT(E942,3))="142","Summer-2014",IF((LEFT(E942,3))="143","Fall-2014",0)))))))))))))))))))))))))</f>
        <v/>
      </c>
      <c r="H942" s="77" t="inlineStr">
        <is>
          <t>Summer
2015</t>
        </is>
      </c>
      <c r="I942" s="71" t="inlineStr">
        <is>
          <t>NZ Group</t>
        </is>
      </c>
      <c r="J942" s="77" t="inlineStr">
        <is>
          <t>Sr. Excecutive
(Planning)</t>
        </is>
      </c>
      <c r="K942" s="77" t="inlineStr">
        <is>
          <t>H-36, R-01, Sector-10
Uttara, Dhaka-1230</t>
        </is>
      </c>
      <c r="L942" s="77" t="inlineStr">
        <is>
          <t>Vill- South Jaganathpur
,Thakurgaon Sadar, 
Thakurgaon</t>
        </is>
      </c>
      <c r="M942" s="76" t="inlineStr">
        <is>
          <t>8801786-819508</t>
        </is>
      </c>
      <c r="N942" s="77" t="inlineStr">
        <is>
          <t>bazlar.tc@gmail.com</t>
        </is>
      </c>
    </row>
    <row customHeight="1" ht="25.5" r="943" s="161">
      <c r="A943" s="10" t="n"/>
      <c r="B943" s="77" t="n">
        <v>942</v>
      </c>
      <c r="C943" s="77" t="n"/>
      <c r="D943" s="98" t="inlineStr">
        <is>
          <t>Md. Zahid Hasan 
Shoyeb</t>
        </is>
      </c>
      <c r="E943" s="98" t="inlineStr">
        <is>
          <t>103-23-2141</t>
        </is>
      </c>
      <c r="F943" s="49">
        <f>IF((MID(E943,5,2))="10","ENG",IF((MID(E943,5,2))="11","BBA",IF((MID(E943,5,2))="12","MBA(E)",IF((MID(E943,5,2))="14","MBA",IF((MID(E943,5,2))="15","CSE",IF((MID(E943,5,2))="16","CIS",IF((MID(E943,5,2))="17","MS-MIS",IF((MID(E943,5,2))="18","B.COM",IF((MID(E943,5,2))="19","ETE",IF((MID(E943,5,2))="20","CS",IF((MID(E943,5,2))="21","MA-ENG(P)",IF((MID(E943,5,2))="22","MA-ENG(F)",IF((MID(E943,5,2))="23","TE",IF((MID(E943,5,2))="24","JMC",IF((MID(E943,5,2))="25","MS-CSE",IF((MID(E943,5,2))="26","LLB(H)",IF((MID(E943,5,2))="27","BRE",IF((MID(E943,5,2))="28","MSS-JMC",IF((MID(E943,5,2))="29","PHARMACY",IF((MID(E943,5,2))="30","ESDM",IF((MID(E943,5,2))="31","MS-ETE",IF((MID(E943,5,2))="32","MS-TE",IF((MID(E943,5,2))="33","EEE",IF((MID(E943,5,2))="34","NFE",IF((MID(E943,5,2))="35","SWE",IF((MID(E943,5,2))="36","LLB(P)",IF((MID(E943,5,2))="37","LLM(Pre)",IF((MID(E943,5,2))="38","LLM(F)",IF((MID(E943,5,2))="39","ICT",IF((MID(E943,5,2))="40","MTCA",IF((MID(E943,5,2))="41","MS-PH",IF((MID(E943,5,2))="42","ARCH",IF((MID(E943,5,2))="43","THM",IF((MID(E943,5,2))="44","MS-SWE",IF((MID(E943,5,2))="45","ENTRE",IF((MID(E943,5,2))="46","M-PHARM",IF((MID(E943,5,2))="47","CIVIL-ENG",0)))))))))))))))))))))))))))))))))))))</f>
        <v/>
      </c>
      <c r="G943" s="90">
        <f>IF((LEFT(E943,3))="063","Fall-2006",IF((LEFT(E943,3))="071","Spring-2007",IF((LEFT(E943,3))="072","Summer-2007",IF((LEFT(E943,3))="073","Fall-2007",IF((LEFT(E943,3))="081","Spring-2008",IF((LEFT(E943,3))="082","Summer-2008",IF((LEFT(E943,3))="083","Fall-2008",IF((LEFT(E943,3))="091","Spring-2009",IF((LEFT(E943,3))="092","Summer-2009",IF((LEFT(E943,3))="093","Fall-2009",IF((LEFT(E943,3))="101","Spring-2010",IF((LEFT(E943,3))="102","Summer-2010",IF((LEFT(E943,3))="103","Fall-2010",IF((LEFT(E943,3))="111","Spring-2011",IF((LEFT(E943,3))="112","Summer-2011",IF((LEFT(E943,3))="113","Fall-2011",IF((LEFT(E943,3))="121","Spring-2012",IF((LEFT(E943,3))="122","Summer-2012",IF((LEFT(E943,3))="123","Fall-2012",IF((LEFT(E943,3))="131","Spring-2013",IF((LEFT(E943,3))="132","Summer-2013",IF((LEFT(E943,3))="133","Fall-2013",IF((LEFT(E943,3))="141","Spring-2014",IF((LEFT(E943,3))="142","Summer-2014",IF((LEFT(E943,3))="143","Fall-2014",0)))))))))))))))))))))))))</f>
        <v/>
      </c>
      <c r="H943" s="77" t="inlineStr">
        <is>
          <t>Spring
2015</t>
        </is>
      </c>
      <c r="I943" s="71" t="inlineStr">
        <is>
          <t>Martin Apparel
Bangladesh Ltd.</t>
        </is>
      </c>
      <c r="J943" s="77" t="inlineStr">
        <is>
          <t>Merchandiser
at Crystal</t>
        </is>
      </c>
      <c r="K943" s="77" t="inlineStr">
        <is>
          <t>Seed Store, Bhaluka
Maymensingh</t>
        </is>
      </c>
      <c r="L943" s="77" t="inlineStr">
        <is>
          <t>Vill- Rayekmary
Post- Ketupara
PS- Santhia, Pabna</t>
        </is>
      </c>
      <c r="M943" s="76" t="inlineStr">
        <is>
          <t>8801737-918793</t>
        </is>
      </c>
      <c r="N943" s="77" t="inlineStr">
        <is>
          <t>shoyebtex@gmail.com</t>
        </is>
      </c>
    </row>
    <row customHeight="1" ht="12.75" r="944" s="161">
      <c r="A944" s="10" t="n"/>
      <c r="B944" s="77" t="n">
        <v>943</v>
      </c>
      <c r="C944" s="77" t="n"/>
      <c r="D944" s="98" t="inlineStr">
        <is>
          <t>Yesmin Farzana Sathi</t>
        </is>
      </c>
      <c r="E944" s="98" t="inlineStr">
        <is>
          <t>103-29-208</t>
        </is>
      </c>
      <c r="F944" s="49">
        <f>IF((MID(E944,5,2))="10","ENG",IF((MID(E944,5,2))="11","BBA",IF((MID(E944,5,2))="12","MBA(E)",IF((MID(E944,5,2))="14","MBA",IF((MID(E944,5,2))="15","CSE",IF((MID(E944,5,2))="16","CIS",IF((MID(E944,5,2))="17","MS-MIS",IF((MID(E944,5,2))="18","B.COM",IF((MID(E944,5,2))="19","ETE",IF((MID(E944,5,2))="20","CS",IF((MID(E944,5,2))="21","MA-ENG(P)",IF((MID(E944,5,2))="22","MA-ENG(F)",IF((MID(E944,5,2))="23","TE",IF((MID(E944,5,2))="24","JMC",IF((MID(E944,5,2))="25","MS-CSE",IF((MID(E944,5,2))="26","LLB(H)",IF((MID(E944,5,2))="27","BRE",IF((MID(E944,5,2))="28","MSS-JMC",IF((MID(E944,5,2))="29","PHARMACY",IF((MID(E944,5,2))="30","ESDM",IF((MID(E944,5,2))="31","MS-ETE",IF((MID(E944,5,2))="32","MS-TE",IF((MID(E944,5,2))="33","EEE",IF((MID(E944,5,2))="34","NFE",IF((MID(E944,5,2))="35","SWE",IF((MID(E944,5,2))="36","LLB(P)",IF((MID(E944,5,2))="37","LLM(Pre)",IF((MID(E944,5,2))="38","LLM(F)",IF((MID(E944,5,2))="39","ICT",IF((MID(E944,5,2))="40","MTCA",IF((MID(E944,5,2))="41","MS-PH",IF((MID(E944,5,2))="42","ARCH",IF((MID(E944,5,2))="43","THM",IF((MID(E944,5,2))="44","MS-SWE",IF((MID(E944,5,2))="45","ENTRE",IF((MID(E944,5,2))="46","M-PHARM",IF((MID(E944,5,2))="47","CIVIL-ENG",0)))))))))))))))))))))))))))))))))))))</f>
        <v/>
      </c>
      <c r="G944" s="90">
        <f>IF((LEFT(E944,3))="063","Fall-2006",IF((LEFT(E944,3))="071","Spring-2007",IF((LEFT(E944,3))="072","Summer-2007",IF((LEFT(E944,3))="073","Fall-2007",IF((LEFT(E944,3))="081","Spring-2008",IF((LEFT(E944,3))="082","Summer-2008",IF((LEFT(E944,3))="083","Fall-2008",IF((LEFT(E944,3))="091","Spring-2009",IF((LEFT(E944,3))="092","Summer-2009",IF((LEFT(E944,3))="093","Fall-2009",IF((LEFT(E944,3))="101","Spring-2010",IF((LEFT(E944,3))="102","Summer-2010",IF((LEFT(E944,3))="103","Fall-2010",IF((LEFT(E944,3))="111","Spring-2011",IF((LEFT(E944,3))="112","Summer-2011",IF((LEFT(E944,3))="113","Fall-2011",IF((LEFT(E944,3))="121","Spring-2012",IF((LEFT(E944,3))="122","Summer-2012",IF((LEFT(E944,3))="123","Fall-2012",IF((LEFT(E944,3))="131","Spring-2013",IF((LEFT(E944,3))="132","Summer-2013",IF((LEFT(E944,3))="133","Fall-2013",IF((LEFT(E944,3))="141","Spring-2014",IF((LEFT(E944,3))="142","Summer-2014",IF((LEFT(E944,3))="143","Fall-2014",0)))))))))))))))))))))))))</f>
        <v/>
      </c>
      <c r="H944" s="77" t="inlineStr">
        <is>
          <t>Spring
2015</t>
        </is>
      </c>
      <c r="I944" s="71" t="inlineStr">
        <is>
          <t>-</t>
        </is>
      </c>
      <c r="J944" s="77" t="inlineStr">
        <is>
          <t>-</t>
        </is>
      </c>
      <c r="K944" s="77" t="inlineStr">
        <is>
          <t>A-27, South Banasree
Project, R# 03, Khilgaon
Dhaka-1219</t>
        </is>
      </c>
      <c r="L944" s="77" t="inlineStr">
        <is>
          <t>A-27, South Banasree
Project, R# 03, Khilgaon
Dhaka-1219</t>
        </is>
      </c>
      <c r="M944" s="76" t="inlineStr">
        <is>
          <t>8801913-799277</t>
        </is>
      </c>
      <c r="N944" s="77" t="inlineStr">
        <is>
          <t>farzanafarzana-208@yahoo.com</t>
        </is>
      </c>
    </row>
    <row customHeight="1" ht="38.25" r="945" s="161">
      <c r="A945" s="10" t="n"/>
      <c r="B945" s="77" t="n">
        <v>944</v>
      </c>
      <c r="C945" s="77" t="n"/>
      <c r="D945" s="98" t="inlineStr">
        <is>
          <t>Muhammad Mustafa 
Dewan</t>
        </is>
      </c>
      <c r="E945" s="98" t="inlineStr">
        <is>
          <t>103-29-191</t>
        </is>
      </c>
      <c r="F945" s="49">
        <f>IF((MID(E945,5,2))="10","ENG",IF((MID(E945,5,2))="11","BBA",IF((MID(E945,5,2))="12","MBA(E)",IF((MID(E945,5,2))="14","MBA",IF((MID(E945,5,2))="15","CSE",IF((MID(E945,5,2))="16","CIS",IF((MID(E945,5,2))="17","MS-MIS",IF((MID(E945,5,2))="18","B.COM",IF((MID(E945,5,2))="19","ETE",IF((MID(E945,5,2))="20","CS",IF((MID(E945,5,2))="21","MA-ENG(P)",IF((MID(E945,5,2))="22","MA-ENG(F)",IF((MID(E945,5,2))="23","TE",IF((MID(E945,5,2))="24","JMC",IF((MID(E945,5,2))="25","MS-CSE",IF((MID(E945,5,2))="26","LLB(H)",IF((MID(E945,5,2))="27","BRE",IF((MID(E945,5,2))="28","MSS-JMC",IF((MID(E945,5,2))="29","PHARMACY",IF((MID(E945,5,2))="30","ESDM",IF((MID(E945,5,2))="31","MS-ETE",IF((MID(E945,5,2))="32","MS-TE",IF((MID(E945,5,2))="33","EEE",IF((MID(E945,5,2))="34","NFE",IF((MID(E945,5,2))="35","SWE",IF((MID(E945,5,2))="36","LLB(P)",IF((MID(E945,5,2))="37","LLM(Pre)",IF((MID(E945,5,2))="38","LLM(F)",IF((MID(E945,5,2))="39","ICT",IF((MID(E945,5,2))="40","MTCA",IF((MID(E945,5,2))="41","MS-PH",IF((MID(E945,5,2))="42","ARCH",IF((MID(E945,5,2))="43","THM",IF((MID(E945,5,2))="44","MS-SWE",IF((MID(E945,5,2))="45","ENTRE",IF((MID(E945,5,2))="46","M-PHARM",IF((MID(E945,5,2))="47","CIVIL-ENG",0)))))))))))))))))))))))))))))))))))))</f>
        <v/>
      </c>
      <c r="G945" s="90">
        <f>IF((LEFT(E945,3))="063","Fall-2006",IF((LEFT(E945,3))="071","Spring-2007",IF((LEFT(E945,3))="072","Summer-2007",IF((LEFT(E945,3))="073","Fall-2007",IF((LEFT(E945,3))="081","Spring-2008",IF((LEFT(E945,3))="082","Summer-2008",IF((LEFT(E945,3))="083","Fall-2008",IF((LEFT(E945,3))="091","Spring-2009",IF((LEFT(E945,3))="092","Summer-2009",IF((LEFT(E945,3))="093","Fall-2009",IF((LEFT(E945,3))="101","Spring-2010",IF((LEFT(E945,3))="102","Summer-2010",IF((LEFT(E945,3))="103","Fall-2010",IF((LEFT(E945,3))="111","Spring-2011",IF((LEFT(E945,3))="112","Summer-2011",IF((LEFT(E945,3))="113","Fall-2011",IF((LEFT(E945,3))="121","Spring-2012",IF((LEFT(E945,3))="122","Summer-2012",IF((LEFT(E945,3))="123","Fall-2012",IF((LEFT(E945,3))="131","Spring-2013",IF((LEFT(E945,3))="132","Summer-2013",IF((LEFT(E945,3))="133","Fall-2013",IF((LEFT(E945,3))="141","Spring-2014",IF((LEFT(E945,3))="142","Summer-2014",IF((LEFT(E945,3))="143","Fall-2014",0)))))))))))))))))))))))))</f>
        <v/>
      </c>
      <c r="H945" s="77" t="inlineStr">
        <is>
          <t>Spring
2015</t>
        </is>
      </c>
      <c r="I945" s="71" t="inlineStr">
        <is>
          <t>Amulet 
Pharmacuticals
Ltd</t>
        </is>
      </c>
      <c r="J945" s="77" t="inlineStr">
        <is>
          <t>Excecutive, 
PMD</t>
        </is>
      </c>
      <c r="K945" s="77" t="inlineStr">
        <is>
          <t>61, Anamika Vila,
Dhaka Housing 
Adabor, Shamoly,
Dhaka</t>
        </is>
      </c>
      <c r="L945" s="77" t="inlineStr">
        <is>
          <t>Drwanbari, 
Shologhar, 
Bishnadi</t>
        </is>
      </c>
      <c r="M945" s="76" t="inlineStr">
        <is>
          <t>8801677-482241</t>
        </is>
      </c>
      <c r="N945" s="77" t="inlineStr">
        <is>
          <t>mustofadewan30@gmail.com</t>
        </is>
      </c>
    </row>
    <row customHeight="1" ht="12.75" r="946" s="161">
      <c r="A946" s="10" t="n"/>
      <c r="B946" s="77" t="n">
        <v>945</v>
      </c>
      <c r="C946" s="77" t="n"/>
      <c r="D946" s="98" t="inlineStr">
        <is>
          <t>Md. Shaharear 
Rahamn</t>
        </is>
      </c>
      <c r="E946" s="98" t="inlineStr">
        <is>
          <t>113-23-2798</t>
        </is>
      </c>
      <c r="F946" s="49">
        <f>IF((MID(E946,5,2))="10","ENG",IF((MID(E946,5,2))="11","BBA",IF((MID(E946,5,2))="12","MBA(E)",IF((MID(E946,5,2))="14","MBA",IF((MID(E946,5,2))="15","CSE",IF((MID(E946,5,2))="16","CIS",IF((MID(E946,5,2))="17","MS-MIS",IF((MID(E946,5,2))="18","B.COM",IF((MID(E946,5,2))="19","ETE",IF((MID(E946,5,2))="20","CS",IF((MID(E946,5,2))="21","MA-ENG(P)",IF((MID(E946,5,2))="22","MA-ENG(F)",IF((MID(E946,5,2))="23","TE",IF((MID(E946,5,2))="24","JMC",IF((MID(E946,5,2))="25","MS-CSE",IF((MID(E946,5,2))="26","LLB(H)",IF((MID(E946,5,2))="27","BRE",IF((MID(E946,5,2))="28","MSS-JMC",IF((MID(E946,5,2))="29","PHARMACY",IF((MID(E946,5,2))="30","ESDM",IF((MID(E946,5,2))="31","MS-ETE",IF((MID(E946,5,2))="32","MS-TE",IF((MID(E946,5,2))="33","EEE",IF((MID(E946,5,2))="34","NFE",IF((MID(E946,5,2))="35","SWE",IF((MID(E946,5,2))="36","LLB(P)",IF((MID(E946,5,2))="37","LLM(Pre)",IF((MID(E946,5,2))="38","LLM(F)",IF((MID(E946,5,2))="39","ICT",IF((MID(E946,5,2))="40","MTCA",IF((MID(E946,5,2))="41","MS-PH",IF((MID(E946,5,2))="42","ARCH",IF((MID(E946,5,2))="43","THM",IF((MID(E946,5,2))="44","MS-SWE",IF((MID(E946,5,2))="45","ENTRE",IF((MID(E946,5,2))="46","M-PHARM",IF((MID(E946,5,2))="47","CIVIL-ENG",0)))))))))))))))))))))))))))))))))))))</f>
        <v/>
      </c>
      <c r="G946" s="90">
        <f>IF((LEFT(E946,3))="063","Fall-2006",IF((LEFT(E946,3))="071","Spring-2007",IF((LEFT(E946,3))="072","Summer-2007",IF((LEFT(E946,3))="073","Fall-2007",IF((LEFT(E946,3))="081","Spring-2008",IF((LEFT(E946,3))="082","Summer-2008",IF((LEFT(E946,3))="083","Fall-2008",IF((LEFT(E946,3))="091","Spring-2009",IF((LEFT(E946,3))="092","Summer-2009",IF((LEFT(E946,3))="093","Fall-2009",IF((LEFT(E946,3))="101","Spring-2010",IF((LEFT(E946,3))="102","Summer-2010",IF((LEFT(E946,3))="103","Fall-2010",IF((LEFT(E946,3))="111","Spring-2011",IF((LEFT(E946,3))="112","Summer-2011",IF((LEFT(E946,3))="113","Fall-2011",IF((LEFT(E946,3))="121","Spring-2012",IF((LEFT(E946,3))="122","Summer-2012",IF((LEFT(E946,3))="123","Fall-2012",IF((LEFT(E946,3))="131","Spring-2013",IF((LEFT(E946,3))="132","Summer-2013",IF((LEFT(E946,3))="133","Fall-2013",IF((LEFT(E946,3))="141","Spring-2014",IF((LEFT(E946,3))="142","Summer-2014",IF((LEFT(E946,3))="143","Fall-2014",0)))))))))))))))))))))))))</f>
        <v/>
      </c>
      <c r="H946" s="77" t="inlineStr">
        <is>
          <t>Summer
2015</t>
        </is>
      </c>
      <c r="I946" s="71" t="inlineStr">
        <is>
          <t>Lenny Fashion Ltd.</t>
        </is>
      </c>
      <c r="J946" s="77" t="inlineStr">
        <is>
          <t>Production
Planing 
Control</t>
        </is>
      </c>
      <c r="K946" s="77" t="inlineStr">
        <is>
          <t>Baghia, Konabari,
Gazipur</t>
        </is>
      </c>
      <c r="L946" s="77" t="inlineStr">
        <is>
          <t>Baghia, Konabari,
Gazipur</t>
        </is>
      </c>
      <c r="M946" s="76" t="inlineStr">
        <is>
          <t>8801861617710</t>
        </is>
      </c>
      <c r="N946" s="77" t="inlineStr">
        <is>
          <t>shahrear.piash@gmail.com</t>
        </is>
      </c>
    </row>
    <row customHeight="1" ht="12.75" r="947" s="161">
      <c r="A947" s="10" t="n"/>
      <c r="B947" s="77" t="n">
        <v>946</v>
      </c>
      <c r="C947" s="77" t="n"/>
      <c r="D947" s="98" t="inlineStr">
        <is>
          <t>Md. Jubaer</t>
        </is>
      </c>
      <c r="E947" s="98" t="inlineStr">
        <is>
          <t>103-23-2131</t>
        </is>
      </c>
      <c r="F947" s="49">
        <f>IF((MID(E947,5,2))="10","ENG",IF((MID(E947,5,2))="11","BBA",IF((MID(E947,5,2))="12","MBA(E)",IF((MID(E947,5,2))="14","MBA",IF((MID(E947,5,2))="15","CSE",IF((MID(E947,5,2))="16","CIS",IF((MID(E947,5,2))="17","MS-MIS",IF((MID(E947,5,2))="18","B.COM",IF((MID(E947,5,2))="19","ETE",IF((MID(E947,5,2))="20","CS",IF((MID(E947,5,2))="21","MA-ENG(P)",IF((MID(E947,5,2))="22","MA-ENG(F)",IF((MID(E947,5,2))="23","TE",IF((MID(E947,5,2))="24","JMC",IF((MID(E947,5,2))="25","MS-CSE",IF((MID(E947,5,2))="26","LLB(H)",IF((MID(E947,5,2))="27","BRE",IF((MID(E947,5,2))="28","MSS-JMC",IF((MID(E947,5,2))="29","PHARMACY",IF((MID(E947,5,2))="30","ESDM",IF((MID(E947,5,2))="31","MS-ETE",IF((MID(E947,5,2))="32","MS-TE",IF((MID(E947,5,2))="33","EEE",IF((MID(E947,5,2))="34","NFE",IF((MID(E947,5,2))="35","SWE",IF((MID(E947,5,2))="36","LLB(P)",IF((MID(E947,5,2))="37","LLM(Pre)",IF((MID(E947,5,2))="38","LLM(F)",IF((MID(E947,5,2))="39","ICT",IF((MID(E947,5,2))="40","MTCA",IF((MID(E947,5,2))="41","MS-PH",IF((MID(E947,5,2))="42","ARCH",IF((MID(E947,5,2))="43","THM",IF((MID(E947,5,2))="44","MS-SWE",IF((MID(E947,5,2))="45","ENTRE",IF((MID(E947,5,2))="46","M-PHARM",IF((MID(E947,5,2))="47","CIVIL-ENG",0)))))))))))))))))))))))))))))))))))))</f>
        <v/>
      </c>
      <c r="G947" s="90">
        <f>IF((LEFT(E947,3))="063","Fall-2006",IF((LEFT(E947,3))="071","Spring-2007",IF((LEFT(E947,3))="072","Summer-2007",IF((LEFT(E947,3))="073","Fall-2007",IF((LEFT(E947,3))="081","Spring-2008",IF((LEFT(E947,3))="082","Summer-2008",IF((LEFT(E947,3))="083","Fall-2008",IF((LEFT(E947,3))="091","Spring-2009",IF((LEFT(E947,3))="092","Summer-2009",IF((LEFT(E947,3))="093","Fall-2009",IF((LEFT(E947,3))="101","Spring-2010",IF((LEFT(E947,3))="102","Summer-2010",IF((LEFT(E947,3))="103","Fall-2010",IF((LEFT(E947,3))="111","Spring-2011",IF((LEFT(E947,3))="112","Summer-2011",IF((LEFT(E947,3))="113","Fall-2011",IF((LEFT(E947,3))="121","Spring-2012",IF((LEFT(E947,3))="122","Summer-2012",IF((LEFT(E947,3))="123","Fall-2012",IF((LEFT(E947,3))="131","Spring-2013",IF((LEFT(E947,3))="132","Summer-2013",IF((LEFT(E947,3))="133","Fall-2013",IF((LEFT(E947,3))="141","Spring-2014",IF((LEFT(E947,3))="142","Summer-2014",IF((LEFT(E947,3))="143","Fall-2014",0)))))))))))))))))))))))))</f>
        <v/>
      </c>
      <c r="H947" s="77" t="inlineStr">
        <is>
          <t>Fall
2014</t>
        </is>
      </c>
      <c r="I947" s="71" t="inlineStr">
        <is>
          <t>Nassa Group</t>
        </is>
      </c>
      <c r="J947" s="77" t="inlineStr">
        <is>
          <t>IE Officer</t>
        </is>
      </c>
      <c r="K947" s="77" t="inlineStr">
        <is>
          <t>88/A, North Vasantake
Dhaka Cantonment</t>
        </is>
      </c>
      <c r="L947" s="77" t="inlineStr">
        <is>
          <t>289, West Jagunnathkati,
Swarupkati, Pirojpur
8520</t>
        </is>
      </c>
      <c r="M947" s="76" t="inlineStr">
        <is>
          <t>8801737-374871</t>
        </is>
      </c>
      <c r="N947" s="77" t="inlineStr">
        <is>
          <t>m.jubaer92@gmail.com</t>
        </is>
      </c>
    </row>
    <row customHeight="1" ht="12.75" r="948" s="161">
      <c r="A948" s="10" t="n"/>
      <c r="B948" s="77" t="n">
        <v>947</v>
      </c>
      <c r="C948" s="77" t="n"/>
      <c r="D948" s="98" t="inlineStr">
        <is>
          <t>Md. Forhad Hossen</t>
        </is>
      </c>
      <c r="E948" s="98" t="inlineStr">
        <is>
          <t>103-23-124</t>
        </is>
      </c>
      <c r="F948" s="49">
        <f>IF((MID(E948,5,2))="10","ENG",IF((MID(E948,5,2))="11","BBA",IF((MID(E948,5,2))="12","MBA(E)",IF((MID(E948,5,2))="14","MBA",IF((MID(E948,5,2))="15","CSE",IF((MID(E948,5,2))="16","CIS",IF((MID(E948,5,2))="17","MS-MIS",IF((MID(E948,5,2))="18","B.COM",IF((MID(E948,5,2))="19","ETE",IF((MID(E948,5,2))="20","CS",IF((MID(E948,5,2))="21","MA-ENG(P)",IF((MID(E948,5,2))="22","MA-ENG(F)",IF((MID(E948,5,2))="23","TE",IF((MID(E948,5,2))="24","JMC",IF((MID(E948,5,2))="25","MS-CSE",IF((MID(E948,5,2))="26","LLB(H)",IF((MID(E948,5,2))="27","BRE",IF((MID(E948,5,2))="28","MSS-JMC",IF((MID(E948,5,2))="29","PHARMACY",IF((MID(E948,5,2))="30","ESDM",IF((MID(E948,5,2))="31","MS-ETE",IF((MID(E948,5,2))="32","MS-TE",IF((MID(E948,5,2))="33","EEE",IF((MID(E948,5,2))="34","NFE",IF((MID(E948,5,2))="35","SWE",IF((MID(E948,5,2))="36","LLB(P)",IF((MID(E948,5,2))="37","LLM(Pre)",IF((MID(E948,5,2))="38","LLM(F)",IF((MID(E948,5,2))="39","ICT",IF((MID(E948,5,2))="40","MTCA",IF((MID(E948,5,2))="41","MS-PH",IF((MID(E948,5,2))="42","ARCH",IF((MID(E948,5,2))="43","THM",IF((MID(E948,5,2))="44","MS-SWE",IF((MID(E948,5,2))="45","ENTRE",IF((MID(E948,5,2))="46","M-PHARM",IF((MID(E948,5,2))="47","CIVIL-ENG",0)))))))))))))))))))))))))))))))))))))</f>
        <v/>
      </c>
      <c r="G948" s="90">
        <f>IF((LEFT(E948,3))="063","Fall-2006",IF((LEFT(E948,3))="071","Spring-2007",IF((LEFT(E948,3))="072","Summer-2007",IF((LEFT(E948,3))="073","Fall-2007",IF((LEFT(E948,3))="081","Spring-2008",IF((LEFT(E948,3))="082","Summer-2008",IF((LEFT(E948,3))="083","Fall-2008",IF((LEFT(E948,3))="091","Spring-2009",IF((LEFT(E948,3))="092","Summer-2009",IF((LEFT(E948,3))="093","Fall-2009",IF((LEFT(E948,3))="101","Spring-2010",IF((LEFT(E948,3))="102","Summer-2010",IF((LEFT(E948,3))="103","Fall-2010",IF((LEFT(E948,3))="111","Spring-2011",IF((LEFT(E948,3))="112","Summer-2011",IF((LEFT(E948,3))="113","Fall-2011",IF((LEFT(E948,3))="121","Spring-2012",IF((LEFT(E948,3))="122","Summer-2012",IF((LEFT(E948,3))="123","Fall-2012",IF((LEFT(E948,3))="131","Spring-2013",IF((LEFT(E948,3))="132","Summer-2013",IF((LEFT(E948,3))="133","Fall-2013",IF((LEFT(E948,3))="141","Spring-2014",IF((LEFT(E948,3))="142","Summer-2014",IF((LEFT(E948,3))="143","Fall-2014",0)))))))))))))))))))))))))</f>
        <v/>
      </c>
      <c r="H948" s="77" t="inlineStr">
        <is>
          <t>Summer
20145</t>
        </is>
      </c>
      <c r="I948" s="71" t="inlineStr">
        <is>
          <t>Spicy Fashion Ltd.</t>
        </is>
      </c>
      <c r="J948" s="77" t="inlineStr">
        <is>
          <t>Junior 
Marchandiser</t>
        </is>
      </c>
      <c r="K948" s="77" t="inlineStr">
        <is>
          <t>Gazirchat, Baipal, 
Ashulia, Savar</t>
        </is>
      </c>
      <c r="L948" s="77" t="inlineStr">
        <is>
          <t>Nakharpara, Pirgonj
Rangpur</t>
        </is>
      </c>
      <c r="M948" s="76" t="inlineStr">
        <is>
          <t>8801672-753104</t>
        </is>
      </c>
      <c r="N948" s="77" t="inlineStr">
        <is>
          <t>forhad.man@gmail.com</t>
        </is>
      </c>
    </row>
    <row customHeight="1" ht="25.5" r="949" s="161">
      <c r="A949" s="10" t="n"/>
      <c r="B949" s="77" t="n">
        <v>948</v>
      </c>
      <c r="C949" s="77" t="n"/>
      <c r="D949" s="98" t="inlineStr">
        <is>
          <t>Md. Monzurul Islam
Rabu</t>
        </is>
      </c>
      <c r="E949" s="98" t="inlineStr">
        <is>
          <t>112-33-637</t>
        </is>
      </c>
      <c r="F949" s="49">
        <f>IF((MID(E949,5,2))="10","ENG",IF((MID(E949,5,2))="11","BBA",IF((MID(E949,5,2))="12","MBA(E)",IF((MID(E949,5,2))="14","MBA",IF((MID(E949,5,2))="15","CSE",IF((MID(E949,5,2))="16","CIS",IF((MID(E949,5,2))="17","MS-MIS",IF((MID(E949,5,2))="18","B.COM",IF((MID(E949,5,2))="19","ETE",IF((MID(E949,5,2))="20","CS",IF((MID(E949,5,2))="21","MA-ENG(P)",IF((MID(E949,5,2))="22","MA-ENG(F)",IF((MID(E949,5,2))="23","TE",IF((MID(E949,5,2))="24","JMC",IF((MID(E949,5,2))="25","MS-CSE",IF((MID(E949,5,2))="26","LLB(H)",IF((MID(E949,5,2))="27","BRE",IF((MID(E949,5,2))="28","MSS-JMC",IF((MID(E949,5,2))="29","PHARMACY",IF((MID(E949,5,2))="30","ESDM",IF((MID(E949,5,2))="31","MS-ETE",IF((MID(E949,5,2))="32","MS-TE",IF((MID(E949,5,2))="33","EEE",IF((MID(E949,5,2))="34","NFE",IF((MID(E949,5,2))="35","SWE",IF((MID(E949,5,2))="36","LLB(P)",IF((MID(E949,5,2))="37","LLM(Pre)",IF((MID(E949,5,2))="38","LLM(F)",IF((MID(E949,5,2))="39","ICT",IF((MID(E949,5,2))="40","MTCA",IF((MID(E949,5,2))="41","MS-PH",IF((MID(E949,5,2))="42","ARCH",IF((MID(E949,5,2))="43","THM",IF((MID(E949,5,2))="44","MS-SWE",IF((MID(E949,5,2))="45","ENTRE",IF((MID(E949,5,2))="46","M-PHARM",IF((MID(E949,5,2))="47","CIVIL-ENG",0)))))))))))))))))))))))))))))))))))))</f>
        <v/>
      </c>
      <c r="G949" s="90">
        <f>IF((LEFT(E949,3))="063","Fall-2006",IF((LEFT(E949,3))="071","Spring-2007",IF((LEFT(E949,3))="072","Summer-2007",IF((LEFT(E949,3))="073","Fall-2007",IF((LEFT(E949,3))="081","Spring-2008",IF((LEFT(E949,3))="082","Summer-2008",IF((LEFT(E949,3))="083","Fall-2008",IF((LEFT(E949,3))="091","Spring-2009",IF((LEFT(E949,3))="092","Summer-2009",IF((LEFT(E949,3))="093","Fall-2009",IF((LEFT(E949,3))="101","Spring-2010",IF((LEFT(E949,3))="102","Summer-2010",IF((LEFT(E949,3))="103","Fall-2010",IF((LEFT(E949,3))="111","Spring-2011",IF((LEFT(E949,3))="112","Summer-2011",IF((LEFT(E949,3))="113","Fall-2011",IF((LEFT(E949,3))="121","Spring-2012",IF((LEFT(E949,3))="122","Summer-2012",IF((LEFT(E949,3))="123","Fall-2012",IF((LEFT(E949,3))="131","Spring-2013",IF((LEFT(E949,3))="132","Summer-2013",IF((LEFT(E949,3))="133","Fall-2013",IF((LEFT(E949,3))="141","Spring-2014",IF((LEFT(E949,3))="142","Summer-2014",IF((LEFT(E949,3))="143","Fall-2014",0)))))))))))))))))))))))))</f>
        <v/>
      </c>
      <c r="H949" s="77" t="inlineStr">
        <is>
          <t>Spring
2015</t>
        </is>
      </c>
      <c r="I949" s="71" t="inlineStr">
        <is>
          <t>Equal Engineer
&amp; Consultant</t>
        </is>
      </c>
      <c r="J949" s="77" t="inlineStr">
        <is>
          <t>Assistat 
Engineer</t>
        </is>
      </c>
      <c r="K949" s="77" t="inlineStr">
        <is>
          <t>-</t>
        </is>
      </c>
      <c r="L949" s="77" t="inlineStr">
        <is>
          <t>119 House, Dak Bangla
Road, Khoks-7020,
Khoks, Khustia</t>
        </is>
      </c>
      <c r="M949" s="76" t="inlineStr">
        <is>
          <t>8801744-580970</t>
        </is>
      </c>
      <c r="N949" s="77" t="inlineStr">
        <is>
          <t>monzurulr111@gmail.com</t>
        </is>
      </c>
    </row>
    <row customHeight="1" ht="12.75" r="950" s="161">
      <c r="A950" s="10" t="n"/>
      <c r="B950" s="77" t="n">
        <v>949</v>
      </c>
      <c r="C950" s="77" t="n"/>
      <c r="D950" s="98" t="inlineStr">
        <is>
          <t>Mohammad Haronur
Rashib</t>
        </is>
      </c>
      <c r="E950" s="98" t="inlineStr">
        <is>
          <t>113-33-750</t>
        </is>
      </c>
      <c r="F950" s="49">
        <f>IF((MID(E950,5,2))="10","ENG",IF((MID(E950,5,2))="11","BBA",IF((MID(E950,5,2))="12","MBA(E)",IF((MID(E950,5,2))="14","MBA",IF((MID(E950,5,2))="15","CSE",IF((MID(E950,5,2))="16","CIS",IF((MID(E950,5,2))="17","MS-MIS",IF((MID(E950,5,2))="18","B.COM",IF((MID(E950,5,2))="19","ETE",IF((MID(E950,5,2))="20","CS",IF((MID(E950,5,2))="21","MA-ENG(P)",IF((MID(E950,5,2))="22","MA-ENG(F)",IF((MID(E950,5,2))="23","TE",IF((MID(E950,5,2))="24","JMC",IF((MID(E950,5,2))="25","MS-CSE",IF((MID(E950,5,2))="26","LLB(H)",IF((MID(E950,5,2))="27","BRE",IF((MID(E950,5,2))="28","MSS-JMC",IF((MID(E950,5,2))="29","PHARMACY",IF((MID(E950,5,2))="30","ESDM",IF((MID(E950,5,2))="31","MS-ETE",IF((MID(E950,5,2))="32","MS-TE",IF((MID(E950,5,2))="33","EEE",IF((MID(E950,5,2))="34","NFE",IF((MID(E950,5,2))="35","SWE",IF((MID(E950,5,2))="36","LLB(P)",IF((MID(E950,5,2))="37","LLM(Pre)",IF((MID(E950,5,2))="38","LLM(F)",IF((MID(E950,5,2))="39","ICT",IF((MID(E950,5,2))="40","MTCA",IF((MID(E950,5,2))="41","MS-PH",IF((MID(E950,5,2))="42","ARCH",IF((MID(E950,5,2))="43","THM",IF((MID(E950,5,2))="44","MS-SWE",IF((MID(E950,5,2))="45","ENTRE",IF((MID(E950,5,2))="46","M-PHARM",IF((MID(E950,5,2))="47","CIVIL-ENG",0)))))))))))))))))))))))))))))))))))))</f>
        <v/>
      </c>
      <c r="G950" s="90">
        <f>IF((LEFT(E950,3))="063","Fall-2006",IF((LEFT(E950,3))="071","Spring-2007",IF((LEFT(E950,3))="072","Summer-2007",IF((LEFT(E950,3))="073","Fall-2007",IF((LEFT(E950,3))="081","Spring-2008",IF((LEFT(E950,3))="082","Summer-2008",IF((LEFT(E950,3))="083","Fall-2008",IF((LEFT(E950,3))="091","Spring-2009",IF((LEFT(E950,3))="092","Summer-2009",IF((LEFT(E950,3))="093","Fall-2009",IF((LEFT(E950,3))="101","Spring-2010",IF((LEFT(E950,3))="102","Summer-2010",IF((LEFT(E950,3))="103","Fall-2010",IF((LEFT(E950,3))="111","Spring-2011",IF((LEFT(E950,3))="112","Summer-2011",IF((LEFT(E950,3))="113","Fall-2011",IF((LEFT(E950,3))="121","Spring-2012",IF((LEFT(E950,3))="122","Summer-2012",IF((LEFT(E950,3))="123","Fall-2012",IF((LEFT(E950,3))="131","Spring-2013",IF((LEFT(E950,3))="132","Summer-2013",IF((LEFT(E950,3))="133","Fall-2013",IF((LEFT(E950,3))="141","Spring-2014",IF((LEFT(E950,3))="142","Summer-2014",IF((LEFT(E950,3))="143","Fall-2014",0)))))))))))))))))))))))))</f>
        <v/>
      </c>
      <c r="H950" s="77" t="inlineStr">
        <is>
          <t>Summer
2014</t>
        </is>
      </c>
      <c r="I950" s="71" t="inlineStr">
        <is>
          <t>-</t>
        </is>
      </c>
      <c r="J950" s="77" t="inlineStr">
        <is>
          <t>Web 
Developer</t>
        </is>
      </c>
      <c r="K950" s="77" t="inlineStr">
        <is>
          <t>H#09, R#09, Nikunjo
Dhaka-1229</t>
        </is>
      </c>
      <c r="L950" s="77" t="inlineStr">
        <is>
          <t>Dowlatpur, Hilochia- 
Nickly, Kishorganj</t>
        </is>
      </c>
      <c r="M950" s="67" t="n">
        <v>1913517950</v>
      </c>
      <c r="N950" s="77" t="inlineStr">
        <is>
          <t>haruonur@gmail.com</t>
        </is>
      </c>
    </row>
    <row customHeight="1" ht="25.5" r="951" s="161">
      <c r="A951" s="10" t="n"/>
      <c r="B951" s="77" t="n">
        <v>950</v>
      </c>
      <c r="C951" s="77" t="n"/>
      <c r="D951" s="98" t="inlineStr">
        <is>
          <t>Md. Shamsul Alam</t>
        </is>
      </c>
      <c r="E951" s="98" t="inlineStr">
        <is>
          <t>101-23-1881</t>
        </is>
      </c>
      <c r="F951" s="49">
        <f>IF((MID(E951,5,2))="10","ENG",IF((MID(E951,5,2))="11","BBA",IF((MID(E951,5,2))="12","MBA(E)",IF((MID(E951,5,2))="14","MBA",IF((MID(E951,5,2))="15","CSE",IF((MID(E951,5,2))="16","CIS",IF((MID(E951,5,2))="17","MS-MIS",IF((MID(E951,5,2))="18","B.COM",IF((MID(E951,5,2))="19","ETE",IF((MID(E951,5,2))="20","CS",IF((MID(E951,5,2))="21","MA-ENG(P)",IF((MID(E951,5,2))="22","MA-ENG(F)",IF((MID(E951,5,2))="23","TE",IF((MID(E951,5,2))="24","JMC",IF((MID(E951,5,2))="25","MS-CSE",IF((MID(E951,5,2))="26","LLB(H)",IF((MID(E951,5,2))="27","BRE",IF((MID(E951,5,2))="28","MSS-JMC",IF((MID(E951,5,2))="29","PHARMACY",IF((MID(E951,5,2))="30","ESDM",IF((MID(E951,5,2))="31","MS-ETE",IF((MID(E951,5,2))="32","MS-TE",IF((MID(E951,5,2))="33","EEE",IF((MID(E951,5,2))="34","NFE",IF((MID(E951,5,2))="35","SWE",IF((MID(E951,5,2))="36","LLB(P)",IF((MID(E951,5,2))="37","LLM(Pre)",IF((MID(E951,5,2))="38","LLM(F)",IF((MID(E951,5,2))="39","ICT",IF((MID(E951,5,2))="40","MTCA",IF((MID(E951,5,2))="41","MS-PH",IF((MID(E951,5,2))="42","ARCH",IF((MID(E951,5,2))="43","THM",IF((MID(E951,5,2))="44","MS-SWE",IF((MID(E951,5,2))="45","ENTRE",IF((MID(E951,5,2))="46","M-PHARM",IF((MID(E951,5,2))="47","CIVIL-ENG",0)))))))))))))))))))))))))))))))))))))</f>
        <v/>
      </c>
      <c r="G951" s="90">
        <f>IF((LEFT(E951,3))="063","Fall-2006",IF((LEFT(E951,3))="071","Spring-2007",IF((LEFT(E951,3))="072","Summer-2007",IF((LEFT(E951,3))="073","Fall-2007",IF((LEFT(E951,3))="081","Spring-2008",IF((LEFT(E951,3))="082","Summer-2008",IF((LEFT(E951,3))="083","Fall-2008",IF((LEFT(E951,3))="091","Spring-2009",IF((LEFT(E951,3))="092","Summer-2009",IF((LEFT(E951,3))="093","Fall-2009",IF((LEFT(E951,3))="101","Spring-2010",IF((LEFT(E951,3))="102","Summer-2010",IF((LEFT(E951,3))="103","Fall-2010",IF((LEFT(E951,3))="111","Spring-2011",IF((LEFT(E951,3))="112","Summer-2011",IF((LEFT(E951,3))="113","Fall-2011",IF((LEFT(E951,3))="121","Spring-2012",IF((LEFT(E951,3))="122","Summer-2012",IF((LEFT(E951,3))="123","Fall-2012",IF((LEFT(E951,3))="131","Spring-2013",IF((LEFT(E951,3))="132","Summer-2013",IF((LEFT(E951,3))="133","Fall-2013",IF((LEFT(E951,3))="141","Spring-2014",IF((LEFT(E951,3))="142","Summer-2014",IF((LEFT(E951,3))="143","Fall-2014",0)))))))))))))))))))))))))</f>
        <v/>
      </c>
      <c r="H951" s="77" t="inlineStr">
        <is>
          <t>Spring
2014</t>
        </is>
      </c>
      <c r="I951" s="71" t="inlineStr">
        <is>
          <t>Crystal Martin 
Apparel BD. Ltd.</t>
        </is>
      </c>
      <c r="J951" s="77" t="inlineStr">
        <is>
          <t>Junior 
Excecutive 
of TE</t>
        </is>
      </c>
      <c r="K951" s="77" t="inlineStr">
        <is>
          <t>Sidestore, Valuka
Mymensingh</t>
        </is>
      </c>
      <c r="L951" s="77" t="inlineStr">
        <is>
          <t>Munsipara, Ali-Nagar
Chapainawabganj</t>
        </is>
      </c>
      <c r="M951" s="76" t="inlineStr">
        <is>
          <t>8801790-478424</t>
        </is>
      </c>
      <c r="N951" s="77" t="inlineStr">
        <is>
          <t>shamsul-jony@yahoo.com</t>
        </is>
      </c>
    </row>
    <row customHeight="1" ht="25.5" r="952" s="161">
      <c r="A952" s="10" t="n"/>
      <c r="B952" s="77" t="n">
        <v>951</v>
      </c>
      <c r="C952" s="77" t="n"/>
      <c r="D952" s="98" t="inlineStr">
        <is>
          <t>Md. Mujahidul Islam</t>
        </is>
      </c>
      <c r="E952" s="98" t="inlineStr">
        <is>
          <t>103-23-122</t>
        </is>
      </c>
      <c r="F952" s="49">
        <f>IF((MID(E952,5,2))="10","ENG",IF((MID(E952,5,2))="11","BBA",IF((MID(E952,5,2))="12","MBA(E)",IF((MID(E952,5,2))="14","MBA",IF((MID(E952,5,2))="15","CSE",IF((MID(E952,5,2))="16","CIS",IF((MID(E952,5,2))="17","MS-MIS",IF((MID(E952,5,2))="18","B.COM",IF((MID(E952,5,2))="19","ETE",IF((MID(E952,5,2))="20","CS",IF((MID(E952,5,2))="21","MA-ENG(P)",IF((MID(E952,5,2))="22","MA-ENG(F)",IF((MID(E952,5,2))="23","TE",IF((MID(E952,5,2))="24","JMC",IF((MID(E952,5,2))="25","MS-CSE",IF((MID(E952,5,2))="26","LLB(H)",IF((MID(E952,5,2))="27","BRE",IF((MID(E952,5,2))="28","MSS-JMC",IF((MID(E952,5,2))="29","PHARMACY",IF((MID(E952,5,2))="30","ESDM",IF((MID(E952,5,2))="31","MS-ETE",IF((MID(E952,5,2))="32","MS-TE",IF((MID(E952,5,2))="33","EEE",IF((MID(E952,5,2))="34","NFE",IF((MID(E952,5,2))="35","SWE",IF((MID(E952,5,2))="36","LLB(P)",IF((MID(E952,5,2))="37","LLM(Pre)",IF((MID(E952,5,2))="38","LLM(F)",IF((MID(E952,5,2))="39","ICT",IF((MID(E952,5,2))="40","MTCA",IF((MID(E952,5,2))="41","MS-PH",IF((MID(E952,5,2))="42","ARCH",IF((MID(E952,5,2))="43","THM",IF((MID(E952,5,2))="44","MS-SWE",IF((MID(E952,5,2))="45","ENTRE",IF((MID(E952,5,2))="46","M-PHARM",IF((MID(E952,5,2))="47","CIVIL-ENG",0)))))))))))))))))))))))))))))))))))))</f>
        <v/>
      </c>
      <c r="G952" s="90">
        <f>IF((LEFT(E952,3))="063","Fall-2006",IF((LEFT(E952,3))="071","Spring-2007",IF((LEFT(E952,3))="072","Summer-2007",IF((LEFT(E952,3))="073","Fall-2007",IF((LEFT(E952,3))="081","Spring-2008",IF((LEFT(E952,3))="082","Summer-2008",IF((LEFT(E952,3))="083","Fall-2008",IF((LEFT(E952,3))="091","Spring-2009",IF((LEFT(E952,3))="092","Summer-2009",IF((LEFT(E952,3))="093","Fall-2009",IF((LEFT(E952,3))="101","Spring-2010",IF((LEFT(E952,3))="102","Summer-2010",IF((LEFT(E952,3))="103","Fall-2010",IF((LEFT(E952,3))="111","Spring-2011",IF((LEFT(E952,3))="112","Summer-2011",IF((LEFT(E952,3))="113","Fall-2011",IF((LEFT(E952,3))="121","Spring-2012",IF((LEFT(E952,3))="122","Summer-2012",IF((LEFT(E952,3))="123","Fall-2012",IF((LEFT(E952,3))="131","Spring-2013",IF((LEFT(E952,3))="132","Summer-2013",IF((LEFT(E952,3))="133","Fall-2013",IF((LEFT(E952,3))="141","Spring-2014",IF((LEFT(E952,3))="142","Summer-2014",IF((LEFT(E952,3))="143","Fall-2014",0)))))))))))))))))))))))))</f>
        <v/>
      </c>
      <c r="H952" s="77" t="inlineStr">
        <is>
          <t>Summer 15</t>
        </is>
      </c>
      <c r="I952" s="71" t="inlineStr">
        <is>
          <t>-</t>
        </is>
      </c>
      <c r="J952" s="77" t="inlineStr">
        <is>
          <t>IE Officer</t>
        </is>
      </c>
      <c r="K952" s="71" t="inlineStr">
        <is>
          <t>House#43, Road 1/a Sector#5, Uttra. Dhaka</t>
        </is>
      </c>
      <c r="L952" s="71" t="inlineStr">
        <is>
          <t>Shahabuj, Bamondanga, Sundorgong, Gaibandha</t>
        </is>
      </c>
      <c r="M952" s="76" t="inlineStr">
        <is>
          <t>01710244684</t>
        </is>
      </c>
      <c r="N952" s="77" t="inlineStr">
        <is>
          <t>mmislam2020@gmail.com</t>
        </is>
      </c>
    </row>
    <row customHeight="1" ht="25.5" r="953" s="161">
      <c r="A953" s="10" t="n"/>
      <c r="B953" s="77" t="n">
        <v>952</v>
      </c>
      <c r="C953" s="77" t="n"/>
      <c r="D953" s="98" t="inlineStr">
        <is>
          <t>Md. Saiful Islam</t>
        </is>
      </c>
      <c r="E953" s="98" t="inlineStr">
        <is>
          <t>111-23-2335</t>
        </is>
      </c>
      <c r="F953" s="49">
        <f>IF((MID(E953,5,2))="10","ENG",IF((MID(E953,5,2))="11","BBA",IF((MID(E953,5,2))="12","MBA(E)",IF((MID(E953,5,2))="14","MBA",IF((MID(E953,5,2))="15","CSE",IF((MID(E953,5,2))="16","CIS",IF((MID(E953,5,2))="17","MS-MIS",IF((MID(E953,5,2))="18","B.COM",IF((MID(E953,5,2))="19","ETE",IF((MID(E953,5,2))="20","CS",IF((MID(E953,5,2))="21","MA-ENG(P)",IF((MID(E953,5,2))="22","MA-ENG(F)",IF((MID(E953,5,2))="23","TE",IF((MID(E953,5,2))="24","JMC",IF((MID(E953,5,2))="25","MS-CSE",IF((MID(E953,5,2))="26","LLB(H)",IF((MID(E953,5,2))="27","BRE",IF((MID(E953,5,2))="28","MSS-JMC",IF((MID(E953,5,2))="29","PHARMACY",IF((MID(E953,5,2))="30","ESDM",IF((MID(E953,5,2))="31","MS-ETE",IF((MID(E953,5,2))="32","MS-TE",IF((MID(E953,5,2))="33","EEE",IF((MID(E953,5,2))="34","NFE",IF((MID(E953,5,2))="35","SWE",IF((MID(E953,5,2))="36","LLB(P)",IF((MID(E953,5,2))="37","LLM(Pre)",IF((MID(E953,5,2))="38","LLM(F)",IF((MID(E953,5,2))="39","ICT",IF((MID(E953,5,2))="40","MTCA",IF((MID(E953,5,2))="41","MS-PH",IF((MID(E953,5,2))="42","ARCH",IF((MID(E953,5,2))="43","THM",IF((MID(E953,5,2))="44","MS-SWE",IF((MID(E953,5,2))="45","ENTRE",IF((MID(E953,5,2))="46","M-PHARM",IF((MID(E953,5,2))="47","CIVIL-ENG",0)))))))))))))))))))))))))))))))))))))</f>
        <v/>
      </c>
      <c r="G953" s="90">
        <f>IF((LEFT(E953,3))="063","Fall-2006",IF((LEFT(E953,3))="071","Spring-2007",IF((LEFT(E953,3))="072","Summer-2007",IF((LEFT(E953,3))="073","Fall-2007",IF((LEFT(E953,3))="081","Spring-2008",IF((LEFT(E953,3))="082","Summer-2008",IF((LEFT(E953,3))="083","Fall-2008",IF((LEFT(E953,3))="091","Spring-2009",IF((LEFT(E953,3))="092","Summer-2009",IF((LEFT(E953,3))="093","Fall-2009",IF((LEFT(E953,3))="101","Spring-2010",IF((LEFT(E953,3))="102","Summer-2010",IF((LEFT(E953,3))="103","Fall-2010",IF((LEFT(E953,3))="111","Spring-2011",IF((LEFT(E953,3))="112","Summer-2011",IF((LEFT(E953,3))="113","Fall-2011",IF((LEFT(E953,3))="121","Spring-2012",IF((LEFT(E953,3))="122","Summer-2012",IF((LEFT(E953,3))="123","Fall-2012",IF((LEFT(E953,3))="131","Spring-2013",IF((LEFT(E953,3))="132","Summer-2013",IF((LEFT(E953,3))="133","Fall-2013",IF((LEFT(E953,3))="141","Spring-2014",IF((LEFT(E953,3))="142","Summer-2014",IF((LEFT(E953,3))="143","Fall-2014",0)))))))))))))))))))))))))</f>
        <v/>
      </c>
      <c r="H953" s="77" t="inlineStr">
        <is>
          <t xml:space="preserve">Fall 2014
</t>
        </is>
      </c>
      <c r="I953" s="71" t="inlineStr">
        <is>
          <t>G.F.G International</t>
        </is>
      </c>
      <c r="J953" s="71" t="inlineStr">
        <is>
          <t>Assistant Merchandiser</t>
        </is>
      </c>
      <c r="K953" s="71" t="inlineStr">
        <is>
          <t>86/kha, Nijhum Rest. Zigatola, Dhanmondi, Dhaka 1209</t>
        </is>
      </c>
      <c r="L953" s="71" t="inlineStr">
        <is>
          <t>Vill: Ghona, P.O : Tuspur, P.S: Motaleb Chadpur</t>
        </is>
      </c>
      <c r="M953" s="76" t="inlineStr">
        <is>
          <t>01736242864</t>
        </is>
      </c>
      <c r="N953" s="77" t="inlineStr">
        <is>
          <t>saifuldiutex@gmail.com</t>
        </is>
      </c>
    </row>
    <row customHeight="1" ht="25.5" r="954" s="161">
      <c r="A954" s="10" t="n"/>
      <c r="B954" s="77" t="n">
        <v>953</v>
      </c>
      <c r="C954" s="77" t="n"/>
      <c r="D954" s="98" t="inlineStr">
        <is>
          <t>Md. Sarajus Salakin</t>
        </is>
      </c>
      <c r="E954" s="98" t="inlineStr">
        <is>
          <t>103-15-1144</t>
        </is>
      </c>
      <c r="F954" s="49">
        <f>IF((MID(E954,5,2))="10","ENG",IF((MID(E954,5,2))="11","BBA",IF((MID(E954,5,2))="12","MBA(E)",IF((MID(E954,5,2))="14","MBA",IF((MID(E954,5,2))="15","CSE",IF((MID(E954,5,2))="16","CIS",IF((MID(E954,5,2))="17","MS-MIS",IF((MID(E954,5,2))="18","B.COM",IF((MID(E954,5,2))="19","ETE",IF((MID(E954,5,2))="20","CS",IF((MID(E954,5,2))="21","MA-ENG(P)",IF((MID(E954,5,2))="22","MA-ENG(F)",IF((MID(E954,5,2))="23","TE",IF((MID(E954,5,2))="24","JMC",IF((MID(E954,5,2))="25","MS-CSE",IF((MID(E954,5,2))="26","LLB(H)",IF((MID(E954,5,2))="27","BRE",IF((MID(E954,5,2))="28","MSS-JMC",IF((MID(E954,5,2))="29","PHARMACY",IF((MID(E954,5,2))="30","ESDM",IF((MID(E954,5,2))="31","MS-ETE",IF((MID(E954,5,2))="32","MS-TE",IF((MID(E954,5,2))="33","EEE",IF((MID(E954,5,2))="34","NFE",IF((MID(E954,5,2))="35","SWE",IF((MID(E954,5,2))="36","LLB(P)",IF((MID(E954,5,2))="37","LLM(Pre)",IF((MID(E954,5,2))="38","LLM(F)",IF((MID(E954,5,2))="39","ICT",IF((MID(E954,5,2))="40","MTCA",IF((MID(E954,5,2))="41","MS-PH",IF((MID(E954,5,2))="42","ARCH",IF((MID(E954,5,2))="43","THM",IF((MID(E954,5,2))="44","MS-SWE",IF((MID(E954,5,2))="45","ENTRE",IF((MID(E954,5,2))="46","M-PHARM",IF((MID(E954,5,2))="47","CIVIL-ENG",0)))))))))))))))))))))))))))))))))))))</f>
        <v/>
      </c>
      <c r="G954" s="90">
        <f>IF((LEFT(E954,3))="063","Fall-2006",IF((LEFT(E954,3))="071","Spring-2007",IF((LEFT(E954,3))="072","Summer-2007",IF((LEFT(E954,3))="073","Fall-2007",IF((LEFT(E954,3))="081","Spring-2008",IF((LEFT(E954,3))="082","Summer-2008",IF((LEFT(E954,3))="083","Fall-2008",IF((LEFT(E954,3))="091","Spring-2009",IF((LEFT(E954,3))="092","Summer-2009",IF((LEFT(E954,3))="093","Fall-2009",IF((LEFT(E954,3))="101","Spring-2010",IF((LEFT(E954,3))="102","Summer-2010",IF((LEFT(E954,3))="103","Fall-2010",IF((LEFT(E954,3))="111","Spring-2011",IF((LEFT(E954,3))="112","Summer-2011",IF((LEFT(E954,3))="113","Fall-2011",IF((LEFT(E954,3))="121","Spring-2012",IF((LEFT(E954,3))="122","Summer-2012",IF((LEFT(E954,3))="123","Fall-2012",IF((LEFT(E954,3))="131","Spring-2013",IF((LEFT(E954,3))="132","Summer-2013",IF((LEFT(E954,3))="133","Fall-2013",IF((LEFT(E954,3))="141","Spring-2014",IF((LEFT(E954,3))="142","Summer-2014",IF((LEFT(E954,3))="143","Fall-2014",0)))))))))))))))))))))))))</f>
        <v/>
      </c>
      <c r="H954" s="77" t="inlineStr">
        <is>
          <t xml:space="preserve">Fall 2014
</t>
        </is>
      </c>
      <c r="I954" s="71" t="inlineStr">
        <is>
          <t>EUSIA BD</t>
        </is>
      </c>
      <c r="J954" s="77" t="inlineStr">
        <is>
          <t>Software Eng</t>
        </is>
      </c>
      <c r="K954" s="71" t="inlineStr">
        <is>
          <t>Shamoly, Golden street Ho=2-H/10 Dhaka-1207</t>
        </is>
      </c>
      <c r="L954" s="71" t="inlineStr">
        <is>
          <t>Hajipara, Thakurgoan-5100</t>
        </is>
      </c>
      <c r="M954" s="76" t="inlineStr">
        <is>
          <t>01920592929</t>
        </is>
      </c>
      <c r="N954" s="77" t="inlineStr">
        <is>
          <t>salakin2010@gmail.com</t>
        </is>
      </c>
    </row>
    <row customHeight="1" ht="12.75" r="955" s="161">
      <c r="A955" s="10" t="n"/>
      <c r="B955" s="77" t="n">
        <v>954</v>
      </c>
      <c r="C955" s="77" t="n"/>
      <c r="D955" s="98" t="inlineStr">
        <is>
          <t>Mithun Saha</t>
        </is>
      </c>
      <c r="E955" s="98" t="inlineStr">
        <is>
          <t>131-14-1004</t>
        </is>
      </c>
      <c r="F955" s="49">
        <f>IF((MID(E955,5,2))="10","ENG",IF((MID(E955,5,2))="11","BBA",IF((MID(E955,5,2))="12","MBA(E)",IF((MID(E955,5,2))="14","MBA",IF((MID(E955,5,2))="15","CSE",IF((MID(E955,5,2))="16","CIS",IF((MID(E955,5,2))="17","MS-MIS",IF((MID(E955,5,2))="18","B.COM",IF((MID(E955,5,2))="19","ETE",IF((MID(E955,5,2))="20","CS",IF((MID(E955,5,2))="21","MA-ENG(P)",IF((MID(E955,5,2))="22","MA-ENG(F)",IF((MID(E955,5,2))="23","TE",IF((MID(E955,5,2))="24","JMC",IF((MID(E955,5,2))="25","MS-CSE",IF((MID(E955,5,2))="26","LLB(H)",IF((MID(E955,5,2))="27","BRE",IF((MID(E955,5,2))="28","MSS-JMC",IF((MID(E955,5,2))="29","PHARMACY",IF((MID(E955,5,2))="30","ESDM",IF((MID(E955,5,2))="31","MS-ETE",IF((MID(E955,5,2))="32","MS-TE",IF((MID(E955,5,2))="33","EEE",IF((MID(E955,5,2))="34","NFE",IF((MID(E955,5,2))="35","SWE",IF((MID(E955,5,2))="36","LLB(P)",IF((MID(E955,5,2))="37","LLM(Pre)",IF((MID(E955,5,2))="38","LLM(F)",IF((MID(E955,5,2))="39","ICT",IF((MID(E955,5,2))="40","MTCA",IF((MID(E955,5,2))="41","MS-PH",IF((MID(E955,5,2))="42","ARCH",IF((MID(E955,5,2))="43","THM",IF((MID(E955,5,2))="44","MS-SWE",IF((MID(E955,5,2))="45","ENTRE",IF((MID(E955,5,2))="46","M-PHARM",IF((MID(E955,5,2))="47","CIVIL-ENG",0)))))))))))))))))))))))))))))))))))))</f>
        <v/>
      </c>
      <c r="G955" s="90">
        <f>IF((LEFT(E955,3))="063","Fall-2006",IF((LEFT(E955,3))="071","Spring-2007",IF((LEFT(E955,3))="072","Summer-2007",IF((LEFT(E955,3))="073","Fall-2007",IF((LEFT(E955,3))="081","Spring-2008",IF((LEFT(E955,3))="082","Summer-2008",IF((LEFT(E955,3))="083","Fall-2008",IF((LEFT(E955,3))="091","Spring-2009",IF((LEFT(E955,3))="092","Summer-2009",IF((LEFT(E955,3))="093","Fall-2009",IF((LEFT(E955,3))="101","Spring-2010",IF((LEFT(E955,3))="102","Summer-2010",IF((LEFT(E955,3))="103","Fall-2010",IF((LEFT(E955,3))="111","Spring-2011",IF((LEFT(E955,3))="112","Summer-2011",IF((LEFT(E955,3))="113","Fall-2011",IF((LEFT(E955,3))="121","Spring-2012",IF((LEFT(E955,3))="122","Summer-2012",IF((LEFT(E955,3))="123","Fall-2012",IF((LEFT(E955,3))="131","Spring-2013",IF((LEFT(E955,3))="132","Summer-2013",IF((LEFT(E955,3))="133","Fall-2013",IF((LEFT(E955,3))="141","Spring-2014",IF((LEFT(E955,3))="142","Summer-2014",IF((LEFT(E955,3))="143","Fall-2014",0)))))))))))))))))))))))))</f>
        <v/>
      </c>
      <c r="H955" s="77" t="inlineStr">
        <is>
          <t xml:space="preserve">Fall 2014
</t>
        </is>
      </c>
      <c r="I955" s="71" t="inlineStr">
        <is>
          <t>-</t>
        </is>
      </c>
      <c r="J955" s="77" t="inlineStr">
        <is>
          <t>-</t>
        </is>
      </c>
      <c r="K955" s="77" t="inlineStr">
        <is>
          <t>-</t>
        </is>
      </c>
      <c r="L955" s="71" t="inlineStr">
        <is>
          <t>21/H2, Shukrabad, Dhanmondi, Dhaka 1207</t>
        </is>
      </c>
      <c r="M955" s="76" t="inlineStr">
        <is>
          <t>01721561554</t>
        </is>
      </c>
      <c r="N955" s="77" t="inlineStr">
        <is>
          <t>mithun218@yahoo.com</t>
        </is>
      </c>
    </row>
    <row customHeight="1" ht="25.5" r="956" s="161">
      <c r="A956" s="10" t="n"/>
      <c r="B956" s="77" t="n">
        <v>955</v>
      </c>
      <c r="C956" s="77" t="n"/>
      <c r="D956" s="98" t="inlineStr">
        <is>
          <t>SM Khairul Islam</t>
        </is>
      </c>
      <c r="E956" s="98" t="inlineStr">
        <is>
          <t>103-15-1105</t>
        </is>
      </c>
      <c r="F956" s="49">
        <f>IF((MID(E956,5,2))="10","ENG",IF((MID(E956,5,2))="11","BBA",IF((MID(E956,5,2))="12","MBA(E)",IF((MID(E956,5,2))="14","MBA",IF((MID(E956,5,2))="15","CSE",IF((MID(E956,5,2))="16","CIS",IF((MID(E956,5,2))="17","MS-MIS",IF((MID(E956,5,2))="18","B.COM",IF((MID(E956,5,2))="19","ETE",IF((MID(E956,5,2))="20","CS",IF((MID(E956,5,2))="21","MA-ENG(P)",IF((MID(E956,5,2))="22","MA-ENG(F)",IF((MID(E956,5,2))="23","TE",IF((MID(E956,5,2))="24","JMC",IF((MID(E956,5,2))="25","MS-CSE",IF((MID(E956,5,2))="26","LLB(H)",IF((MID(E956,5,2))="27","BRE",IF((MID(E956,5,2))="28","MSS-JMC",IF((MID(E956,5,2))="29","PHARMACY",IF((MID(E956,5,2))="30","ESDM",IF((MID(E956,5,2))="31","MS-ETE",IF((MID(E956,5,2))="32","MS-TE",IF((MID(E956,5,2))="33","EEE",IF((MID(E956,5,2))="34","NFE",IF((MID(E956,5,2))="35","SWE",IF((MID(E956,5,2))="36","LLB(P)",IF((MID(E956,5,2))="37","LLM(Pre)",IF((MID(E956,5,2))="38","LLM(F)",IF((MID(E956,5,2))="39","ICT",IF((MID(E956,5,2))="40","MTCA",IF((MID(E956,5,2))="41","MS-PH",IF((MID(E956,5,2))="42","ARCH",IF((MID(E956,5,2))="43","THM",IF((MID(E956,5,2))="44","MS-SWE",IF((MID(E956,5,2))="45","ENTRE",IF((MID(E956,5,2))="46","M-PHARM",IF((MID(E956,5,2))="47","CIVIL-ENG",0)))))))))))))))))))))))))))))))))))))</f>
        <v/>
      </c>
      <c r="G956" s="90">
        <f>IF((LEFT(E956,3))="063","Fall-2006",IF((LEFT(E956,3))="071","Spring-2007",IF((LEFT(E956,3))="072","Summer-2007",IF((LEFT(E956,3))="073","Fall-2007",IF((LEFT(E956,3))="081","Spring-2008",IF((LEFT(E956,3))="082","Summer-2008",IF((LEFT(E956,3))="083","Fall-2008",IF((LEFT(E956,3))="091","Spring-2009",IF((LEFT(E956,3))="092","Summer-2009",IF((LEFT(E956,3))="093","Fall-2009",IF((LEFT(E956,3))="101","Spring-2010",IF((LEFT(E956,3))="102","Summer-2010",IF((LEFT(E956,3))="103","Fall-2010",IF((LEFT(E956,3))="111","Spring-2011",IF((LEFT(E956,3))="112","Summer-2011",IF((LEFT(E956,3))="113","Fall-2011",IF((LEFT(E956,3))="121","Spring-2012",IF((LEFT(E956,3))="122","Summer-2012",IF((LEFT(E956,3))="123","Fall-2012",IF((LEFT(E956,3))="131","Spring-2013",IF((LEFT(E956,3))="132","Summer-2013",IF((LEFT(E956,3))="133","Fall-2013",IF((LEFT(E956,3))="141","Spring-2014",IF((LEFT(E956,3))="142","Summer-2014",IF((LEFT(E956,3))="143","Fall-2014",0)))))))))))))))))))))))))</f>
        <v/>
      </c>
      <c r="H956" s="77" t="inlineStr">
        <is>
          <t xml:space="preserve">Fall 2014
</t>
        </is>
      </c>
      <c r="I956" s="71" t="inlineStr">
        <is>
          <t>DTMWEB</t>
        </is>
      </c>
      <c r="J956" s="71" t="inlineStr">
        <is>
          <t>Web application Developer</t>
        </is>
      </c>
      <c r="K956" s="71" t="inlineStr">
        <is>
          <t>23/1 Imamgong, Dhaka 1211</t>
        </is>
      </c>
      <c r="L956" s="71" t="inlineStr">
        <is>
          <t>Village: Labujilbunia, Thana: Najirpur, District: Pirojpur</t>
        </is>
      </c>
      <c r="M956" s="68" t="inlineStr">
        <is>
          <t>01746394969</t>
        </is>
      </c>
      <c r="N956" s="77" t="inlineStr">
        <is>
          <t>khairul1105@gmail.com</t>
        </is>
      </c>
    </row>
    <row customHeight="1" ht="25.5" r="957" s="161">
      <c r="A957" s="10" t="n"/>
      <c r="B957" s="77" t="n">
        <v>956</v>
      </c>
      <c r="C957" s="77" t="n"/>
      <c r="D957" s="98" t="inlineStr">
        <is>
          <t>Subhrajyoti Halder</t>
        </is>
      </c>
      <c r="E957" s="98" t="inlineStr">
        <is>
          <t>111-15-1247</t>
        </is>
      </c>
      <c r="F957" s="49">
        <f>IF((MID(E957,5,2))="10","ENG",IF((MID(E957,5,2))="11","BBA",IF((MID(E957,5,2))="12","MBA(E)",IF((MID(E957,5,2))="14","MBA",IF((MID(E957,5,2))="15","CSE",IF((MID(E957,5,2))="16","CIS",IF((MID(E957,5,2))="17","MS-MIS",IF((MID(E957,5,2))="18","B.COM",IF((MID(E957,5,2))="19","ETE",IF((MID(E957,5,2))="20","CS",IF((MID(E957,5,2))="21","MA-ENG(P)",IF((MID(E957,5,2))="22","MA-ENG(F)",IF((MID(E957,5,2))="23","TE",IF((MID(E957,5,2))="24","JMC",IF((MID(E957,5,2))="25","MS-CSE",IF((MID(E957,5,2))="26","LLB(H)",IF((MID(E957,5,2))="27","BRE",IF((MID(E957,5,2))="28","MSS-JMC",IF((MID(E957,5,2))="29","PHARMACY",IF((MID(E957,5,2))="30","ESDM",IF((MID(E957,5,2))="31","MS-ETE",IF((MID(E957,5,2))="32","MS-TE",IF((MID(E957,5,2))="33","EEE",IF((MID(E957,5,2))="34","NFE",IF((MID(E957,5,2))="35","SWE",IF((MID(E957,5,2))="36","LLB(P)",IF((MID(E957,5,2))="37","LLM(Pre)",IF((MID(E957,5,2))="38","LLM(F)",IF((MID(E957,5,2))="39","ICT",IF((MID(E957,5,2))="40","MTCA",IF((MID(E957,5,2))="41","MS-PH",IF((MID(E957,5,2))="42","ARCH",IF((MID(E957,5,2))="43","THM",IF((MID(E957,5,2))="44","MS-SWE",IF((MID(E957,5,2))="45","ENTRE",IF((MID(E957,5,2))="46","M-PHARM",IF((MID(E957,5,2))="47","CIVIL-ENG",0)))))))))))))))))))))))))))))))))))))</f>
        <v/>
      </c>
      <c r="G957" s="90">
        <f>IF((LEFT(E957,3))="063","Fall-2006",IF((LEFT(E957,3))="071","Spring-2007",IF((LEFT(E957,3))="072","Summer-2007",IF((LEFT(E957,3))="073","Fall-2007",IF((LEFT(E957,3))="081","Spring-2008",IF((LEFT(E957,3))="082","Summer-2008",IF((LEFT(E957,3))="083","Fall-2008",IF((LEFT(E957,3))="091","Spring-2009",IF((LEFT(E957,3))="092","Summer-2009",IF((LEFT(E957,3))="093","Fall-2009",IF((LEFT(E957,3))="101","Spring-2010",IF((LEFT(E957,3))="102","Summer-2010",IF((LEFT(E957,3))="103","Fall-2010",IF((LEFT(E957,3))="111","Spring-2011",IF((LEFT(E957,3))="112","Summer-2011",IF((LEFT(E957,3))="113","Fall-2011",IF((LEFT(E957,3))="121","Spring-2012",IF((LEFT(E957,3))="122","Summer-2012",IF((LEFT(E957,3))="123","Fall-2012",IF((LEFT(E957,3))="131","Spring-2013",IF((LEFT(E957,3))="132","Summer-2013",IF((LEFT(E957,3))="133","Fall-2013",IF((LEFT(E957,3))="141","Spring-2014",IF((LEFT(E957,3))="142","Summer-2014",IF((LEFT(E957,3))="143","Fall-2014",0)))))))))))))))))))))))))</f>
        <v/>
      </c>
      <c r="H957" s="77" t="inlineStr">
        <is>
          <t xml:space="preserve">Fall 2014
</t>
        </is>
      </c>
      <c r="I957" s="71" t="inlineStr">
        <is>
          <t>-</t>
        </is>
      </c>
      <c r="J957" s="77" t="inlineStr">
        <is>
          <t>-</t>
        </is>
      </c>
      <c r="K957" s="71" t="inlineStr">
        <is>
          <t>231/1, WEST Shantibag, Dhaka-1218</t>
        </is>
      </c>
      <c r="L957" s="71" t="inlineStr">
        <is>
          <t>V: Chhaygaria, P.O: Ghoskathi, P.S: Nazirpur, J:Pirojpur</t>
        </is>
      </c>
      <c r="M957" s="76" t="inlineStr">
        <is>
          <t>01915113552</t>
        </is>
      </c>
      <c r="N957" s="77" t="inlineStr">
        <is>
          <t>jyotishuvro@gmail.com</t>
        </is>
      </c>
    </row>
    <row customHeight="1" ht="25.5" r="958" s="161">
      <c r="A958" s="10" t="n"/>
      <c r="B958" s="77" t="n">
        <v>957</v>
      </c>
      <c r="C958" s="77" t="n"/>
      <c r="D958" s="98" t="inlineStr">
        <is>
          <t xml:space="preserve">Shuvo Poddar
</t>
        </is>
      </c>
      <c r="E958" s="98" t="inlineStr">
        <is>
          <t>111-15-1231</t>
        </is>
      </c>
      <c r="F958" s="49">
        <f>IF((MID(E958,5,2))="10","ENG",IF((MID(E958,5,2))="11","BBA",IF((MID(E958,5,2))="12","MBA(E)",IF((MID(E958,5,2))="14","MBA",IF((MID(E958,5,2))="15","CSE",IF((MID(E958,5,2))="16","CIS",IF((MID(E958,5,2))="17","MS-MIS",IF((MID(E958,5,2))="18","B.COM",IF((MID(E958,5,2))="19","ETE",IF((MID(E958,5,2))="20","CS",IF((MID(E958,5,2))="21","MA-ENG(P)",IF((MID(E958,5,2))="22","MA-ENG(F)",IF((MID(E958,5,2))="23","TE",IF((MID(E958,5,2))="24","JMC",IF((MID(E958,5,2))="25","MS-CSE",IF((MID(E958,5,2))="26","LLB(H)",IF((MID(E958,5,2))="27","BRE",IF((MID(E958,5,2))="28","MSS-JMC",IF((MID(E958,5,2))="29","PHARMACY",IF((MID(E958,5,2))="30","ESDM",IF((MID(E958,5,2))="31","MS-ETE",IF((MID(E958,5,2))="32","MS-TE",IF((MID(E958,5,2))="33","EEE",IF((MID(E958,5,2))="34","NFE",IF((MID(E958,5,2))="35","SWE",IF((MID(E958,5,2))="36","LLB(P)",IF((MID(E958,5,2))="37","LLM(Pre)",IF((MID(E958,5,2))="38","LLM(F)",IF((MID(E958,5,2))="39","ICT",IF((MID(E958,5,2))="40","MTCA",IF((MID(E958,5,2))="41","MS-PH",IF((MID(E958,5,2))="42","ARCH",IF((MID(E958,5,2))="43","THM",IF((MID(E958,5,2))="44","MS-SWE",IF((MID(E958,5,2))="45","ENTRE",IF((MID(E958,5,2))="46","M-PHARM",IF((MID(E958,5,2))="47","CIVIL-ENG",0)))))))))))))))))))))))))))))))))))))</f>
        <v/>
      </c>
      <c r="G958" s="90">
        <f>IF((LEFT(E958,3))="063","Fall-2006",IF((LEFT(E958,3))="071","Spring-2007",IF((LEFT(E958,3))="072","Summer-2007",IF((LEFT(E958,3))="073","Fall-2007",IF((LEFT(E958,3))="081","Spring-2008",IF((LEFT(E958,3))="082","Summer-2008",IF((LEFT(E958,3))="083","Fall-2008",IF((LEFT(E958,3))="091","Spring-2009",IF((LEFT(E958,3))="092","Summer-2009",IF((LEFT(E958,3))="093","Fall-2009",IF((LEFT(E958,3))="101","Spring-2010",IF((LEFT(E958,3))="102","Summer-2010",IF((LEFT(E958,3))="103","Fall-2010",IF((LEFT(E958,3))="111","Spring-2011",IF((LEFT(E958,3))="112","Summer-2011",IF((LEFT(E958,3))="113","Fall-2011",IF((LEFT(E958,3))="121","Spring-2012",IF((LEFT(E958,3))="122","Summer-2012",IF((LEFT(E958,3))="123","Fall-2012",IF((LEFT(E958,3))="131","Spring-2013",IF((LEFT(E958,3))="132","Summer-2013",IF((LEFT(E958,3))="133","Fall-2013",IF((LEFT(E958,3))="141","Spring-2014",IF((LEFT(E958,3))="142","Summer-2014",IF((LEFT(E958,3))="143","Fall-2014",0)))))))))))))))))))))))))</f>
        <v/>
      </c>
      <c r="H958" s="77" t="inlineStr">
        <is>
          <t xml:space="preserve">Fall 2014
</t>
        </is>
      </c>
      <c r="I958" s="71" t="inlineStr">
        <is>
          <t>OIIO International University</t>
        </is>
      </c>
      <c r="J958" s="71" t="inlineStr">
        <is>
          <t>Front End Webdeveloper</t>
        </is>
      </c>
      <c r="K958" s="71" t="inlineStr">
        <is>
          <t>House no: 361, 3 No Kaladi, Matlab(south), Chadpur.</t>
        </is>
      </c>
      <c r="L958" s="71" t="inlineStr">
        <is>
          <t>Kaladi, Matlab (south) Chadpur.</t>
        </is>
      </c>
      <c r="M958" s="76" t="inlineStr">
        <is>
          <t>01680140244</t>
        </is>
      </c>
      <c r="N958" s="77" t="inlineStr">
        <is>
          <t>shuvopoddar@gmail.com</t>
        </is>
      </c>
    </row>
    <row customHeight="1" ht="25.5" r="959" s="161">
      <c r="A959" s="10" t="n"/>
      <c r="B959" s="77" t="n">
        <v>958</v>
      </c>
      <c r="C959" s="77" t="n"/>
      <c r="D959" s="98" t="inlineStr">
        <is>
          <t>Mustafizur Rahman</t>
        </is>
      </c>
      <c r="E959" s="98" t="inlineStr">
        <is>
          <t>073-23-690</t>
        </is>
      </c>
      <c r="F959" s="49">
        <f>IF((MID(E959,5,2))="10","ENG",IF((MID(E959,5,2))="11","BBA",IF((MID(E959,5,2))="12","MBA(E)",IF((MID(E959,5,2))="14","MBA",IF((MID(E959,5,2))="15","CSE",IF((MID(E959,5,2))="16","CIS",IF((MID(E959,5,2))="17","MS-MIS",IF((MID(E959,5,2))="18","B.COM",IF((MID(E959,5,2))="19","ETE",IF((MID(E959,5,2))="20","CS",IF((MID(E959,5,2))="21","MA-ENG(P)",IF((MID(E959,5,2))="22","MA-ENG(F)",IF((MID(E959,5,2))="23","TE",IF((MID(E959,5,2))="24","JMC",IF((MID(E959,5,2))="25","MS-CSE",IF((MID(E959,5,2))="26","LLB(H)",IF((MID(E959,5,2))="27","BRE",IF((MID(E959,5,2))="28","MSS-JMC",IF((MID(E959,5,2))="29","PHARMACY",IF((MID(E959,5,2))="30","ESDM",IF((MID(E959,5,2))="31","MS-ETE",IF((MID(E959,5,2))="32","MS-TE",IF((MID(E959,5,2))="33","EEE",IF((MID(E959,5,2))="34","NFE",IF((MID(E959,5,2))="35","SWE",IF((MID(E959,5,2))="36","LLB(P)",IF((MID(E959,5,2))="37","LLM(Pre)",IF((MID(E959,5,2))="38","LLM(F)",IF((MID(E959,5,2))="39","ICT",IF((MID(E959,5,2))="40","MTCA",IF((MID(E959,5,2))="41","MS-PH",IF((MID(E959,5,2))="42","ARCH",IF((MID(E959,5,2))="43","THM",IF((MID(E959,5,2))="44","MS-SWE",IF((MID(E959,5,2))="45","ENTRE",IF((MID(E959,5,2))="46","M-PHARM",IF((MID(E959,5,2))="47","CIVIL-ENG",0)))))))))))))))))))))))))))))))))))))</f>
        <v/>
      </c>
      <c r="G959" s="90">
        <f>IF((LEFT(E959,3))="063","Fall-2006",IF((LEFT(E959,3))="071","Spring-2007",IF((LEFT(E959,3))="072","Summer-2007",IF((LEFT(E959,3))="073","Fall-2007",IF((LEFT(E959,3))="081","Spring-2008",IF((LEFT(E959,3))="082","Summer-2008",IF((LEFT(E959,3))="083","Fall-2008",IF((LEFT(E959,3))="091","Spring-2009",IF((LEFT(E959,3))="092","Summer-2009",IF((LEFT(E959,3))="093","Fall-2009",IF((LEFT(E959,3))="101","Spring-2010",IF((LEFT(E959,3))="102","Summer-2010",IF((LEFT(E959,3))="103","Fall-2010",IF((LEFT(E959,3))="111","Spring-2011",IF((LEFT(E959,3))="112","Summer-2011",IF((LEFT(E959,3))="113","Fall-2011",IF((LEFT(E959,3))="121","Spring-2012",IF((LEFT(E959,3))="122","Summer-2012",IF((LEFT(E959,3))="123","Fall-2012",IF((LEFT(E959,3))="131","Spring-2013",IF((LEFT(E959,3))="132","Summer-2013",IF((LEFT(E959,3))="133","Fall-2013",IF((LEFT(E959,3))="141","Spring-2014",IF((LEFT(E959,3))="142","Summer-2014",IF((LEFT(E959,3))="143","Fall-2014",0)))))))))))))))))))))))))</f>
        <v/>
      </c>
      <c r="H959" s="77" t="inlineStr">
        <is>
          <t>Summer 2014</t>
        </is>
      </c>
      <c r="I959" s="71" t="inlineStr">
        <is>
          <t>National Group</t>
        </is>
      </c>
      <c r="J959" s="77" t="inlineStr">
        <is>
          <t>Merchandiser</t>
        </is>
      </c>
      <c r="K959" s="71" t="inlineStr">
        <is>
          <t>House: 619/B, Road-04, Baitul Aman Housing, Dhaka-1207</t>
        </is>
      </c>
      <c r="L959" s="71" t="inlineStr">
        <is>
          <t>House: 619/B, Road-04, Baitul Aman Housing, Dhaka-1207</t>
        </is>
      </c>
      <c r="M959" s="76" t="inlineStr">
        <is>
          <t>01783388306</t>
        </is>
      </c>
      <c r="N959" s="77" t="inlineStr">
        <is>
          <t>sahell035@gmail.com</t>
        </is>
      </c>
    </row>
    <row customHeight="1" ht="25.5" r="960" s="161">
      <c r="A960" s="10" t="n"/>
      <c r="B960" s="71" t="n">
        <v>959</v>
      </c>
      <c r="C960" s="71" t="n"/>
      <c r="D960" s="70" t="inlineStr">
        <is>
          <t>Md. Redwanul Haque Chowdhury</t>
        </is>
      </c>
      <c r="E960" s="70" t="inlineStr">
        <is>
          <t>111-23-2370</t>
        </is>
      </c>
      <c r="F960" s="49">
        <f>IF((MID(E960,5,2))="10","ENG",IF((MID(E960,5,2))="11","BBA",IF((MID(E960,5,2))="12","MBA(E)",IF((MID(E960,5,2))="14","MBA",IF((MID(E960,5,2))="15","CSE",IF((MID(E960,5,2))="16","CIS",IF((MID(E960,5,2))="17","MS-MIS",IF((MID(E960,5,2))="18","B.COM",IF((MID(E960,5,2))="19","ETE",IF((MID(E960,5,2))="20","CS",IF((MID(E960,5,2))="21","MA-ENG(P)",IF((MID(E960,5,2))="22","MA-ENG(F)",IF((MID(E960,5,2))="23","TE",IF((MID(E960,5,2))="24","JMC",IF((MID(E960,5,2))="25","MS-CSE",IF((MID(E960,5,2))="26","LLB(H)",IF((MID(E960,5,2))="27","BRE",IF((MID(E960,5,2))="28","MSS-JMC",IF((MID(E960,5,2))="29","PHARMACY",IF((MID(E960,5,2))="30","ESDM",IF((MID(E960,5,2))="31","MS-ETE",IF((MID(E960,5,2))="32","MS-TE",IF((MID(E960,5,2))="33","EEE",IF((MID(E960,5,2))="34","NFE",IF((MID(E960,5,2))="35","SWE",IF((MID(E960,5,2))="36","LLB(P)",IF((MID(E960,5,2))="37","LLM(Pre)",IF((MID(E960,5,2))="38","LLM(F)",IF((MID(E960,5,2))="39","ICT",IF((MID(E960,5,2))="40","MTCA",IF((MID(E960,5,2))="41","MS-PH",IF((MID(E960,5,2))="42","ARCH",IF((MID(E960,5,2))="43","THM",IF((MID(E960,5,2))="44","MS-SWE",IF((MID(E960,5,2))="45","ENTRE",IF((MID(E960,5,2))="46","M-PHARM",IF((MID(E960,5,2))="47","CIVIL-ENG",0)))))))))))))))))))))))))))))))))))))</f>
        <v/>
      </c>
      <c r="G960" s="90">
        <f>IF((LEFT(E960,3))="063","Fall-2006",IF((LEFT(E960,3))="071","Spring-2007",IF((LEFT(E960,3))="072","Summer-2007",IF((LEFT(E960,3))="073","Fall-2007",IF((LEFT(E960,3))="081","Spring-2008",IF((LEFT(E960,3))="082","Summer-2008",IF((LEFT(E960,3))="083","Fall-2008",IF((LEFT(E960,3))="091","Spring-2009",IF((LEFT(E960,3))="092","Summer-2009",IF((LEFT(E960,3))="093","Fall-2009",IF((LEFT(E960,3))="101","Spring-2010",IF((LEFT(E960,3))="102","Summer-2010",IF((LEFT(E960,3))="103","Fall-2010",IF((LEFT(E960,3))="111","Spring-2011",IF((LEFT(E960,3))="112","Summer-2011",IF((LEFT(E960,3))="113","Fall-2011",IF((LEFT(E960,3))="121","Spring-2012",IF((LEFT(E960,3))="122","Summer-2012",IF((LEFT(E960,3))="123","Fall-2012",IF((LEFT(E960,3))="131","Spring-2013",IF((LEFT(E960,3))="132","Summer-2013",IF((LEFT(E960,3))="133","Fall-2013",IF((LEFT(E960,3))="141","Spring-2014",IF((LEFT(E960,3))="142","Summer-2014",IF((LEFT(E960,3))="143","Fall-2014",0)))))))))))))))))))))))))</f>
        <v/>
      </c>
      <c r="H960" s="71" t="inlineStr">
        <is>
          <t xml:space="preserve">Fall 2014
</t>
        </is>
      </c>
      <c r="I960" s="71" t="inlineStr">
        <is>
          <t>Dekko Group</t>
        </is>
      </c>
      <c r="J960" s="71" t="inlineStr">
        <is>
          <t>Industrial Engineer</t>
        </is>
      </c>
      <c r="K960" s="71" t="inlineStr">
        <is>
          <t>-</t>
        </is>
      </c>
      <c r="L960" s="71" t="inlineStr">
        <is>
          <t>Puraton Babupara, Saidpur, Nilphamacy</t>
        </is>
      </c>
      <c r="M960" s="68" t="inlineStr">
        <is>
          <t>01719710699</t>
        </is>
      </c>
      <c r="N960" s="71" t="inlineStr">
        <is>
          <t>rony.redwan025@gmail.com</t>
        </is>
      </c>
    </row>
    <row customHeight="1" ht="38.25" r="961" s="161">
      <c r="A961" s="10" t="n"/>
      <c r="B961" s="71" t="n">
        <v>960</v>
      </c>
      <c r="C961" s="71" t="n"/>
      <c r="D961" s="70" t="inlineStr">
        <is>
          <t>Mahfuzur Rahman</t>
        </is>
      </c>
      <c r="E961" s="70" t="inlineStr">
        <is>
          <t>103-23-2250</t>
        </is>
      </c>
      <c r="F961" s="49">
        <f>IF((MID(E961,5,2))="10","ENG",IF((MID(E961,5,2))="11","BBA",IF((MID(E961,5,2))="12","MBA(E)",IF((MID(E961,5,2))="14","MBA",IF((MID(E961,5,2))="15","CSE",IF((MID(E961,5,2))="16","CIS",IF((MID(E961,5,2))="17","MS-MIS",IF((MID(E961,5,2))="18","B.COM",IF((MID(E961,5,2))="19","ETE",IF((MID(E961,5,2))="20","CS",IF((MID(E961,5,2))="21","MA-ENG(P)",IF((MID(E961,5,2))="22","MA-ENG(F)",IF((MID(E961,5,2))="23","TE",IF((MID(E961,5,2))="24","JMC",IF((MID(E961,5,2))="25","MS-CSE",IF((MID(E961,5,2))="26","LLB(H)",IF((MID(E961,5,2))="27","BRE",IF((MID(E961,5,2))="28","MSS-JMC",IF((MID(E961,5,2))="29","PHARMACY",IF((MID(E961,5,2))="30","ESDM",IF((MID(E961,5,2))="31","MS-ETE",IF((MID(E961,5,2))="32","MS-TE",IF((MID(E961,5,2))="33","EEE",IF((MID(E961,5,2))="34","NFE",IF((MID(E961,5,2))="35","SWE",IF((MID(E961,5,2))="36","LLB(P)",IF((MID(E961,5,2))="37","LLM(Pre)",IF((MID(E961,5,2))="38","LLM(F)",IF((MID(E961,5,2))="39","ICT",IF((MID(E961,5,2))="40","MTCA",IF((MID(E961,5,2))="41","MS-PH",IF((MID(E961,5,2))="42","ARCH",IF((MID(E961,5,2))="43","THM",IF((MID(E961,5,2))="44","MS-SWE",IF((MID(E961,5,2))="45","ENTRE",IF((MID(E961,5,2))="46","M-PHARM",IF((MID(E961,5,2))="47","CIVIL-ENG",0)))))))))))))))))))))))))))))))))))))</f>
        <v/>
      </c>
      <c r="G961" s="90">
        <f>IF((LEFT(E961,3))="063","Fall-2006",IF((LEFT(E961,3))="071","Spring-2007",IF((LEFT(E961,3))="072","Summer-2007",IF((LEFT(E961,3))="073","Fall-2007",IF((LEFT(E961,3))="081","Spring-2008",IF((LEFT(E961,3))="082","Summer-2008",IF((LEFT(E961,3))="083","Fall-2008",IF((LEFT(E961,3))="091","Spring-2009",IF((LEFT(E961,3))="092","Summer-2009",IF((LEFT(E961,3))="093","Fall-2009",IF((LEFT(E961,3))="101","Spring-2010",IF((LEFT(E961,3))="102","Summer-2010",IF((LEFT(E961,3))="103","Fall-2010",IF((LEFT(E961,3))="111","Spring-2011",IF((LEFT(E961,3))="112","Summer-2011",IF((LEFT(E961,3))="113","Fall-2011",IF((LEFT(E961,3))="121","Spring-2012",IF((LEFT(E961,3))="122","Summer-2012",IF((LEFT(E961,3))="123","Fall-2012",IF((LEFT(E961,3))="131","Spring-2013",IF((LEFT(E961,3))="132","Summer-2013",IF((LEFT(E961,3))="133","Fall-2013",IF((LEFT(E961,3))="141","Spring-2014",IF((LEFT(E961,3))="142","Summer-2014",IF((LEFT(E961,3))="143","Fall-2014",0)))))))))))))))))))))))))</f>
        <v/>
      </c>
      <c r="H961" s="71" t="inlineStr">
        <is>
          <t xml:space="preserve">Fall 2014
</t>
        </is>
      </c>
      <c r="I961" s="71" t="inlineStr">
        <is>
          <t>Laundry Industries Ltd. (Envoy Group)</t>
        </is>
      </c>
      <c r="J961" s="71" t="inlineStr">
        <is>
          <t>Jr Officer (R&amp;D)</t>
        </is>
      </c>
      <c r="K961" s="71" t="inlineStr">
        <is>
          <t>C/O Md. Faisal, Daroga Bari, House No 53/1, Post office road, Middle Badda, Dhaka 1212</t>
        </is>
      </c>
      <c r="L961" s="71" t="inlineStr">
        <is>
          <t>Vill+Post: Niamati, Bakergong, Barisal</t>
        </is>
      </c>
      <c r="M961" s="68" t="inlineStr">
        <is>
          <t>01714515505</t>
        </is>
      </c>
      <c r="N961" s="71" t="inlineStr">
        <is>
          <t>shible505@gmail.com</t>
        </is>
      </c>
    </row>
    <row customHeight="1" ht="25.5" r="962" s="161">
      <c r="A962" s="10" t="n"/>
      <c r="B962" s="71" t="n">
        <v>961</v>
      </c>
      <c r="C962" s="71" t="n"/>
      <c r="D962" s="70" t="inlineStr">
        <is>
          <t>Md. Mahmudul Hasan</t>
        </is>
      </c>
      <c r="E962" s="70" t="inlineStr">
        <is>
          <t>111-23-2397</t>
        </is>
      </c>
      <c r="F962" s="49">
        <f>IF((MID(E962,5,2))="10","ENG",IF((MID(E962,5,2))="11","BBA",IF((MID(E962,5,2))="12","MBA(E)",IF((MID(E962,5,2))="14","MBA",IF((MID(E962,5,2))="15","CSE",IF((MID(E962,5,2))="16","CIS",IF((MID(E962,5,2))="17","MS-MIS",IF((MID(E962,5,2))="18","B.COM",IF((MID(E962,5,2))="19","ETE",IF((MID(E962,5,2))="20","CS",IF((MID(E962,5,2))="21","MA-ENG(P)",IF((MID(E962,5,2))="22","MA-ENG(F)",IF((MID(E962,5,2))="23","TE",IF((MID(E962,5,2))="24","JMC",IF((MID(E962,5,2))="25","MS-CSE",IF((MID(E962,5,2))="26","LLB(H)",IF((MID(E962,5,2))="27","BRE",IF((MID(E962,5,2))="28","MSS-JMC",IF((MID(E962,5,2))="29","PHARMACY",IF((MID(E962,5,2))="30","ESDM",IF((MID(E962,5,2))="31","MS-ETE",IF((MID(E962,5,2))="32","MS-TE",IF((MID(E962,5,2))="33","EEE",IF((MID(E962,5,2))="34","NFE",IF((MID(E962,5,2))="35","SWE",IF((MID(E962,5,2))="36","LLB(P)",IF((MID(E962,5,2))="37","LLM(Pre)",IF((MID(E962,5,2))="38","LLM(F)",IF((MID(E962,5,2))="39","ICT",IF((MID(E962,5,2))="40","MTCA",IF((MID(E962,5,2))="41","MS-PH",IF((MID(E962,5,2))="42","ARCH",IF((MID(E962,5,2))="43","THM",IF((MID(E962,5,2))="44","MS-SWE",IF((MID(E962,5,2))="45","ENTRE",IF((MID(E962,5,2))="46","M-PHARM",IF((MID(E962,5,2))="47","CIVIL-ENG",0)))))))))))))))))))))))))))))))))))))</f>
        <v/>
      </c>
      <c r="G962" s="90">
        <f>IF((LEFT(E962,3))="063","Fall-2006",IF((LEFT(E962,3))="071","Spring-2007",IF((LEFT(E962,3))="072","Summer-2007",IF((LEFT(E962,3))="073","Fall-2007",IF((LEFT(E962,3))="081","Spring-2008",IF((LEFT(E962,3))="082","Summer-2008",IF((LEFT(E962,3))="083","Fall-2008",IF((LEFT(E962,3))="091","Spring-2009",IF((LEFT(E962,3))="092","Summer-2009",IF((LEFT(E962,3))="093","Fall-2009",IF((LEFT(E962,3))="101","Spring-2010",IF((LEFT(E962,3))="102","Summer-2010",IF((LEFT(E962,3))="103","Fall-2010",IF((LEFT(E962,3))="111","Spring-2011",IF((LEFT(E962,3))="112","Summer-2011",IF((LEFT(E962,3))="113","Fall-2011",IF((LEFT(E962,3))="121","Spring-2012",IF((LEFT(E962,3))="122","Summer-2012",IF((LEFT(E962,3))="123","Fall-2012",IF((LEFT(E962,3))="131","Spring-2013",IF((LEFT(E962,3))="132","Summer-2013",IF((LEFT(E962,3))="133","Fall-2013",IF((LEFT(E962,3))="141","Spring-2014",IF((LEFT(E962,3))="142","Summer-2014",IF((LEFT(E962,3))="143","Fall-2014",0)))))))))))))))))))))))))</f>
        <v/>
      </c>
      <c r="H962" s="71" t="inlineStr">
        <is>
          <t xml:space="preserve">Fall 2014
</t>
        </is>
      </c>
      <c r="I962" s="71" t="inlineStr">
        <is>
          <t>Aboni Knitwear Ltd.</t>
        </is>
      </c>
      <c r="J962" s="71" t="inlineStr">
        <is>
          <t>IE Officer</t>
        </is>
      </c>
      <c r="K962" s="71" t="inlineStr">
        <is>
          <t>86/kha, Nijhum reot, Zigatola, Dhanmondi, Dhaka-1209</t>
        </is>
      </c>
      <c r="L962" s="71" t="inlineStr">
        <is>
          <t>Vill+Post: Jabusha, P.S: Rupsha, Zila: Khulna</t>
        </is>
      </c>
      <c r="M962" s="68" t="inlineStr">
        <is>
          <t>01911848501</t>
        </is>
      </c>
      <c r="N962" s="71" t="inlineStr">
        <is>
          <t>hasan.texdiu@gmail.com</t>
        </is>
      </c>
    </row>
    <row customHeight="1" ht="25.5" r="963" s="161">
      <c r="A963" s="10" t="n"/>
      <c r="B963" s="71" t="n">
        <v>962</v>
      </c>
      <c r="C963" s="71" t="n"/>
      <c r="D963" s="70" t="inlineStr">
        <is>
          <t>Sinthia  Islam</t>
        </is>
      </c>
      <c r="E963" s="70" t="inlineStr">
        <is>
          <t>112-33-621</t>
        </is>
      </c>
      <c r="F963" s="49">
        <f>IF((MID(E963,5,2))="10","ENG",IF((MID(E963,5,2))="11","BBA",IF((MID(E963,5,2))="12","MBA(E)",IF((MID(E963,5,2))="14","MBA",IF((MID(E963,5,2))="15","CSE",IF((MID(E963,5,2))="16","CIS",IF((MID(E963,5,2))="17","MS-MIS",IF((MID(E963,5,2))="18","B.COM",IF((MID(E963,5,2))="19","ETE",IF((MID(E963,5,2))="20","CS",IF((MID(E963,5,2))="21","MA-ENG(P)",IF((MID(E963,5,2))="22","MA-ENG(F)",IF((MID(E963,5,2))="23","TE",IF((MID(E963,5,2))="24","JMC",IF((MID(E963,5,2))="25","MS-CSE",IF((MID(E963,5,2))="26","LLB(H)",IF((MID(E963,5,2))="27","BRE",IF((MID(E963,5,2))="28","MSS-JMC",IF((MID(E963,5,2))="29","PHARMACY",IF((MID(E963,5,2))="30","ESDM",IF((MID(E963,5,2))="31","MS-ETE",IF((MID(E963,5,2))="32","MS-TE",IF((MID(E963,5,2))="33","EEE",IF((MID(E963,5,2))="34","NFE",IF((MID(E963,5,2))="35","SWE",IF((MID(E963,5,2))="36","LLB(P)",IF((MID(E963,5,2))="37","LLM(Pre)",IF((MID(E963,5,2))="38","LLM(F)",IF((MID(E963,5,2))="39","ICT",IF((MID(E963,5,2))="40","MTCA",IF((MID(E963,5,2))="41","MS-PH",IF((MID(E963,5,2))="42","ARCH",IF((MID(E963,5,2))="43","THM",IF((MID(E963,5,2))="44","MS-SWE",IF((MID(E963,5,2))="45","ENTRE",IF((MID(E963,5,2))="46","M-PHARM",IF((MID(E963,5,2))="47","CIVIL-ENG",0)))))))))))))))))))))))))))))))))))))</f>
        <v/>
      </c>
      <c r="G963" s="90">
        <f>IF((LEFT(E963,3))="063","Fall-2006",IF((LEFT(E963,3))="071","Spring-2007",IF((LEFT(E963,3))="072","Summer-2007",IF((LEFT(E963,3))="073","Fall-2007",IF((LEFT(E963,3))="081","Spring-2008",IF((LEFT(E963,3))="082","Summer-2008",IF((LEFT(E963,3))="083","Fall-2008",IF((LEFT(E963,3))="091","Spring-2009",IF((LEFT(E963,3))="092","Summer-2009",IF((LEFT(E963,3))="093","Fall-2009",IF((LEFT(E963,3))="101","Spring-2010",IF((LEFT(E963,3))="102","Summer-2010",IF((LEFT(E963,3))="103","Fall-2010",IF((LEFT(E963,3))="111","Spring-2011",IF((LEFT(E963,3))="112","Summer-2011",IF((LEFT(E963,3))="113","Fall-2011",IF((LEFT(E963,3))="121","Spring-2012",IF((LEFT(E963,3))="122","Summer-2012",IF((LEFT(E963,3))="123","Fall-2012",IF((LEFT(E963,3))="131","Spring-2013",IF((LEFT(E963,3))="132","Summer-2013",IF((LEFT(E963,3))="133","Fall-2013",IF((LEFT(E963,3))="141","Spring-2014",IF((LEFT(E963,3))="142","Summer-2014",IF((LEFT(E963,3))="143","Fall-2014",0)))))))))))))))))))))))))</f>
        <v/>
      </c>
      <c r="H963" s="71" t="inlineStr">
        <is>
          <t>Summer 2014</t>
        </is>
      </c>
      <c r="I963" s="71" t="inlineStr">
        <is>
          <t>Cellular Phone Wsms (Walton)</t>
        </is>
      </c>
      <c r="J963" s="71" t="inlineStr">
        <is>
          <t>Officer</t>
        </is>
      </c>
      <c r="K963" s="71" t="inlineStr">
        <is>
          <t>25/13, tollabag, Shukrabad, Dhanmondi, Dhaka-1207</t>
        </is>
      </c>
      <c r="L963" s="71" t="inlineStr">
        <is>
          <t>Vill: Par Dighulia P.O: Tangail P.S: Tangail Dist: Tangail</t>
        </is>
      </c>
      <c r="M963" s="68" t="inlineStr">
        <is>
          <t>01943082757</t>
        </is>
      </c>
      <c r="N963" s="71" t="inlineStr">
        <is>
          <t>sinthiaislamtgl@gmail.com</t>
        </is>
      </c>
    </row>
    <row customHeight="1" ht="25.5" r="964" s="161">
      <c r="A964" s="10" t="n"/>
      <c r="B964" s="71" t="n">
        <v>963</v>
      </c>
      <c r="C964" s="71" t="n"/>
      <c r="D964" s="70" t="inlineStr">
        <is>
          <t>Sheikh Abujar</t>
        </is>
      </c>
      <c r="E964" s="70" t="inlineStr">
        <is>
          <t>103-15-1157</t>
        </is>
      </c>
      <c r="F964" s="49">
        <f>IF((MID(E964,5,2))="10","ENG",IF((MID(E964,5,2))="11","BBA",IF((MID(E964,5,2))="12","MBA(E)",IF((MID(E964,5,2))="14","MBA",IF((MID(E964,5,2))="15","CSE",IF((MID(E964,5,2))="16","CIS",IF((MID(E964,5,2))="17","MS-MIS",IF((MID(E964,5,2))="18","B.COM",IF((MID(E964,5,2))="19","ETE",IF((MID(E964,5,2))="20","CS",IF((MID(E964,5,2))="21","MA-ENG(P)",IF((MID(E964,5,2))="22","MA-ENG(F)",IF((MID(E964,5,2))="23","TE",IF((MID(E964,5,2))="24","JMC",IF((MID(E964,5,2))="25","MS-CSE",IF((MID(E964,5,2))="26","LLB(H)",IF((MID(E964,5,2))="27","BRE",IF((MID(E964,5,2))="28","MSS-JMC",IF((MID(E964,5,2))="29","PHARMACY",IF((MID(E964,5,2))="30","ESDM",IF((MID(E964,5,2))="31","MS-ETE",IF((MID(E964,5,2))="32","MS-TE",IF((MID(E964,5,2))="33","EEE",IF((MID(E964,5,2))="34","NFE",IF((MID(E964,5,2))="35","SWE",IF((MID(E964,5,2))="36","LLB(P)",IF((MID(E964,5,2))="37","LLM(Pre)",IF((MID(E964,5,2))="38","LLM(F)",IF((MID(E964,5,2))="39","ICT",IF((MID(E964,5,2))="40","MTCA",IF((MID(E964,5,2))="41","MS-PH",IF((MID(E964,5,2))="42","ARCH",IF((MID(E964,5,2))="43","THM",IF((MID(E964,5,2))="44","MS-SWE",IF((MID(E964,5,2))="45","ENTRE",IF((MID(E964,5,2))="46","M-PHARM",IF((MID(E964,5,2))="47","CIVIL-ENG",0)))))))))))))))))))))))))))))))))))))</f>
        <v/>
      </c>
      <c r="G964" s="90">
        <f>IF((LEFT(E964,3))="063","Fall-2006",IF((LEFT(E964,3))="071","Spring-2007",IF((LEFT(E964,3))="072","Summer-2007",IF((LEFT(E964,3))="073","Fall-2007",IF((LEFT(E964,3))="081","Spring-2008",IF((LEFT(E964,3))="082","Summer-2008",IF((LEFT(E964,3))="083","Fall-2008",IF((LEFT(E964,3))="091","Spring-2009",IF((LEFT(E964,3))="092","Summer-2009",IF((LEFT(E964,3))="093","Fall-2009",IF((LEFT(E964,3))="101","Spring-2010",IF((LEFT(E964,3))="102","Summer-2010",IF((LEFT(E964,3))="103","Fall-2010",IF((LEFT(E964,3))="111","Spring-2011",IF((LEFT(E964,3))="112","Summer-2011",IF((LEFT(E964,3))="113","Fall-2011",IF((LEFT(E964,3))="121","Spring-2012",IF((LEFT(E964,3))="122","Summer-2012",IF((LEFT(E964,3))="123","Fall-2012",IF((LEFT(E964,3))="131","Spring-2013",IF((LEFT(E964,3))="132","Summer-2013",IF((LEFT(E964,3))="133","Fall-2013",IF((LEFT(E964,3))="141","Spring-2014",IF((LEFT(E964,3))="142","Summer-2014",IF((LEFT(E964,3))="143","Fall-2014",0)))))))))))))))))))))))))</f>
        <v/>
      </c>
      <c r="H964" s="71" t="inlineStr">
        <is>
          <t xml:space="preserve">Fall 2014
</t>
        </is>
      </c>
      <c r="I964" s="71" t="inlineStr">
        <is>
          <t>Britannia University Comilla, Dept of CSE</t>
        </is>
      </c>
      <c r="J964" s="71" t="inlineStr">
        <is>
          <t>Lecturar</t>
        </is>
      </c>
      <c r="K964" s="71" t="inlineStr">
        <is>
          <t>H-26, Road-7, Banasri, Rampura, Dhaka</t>
        </is>
      </c>
      <c r="L964" s="71" t="inlineStr">
        <is>
          <t>Vill: Mokimpur, P.S- Nangalcoat, Dst: Comilla</t>
        </is>
      </c>
      <c r="M964" s="68" t="inlineStr">
        <is>
          <t>01711082973 01741902901</t>
        </is>
      </c>
      <c r="N964" s="71" t="inlineStr">
        <is>
          <t>abujar-1157@diu.edu.bd</t>
        </is>
      </c>
    </row>
    <row customHeight="1" ht="25.5" r="965" s="161">
      <c r="A965" s="10" t="n"/>
      <c r="B965" s="71" t="n">
        <v>964</v>
      </c>
      <c r="C965" s="71" t="n"/>
      <c r="D965" s="70" t="inlineStr">
        <is>
          <t xml:space="preserve"> Md. Hassan Mahmud</t>
        </is>
      </c>
      <c r="E965" s="70" t="inlineStr">
        <is>
          <t>103-23-2168</t>
        </is>
      </c>
      <c r="F965" s="49">
        <f>IF((MID(E965,5,2))="10","ENG",IF((MID(E965,5,2))="11","BBA",IF((MID(E965,5,2))="12","MBA(E)",IF((MID(E965,5,2))="14","MBA",IF((MID(E965,5,2))="15","CSE",IF((MID(E965,5,2))="16","CIS",IF((MID(E965,5,2))="17","MS-MIS",IF((MID(E965,5,2))="18","B.COM",IF((MID(E965,5,2))="19","ETE",IF((MID(E965,5,2))="20","CS",IF((MID(E965,5,2))="21","MA-ENG(P)",IF((MID(E965,5,2))="22","MA-ENG(F)",IF((MID(E965,5,2))="23","TE",IF((MID(E965,5,2))="24","JMC",IF((MID(E965,5,2))="25","MS-CSE",IF((MID(E965,5,2))="26","LLB(H)",IF((MID(E965,5,2))="27","BRE",IF((MID(E965,5,2))="28","MSS-JMC",IF((MID(E965,5,2))="29","PHARMACY",IF((MID(E965,5,2))="30","ESDM",IF((MID(E965,5,2))="31","MS-ETE",IF((MID(E965,5,2))="32","MS-TE",IF((MID(E965,5,2))="33","EEE",IF((MID(E965,5,2))="34","NFE",IF((MID(E965,5,2))="35","SWE",IF((MID(E965,5,2))="36","LLB(P)",IF((MID(E965,5,2))="37","LLM(Pre)",IF((MID(E965,5,2))="38","LLM(F)",IF((MID(E965,5,2))="39","ICT",IF((MID(E965,5,2))="40","MTCA",IF((MID(E965,5,2))="41","MS-PH",IF((MID(E965,5,2))="42","ARCH",IF((MID(E965,5,2))="43","THM",IF((MID(E965,5,2))="44","MS-SWE",IF((MID(E965,5,2))="45","ENTRE",IF((MID(E965,5,2))="46","M-PHARM",IF((MID(E965,5,2))="47","CIVIL-ENG",0)))))))))))))))))))))))))))))))))))))</f>
        <v/>
      </c>
      <c r="G965" s="90">
        <f>IF((LEFT(E965,3))="063","Fall-2006",IF((LEFT(E965,3))="071","Spring-2007",IF((LEFT(E965,3))="072","Summer-2007",IF((LEFT(E965,3))="073","Fall-2007",IF((LEFT(E965,3))="081","Spring-2008",IF((LEFT(E965,3))="082","Summer-2008",IF((LEFT(E965,3))="083","Fall-2008",IF((LEFT(E965,3))="091","Spring-2009",IF((LEFT(E965,3))="092","Summer-2009",IF((LEFT(E965,3))="093","Fall-2009",IF((LEFT(E965,3))="101","Spring-2010",IF((LEFT(E965,3))="102","Summer-2010",IF((LEFT(E965,3))="103","Fall-2010",IF((LEFT(E965,3))="111","Spring-2011",IF((LEFT(E965,3))="112","Summer-2011",IF((LEFT(E965,3))="113","Fall-2011",IF((LEFT(E965,3))="121","Spring-2012",IF((LEFT(E965,3))="122","Summer-2012",IF((LEFT(E965,3))="123","Fall-2012",IF((LEFT(E965,3))="131","Spring-2013",IF((LEFT(E965,3))="132","Summer-2013",IF((LEFT(E965,3))="133","Fall-2013",IF((LEFT(E965,3))="141","Spring-2014",IF((LEFT(E965,3))="142","Summer-2014",IF((LEFT(E965,3))="143","Fall-2014",0)))))))))))))))))))))))))</f>
        <v/>
      </c>
      <c r="H965" s="71" t="inlineStr">
        <is>
          <t xml:space="preserve">Fall 2014
</t>
        </is>
      </c>
      <c r="I965" s="71" t="inlineStr">
        <is>
          <t>Aman Graphics &amp; Design Ltd (unifill Group)</t>
        </is>
      </c>
      <c r="J965" s="71" t="inlineStr">
        <is>
          <t>Jr. Executive (Merchandising)</t>
        </is>
      </c>
      <c r="K965" s="71" t="inlineStr">
        <is>
          <t>House 54, Road: 29, Block: D, Mirpur-12, Dhaka 1216</t>
        </is>
      </c>
      <c r="L965" s="71" t="inlineStr">
        <is>
          <t>House 54, Road: 29, Block: D, Mirpur-12, Dhaka 1216</t>
        </is>
      </c>
      <c r="M965" s="68" t="inlineStr">
        <is>
          <t>01677703193 01844001649</t>
        </is>
      </c>
      <c r="N965" s="71" t="inlineStr">
        <is>
          <t>te.hmahmud@gmail.com, hasan.mahmud@amanknittings.com</t>
        </is>
      </c>
    </row>
    <row customHeight="1" ht="12.75" r="966" s="161">
      <c r="A966" s="10" t="n"/>
      <c r="B966" s="77" t="n">
        <v>965</v>
      </c>
      <c r="C966" s="77" t="n"/>
      <c r="D966" s="98" t="inlineStr">
        <is>
          <t>Samiul Islam</t>
        </is>
      </c>
      <c r="E966" s="98" t="inlineStr">
        <is>
          <t>112-33-618</t>
        </is>
      </c>
      <c r="F966" s="49">
        <f>IF((MID(E966,5,2))="10","ENG",IF((MID(E966,5,2))="11","BBA",IF((MID(E966,5,2))="12","MBA(E)",IF((MID(E966,5,2))="14","MBA",IF((MID(E966,5,2))="15","CSE",IF((MID(E966,5,2))="16","CIS",IF((MID(E966,5,2))="17","MS-MIS",IF((MID(E966,5,2))="18","B.COM",IF((MID(E966,5,2))="19","ETE",IF((MID(E966,5,2))="20","CS",IF((MID(E966,5,2))="21","MA-ENG(P)",IF((MID(E966,5,2))="22","MA-ENG(F)",IF((MID(E966,5,2))="23","TE",IF((MID(E966,5,2))="24","JMC",IF((MID(E966,5,2))="25","MS-CSE",IF((MID(E966,5,2))="26","LLB(H)",IF((MID(E966,5,2))="27","BRE",IF((MID(E966,5,2))="28","MSS-JMC",IF((MID(E966,5,2))="29","PHARMACY",IF((MID(E966,5,2))="30","ESDM",IF((MID(E966,5,2))="31","MS-ETE",IF((MID(E966,5,2))="32","MS-TE",IF((MID(E966,5,2))="33","EEE",IF((MID(E966,5,2))="34","NFE",IF((MID(E966,5,2))="35","SWE",IF((MID(E966,5,2))="36","LLB(P)",IF((MID(E966,5,2))="37","LLM(Pre)",IF((MID(E966,5,2))="38","LLM(F)",IF((MID(E966,5,2))="39","ICT",IF((MID(E966,5,2))="40","MTCA",IF((MID(E966,5,2))="41","MS-PH",IF((MID(E966,5,2))="42","ARCH",IF((MID(E966,5,2))="43","THM",IF((MID(E966,5,2))="44","MS-SWE",IF((MID(E966,5,2))="45","ENTRE",IF((MID(E966,5,2))="46","M-PHARM",IF((MID(E966,5,2))="47","CIVIL-ENG",0)))))))))))))))))))))))))))))))))))))</f>
        <v/>
      </c>
      <c r="G966" s="90">
        <f>IF((LEFT(E966,3))="063","Fall-2006",IF((LEFT(E966,3))="071","Spring-2007",IF((LEFT(E966,3))="072","Summer-2007",IF((LEFT(E966,3))="073","Fall-2007",IF((LEFT(E966,3))="081","Spring-2008",IF((LEFT(E966,3))="082","Summer-2008",IF((LEFT(E966,3))="083","Fall-2008",IF((LEFT(E966,3))="091","Spring-2009",IF((LEFT(E966,3))="092","Summer-2009",IF((LEFT(E966,3))="093","Fall-2009",IF((LEFT(E966,3))="101","Spring-2010",IF((LEFT(E966,3))="102","Summer-2010",IF((LEFT(E966,3))="103","Fall-2010",IF((LEFT(E966,3))="111","Spring-2011",IF((LEFT(E966,3))="112","Summer-2011",IF((LEFT(E966,3))="113","Fall-2011",IF((LEFT(E966,3))="121","Spring-2012",IF((LEFT(E966,3))="122","Summer-2012",IF((LEFT(E966,3))="123","Fall-2012",IF((LEFT(E966,3))="131","Spring-2013",IF((LEFT(E966,3))="132","Summer-2013",IF((LEFT(E966,3))="133","Fall-2013",IF((LEFT(E966,3))="141","Spring-2014",IF((LEFT(E966,3))="142","Summer-2014",IF((LEFT(E966,3))="143","Fall-2014",0)))))))))))))))))))))))))</f>
        <v/>
      </c>
      <c r="H966" s="77" t="inlineStr">
        <is>
          <t>Fall
2014</t>
        </is>
      </c>
      <c r="I966" s="71" t="inlineStr">
        <is>
          <t>-</t>
        </is>
      </c>
      <c r="J966" s="77" t="inlineStr">
        <is>
          <t>-</t>
        </is>
      </c>
      <c r="K966" s="77" t="inlineStr">
        <is>
          <t>67, Free School Street
Kathal Bagan,
Dahanmondi</t>
        </is>
      </c>
      <c r="L966" s="77" t="inlineStr">
        <is>
          <t>Vill &amp; PO: Joykamta
PS: Sadar South
Comilla</t>
        </is>
      </c>
      <c r="M966" s="76" t="inlineStr">
        <is>
          <t>8801925-266154</t>
        </is>
      </c>
      <c r="N966" s="77" t="inlineStr">
        <is>
          <t>engr.shamim201@gmail.com</t>
        </is>
      </c>
    </row>
    <row customHeight="1" ht="25.5" r="967" s="161">
      <c r="A967" s="10" t="n"/>
      <c r="B967" s="77" t="n">
        <v>966</v>
      </c>
      <c r="C967" s="77" t="n"/>
      <c r="D967" s="98" t="inlineStr">
        <is>
          <t>Md. Ashef Arman</t>
        </is>
      </c>
      <c r="E967" s="98" t="inlineStr">
        <is>
          <t>103-33-329</t>
        </is>
      </c>
      <c r="F967" s="49">
        <f>IF((MID(E967,5,2))="10","ENG",IF((MID(E967,5,2))="11","BBA",IF((MID(E967,5,2))="12","MBA(E)",IF((MID(E967,5,2))="14","MBA",IF((MID(E967,5,2))="15","CSE",IF((MID(E967,5,2))="16","CIS",IF((MID(E967,5,2))="17","MS-MIS",IF((MID(E967,5,2))="18","B.COM",IF((MID(E967,5,2))="19","ETE",IF((MID(E967,5,2))="20","CS",IF((MID(E967,5,2))="21","MA-ENG(P)",IF((MID(E967,5,2))="22","MA-ENG(F)",IF((MID(E967,5,2))="23","TE",IF((MID(E967,5,2))="24","JMC",IF((MID(E967,5,2))="25","MS-CSE",IF((MID(E967,5,2))="26","LLB(H)",IF((MID(E967,5,2))="27","BRE",IF((MID(E967,5,2))="28","MSS-JMC",IF((MID(E967,5,2))="29","PHARMACY",IF((MID(E967,5,2))="30","ESDM",IF((MID(E967,5,2))="31","MS-ETE",IF((MID(E967,5,2))="32","MS-TE",IF((MID(E967,5,2))="33","EEE",IF((MID(E967,5,2))="34","NFE",IF((MID(E967,5,2))="35","SWE",IF((MID(E967,5,2))="36","LLB(P)",IF((MID(E967,5,2))="37","LLM(Pre)",IF((MID(E967,5,2))="38","LLM(F)",IF((MID(E967,5,2))="39","ICT",IF((MID(E967,5,2))="40","MTCA",IF((MID(E967,5,2))="41","MS-PH",IF((MID(E967,5,2))="42","ARCH",IF((MID(E967,5,2))="43","THM",IF((MID(E967,5,2))="44","MS-SWE",IF((MID(E967,5,2))="45","ENTRE",IF((MID(E967,5,2))="46","M-PHARM",IF((MID(E967,5,2))="47","CIVIL-ENG",0)))))))))))))))))))))))))))))))))))))</f>
        <v/>
      </c>
      <c r="G967" s="90">
        <f>IF((LEFT(E967,3))="063","Fall-2006",IF((LEFT(E967,3))="071","Spring-2007",IF((LEFT(E967,3))="072","Summer-2007",IF((LEFT(E967,3))="073","Fall-2007",IF((LEFT(E967,3))="081","Spring-2008",IF((LEFT(E967,3))="082","Summer-2008",IF((LEFT(E967,3))="083","Fall-2008",IF((LEFT(E967,3))="091","Spring-2009",IF((LEFT(E967,3))="092","Summer-2009",IF((LEFT(E967,3))="093","Fall-2009",IF((LEFT(E967,3))="101","Spring-2010",IF((LEFT(E967,3))="102","Summer-2010",IF((LEFT(E967,3))="103","Fall-2010",IF((LEFT(E967,3))="111","Spring-2011",IF((LEFT(E967,3))="112","Summer-2011",IF((LEFT(E967,3))="113","Fall-2011",IF((LEFT(E967,3))="121","Spring-2012",IF((LEFT(E967,3))="122","Summer-2012",IF((LEFT(E967,3))="123","Fall-2012",IF((LEFT(E967,3))="131","Spring-2013",IF((LEFT(E967,3))="132","Summer-2013",IF((LEFT(E967,3))="133","Fall-2013",IF((LEFT(E967,3))="141","Spring-2014",IF((LEFT(E967,3))="142","Summer-2014",IF((LEFT(E967,3))="143","Fall-2014",0)))))))))))))))))))))))))</f>
        <v/>
      </c>
      <c r="H967" s="77" t="inlineStr">
        <is>
          <t>Summer
2014</t>
        </is>
      </c>
      <c r="I967" s="71" t="inlineStr">
        <is>
          <t>Smart 
Technologies Ltd.</t>
        </is>
      </c>
      <c r="J967" s="77" t="inlineStr">
        <is>
          <t>System 
Engineer</t>
        </is>
      </c>
      <c r="K967" s="77" t="inlineStr">
        <is>
          <t>2/27, Razia Sultana 
Road, 
Mohammadpur, Dhaka</t>
        </is>
      </c>
      <c r="L967" s="77" t="inlineStr">
        <is>
          <t>H# 2, R# 1/1, 
Nasirabad
Keranipara, Rangpur</t>
        </is>
      </c>
      <c r="M967" s="76" t="inlineStr">
        <is>
          <t>8801534-819864</t>
        </is>
      </c>
      <c r="N967" s="77" t="inlineStr">
        <is>
          <t>ashefarman@outlook.com</t>
        </is>
      </c>
    </row>
    <row customHeight="1" ht="25.5" r="968" s="161">
      <c r="A968" s="10" t="n"/>
      <c r="B968" s="77" t="n">
        <v>967</v>
      </c>
      <c r="C968" s="77" t="n"/>
      <c r="D968" s="98" t="inlineStr">
        <is>
          <t>Md. Foysal- Al- Farid</t>
        </is>
      </c>
      <c r="E968" s="98" t="inlineStr">
        <is>
          <t>082-11-264</t>
        </is>
      </c>
      <c r="F968" s="49">
        <f>IF((MID(E968,5,2))="10","ENG",IF((MID(E968,5,2))="11","BBA",IF((MID(E968,5,2))="12","MBA(E)",IF((MID(E968,5,2))="14","MBA",IF((MID(E968,5,2))="15","CSE",IF((MID(E968,5,2))="16","CIS",IF((MID(E968,5,2))="17","MS-MIS",IF((MID(E968,5,2))="18","B.COM",IF((MID(E968,5,2))="19","ETE",IF((MID(E968,5,2))="20","CS",IF((MID(E968,5,2))="21","MA-ENG(P)",IF((MID(E968,5,2))="22","MA-ENG(F)",IF((MID(E968,5,2))="23","TE",IF((MID(E968,5,2))="24","JMC",IF((MID(E968,5,2))="25","MS-CSE",IF((MID(E968,5,2))="26","LLB(H)",IF((MID(E968,5,2))="27","BRE",IF((MID(E968,5,2))="28","MSS-JMC",IF((MID(E968,5,2))="29","PHARMACY",IF((MID(E968,5,2))="30","ESDM",IF((MID(E968,5,2))="31","MS-ETE",IF((MID(E968,5,2))="32","MS-TE",IF((MID(E968,5,2))="33","EEE",IF((MID(E968,5,2))="34","NFE",IF((MID(E968,5,2))="35","SWE",IF((MID(E968,5,2))="36","LLB(P)",IF((MID(E968,5,2))="37","LLM(Pre)",IF((MID(E968,5,2))="38","LLM(F)",IF((MID(E968,5,2))="39","ICT",IF((MID(E968,5,2))="40","MTCA",IF((MID(E968,5,2))="41","MS-PH",IF((MID(E968,5,2))="42","ARCH",IF((MID(E968,5,2))="43","THM",IF((MID(E968,5,2))="44","MS-SWE",IF((MID(E968,5,2))="45","ENTRE",IF((MID(E968,5,2))="46","M-PHARM",IF((MID(E968,5,2))="47","CIVIL-ENG",0)))))))))))))))))))))))))))))))))))))</f>
        <v/>
      </c>
      <c r="G968" s="90">
        <f>IF((LEFT(E968,3))="063","Fall-2006",IF((LEFT(E968,3))="071","Spring-2007",IF((LEFT(E968,3))="072","Summer-2007",IF((LEFT(E968,3))="073","Fall-2007",IF((LEFT(E968,3))="081","Spring-2008",IF((LEFT(E968,3))="082","Summer-2008",IF((LEFT(E968,3))="083","Fall-2008",IF((LEFT(E968,3))="091","Spring-2009",IF((LEFT(E968,3))="092","Summer-2009",IF((LEFT(E968,3))="093","Fall-2009",IF((LEFT(E968,3))="101","Spring-2010",IF((LEFT(E968,3))="102","Summer-2010",IF((LEFT(E968,3))="103","Fall-2010",IF((LEFT(E968,3))="111","Spring-2011",IF((LEFT(E968,3))="112","Summer-2011",IF((LEFT(E968,3))="113","Fall-2011",IF((LEFT(E968,3))="121","Spring-2012",IF((LEFT(E968,3))="122","Summer-2012",IF((LEFT(E968,3))="123","Fall-2012",IF((LEFT(E968,3))="131","Spring-2013",IF((LEFT(E968,3))="132","Summer-2013",IF((LEFT(E968,3))="133","Fall-2013",IF((LEFT(E968,3))="141","Spring-2014",IF((LEFT(E968,3))="142","Summer-2014",IF((LEFT(E968,3))="143","Fall-2014",0)))))))))))))))))))))))))</f>
        <v/>
      </c>
      <c r="H968" s="77" t="inlineStr">
        <is>
          <t>Summer
2014</t>
        </is>
      </c>
      <c r="I968" s="71" t="inlineStr">
        <is>
          <t>Tripple Seven 
Appereles Ltd.</t>
        </is>
      </c>
      <c r="J968" s="77" t="inlineStr">
        <is>
          <t>Marchendiser</t>
        </is>
      </c>
      <c r="K968" s="77" t="inlineStr">
        <is>
          <t>71/KA, 5th Floor, PC 
Culture, Shaymoli, 
Dhaka</t>
        </is>
      </c>
      <c r="L968" s="77" t="inlineStr">
        <is>
          <t>Vill- Moddhapara
P.O &amp; PS: Debigong
Panchagarh</t>
        </is>
      </c>
      <c r="M968" s="76" t="inlineStr">
        <is>
          <t>8801914-107881</t>
        </is>
      </c>
      <c r="N968" s="77" t="inlineStr">
        <is>
          <t>foysal_alfarid@yahoo.com</t>
        </is>
      </c>
    </row>
    <row customHeight="1" ht="12.75" r="969" s="161">
      <c r="A969" s="10" t="n"/>
      <c r="B969" s="77" t="n">
        <v>968</v>
      </c>
      <c r="C969" s="77" t="n"/>
      <c r="D969" s="98" t="inlineStr">
        <is>
          <t>Md. Amir Khasru 
Parvez</t>
        </is>
      </c>
      <c r="E969" s="98" t="inlineStr">
        <is>
          <t>113-23-2736</t>
        </is>
      </c>
      <c r="F969" s="49">
        <f>IF((MID(E969,5,2))="10","ENG",IF((MID(E969,5,2))="11","BBA",IF((MID(E969,5,2))="12","MBA(E)",IF((MID(E969,5,2))="14","MBA",IF((MID(E969,5,2))="15","CSE",IF((MID(E969,5,2))="16","CIS",IF((MID(E969,5,2))="17","MS-MIS",IF((MID(E969,5,2))="18","B.COM",IF((MID(E969,5,2))="19","ETE",IF((MID(E969,5,2))="20","CS",IF((MID(E969,5,2))="21","MA-ENG(P)",IF((MID(E969,5,2))="22","MA-ENG(F)",IF((MID(E969,5,2))="23","TE",IF((MID(E969,5,2))="24","JMC",IF((MID(E969,5,2))="25","MS-CSE",IF((MID(E969,5,2))="26","LLB(H)",IF((MID(E969,5,2))="27","BRE",IF((MID(E969,5,2))="28","MSS-JMC",IF((MID(E969,5,2))="29","PHARMACY",IF((MID(E969,5,2))="30","ESDM",IF((MID(E969,5,2))="31","MS-ETE",IF((MID(E969,5,2))="32","MS-TE",IF((MID(E969,5,2))="33","EEE",IF((MID(E969,5,2))="34","NFE",IF((MID(E969,5,2))="35","SWE",IF((MID(E969,5,2))="36","LLB(P)",IF((MID(E969,5,2))="37","LLM(Pre)",IF((MID(E969,5,2))="38","LLM(F)",IF((MID(E969,5,2))="39","ICT",IF((MID(E969,5,2))="40","MTCA",IF((MID(E969,5,2))="41","MS-PH",IF((MID(E969,5,2))="42","ARCH",IF((MID(E969,5,2))="43","THM",IF((MID(E969,5,2))="44","MS-SWE",IF((MID(E969,5,2))="45","ENTRE",IF((MID(E969,5,2))="46","M-PHARM",IF((MID(E969,5,2))="47","CIVIL-ENG",0)))))))))))))))))))))))))))))))))))))</f>
        <v/>
      </c>
      <c r="G969" s="90">
        <f>IF((LEFT(E969,3))="063","Fall-2006",IF((LEFT(E969,3))="071","Spring-2007",IF((LEFT(E969,3))="072","Summer-2007",IF((LEFT(E969,3))="073","Fall-2007",IF((LEFT(E969,3))="081","Spring-2008",IF((LEFT(E969,3))="082","Summer-2008",IF((LEFT(E969,3))="083","Fall-2008",IF((LEFT(E969,3))="091","Spring-2009",IF((LEFT(E969,3))="092","Summer-2009",IF((LEFT(E969,3))="093","Fall-2009",IF((LEFT(E969,3))="101","Spring-2010",IF((LEFT(E969,3))="102","Summer-2010",IF((LEFT(E969,3))="103","Fall-2010",IF((LEFT(E969,3))="111","Spring-2011",IF((LEFT(E969,3))="112","Summer-2011",IF((LEFT(E969,3))="113","Fall-2011",IF((LEFT(E969,3))="121","Spring-2012",IF((LEFT(E969,3))="122","Summer-2012",IF((LEFT(E969,3))="123","Fall-2012",IF((LEFT(E969,3))="131","Spring-2013",IF((LEFT(E969,3))="132","Summer-2013",IF((LEFT(E969,3))="133","Fall-2013",IF((LEFT(E969,3))="141","Spring-2014",IF((LEFT(E969,3))="142","Summer-2014",IF((LEFT(E969,3))="143","Fall-2014",0)))))))))))))))))))))))))</f>
        <v/>
      </c>
      <c r="H969" s="77" t="inlineStr">
        <is>
          <t>Summer
2015</t>
        </is>
      </c>
      <c r="I969" s="71" t="inlineStr">
        <is>
          <t>Green Project</t>
        </is>
      </c>
      <c r="J969" s="77" t="inlineStr">
        <is>
          <t>Water
Ambassador</t>
        </is>
      </c>
      <c r="K969" s="77" t="inlineStr">
        <is>
          <t>133, Flat-5B, West
Nakhalpara, Tejgaon</t>
        </is>
      </c>
      <c r="L969" s="77" t="inlineStr">
        <is>
          <t>Murshidahut, Bochagonj,
Setabganj, Dinajpur</t>
        </is>
      </c>
      <c r="M969" s="76" t="inlineStr">
        <is>
          <t>8801710-786691</t>
        </is>
      </c>
      <c r="N969" s="77" t="inlineStr">
        <is>
          <t>parvez23-2736@diu.edu.bd</t>
        </is>
      </c>
    </row>
    <row customHeight="1" ht="12.75" r="970" s="161">
      <c r="A970" s="10" t="n"/>
      <c r="B970" s="77" t="n">
        <v>969</v>
      </c>
      <c r="C970" s="77" t="n"/>
      <c r="D970" s="98" t="inlineStr">
        <is>
          <t>Uzzal Das</t>
        </is>
      </c>
      <c r="E970" s="98" t="inlineStr">
        <is>
          <t>103-15-1114</t>
        </is>
      </c>
      <c r="F970" s="49">
        <f>IF((MID(E970,5,2))="10","ENG",IF((MID(E970,5,2))="11","BBA",IF((MID(E970,5,2))="12","MBA(E)",IF((MID(E970,5,2))="14","MBA",IF((MID(E970,5,2))="15","CSE",IF((MID(E970,5,2))="16","CIS",IF((MID(E970,5,2))="17","MS-MIS",IF((MID(E970,5,2))="18","B.COM",IF((MID(E970,5,2))="19","ETE",IF((MID(E970,5,2))="20","CS",IF((MID(E970,5,2))="21","MA-ENG(P)",IF((MID(E970,5,2))="22","MA-ENG(F)",IF((MID(E970,5,2))="23","TE",IF((MID(E970,5,2))="24","JMC",IF((MID(E970,5,2))="25","MS-CSE",IF((MID(E970,5,2))="26","LLB(H)",IF((MID(E970,5,2))="27","BRE",IF((MID(E970,5,2))="28","MSS-JMC",IF((MID(E970,5,2))="29","PHARMACY",IF((MID(E970,5,2))="30","ESDM",IF((MID(E970,5,2))="31","MS-ETE",IF((MID(E970,5,2))="32","MS-TE",IF((MID(E970,5,2))="33","EEE",IF((MID(E970,5,2))="34","NFE",IF((MID(E970,5,2))="35","SWE",IF((MID(E970,5,2))="36","LLB(P)",IF((MID(E970,5,2))="37","LLM(Pre)",IF((MID(E970,5,2))="38","LLM(F)",IF((MID(E970,5,2))="39","ICT",IF((MID(E970,5,2))="40","MTCA",IF((MID(E970,5,2))="41","MS-PH",IF((MID(E970,5,2))="42","ARCH",IF((MID(E970,5,2))="43","THM",IF((MID(E970,5,2))="44","MS-SWE",IF((MID(E970,5,2))="45","ENTRE",IF((MID(E970,5,2))="46","M-PHARM",IF((MID(E970,5,2))="47","CIVIL-ENG",0)))))))))))))))))))))))))))))))))))))</f>
        <v/>
      </c>
      <c r="G970" s="90">
        <f>IF((LEFT(E970,3))="063","Fall-2006",IF((LEFT(E970,3))="071","Spring-2007",IF((LEFT(E970,3))="072","Summer-2007",IF((LEFT(E970,3))="073","Fall-2007",IF((LEFT(E970,3))="081","Spring-2008",IF((LEFT(E970,3))="082","Summer-2008",IF((LEFT(E970,3))="083","Fall-2008",IF((LEFT(E970,3))="091","Spring-2009",IF((LEFT(E970,3))="092","Summer-2009",IF((LEFT(E970,3))="093","Fall-2009",IF((LEFT(E970,3))="101","Spring-2010",IF((LEFT(E970,3))="102","Summer-2010",IF((LEFT(E970,3))="103","Fall-2010",IF((LEFT(E970,3))="111","Spring-2011",IF((LEFT(E970,3))="112","Summer-2011",IF((LEFT(E970,3))="113","Fall-2011",IF((LEFT(E970,3))="121","Spring-2012",IF((LEFT(E970,3))="122","Summer-2012",IF((LEFT(E970,3))="123","Fall-2012",IF((LEFT(E970,3))="131","Spring-2013",IF((LEFT(E970,3))="132","Summer-2013",IF((LEFT(E970,3))="133","Fall-2013",IF((LEFT(E970,3))="141","Spring-2014",IF((LEFT(E970,3))="142","Summer-2014",IF((LEFT(E970,3))="143","Fall-2014",0)))))))))))))))))))))))))</f>
        <v/>
      </c>
      <c r="H970" s="77" t="inlineStr">
        <is>
          <t>Fall
2014</t>
        </is>
      </c>
      <c r="I970" s="71" t="inlineStr">
        <is>
          <t>HSBC Bank</t>
        </is>
      </c>
      <c r="J970" s="77" t="inlineStr">
        <is>
          <t>Junior Officer</t>
        </is>
      </c>
      <c r="K970" s="77" t="inlineStr">
        <is>
          <t>-</t>
        </is>
      </c>
      <c r="L970" s="77" t="inlineStr">
        <is>
          <t>Vill: Chilni, P.O- Kumun
Joydebpur, Gazipur</t>
        </is>
      </c>
      <c r="M970" s="76" t="inlineStr">
        <is>
          <t>8801916-816482</t>
        </is>
      </c>
      <c r="N970" s="77" t="inlineStr">
        <is>
          <t>uzzaldas1114@gmail.com</t>
        </is>
      </c>
    </row>
    <row customHeight="1" ht="12.75" r="971" s="161">
      <c r="A971" s="10" t="n"/>
      <c r="B971" s="77" t="n">
        <v>970</v>
      </c>
      <c r="C971" s="77" t="n"/>
      <c r="D971" s="98" t="inlineStr">
        <is>
          <t>Mst. Niger Sultana</t>
        </is>
      </c>
      <c r="E971" s="98" t="inlineStr">
        <is>
          <t>112-15-1465</t>
        </is>
      </c>
      <c r="F971" s="49">
        <f>IF((MID(E971,5,2))="10","ENG",IF((MID(E971,5,2))="11","BBA",IF((MID(E971,5,2))="12","MBA(E)",IF((MID(E971,5,2))="14","MBA",IF((MID(E971,5,2))="15","CSE",IF((MID(E971,5,2))="16","CIS",IF((MID(E971,5,2))="17","MS-MIS",IF((MID(E971,5,2))="18","B.COM",IF((MID(E971,5,2))="19","ETE",IF((MID(E971,5,2))="20","CS",IF((MID(E971,5,2))="21","MA-ENG(P)",IF((MID(E971,5,2))="22","MA-ENG(F)",IF((MID(E971,5,2))="23","TE",IF((MID(E971,5,2))="24","JMC",IF((MID(E971,5,2))="25","MS-CSE",IF((MID(E971,5,2))="26","LLB(H)",IF((MID(E971,5,2))="27","BRE",IF((MID(E971,5,2))="28","MSS-JMC",IF((MID(E971,5,2))="29","PHARMACY",IF((MID(E971,5,2))="30","ESDM",IF((MID(E971,5,2))="31","MS-ETE",IF((MID(E971,5,2))="32","MS-TE",IF((MID(E971,5,2))="33","EEE",IF((MID(E971,5,2))="34","NFE",IF((MID(E971,5,2))="35","SWE",IF((MID(E971,5,2))="36","LLB(P)",IF((MID(E971,5,2))="37","LLM(Pre)",IF((MID(E971,5,2))="38","LLM(F)",IF((MID(E971,5,2))="39","ICT",IF((MID(E971,5,2))="40","MTCA",IF((MID(E971,5,2))="41","MS-PH",IF((MID(E971,5,2))="42","ARCH",IF((MID(E971,5,2))="43","THM",IF((MID(E971,5,2))="44","MS-SWE",IF((MID(E971,5,2))="45","ENTRE",IF((MID(E971,5,2))="46","M-PHARM",IF((MID(E971,5,2))="47","CIVIL-ENG",0)))))))))))))))))))))))))))))))))))))</f>
        <v/>
      </c>
      <c r="G971" s="90">
        <f>IF((LEFT(E971,3))="063","Fall-2006",IF((LEFT(E971,3))="071","Spring-2007",IF((LEFT(E971,3))="072","Summer-2007",IF((LEFT(E971,3))="073","Fall-2007",IF((LEFT(E971,3))="081","Spring-2008",IF((LEFT(E971,3))="082","Summer-2008",IF((LEFT(E971,3))="083","Fall-2008",IF((LEFT(E971,3))="091","Spring-2009",IF((LEFT(E971,3))="092","Summer-2009",IF((LEFT(E971,3))="093","Fall-2009",IF((LEFT(E971,3))="101","Spring-2010",IF((LEFT(E971,3))="102","Summer-2010",IF((LEFT(E971,3))="103","Fall-2010",IF((LEFT(E971,3))="111","Spring-2011",IF((LEFT(E971,3))="112","Summer-2011",IF((LEFT(E971,3))="113","Fall-2011",IF((LEFT(E971,3))="121","Spring-2012",IF((LEFT(E971,3))="122","Summer-2012",IF((LEFT(E971,3))="123","Fall-2012",IF((LEFT(E971,3))="131","Spring-2013",IF((LEFT(E971,3))="132","Summer-2013",IF((LEFT(E971,3))="133","Fall-2013",IF((LEFT(E971,3))="141","Spring-2014",IF((LEFT(E971,3))="142","Summer-2014",IF((LEFT(E971,3))="143","Fall-2014",0)))))))))))))))))))))))))</f>
        <v/>
      </c>
      <c r="H971" s="77" t="inlineStr">
        <is>
          <t>Summer
2015</t>
        </is>
      </c>
      <c r="I971" s="71" t="inlineStr">
        <is>
          <t>-</t>
        </is>
      </c>
      <c r="J971" s="77" t="inlineStr">
        <is>
          <t>-</t>
        </is>
      </c>
      <c r="K971" s="77" t="inlineStr">
        <is>
          <t>25/13, Tallabag, 
Shukrabad, 
Dhanmondi</t>
        </is>
      </c>
      <c r="L971" s="77" t="inlineStr">
        <is>
          <t>Vill: Mondolpara,
P.O: Dupchanchia
Bogra</t>
        </is>
      </c>
      <c r="M971" s="76" t="inlineStr">
        <is>
          <t>8801857-711419</t>
        </is>
      </c>
      <c r="N971" s="77" t="inlineStr">
        <is>
          <t>nigercsediu@gmail.com</t>
        </is>
      </c>
    </row>
    <row customHeight="1" ht="12.75" r="972" s="161">
      <c r="A972" s="10" t="n"/>
      <c r="B972" s="77" t="n">
        <v>971</v>
      </c>
      <c r="C972" s="77" t="n"/>
      <c r="D972" s="98" t="inlineStr">
        <is>
          <t>Shamema Najnin</t>
        </is>
      </c>
      <c r="E972" s="98" t="inlineStr">
        <is>
          <t>131-14-950</t>
        </is>
      </c>
      <c r="F972" s="49">
        <f>IF((MID(E972,5,2))="10","ENG",IF((MID(E972,5,2))="11","BBA",IF((MID(E972,5,2))="12","MBA(E)",IF((MID(E972,5,2))="14","MBA",IF((MID(E972,5,2))="15","CSE",IF((MID(E972,5,2))="16","CIS",IF((MID(E972,5,2))="17","MS-MIS",IF((MID(E972,5,2))="18","B.COM",IF((MID(E972,5,2))="19","ETE",IF((MID(E972,5,2))="20","CS",IF((MID(E972,5,2))="21","MA-ENG(P)",IF((MID(E972,5,2))="22","MA-ENG(F)",IF((MID(E972,5,2))="23","TE",IF((MID(E972,5,2))="24","JMC",IF((MID(E972,5,2))="25","MS-CSE",IF((MID(E972,5,2))="26","LLB(H)",IF((MID(E972,5,2))="27","BRE",IF((MID(E972,5,2))="28","MSS-JMC",IF((MID(E972,5,2))="29","PHARMACY",IF((MID(E972,5,2))="30","ESDM",IF((MID(E972,5,2))="31","MS-ETE",IF((MID(E972,5,2))="32","MS-TE",IF((MID(E972,5,2))="33","EEE",IF((MID(E972,5,2))="34","NFE",IF((MID(E972,5,2))="35","SWE",IF((MID(E972,5,2))="36","LLB(P)",IF((MID(E972,5,2))="37","LLM(Pre)",IF((MID(E972,5,2))="38","LLM(F)",IF((MID(E972,5,2))="39","ICT",IF((MID(E972,5,2))="40","MTCA",IF((MID(E972,5,2))="41","MS-PH",IF((MID(E972,5,2))="42","ARCH",IF((MID(E972,5,2))="43","THM",IF((MID(E972,5,2))="44","MS-SWE",IF((MID(E972,5,2))="45","ENTRE",IF((MID(E972,5,2))="46","M-PHARM",IF((MID(E972,5,2))="47","CIVIL-ENG",0)))))))))))))))))))))))))))))))))))))</f>
        <v/>
      </c>
      <c r="G972" s="90">
        <f>IF((LEFT(E972,3))="063","Fall-2006",IF((LEFT(E972,3))="071","Spring-2007",IF((LEFT(E972,3))="072","Summer-2007",IF((LEFT(E972,3))="073","Fall-2007",IF((LEFT(E972,3))="081","Spring-2008",IF((LEFT(E972,3))="082","Summer-2008",IF((LEFT(E972,3))="083","Fall-2008",IF((LEFT(E972,3))="091","Spring-2009",IF((LEFT(E972,3))="092","Summer-2009",IF((LEFT(E972,3))="093","Fall-2009",IF((LEFT(E972,3))="101","Spring-2010",IF((LEFT(E972,3))="102","Summer-2010",IF((LEFT(E972,3))="103","Fall-2010",IF((LEFT(E972,3))="111","Spring-2011",IF((LEFT(E972,3))="112","Summer-2011",IF((LEFT(E972,3))="113","Fall-2011",IF((LEFT(E972,3))="121","Spring-2012",IF((LEFT(E972,3))="122","Summer-2012",IF((LEFT(E972,3))="123","Fall-2012",IF((LEFT(E972,3))="131","Spring-2013",IF((LEFT(E972,3))="132","Summer-2013",IF((LEFT(E972,3))="133","Fall-2013",IF((LEFT(E972,3))="141","Spring-2014",IF((LEFT(E972,3))="142","Summer-2014",IF((LEFT(E972,3))="143","Fall-2014",0)))))))))))))))))))))))))</f>
        <v/>
      </c>
      <c r="H972" s="77" t="inlineStr">
        <is>
          <t>Spring
2015</t>
        </is>
      </c>
      <c r="I972" s="71" t="inlineStr">
        <is>
          <t>-</t>
        </is>
      </c>
      <c r="J972" s="77" t="inlineStr">
        <is>
          <t>-</t>
        </is>
      </c>
      <c r="K972" s="77" t="inlineStr">
        <is>
          <t>48 No BaddaNgar Lane
Hazaribagh, Dhaka</t>
        </is>
      </c>
      <c r="L972" s="77" t="inlineStr">
        <is>
          <t>48 No BaddaNgar Lane
Hazaribagh, Dhaka</t>
        </is>
      </c>
      <c r="M972" s="76" t="inlineStr">
        <is>
          <t>8801552-334638</t>
        </is>
      </c>
      <c r="N972" s="77" t="inlineStr">
        <is>
          <t>shamema082@gmail.com</t>
        </is>
      </c>
    </row>
    <row customHeight="1" ht="25.5" r="973" s="161">
      <c r="A973" s="10" t="n"/>
      <c r="B973" s="77" t="n">
        <v>972</v>
      </c>
      <c r="C973" s="77" t="n"/>
      <c r="D973" s="98" t="inlineStr">
        <is>
          <t>Mostofa Shakil</t>
        </is>
      </c>
      <c r="E973" s="98" t="inlineStr">
        <is>
          <t>111-23-2306</t>
        </is>
      </c>
      <c r="F973" s="49">
        <f>IF((MID(E973,5,2))="10","ENG",IF((MID(E973,5,2))="11","BBA",IF((MID(E973,5,2))="12","MBA(E)",IF((MID(E973,5,2))="14","MBA",IF((MID(E973,5,2))="15","CSE",IF((MID(E973,5,2))="16","CIS",IF((MID(E973,5,2))="17","MS-MIS",IF((MID(E973,5,2))="18","B.COM",IF((MID(E973,5,2))="19","ETE",IF((MID(E973,5,2))="20","CS",IF((MID(E973,5,2))="21","MA-ENG(P)",IF((MID(E973,5,2))="22","MA-ENG(F)",IF((MID(E973,5,2))="23","TE",IF((MID(E973,5,2))="24","JMC",IF((MID(E973,5,2))="25","MS-CSE",IF((MID(E973,5,2))="26","LLB(H)",IF((MID(E973,5,2))="27","BRE",IF((MID(E973,5,2))="28","MSS-JMC",IF((MID(E973,5,2))="29","PHARMACY",IF((MID(E973,5,2))="30","ESDM",IF((MID(E973,5,2))="31","MS-ETE",IF((MID(E973,5,2))="32","MS-TE",IF((MID(E973,5,2))="33","EEE",IF((MID(E973,5,2))="34","NFE",IF((MID(E973,5,2))="35","SWE",IF((MID(E973,5,2))="36","LLB(P)",IF((MID(E973,5,2))="37","LLM(Pre)",IF((MID(E973,5,2))="38","LLM(F)",IF((MID(E973,5,2))="39","ICT",IF((MID(E973,5,2))="40","MTCA",IF((MID(E973,5,2))="41","MS-PH",IF((MID(E973,5,2))="42","ARCH",IF((MID(E973,5,2))="43","THM",IF((MID(E973,5,2))="44","MS-SWE",IF((MID(E973,5,2))="45","ENTRE",IF((MID(E973,5,2))="46","M-PHARM",IF((MID(E973,5,2))="47","CIVIL-ENG",0)))))))))))))))))))))))))))))))))))))</f>
        <v/>
      </c>
      <c r="G973" s="90">
        <f>IF((LEFT(E973,3))="063","Fall-2006",IF((LEFT(E973,3))="071","Spring-2007",IF((LEFT(E973,3))="072","Summer-2007",IF((LEFT(E973,3))="073","Fall-2007",IF((LEFT(E973,3))="081","Spring-2008",IF((LEFT(E973,3))="082","Summer-2008",IF((LEFT(E973,3))="083","Fall-2008",IF((LEFT(E973,3))="091","Spring-2009",IF((LEFT(E973,3))="092","Summer-2009",IF((LEFT(E973,3))="093","Fall-2009",IF((LEFT(E973,3))="101","Spring-2010",IF((LEFT(E973,3))="102","Summer-2010",IF((LEFT(E973,3))="103","Fall-2010",IF((LEFT(E973,3))="111","Spring-2011",IF((LEFT(E973,3))="112","Summer-2011",IF((LEFT(E973,3))="113","Fall-2011",IF((LEFT(E973,3))="121","Spring-2012",IF((LEFT(E973,3))="122","Summer-2012",IF((LEFT(E973,3))="123","Fall-2012",IF((LEFT(E973,3))="131","Spring-2013",IF((LEFT(E973,3))="132","Summer-2013",IF((LEFT(E973,3))="133","Fall-2013",IF((LEFT(E973,3))="141","Spring-2014",IF((LEFT(E973,3))="142","Summer-2014",IF((LEFT(E973,3))="143","Fall-2014",0)))))))))))))))))))))))))</f>
        <v/>
      </c>
      <c r="H973" s="77" t="inlineStr">
        <is>
          <t>Spring
2015</t>
        </is>
      </c>
      <c r="I973" s="71" t="inlineStr">
        <is>
          <t>Ummar 
Sportswear Ltd.</t>
        </is>
      </c>
      <c r="J973" s="77" t="inlineStr">
        <is>
          <t>Asst. 
Marchendiser</t>
        </is>
      </c>
      <c r="K973" s="77" t="inlineStr">
        <is>
          <t>Bagmari, Gazipur</t>
        </is>
      </c>
      <c r="L973" s="77" t="inlineStr">
        <is>
          <t>-</t>
        </is>
      </c>
      <c r="M973" s="76" t="inlineStr">
        <is>
          <t>8801952-798898</t>
        </is>
      </c>
      <c r="N973" s="55" t="inlineStr">
        <is>
          <t>mostofashakil92@gmail.com</t>
        </is>
      </c>
    </row>
    <row customHeight="1" ht="25.5" r="974" s="161">
      <c r="A974" s="10" t="n"/>
      <c r="B974" s="77" t="n">
        <v>973</v>
      </c>
      <c r="C974" s="77" t="n"/>
      <c r="D974" s="98" t="inlineStr">
        <is>
          <t>Serijum Moneria</t>
        </is>
      </c>
      <c r="E974" s="98" t="inlineStr">
        <is>
          <t>112-15-1410</t>
        </is>
      </c>
      <c r="F974" s="49">
        <f>IF((MID(E974,5,2))="10","ENG",IF((MID(E974,5,2))="11","BBA",IF((MID(E974,5,2))="12","MBA(E)",IF((MID(E974,5,2))="14","MBA",IF((MID(E974,5,2))="15","CSE",IF((MID(E974,5,2))="16","CIS",IF((MID(E974,5,2))="17","MS-MIS",IF((MID(E974,5,2))="18","B.COM",IF((MID(E974,5,2))="19","ETE",IF((MID(E974,5,2))="20","CS",IF((MID(E974,5,2))="21","MA-ENG(P)",IF((MID(E974,5,2))="22","MA-ENG(F)",IF((MID(E974,5,2))="23","TE",IF((MID(E974,5,2))="24","JMC",IF((MID(E974,5,2))="25","MS-CSE",IF((MID(E974,5,2))="26","LLB(H)",IF((MID(E974,5,2))="27","BRE",IF((MID(E974,5,2))="28","MSS-JMC",IF((MID(E974,5,2))="29","PHARMACY",IF((MID(E974,5,2))="30","ESDM",IF((MID(E974,5,2))="31","MS-ETE",IF((MID(E974,5,2))="32","MS-TE",IF((MID(E974,5,2))="33","EEE",IF((MID(E974,5,2))="34","NFE",IF((MID(E974,5,2))="35","SWE",IF((MID(E974,5,2))="36","LLB(P)",IF((MID(E974,5,2))="37","LLM(Pre)",IF((MID(E974,5,2))="38","LLM(F)",IF((MID(E974,5,2))="39","ICT",IF((MID(E974,5,2))="40","MTCA",IF((MID(E974,5,2))="41","MS-PH",IF((MID(E974,5,2))="42","ARCH",IF((MID(E974,5,2))="43","THM",IF((MID(E974,5,2))="44","MS-SWE",IF((MID(E974,5,2))="45","ENTRE",IF((MID(E974,5,2))="46","M-PHARM",IF((MID(E974,5,2))="47","CIVIL-ENG",0)))))))))))))))))))))))))))))))))))))</f>
        <v/>
      </c>
      <c r="G974" s="90">
        <f>IF((LEFT(E974,3))="063","Fall-2006",IF((LEFT(E974,3))="071","Spring-2007",IF((LEFT(E974,3))="072","Summer-2007",IF((LEFT(E974,3))="073","Fall-2007",IF((LEFT(E974,3))="081","Spring-2008",IF((LEFT(E974,3))="082","Summer-2008",IF((LEFT(E974,3))="083","Fall-2008",IF((LEFT(E974,3))="091","Spring-2009",IF((LEFT(E974,3))="092","Summer-2009",IF((LEFT(E974,3))="093","Fall-2009",IF((LEFT(E974,3))="101","Spring-2010",IF((LEFT(E974,3))="102","Summer-2010",IF((LEFT(E974,3))="103","Fall-2010",IF((LEFT(E974,3))="111","Spring-2011",IF((LEFT(E974,3))="112","Summer-2011",IF((LEFT(E974,3))="113","Fall-2011",IF((LEFT(E974,3))="121","Spring-2012",IF((LEFT(E974,3))="122","Summer-2012",IF((LEFT(E974,3))="123","Fall-2012",IF((LEFT(E974,3))="131","Spring-2013",IF((LEFT(E974,3))="132","Summer-2013",IF((LEFT(E974,3))="133","Fall-2013",IF((LEFT(E974,3))="141","Spring-2014",IF((LEFT(E974,3))="142","Summer-2014",IF((LEFT(E974,3))="143","Fall-2014",0)))))))))))))))))))))))))</f>
        <v/>
      </c>
      <c r="H974" s="77" t="inlineStr">
        <is>
          <t>Summer
2014</t>
        </is>
      </c>
      <c r="I974" s="71" t="inlineStr">
        <is>
          <t>Systech Unimax
Ltd.</t>
        </is>
      </c>
      <c r="J974" s="77" t="inlineStr">
        <is>
          <t>Junior 
Programer</t>
        </is>
      </c>
      <c r="K974" s="77" t="inlineStr">
        <is>
          <t>Eastern Housing, Pallabi
House# 185/5A, 
Block-B, Mirpur</t>
        </is>
      </c>
      <c r="L974" s="77" t="inlineStr">
        <is>
          <t>Vill: Arji Naogaon, 
PO: Naogaon, Naogaon</t>
        </is>
      </c>
      <c r="M974" s="76" t="inlineStr">
        <is>
          <t>8801923-318408</t>
        </is>
      </c>
      <c r="N974" s="77" t="inlineStr">
        <is>
          <t>moniradiu@gmail.com</t>
        </is>
      </c>
    </row>
    <row customHeight="1" ht="12.75" r="975" s="161">
      <c r="A975" s="10" t="n"/>
      <c r="B975" s="77" t="n">
        <v>974</v>
      </c>
      <c r="C975" s="77" t="n"/>
      <c r="D975" s="98" t="inlineStr">
        <is>
          <t>Amit Golder</t>
        </is>
      </c>
      <c r="E975" s="98" t="inlineStr">
        <is>
          <t>112-15-1399</t>
        </is>
      </c>
      <c r="F975" s="49">
        <f>IF((MID(E975,5,2))="10","ENG",IF((MID(E975,5,2))="11","BBA",IF((MID(E975,5,2))="12","MBA(E)",IF((MID(E975,5,2))="14","MBA",IF((MID(E975,5,2))="15","CSE",IF((MID(E975,5,2))="16","CIS",IF((MID(E975,5,2))="17","MS-MIS",IF((MID(E975,5,2))="18","B.COM",IF((MID(E975,5,2))="19","ETE",IF((MID(E975,5,2))="20","CS",IF((MID(E975,5,2))="21","MA-ENG(P)",IF((MID(E975,5,2))="22","MA-ENG(F)",IF((MID(E975,5,2))="23","TE",IF((MID(E975,5,2))="24","JMC",IF((MID(E975,5,2))="25","MS-CSE",IF((MID(E975,5,2))="26","LLB(H)",IF((MID(E975,5,2))="27","BRE",IF((MID(E975,5,2))="28","MSS-JMC",IF((MID(E975,5,2))="29","PHARMACY",IF((MID(E975,5,2))="30","ESDM",IF((MID(E975,5,2))="31","MS-ETE",IF((MID(E975,5,2))="32","MS-TE",IF((MID(E975,5,2))="33","EEE",IF((MID(E975,5,2))="34","NFE",IF((MID(E975,5,2))="35","SWE",IF((MID(E975,5,2))="36","LLB(P)",IF((MID(E975,5,2))="37","LLM(Pre)",IF((MID(E975,5,2))="38","LLM(F)",IF((MID(E975,5,2))="39","ICT",IF((MID(E975,5,2))="40","MTCA",IF((MID(E975,5,2))="41","MS-PH",IF((MID(E975,5,2))="42","ARCH",IF((MID(E975,5,2))="43","THM",IF((MID(E975,5,2))="44","MS-SWE",IF((MID(E975,5,2))="45","ENTRE",IF((MID(E975,5,2))="46","M-PHARM",IF((MID(E975,5,2))="47","CIVIL-ENG",0)))))))))))))))))))))))))))))))))))))</f>
        <v/>
      </c>
      <c r="G975" s="90">
        <f>IF((LEFT(E975,3))="063","Fall-2006",IF((LEFT(E975,3))="071","Spring-2007",IF((LEFT(E975,3))="072","Summer-2007",IF((LEFT(E975,3))="073","Fall-2007",IF((LEFT(E975,3))="081","Spring-2008",IF((LEFT(E975,3))="082","Summer-2008",IF((LEFT(E975,3))="083","Fall-2008",IF((LEFT(E975,3))="091","Spring-2009",IF((LEFT(E975,3))="092","Summer-2009",IF((LEFT(E975,3))="093","Fall-2009",IF((LEFT(E975,3))="101","Spring-2010",IF((LEFT(E975,3))="102","Summer-2010",IF((LEFT(E975,3))="103","Fall-2010",IF((LEFT(E975,3))="111","Spring-2011",IF((LEFT(E975,3))="112","Summer-2011",IF((LEFT(E975,3))="113","Fall-2011",IF((LEFT(E975,3))="121","Spring-2012",IF((LEFT(E975,3))="122","Summer-2012",IF((LEFT(E975,3))="123","Fall-2012",IF((LEFT(E975,3))="131","Spring-2013",IF((LEFT(E975,3))="132","Summer-2013",IF((LEFT(E975,3))="133","Fall-2013",IF((LEFT(E975,3))="141","Spring-2014",IF((LEFT(E975,3))="142","Summer-2014",IF((LEFT(E975,3))="143","Fall-2014",0)))))))))))))))))))))))))</f>
        <v/>
      </c>
      <c r="H975" s="77" t="inlineStr">
        <is>
          <t>Summer
2015</t>
        </is>
      </c>
      <c r="I975" s="71" t="inlineStr">
        <is>
          <t>-</t>
        </is>
      </c>
      <c r="J975" s="77" t="inlineStr">
        <is>
          <t>-</t>
        </is>
      </c>
      <c r="K975" s="77" t="inlineStr">
        <is>
          <t>51/A/4, West Razabazar
Tejgaon</t>
        </is>
      </c>
      <c r="L975" s="77" t="inlineStr">
        <is>
          <t>Vill: Floymari, 
PO: Koyabazar, Dumuria
Khulna</t>
        </is>
      </c>
      <c r="M975" s="76" t="inlineStr">
        <is>
          <t>8801748-931420</t>
        </is>
      </c>
      <c r="N975" s="77" t="inlineStr">
        <is>
          <t>amitcsediu@gmail.com</t>
        </is>
      </c>
    </row>
    <row customHeight="1" ht="38.25" r="976" s="161">
      <c r="A976" s="10" t="n"/>
      <c r="B976" s="77" t="n">
        <v>975</v>
      </c>
      <c r="C976" s="77" t="n"/>
      <c r="D976" s="98" t="inlineStr">
        <is>
          <t>Mahmuda Bin
 Kulsum</t>
        </is>
      </c>
      <c r="E976" s="98" t="inlineStr">
        <is>
          <t>112-33-608</t>
        </is>
      </c>
      <c r="F976" s="49">
        <f>IF((MID(E976,5,2))="10","ENG",IF((MID(E976,5,2))="11","BBA",IF((MID(E976,5,2))="12","MBA(E)",IF((MID(E976,5,2))="14","MBA",IF((MID(E976,5,2))="15","CSE",IF((MID(E976,5,2))="16","CIS",IF((MID(E976,5,2))="17","MS-MIS",IF((MID(E976,5,2))="18","B.COM",IF((MID(E976,5,2))="19","ETE",IF((MID(E976,5,2))="20","CS",IF((MID(E976,5,2))="21","MA-ENG(P)",IF((MID(E976,5,2))="22","MA-ENG(F)",IF((MID(E976,5,2))="23","TE",IF((MID(E976,5,2))="24","JMC",IF((MID(E976,5,2))="25","MS-CSE",IF((MID(E976,5,2))="26","LLB(H)",IF((MID(E976,5,2))="27","BRE",IF((MID(E976,5,2))="28","MSS-JMC",IF((MID(E976,5,2))="29","PHARMACY",IF((MID(E976,5,2))="30","ESDM",IF((MID(E976,5,2))="31","MS-ETE",IF((MID(E976,5,2))="32","MS-TE",IF((MID(E976,5,2))="33","EEE",IF((MID(E976,5,2))="34","NFE",IF((MID(E976,5,2))="35","SWE",IF((MID(E976,5,2))="36","LLB(P)",IF((MID(E976,5,2))="37","LLM(Pre)",IF((MID(E976,5,2))="38","LLM(F)",IF((MID(E976,5,2))="39","ICT",IF((MID(E976,5,2))="40","MTCA",IF((MID(E976,5,2))="41","MS-PH",IF((MID(E976,5,2))="42","ARCH",IF((MID(E976,5,2))="43","THM",IF((MID(E976,5,2))="44","MS-SWE",IF((MID(E976,5,2))="45","ENTRE",IF((MID(E976,5,2))="46","M-PHARM",IF((MID(E976,5,2))="47","CIVIL-ENG",0)))))))))))))))))))))))))))))))))))))</f>
        <v/>
      </c>
      <c r="G976" s="90">
        <f>IF((LEFT(E976,3))="063","Fall-2006",IF((LEFT(E976,3))="071","Spring-2007",IF((LEFT(E976,3))="072","Summer-2007",IF((LEFT(E976,3))="073","Fall-2007",IF((LEFT(E976,3))="081","Spring-2008",IF((LEFT(E976,3))="082","Summer-2008",IF((LEFT(E976,3))="083","Fall-2008",IF((LEFT(E976,3))="091","Spring-2009",IF((LEFT(E976,3))="092","Summer-2009",IF((LEFT(E976,3))="093","Fall-2009",IF((LEFT(E976,3))="101","Spring-2010",IF((LEFT(E976,3))="102","Summer-2010",IF((LEFT(E976,3))="103","Fall-2010",IF((LEFT(E976,3))="111","Spring-2011",IF((LEFT(E976,3))="112","Summer-2011",IF((LEFT(E976,3))="113","Fall-2011",IF((LEFT(E976,3))="121","Spring-2012",IF((LEFT(E976,3))="122","Summer-2012",IF((LEFT(E976,3))="123","Fall-2012",IF((LEFT(E976,3))="131","Spring-2013",IF((LEFT(E976,3))="132","Summer-2013",IF((LEFT(E976,3))="133","Fall-2013",IF((LEFT(E976,3))="141","Spring-2014",IF((LEFT(E976,3))="142","Summer-2014",IF((LEFT(E976,3))="143","Fall-2014",0)))))))))))))))))))))))))</f>
        <v/>
      </c>
      <c r="H976" s="77" t="inlineStr">
        <is>
          <t>Summer
2015</t>
        </is>
      </c>
      <c r="I976" s="71" t="inlineStr">
        <is>
          <t>Dhaka Mohila
Polytechnic
Institute</t>
        </is>
      </c>
      <c r="J976" s="77" t="inlineStr">
        <is>
          <t>Junior
Instructor</t>
        </is>
      </c>
      <c r="K976" s="77" t="inlineStr">
        <is>
          <t>511/3, Baish Bari, 
Kazipara, Mirpur</t>
        </is>
      </c>
      <c r="L976" s="77" t="inlineStr">
        <is>
          <t>Vill: Luxmipur, 
PO: Koiline, 
PS: Chandina, Comilla</t>
        </is>
      </c>
      <c r="M976" s="76" t="inlineStr">
        <is>
          <t>8801788-699860</t>
        </is>
      </c>
      <c r="N976" s="77" t="inlineStr">
        <is>
          <t>faisaleee73@gmail.com</t>
        </is>
      </c>
    </row>
    <row customHeight="1" ht="25.5" r="977" s="161">
      <c r="A977" s="10" t="n"/>
      <c r="B977" s="77" t="n">
        <v>976</v>
      </c>
      <c r="C977" s="77" t="n"/>
      <c r="D977" s="98" t="inlineStr">
        <is>
          <t>Md. Mazharul  Islam</t>
        </is>
      </c>
      <c r="E977" s="98" t="inlineStr">
        <is>
          <t>112-33-624</t>
        </is>
      </c>
      <c r="F977" s="49">
        <f>IF((MID(E977,5,2))="10","ENG",IF((MID(E977,5,2))="11","BBA",IF((MID(E977,5,2))="12","MBA(E)",IF((MID(E977,5,2))="14","MBA",IF((MID(E977,5,2))="15","CSE",IF((MID(E977,5,2))="16","CIS",IF((MID(E977,5,2))="17","MS-MIS",IF((MID(E977,5,2))="18","B.COM",IF((MID(E977,5,2))="19","ETE",IF((MID(E977,5,2))="20","CS",IF((MID(E977,5,2))="21","MA-ENG(P)",IF((MID(E977,5,2))="22","MA-ENG(F)",IF((MID(E977,5,2))="23","TE",IF((MID(E977,5,2))="24","JMC",IF((MID(E977,5,2))="25","MS-CSE",IF((MID(E977,5,2))="26","LLB(H)",IF((MID(E977,5,2))="27","BRE",IF((MID(E977,5,2))="28","MSS-JMC",IF((MID(E977,5,2))="29","PHARMACY",IF((MID(E977,5,2))="30","ESDM",IF((MID(E977,5,2))="31","MS-ETE",IF((MID(E977,5,2))="32","MS-TE",IF((MID(E977,5,2))="33","EEE",IF((MID(E977,5,2))="34","NFE",IF((MID(E977,5,2))="35","SWE",IF((MID(E977,5,2))="36","LLB(P)",IF((MID(E977,5,2))="37","LLM(Pre)",IF((MID(E977,5,2))="38","LLM(F)",IF((MID(E977,5,2))="39","ICT",IF((MID(E977,5,2))="40","MTCA",IF((MID(E977,5,2))="41","MS-PH",IF((MID(E977,5,2))="42","ARCH",IF((MID(E977,5,2))="43","THM",IF((MID(E977,5,2))="44","MS-SWE",IF((MID(E977,5,2))="45","ENTRE",IF((MID(E977,5,2))="46","M-PHARM",IF((MID(E977,5,2))="47","CIVIL-ENG",0)))))))))))))))))))))))))))))))))))))</f>
        <v/>
      </c>
      <c r="G977" s="90">
        <f>IF((LEFT(E977,3))="063","Fall-2006",IF((LEFT(E977,3))="071","Spring-2007",IF((LEFT(E977,3))="072","Summer-2007",IF((LEFT(E977,3))="073","Fall-2007",IF((LEFT(E977,3))="081","Spring-2008",IF((LEFT(E977,3))="082","Summer-2008",IF((LEFT(E977,3))="083","Fall-2008",IF((LEFT(E977,3))="091","Spring-2009",IF((LEFT(E977,3))="092","Summer-2009",IF((LEFT(E977,3))="093","Fall-2009",IF((LEFT(E977,3))="101","Spring-2010",IF((LEFT(E977,3))="102","Summer-2010",IF((LEFT(E977,3))="103","Fall-2010",IF((LEFT(E977,3))="111","Spring-2011",IF((LEFT(E977,3))="112","Summer-2011",IF((LEFT(E977,3))="113","Fall-2011",IF((LEFT(E977,3))="121","Spring-2012",IF((LEFT(E977,3))="122","Summer-2012",IF((LEFT(E977,3))="123","Fall-2012",IF((LEFT(E977,3))="131","Spring-2013",IF((LEFT(E977,3))="132","Summer-2013",IF((LEFT(E977,3))="133","Fall-2013",IF((LEFT(E977,3))="141","Spring-2014",IF((LEFT(E977,3))="142","Summer-2014",IF((LEFT(E977,3))="143","Fall-2014",0)))))))))))))))))))))))))</f>
        <v/>
      </c>
      <c r="H977" s="77" t="inlineStr">
        <is>
          <t>Fall
2014</t>
        </is>
      </c>
      <c r="I977" s="71" t="inlineStr">
        <is>
          <t>Worldwide 
Engineer Ltd.</t>
        </is>
      </c>
      <c r="J977" s="77" t="inlineStr">
        <is>
          <t>Asst.
Engineer</t>
        </is>
      </c>
      <c r="K977" s="77" t="inlineStr">
        <is>
          <t>7/8 Prominent Housing
R# 03, Shekertek
Mohammadpur, Dhaka</t>
        </is>
      </c>
      <c r="L977" s="77" t="inlineStr">
        <is>
          <t>Vill: Daulatpur, Kadirganj
Baniachang, Hobiganj</t>
        </is>
      </c>
      <c r="M977" s="76" t="inlineStr">
        <is>
          <t>8801711-663919</t>
        </is>
      </c>
      <c r="N977" s="77" t="inlineStr">
        <is>
          <t>mazhar33-624@diu.edu.bd</t>
        </is>
      </c>
    </row>
    <row customHeight="1" ht="25.5" r="978" s="161">
      <c r="A978" s="10" t="n"/>
      <c r="B978" s="77" t="n">
        <v>977</v>
      </c>
      <c r="C978" s="77" t="n"/>
      <c r="D978" s="98" t="inlineStr">
        <is>
          <t>Faisal Ahmed</t>
        </is>
      </c>
      <c r="E978" s="98" t="inlineStr">
        <is>
          <t>112-33-650</t>
        </is>
      </c>
      <c r="F978" s="49">
        <f>IF((MID(E978,5,2))="10","ENG",IF((MID(E978,5,2))="11","BBA",IF((MID(E978,5,2))="12","MBA(E)",IF((MID(E978,5,2))="14","MBA",IF((MID(E978,5,2))="15","CSE",IF((MID(E978,5,2))="16","CIS",IF((MID(E978,5,2))="17","MS-MIS",IF((MID(E978,5,2))="18","B.COM",IF((MID(E978,5,2))="19","ETE",IF((MID(E978,5,2))="20","CS",IF((MID(E978,5,2))="21","MA-ENG(P)",IF((MID(E978,5,2))="22","MA-ENG(F)",IF((MID(E978,5,2))="23","TE",IF((MID(E978,5,2))="24","JMC",IF((MID(E978,5,2))="25","MS-CSE",IF((MID(E978,5,2))="26","LLB(H)",IF((MID(E978,5,2))="27","BRE",IF((MID(E978,5,2))="28","MSS-JMC",IF((MID(E978,5,2))="29","PHARMACY",IF((MID(E978,5,2))="30","ESDM",IF((MID(E978,5,2))="31","MS-ETE",IF((MID(E978,5,2))="32","MS-TE",IF((MID(E978,5,2))="33","EEE",IF((MID(E978,5,2))="34","NFE",IF((MID(E978,5,2))="35","SWE",IF((MID(E978,5,2))="36","LLB(P)",IF((MID(E978,5,2))="37","LLM(Pre)",IF((MID(E978,5,2))="38","LLM(F)",IF((MID(E978,5,2))="39","ICT",IF((MID(E978,5,2))="40","MTCA",IF((MID(E978,5,2))="41","MS-PH",IF((MID(E978,5,2))="42","ARCH",IF((MID(E978,5,2))="43","THM",IF((MID(E978,5,2))="44","MS-SWE",IF((MID(E978,5,2))="45","ENTRE",IF((MID(E978,5,2))="46","M-PHARM",IF((MID(E978,5,2))="47","CIVIL-ENG",0)))))))))))))))))))))))))))))))))))))</f>
        <v/>
      </c>
      <c r="G978" s="90">
        <f>IF((LEFT(E978,3))="063","Fall-2006",IF((LEFT(E978,3))="071","Spring-2007",IF((LEFT(E978,3))="072","Summer-2007",IF((LEFT(E978,3))="073","Fall-2007",IF((LEFT(E978,3))="081","Spring-2008",IF((LEFT(E978,3))="082","Summer-2008",IF((LEFT(E978,3))="083","Fall-2008",IF((LEFT(E978,3))="091","Spring-2009",IF((LEFT(E978,3))="092","Summer-2009",IF((LEFT(E978,3))="093","Fall-2009",IF((LEFT(E978,3))="101","Spring-2010",IF((LEFT(E978,3))="102","Summer-2010",IF((LEFT(E978,3))="103","Fall-2010",IF((LEFT(E978,3))="111","Spring-2011",IF((LEFT(E978,3))="112","Summer-2011",IF((LEFT(E978,3))="113","Fall-2011",IF((LEFT(E978,3))="121","Spring-2012",IF((LEFT(E978,3))="122","Summer-2012",IF((LEFT(E978,3))="123","Fall-2012",IF((LEFT(E978,3))="131","Spring-2013",IF((LEFT(E978,3))="132","Summer-2013",IF((LEFT(E978,3))="133","Fall-2013",IF((LEFT(E978,3))="141","Spring-2014",IF((LEFT(E978,3))="142","Summer-2014",IF((LEFT(E978,3))="143","Fall-2014",0)))))))))))))))))))))))))</f>
        <v/>
      </c>
      <c r="H978" s="77" t="inlineStr">
        <is>
          <t>Fall
2014</t>
        </is>
      </c>
      <c r="I978" s="71" t="inlineStr">
        <is>
          <t>Dhaka Fiber Link 
Ltd.</t>
        </is>
      </c>
      <c r="J978" s="77" t="inlineStr">
        <is>
          <t>Asst. Manager</t>
        </is>
      </c>
      <c r="K978" s="71" t="inlineStr">
        <is>
          <t>511/3, Baish Bari, Kazipara, Mirpur, Dhaka-1216</t>
        </is>
      </c>
      <c r="L978" s="77" t="inlineStr">
        <is>
          <t>Vill: Luxmipur, 
PO: Koiline, 
PS: Chandina, Comilla</t>
        </is>
      </c>
      <c r="M978" s="76" t="inlineStr">
        <is>
          <t>01788699860</t>
        </is>
      </c>
      <c r="N978" s="77" t="inlineStr">
        <is>
          <t>faisaleee73@gmail.com</t>
        </is>
      </c>
    </row>
    <row customHeight="1" ht="25.5" r="979" s="161">
      <c r="A979" s="10" t="n"/>
      <c r="B979" s="71" t="n">
        <v>978</v>
      </c>
      <c r="C979" s="71" t="n"/>
      <c r="D979" s="70" t="inlineStr">
        <is>
          <t>Golam Robbany</t>
        </is>
      </c>
      <c r="E979" s="70" t="inlineStr">
        <is>
          <t>112-33-605</t>
        </is>
      </c>
      <c r="F979" s="49">
        <f>IF((MID(E979,5,2))="10","ENG",IF((MID(E979,5,2))="11","BBA",IF((MID(E979,5,2))="12","MBA(E)",IF((MID(E979,5,2))="14","MBA",IF((MID(E979,5,2))="15","CSE",IF((MID(E979,5,2))="16","CIS",IF((MID(E979,5,2))="17","MS-MIS",IF((MID(E979,5,2))="18","B.COM",IF((MID(E979,5,2))="19","ETE",IF((MID(E979,5,2))="20","CS",IF((MID(E979,5,2))="21","MA-ENG(P)",IF((MID(E979,5,2))="22","MA-ENG(F)",IF((MID(E979,5,2))="23","TE",IF((MID(E979,5,2))="24","JMC",IF((MID(E979,5,2))="25","MS-CSE",IF((MID(E979,5,2))="26","LLB(H)",IF((MID(E979,5,2))="27","BRE",IF((MID(E979,5,2))="28","MSS-JMC",IF((MID(E979,5,2))="29","PHARMACY",IF((MID(E979,5,2))="30","ESDM",IF((MID(E979,5,2))="31","MS-ETE",IF((MID(E979,5,2))="32","MS-TE",IF((MID(E979,5,2))="33","EEE",IF((MID(E979,5,2))="34","NFE",IF((MID(E979,5,2))="35","SWE",IF((MID(E979,5,2))="36","LLB(P)",IF((MID(E979,5,2))="37","LLM(Pre)",IF((MID(E979,5,2))="38","LLM(F)",IF((MID(E979,5,2))="39","ICT",IF((MID(E979,5,2))="40","MTCA",IF((MID(E979,5,2))="41","MS-PH",IF((MID(E979,5,2))="42","ARCH",IF((MID(E979,5,2))="43","THM",IF((MID(E979,5,2))="44","MS-SWE",IF((MID(E979,5,2))="45","ENTRE",IF((MID(E979,5,2))="46","M-PHARM",IF((MID(E979,5,2))="47","CIVIL-ENG",0)))))))))))))))))))))))))))))))))))))</f>
        <v/>
      </c>
      <c r="G979" s="90">
        <f>IF((LEFT(E979,3))="063","Fall-2006",IF((LEFT(E979,3))="071","Spring-2007",IF((LEFT(E979,3))="072","Summer-2007",IF((LEFT(E979,3))="073","Fall-2007",IF((LEFT(E979,3))="081","Spring-2008",IF((LEFT(E979,3))="082","Summer-2008",IF((LEFT(E979,3))="083","Fall-2008",IF((LEFT(E979,3))="091","Spring-2009",IF((LEFT(E979,3))="092","Summer-2009",IF((LEFT(E979,3))="093","Fall-2009",IF((LEFT(E979,3))="101","Spring-2010",IF((LEFT(E979,3))="102","Summer-2010",IF((LEFT(E979,3))="103","Fall-2010",IF((LEFT(E979,3))="111","Spring-2011",IF((LEFT(E979,3))="112","Summer-2011",IF((LEFT(E979,3))="113","Fall-2011",IF((LEFT(E979,3))="121","Spring-2012",IF((LEFT(E979,3))="122","Summer-2012",IF((LEFT(E979,3))="123","Fall-2012",IF((LEFT(E979,3))="131","Spring-2013",IF((LEFT(E979,3))="132","Summer-2013",IF((LEFT(E979,3))="133","Fall-2013",IF((LEFT(E979,3))="141","Spring-2014",IF((LEFT(E979,3))="142","Summer-2014",IF((LEFT(E979,3))="143","Fall-2014",0)))))))))))))))))))))))))</f>
        <v/>
      </c>
      <c r="H979" s="71" t="inlineStr">
        <is>
          <t>Fall
2014</t>
        </is>
      </c>
      <c r="I979" s="71" t="inlineStr">
        <is>
          <t xml:space="preserve"> Pran-RFL Group</t>
        </is>
      </c>
      <c r="J979" s="71" t="inlineStr">
        <is>
          <t>Sales &amp; service Engineer (generator)</t>
        </is>
      </c>
      <c r="K979" s="71" t="inlineStr">
        <is>
          <t>58/c, ASAD AVENUE, Mohammadpur, Dhaka - 1207.</t>
        </is>
      </c>
      <c r="L979" s="71" t="inlineStr">
        <is>
          <t>Vill: DHAP, Post: Punot, Thana: Kalai, Dist: Joypurhat</t>
        </is>
      </c>
      <c r="M979" s="68" t="inlineStr">
        <is>
          <t>01735861991</t>
        </is>
      </c>
      <c r="N979" s="71" t="inlineStr">
        <is>
          <t>robbany33-605@diu.edu.bd
robbany00@gmal.com</t>
        </is>
      </c>
    </row>
    <row customHeight="1" ht="25.5" r="980" s="161">
      <c r="A980" s="10" t="n"/>
      <c r="B980" s="71" t="n">
        <v>979</v>
      </c>
      <c r="C980" s="71" t="n"/>
      <c r="D980" s="70" t="inlineStr">
        <is>
          <t>Md. Mahibul Hasan</t>
        </is>
      </c>
      <c r="E980" s="70" t="inlineStr">
        <is>
          <t>113-19-1341</t>
        </is>
      </c>
      <c r="F980" s="49">
        <f>IF((MID(E980,5,2))="10","ENG",IF((MID(E980,5,2))="11","BBA",IF((MID(E980,5,2))="12","MBA(E)",IF((MID(E980,5,2))="14","MBA",IF((MID(E980,5,2))="15","CSE",IF((MID(E980,5,2))="16","CIS",IF((MID(E980,5,2))="17","MS-MIS",IF((MID(E980,5,2))="18","B.COM",IF((MID(E980,5,2))="19","ETE",IF((MID(E980,5,2))="20","CS",IF((MID(E980,5,2))="21","MA-ENG(P)",IF((MID(E980,5,2))="22","MA-ENG(F)",IF((MID(E980,5,2))="23","TE",IF((MID(E980,5,2))="24","JMC",IF((MID(E980,5,2))="25","MS-CSE",IF((MID(E980,5,2))="26","LLB(H)",IF((MID(E980,5,2))="27","BRE",IF((MID(E980,5,2))="28","MSS-JMC",IF((MID(E980,5,2))="29","PHARMACY",IF((MID(E980,5,2))="30","ESDM",IF((MID(E980,5,2))="31","MS-ETE",IF((MID(E980,5,2))="32","MS-TE",IF((MID(E980,5,2))="33","EEE",IF((MID(E980,5,2))="34","NFE",IF((MID(E980,5,2))="35","SWE",IF((MID(E980,5,2))="36","LLB(P)",IF((MID(E980,5,2))="37","LLM(Pre)",IF((MID(E980,5,2))="38","LLM(F)",IF((MID(E980,5,2))="39","ICT",IF((MID(E980,5,2))="40","MTCA",IF((MID(E980,5,2))="41","MS-PH",IF((MID(E980,5,2))="42","ARCH",IF((MID(E980,5,2))="43","THM",IF((MID(E980,5,2))="44","MS-SWE",IF((MID(E980,5,2))="45","ENTRE",IF((MID(E980,5,2))="46","M-PHARM",IF((MID(E980,5,2))="47","CIVIL-ENG",0)))))))))))))))))))))))))))))))))))))</f>
        <v/>
      </c>
      <c r="G980" s="90">
        <f>IF((LEFT(E980,3))="063","Fall-2006",IF((LEFT(E980,3))="071","Spring-2007",IF((LEFT(E980,3))="072","Summer-2007",IF((LEFT(E980,3))="073","Fall-2007",IF((LEFT(E980,3))="081","Spring-2008",IF((LEFT(E980,3))="082","Summer-2008",IF((LEFT(E980,3))="083","Fall-2008",IF((LEFT(E980,3))="091","Spring-2009",IF((LEFT(E980,3))="092","Summer-2009",IF((LEFT(E980,3))="093","Fall-2009",IF((LEFT(E980,3))="101","Spring-2010",IF((LEFT(E980,3))="102","Summer-2010",IF((LEFT(E980,3))="103","Fall-2010",IF((LEFT(E980,3))="111","Spring-2011",IF((LEFT(E980,3))="112","Summer-2011",IF((LEFT(E980,3))="113","Fall-2011",IF((LEFT(E980,3))="121","Spring-2012",IF((LEFT(E980,3))="122","Summer-2012",IF((LEFT(E980,3))="123","Fall-2012",IF((LEFT(E980,3))="131","Spring-2013",IF((LEFT(E980,3))="132","Summer-2013",IF((LEFT(E980,3))="133","Fall-2013",IF((LEFT(E980,3))="141","Spring-2014",IF((LEFT(E980,3))="142","Summer-2014",IF((LEFT(E980,3))="143","Fall-2014",0)))))))))))))))))))))))))</f>
        <v/>
      </c>
      <c r="H980" s="71" t="inlineStr">
        <is>
          <t>Summer-2015</t>
        </is>
      </c>
      <c r="I980" s="71" t="inlineStr">
        <is>
          <t>-</t>
        </is>
      </c>
      <c r="J980" s="71" t="inlineStr">
        <is>
          <t>Engineer (sales &amp; service)</t>
        </is>
      </c>
      <c r="K980" s="71" t="inlineStr">
        <is>
          <t>105/1A Right hand side 1st Floor Shukrabad, Dhaka 1207</t>
        </is>
      </c>
      <c r="L980" s="71" t="inlineStr">
        <is>
          <t>Vill-Balashpur Post: Birahimpur Thana- chondrogong Dist-Lakshmipur</t>
        </is>
      </c>
      <c r="M980" s="68" t="inlineStr">
        <is>
          <t>01787166072</t>
        </is>
      </c>
      <c r="N980" s="71" t="inlineStr">
        <is>
          <t>mahibul19-1341@diu.edu.bd</t>
        </is>
      </c>
    </row>
    <row customHeight="1" ht="25.5" r="981" s="161">
      <c r="A981" s="10" t="n"/>
      <c r="B981" s="71" t="n">
        <v>980</v>
      </c>
      <c r="C981" s="71" t="n"/>
      <c r="D981" s="70" t="inlineStr">
        <is>
          <t>Abbas ALi</t>
        </is>
      </c>
      <c r="E981" s="70" t="inlineStr">
        <is>
          <t>131-14-400</t>
        </is>
      </c>
      <c r="F981" s="49">
        <f>IF((MID(E981,5,2))="10","ENG",IF((MID(E981,5,2))="11","BBA",IF((MID(E981,5,2))="12","MBA(E)",IF((MID(E981,5,2))="14","MBA",IF((MID(E981,5,2))="15","CSE",IF((MID(E981,5,2))="16","CIS",IF((MID(E981,5,2))="17","MS-MIS",IF((MID(E981,5,2))="18","B.COM",IF((MID(E981,5,2))="19","ETE",IF((MID(E981,5,2))="20","CS",IF((MID(E981,5,2))="21","MA-ENG(P)",IF((MID(E981,5,2))="22","MA-ENG(F)",IF((MID(E981,5,2))="23","TE",IF((MID(E981,5,2))="24","JMC",IF((MID(E981,5,2))="25","MS-CSE",IF((MID(E981,5,2))="26","LLB(H)",IF((MID(E981,5,2))="27","BRE",IF((MID(E981,5,2))="28","MSS-JMC",IF((MID(E981,5,2))="29","PHARMACY",IF((MID(E981,5,2))="30","ESDM",IF((MID(E981,5,2))="31","MS-ETE",IF((MID(E981,5,2))="32","MS-TE",IF((MID(E981,5,2))="33","EEE",IF((MID(E981,5,2))="34","NFE",IF((MID(E981,5,2))="35","SWE",IF((MID(E981,5,2))="36","LLB(P)",IF((MID(E981,5,2))="37","LLM(Pre)",IF((MID(E981,5,2))="38","LLM(F)",IF((MID(E981,5,2))="39","ICT",IF((MID(E981,5,2))="40","MTCA",IF((MID(E981,5,2))="41","MS-PH",IF((MID(E981,5,2))="42","ARCH",IF((MID(E981,5,2))="43","THM",IF((MID(E981,5,2))="44","MS-SWE",IF((MID(E981,5,2))="45","ENTRE",IF((MID(E981,5,2))="46","M-PHARM",IF((MID(E981,5,2))="47","CIVIL-ENG",0)))))))))))))))))))))))))))))))))))))</f>
        <v/>
      </c>
      <c r="G981" s="90">
        <f>IF((LEFT(E981,3))="063","Fall-2006",IF((LEFT(E981,3))="071","Spring-2007",IF((LEFT(E981,3))="072","Summer-2007",IF((LEFT(E981,3))="073","Fall-2007",IF((LEFT(E981,3))="081","Spring-2008",IF((LEFT(E981,3))="082","Summer-2008",IF((LEFT(E981,3))="083","Fall-2008",IF((LEFT(E981,3))="091","Spring-2009",IF((LEFT(E981,3))="092","Summer-2009",IF((LEFT(E981,3))="093","Fall-2009",IF((LEFT(E981,3))="101","Spring-2010",IF((LEFT(E981,3))="102","Summer-2010",IF((LEFT(E981,3))="103","Fall-2010",IF((LEFT(E981,3))="111","Spring-2011",IF((LEFT(E981,3))="112","Summer-2011",IF((LEFT(E981,3))="113","Fall-2011",IF((LEFT(E981,3))="121","Spring-2012",IF((LEFT(E981,3))="122","Summer-2012",IF((LEFT(E981,3))="123","Fall-2012",IF((LEFT(E981,3))="131","Spring-2013",IF((LEFT(E981,3))="132","Summer-2013",IF((LEFT(E981,3))="133","Fall-2013",IF((LEFT(E981,3))="141","Spring-2014",IF((LEFT(E981,3))="142","Summer-2014",IF((LEFT(E981,3))="143","Fall-2014",0)))))))))))))))))))))))))</f>
        <v/>
      </c>
      <c r="H981" s="71" t="inlineStr">
        <is>
          <t>-</t>
        </is>
      </c>
      <c r="I981" s="71" t="inlineStr">
        <is>
          <t>Walton Group</t>
        </is>
      </c>
      <c r="J981" s="71" t="inlineStr">
        <is>
          <t>Senior Officer</t>
        </is>
      </c>
      <c r="K981" s="71" t="inlineStr">
        <is>
          <t>East Manda, Motijheel, Dhaka.</t>
        </is>
      </c>
      <c r="L981" s="71" t="inlineStr">
        <is>
          <t>Vill-taratia comlai, PO- Ghonapara PS- Dalduor DIST- Tangail</t>
        </is>
      </c>
      <c r="M981" s="68" t="inlineStr">
        <is>
          <t>01739720801</t>
        </is>
      </c>
      <c r="N981" s="71" t="inlineStr">
        <is>
          <t>abbas14728@waltonbd.com</t>
        </is>
      </c>
    </row>
    <row customHeight="1" ht="25.5" r="982" s="161">
      <c r="A982" s="10" t="n"/>
      <c r="B982" s="71" t="n">
        <v>981</v>
      </c>
      <c r="C982" s="71" t="n"/>
      <c r="D982" s="70" t="inlineStr">
        <is>
          <t>Jannatun Nayeem</t>
        </is>
      </c>
      <c r="E982" s="70" t="inlineStr">
        <is>
          <t>111-15-1290</t>
        </is>
      </c>
      <c r="F982" s="49">
        <f>IF((MID(E982,5,2))="10","ENG",IF((MID(E982,5,2))="11","BBA",IF((MID(E982,5,2))="12","MBA(E)",IF((MID(E982,5,2))="14","MBA",IF((MID(E982,5,2))="15","CSE",IF((MID(E982,5,2))="16","CIS",IF((MID(E982,5,2))="17","MS-MIS",IF((MID(E982,5,2))="18","B.COM",IF((MID(E982,5,2))="19","ETE",IF((MID(E982,5,2))="20","CS",IF((MID(E982,5,2))="21","MA-ENG(P)",IF((MID(E982,5,2))="22","MA-ENG(F)",IF((MID(E982,5,2))="23","TE",IF((MID(E982,5,2))="24","JMC",IF((MID(E982,5,2))="25","MS-CSE",IF((MID(E982,5,2))="26","LLB(H)",IF((MID(E982,5,2))="27","BRE",IF((MID(E982,5,2))="28","MSS-JMC",IF((MID(E982,5,2))="29","PHARMACY",IF((MID(E982,5,2))="30","ESDM",IF((MID(E982,5,2))="31","MS-ETE",IF((MID(E982,5,2))="32","MS-TE",IF((MID(E982,5,2))="33","EEE",IF((MID(E982,5,2))="34","NFE",IF((MID(E982,5,2))="35","SWE",IF((MID(E982,5,2))="36","LLB(P)",IF((MID(E982,5,2))="37","LLM(Pre)",IF((MID(E982,5,2))="38","LLM(F)",IF((MID(E982,5,2))="39","ICT",IF((MID(E982,5,2))="40","MTCA",IF((MID(E982,5,2))="41","MS-PH",IF((MID(E982,5,2))="42","ARCH",IF((MID(E982,5,2))="43","THM",IF((MID(E982,5,2))="44","MS-SWE",IF((MID(E982,5,2))="45","ENTRE",IF((MID(E982,5,2))="46","M-PHARM",IF((MID(E982,5,2))="47","CIVIL-ENG",0)))))))))))))))))))))))))))))))))))))</f>
        <v/>
      </c>
      <c r="G982" s="90">
        <f>IF((LEFT(E982,3))="063","Fall-2006",IF((LEFT(E982,3))="071","Spring-2007",IF((LEFT(E982,3))="072","Summer-2007",IF((LEFT(E982,3))="073","Fall-2007",IF((LEFT(E982,3))="081","Spring-2008",IF((LEFT(E982,3))="082","Summer-2008",IF((LEFT(E982,3))="083","Fall-2008",IF((LEFT(E982,3))="091","Spring-2009",IF((LEFT(E982,3))="092","Summer-2009",IF((LEFT(E982,3))="093","Fall-2009",IF((LEFT(E982,3))="101","Spring-2010",IF((LEFT(E982,3))="102","Summer-2010",IF((LEFT(E982,3))="103","Fall-2010",IF((LEFT(E982,3))="111","Spring-2011",IF((LEFT(E982,3))="112","Summer-2011",IF((LEFT(E982,3))="113","Fall-2011",IF((LEFT(E982,3))="121","Spring-2012",IF((LEFT(E982,3))="122","Summer-2012",IF((LEFT(E982,3))="123","Fall-2012",IF((LEFT(E982,3))="131","Spring-2013",IF((LEFT(E982,3))="132","Summer-2013",IF((LEFT(E982,3))="133","Fall-2013",IF((LEFT(E982,3))="141","Spring-2014",IF((LEFT(E982,3))="142","Summer-2014",IF((LEFT(E982,3))="143","Fall-2014",0)))))))))))))))))))))))))</f>
        <v/>
      </c>
      <c r="H982" s="71" t="inlineStr">
        <is>
          <t>summer 2015</t>
        </is>
      </c>
      <c r="I982" s="71" t="inlineStr">
        <is>
          <t>Air Asia GSA, TAS</t>
        </is>
      </c>
      <c r="J982" s="71" t="inlineStr">
        <is>
          <t>Resarvation Officer</t>
        </is>
      </c>
      <c r="K982" s="71" t="inlineStr">
        <is>
          <t>18, kamal Alaturk Avenue Banani</t>
        </is>
      </c>
      <c r="L982" s="71" t="inlineStr">
        <is>
          <t>Green square, Green road, Dhanmondi, Dhaka 1205</t>
        </is>
      </c>
      <c r="M982" s="68" t="inlineStr">
        <is>
          <t>01758453743</t>
        </is>
      </c>
      <c r="N982" s="71" t="inlineStr">
        <is>
          <t>jannat4jnt@gmail.com</t>
        </is>
      </c>
    </row>
    <row customHeight="1" ht="25.5" r="983" s="161">
      <c r="A983" s="10" t="n"/>
      <c r="B983" s="71" t="n">
        <v>982</v>
      </c>
      <c r="C983" s="71" t="n"/>
      <c r="D983" s="70" t="inlineStr">
        <is>
          <t>Mst. Shafin Amery Shuci</t>
        </is>
      </c>
      <c r="E983" s="70" t="inlineStr">
        <is>
          <t>112-33-574</t>
        </is>
      </c>
      <c r="F983" s="49">
        <f>IF((MID(E983,5,2))="10","ENG",IF((MID(E983,5,2))="11","BBA",IF((MID(E983,5,2))="12","MBA(E)",IF((MID(E983,5,2))="14","MBA",IF((MID(E983,5,2))="15","CSE",IF((MID(E983,5,2))="16","CIS",IF((MID(E983,5,2))="17","MS-MIS",IF((MID(E983,5,2))="18","B.COM",IF((MID(E983,5,2))="19","ETE",IF((MID(E983,5,2))="20","CS",IF((MID(E983,5,2))="21","MA-ENG(P)",IF((MID(E983,5,2))="22","MA-ENG(F)",IF((MID(E983,5,2))="23","TE",IF((MID(E983,5,2))="24","JMC",IF((MID(E983,5,2))="25","MS-CSE",IF((MID(E983,5,2))="26","LLB(H)",IF((MID(E983,5,2))="27","BRE",IF((MID(E983,5,2))="28","MSS-JMC",IF((MID(E983,5,2))="29","PHARMACY",IF((MID(E983,5,2))="30","ESDM",IF((MID(E983,5,2))="31","MS-ETE",IF((MID(E983,5,2))="32","MS-TE",IF((MID(E983,5,2))="33","EEE",IF((MID(E983,5,2))="34","NFE",IF((MID(E983,5,2))="35","SWE",IF((MID(E983,5,2))="36","LLB(P)",IF((MID(E983,5,2))="37","LLM(Pre)",IF((MID(E983,5,2))="38","LLM(F)",IF((MID(E983,5,2))="39","ICT",IF((MID(E983,5,2))="40","MTCA",IF((MID(E983,5,2))="41","MS-PH",IF((MID(E983,5,2))="42","ARCH",IF((MID(E983,5,2))="43","THM",IF((MID(E983,5,2))="44","MS-SWE",IF((MID(E983,5,2))="45","ENTRE",IF((MID(E983,5,2))="46","M-PHARM",IF((MID(E983,5,2))="47","CIVIL-ENG",0)))))))))))))))))))))))))))))))))))))</f>
        <v/>
      </c>
      <c r="G983" s="90">
        <f>IF((LEFT(E983,3))="063","Fall-2006",IF((LEFT(E983,3))="071","Spring-2007",IF((LEFT(E983,3))="072","Summer-2007",IF((LEFT(E983,3))="073","Fall-2007",IF((LEFT(E983,3))="081","Spring-2008",IF((LEFT(E983,3))="082","Summer-2008",IF((LEFT(E983,3))="083","Fall-2008",IF((LEFT(E983,3))="091","Spring-2009",IF((LEFT(E983,3))="092","Summer-2009",IF((LEFT(E983,3))="093","Fall-2009",IF((LEFT(E983,3))="101","Spring-2010",IF((LEFT(E983,3))="102","Summer-2010",IF((LEFT(E983,3))="103","Fall-2010",IF((LEFT(E983,3))="111","Spring-2011",IF((LEFT(E983,3))="112","Summer-2011",IF((LEFT(E983,3))="113","Fall-2011",IF((LEFT(E983,3))="121","Spring-2012",IF((LEFT(E983,3))="122","Summer-2012",IF((LEFT(E983,3))="123","Fall-2012",IF((LEFT(E983,3))="131","Spring-2013",IF((LEFT(E983,3))="132","Summer-2013",IF((LEFT(E983,3))="133","Fall-2013",IF((LEFT(E983,3))="141","Spring-2014",IF((LEFT(E983,3))="142","Summer-2014",IF((LEFT(E983,3))="143","Fall-2014",0)))))))))))))))))))))))))</f>
        <v/>
      </c>
      <c r="H983" s="71" t="inlineStr">
        <is>
          <t>Fall
2014</t>
        </is>
      </c>
      <c r="I983" s="71" t="inlineStr">
        <is>
          <t>Business Women</t>
        </is>
      </c>
      <c r="J983" s="71" t="inlineStr">
        <is>
          <t>Home maker</t>
        </is>
      </c>
      <c r="K983" s="71" t="inlineStr">
        <is>
          <t>66/F/1 West raja Bazar, Indera Road, Dhaka</t>
        </is>
      </c>
      <c r="L983" s="71" t="inlineStr">
        <is>
          <t>Islampara, PO+Ps- Birampur Div: Dinajpur</t>
        </is>
      </c>
      <c r="M983" s="68" t="inlineStr">
        <is>
          <t>01722026000</t>
        </is>
      </c>
      <c r="N983" s="71" t="inlineStr">
        <is>
          <t>shafinshuci74@gmail.com</t>
        </is>
      </c>
    </row>
    <row customHeight="1" ht="25.5" r="984" s="161">
      <c r="A984" s="10" t="n"/>
      <c r="B984" s="71" t="n">
        <v>983</v>
      </c>
      <c r="C984" s="71" t="n"/>
      <c r="D984" s="70" t="inlineStr">
        <is>
          <t>Md. Sium Arefin</t>
        </is>
      </c>
      <c r="E984" s="70" t="inlineStr">
        <is>
          <t>101-33-169</t>
        </is>
      </c>
      <c r="F984" s="49">
        <f>IF((MID(E984,5,2))="10","ENG",IF((MID(E984,5,2))="11","BBA",IF((MID(E984,5,2))="12","MBA(E)",IF((MID(E984,5,2))="14","MBA",IF((MID(E984,5,2))="15","CSE",IF((MID(E984,5,2))="16","CIS",IF((MID(E984,5,2))="17","MS-MIS",IF((MID(E984,5,2))="18","B.COM",IF((MID(E984,5,2))="19","ETE",IF((MID(E984,5,2))="20","CS",IF((MID(E984,5,2))="21","MA-ENG(P)",IF((MID(E984,5,2))="22","MA-ENG(F)",IF((MID(E984,5,2))="23","TE",IF((MID(E984,5,2))="24","JMC",IF((MID(E984,5,2))="25","MS-CSE",IF((MID(E984,5,2))="26","LLB(H)",IF((MID(E984,5,2))="27","BRE",IF((MID(E984,5,2))="28","MSS-JMC",IF((MID(E984,5,2))="29","PHARMACY",IF((MID(E984,5,2))="30","ESDM",IF((MID(E984,5,2))="31","MS-ETE",IF((MID(E984,5,2))="32","MS-TE",IF((MID(E984,5,2))="33","EEE",IF((MID(E984,5,2))="34","NFE",IF((MID(E984,5,2))="35","SWE",IF((MID(E984,5,2))="36","LLB(P)",IF((MID(E984,5,2))="37","LLM(Pre)",IF((MID(E984,5,2))="38","LLM(F)",IF((MID(E984,5,2))="39","ICT",IF((MID(E984,5,2))="40","MTCA",IF((MID(E984,5,2))="41","MS-PH",IF((MID(E984,5,2))="42","ARCH",IF((MID(E984,5,2))="43","THM",IF((MID(E984,5,2))="44","MS-SWE",IF((MID(E984,5,2))="45","ENTRE",IF((MID(E984,5,2))="46","M-PHARM",IF((MID(E984,5,2))="47","CIVIL-ENG",0)))))))))))))))))))))))))))))))))))))</f>
        <v/>
      </c>
      <c r="G984" s="90">
        <f>IF((LEFT(E984,3))="063","Fall-2006",IF((LEFT(E984,3))="071","Spring-2007",IF((LEFT(E984,3))="072","Summer-2007",IF((LEFT(E984,3))="073","Fall-2007",IF((LEFT(E984,3))="081","Spring-2008",IF((LEFT(E984,3))="082","Summer-2008",IF((LEFT(E984,3))="083","Fall-2008",IF((LEFT(E984,3))="091","Spring-2009",IF((LEFT(E984,3))="092","Summer-2009",IF((LEFT(E984,3))="093","Fall-2009",IF((LEFT(E984,3))="101","Spring-2010",IF((LEFT(E984,3))="102","Summer-2010",IF((LEFT(E984,3))="103","Fall-2010",IF((LEFT(E984,3))="111","Spring-2011",IF((LEFT(E984,3))="112","Summer-2011",IF((LEFT(E984,3))="113","Fall-2011",IF((LEFT(E984,3))="121","Spring-2012",IF((LEFT(E984,3))="122","Summer-2012",IF((LEFT(E984,3))="123","Fall-2012",IF((LEFT(E984,3))="131","Spring-2013",IF((LEFT(E984,3))="132","Summer-2013",IF((LEFT(E984,3))="133","Fall-2013",IF((LEFT(E984,3))="141","Spring-2014",IF((LEFT(E984,3))="142","Summer-2014",IF((LEFT(E984,3))="143","Fall-2014",0)))))))))))))))))))))))))</f>
        <v/>
      </c>
      <c r="H984" s="71" t="inlineStr">
        <is>
          <t>Spring - 2014</t>
        </is>
      </c>
      <c r="I984" s="71" t="inlineStr">
        <is>
          <t>Fair &amp; appropiate technology Ltd</t>
        </is>
      </c>
      <c r="J984" s="71" t="inlineStr">
        <is>
          <t>Commissioning Engineer</t>
        </is>
      </c>
      <c r="K984" s="71" t="inlineStr">
        <is>
          <t>House-12, Road-6, Avenue-3, Mirppur-2</t>
        </is>
      </c>
      <c r="L984" s="71" t="inlineStr">
        <is>
          <t>House-12, Road-6, Avenue-3, Mirppur-2</t>
        </is>
      </c>
      <c r="M984" s="68" t="inlineStr">
        <is>
          <t>01717088560</t>
        </is>
      </c>
      <c r="N984" s="71" t="inlineStr">
        <is>
          <t>siumarefinsaid@yahoo.com</t>
        </is>
      </c>
    </row>
    <row customHeight="1" ht="25.5" r="985" s="161">
      <c r="A985" s="10" t="n"/>
      <c r="B985" s="71" t="n">
        <v>984</v>
      </c>
      <c r="C985" s="71" t="n"/>
      <c r="D985" s="70" t="inlineStr">
        <is>
          <t>Abdullah Al Masum Foraji</t>
        </is>
      </c>
      <c r="E985" s="70" t="inlineStr">
        <is>
          <t>101-33-165</t>
        </is>
      </c>
      <c r="F985" s="49">
        <f>IF((MID(E985,5,2))="10","ENG",IF((MID(E985,5,2))="11","BBA",IF((MID(E985,5,2))="12","MBA(E)",IF((MID(E985,5,2))="14","MBA",IF((MID(E985,5,2))="15","CSE",IF((MID(E985,5,2))="16","CIS",IF((MID(E985,5,2))="17","MS-MIS",IF((MID(E985,5,2))="18","B.COM",IF((MID(E985,5,2))="19","ETE",IF((MID(E985,5,2))="20","CS",IF((MID(E985,5,2))="21","MA-ENG(P)",IF((MID(E985,5,2))="22","MA-ENG(F)",IF((MID(E985,5,2))="23","TE",IF((MID(E985,5,2))="24","JMC",IF((MID(E985,5,2))="25","MS-CSE",IF((MID(E985,5,2))="26","LLB(H)",IF((MID(E985,5,2))="27","BRE",IF((MID(E985,5,2))="28","MSS-JMC",IF((MID(E985,5,2))="29","PHARMACY",IF((MID(E985,5,2))="30","ESDM",IF((MID(E985,5,2))="31","MS-ETE",IF((MID(E985,5,2))="32","MS-TE",IF((MID(E985,5,2))="33","EEE",IF((MID(E985,5,2))="34","NFE",IF((MID(E985,5,2))="35","SWE",IF((MID(E985,5,2))="36","LLB(P)",IF((MID(E985,5,2))="37","LLM(Pre)",IF((MID(E985,5,2))="38","LLM(F)",IF((MID(E985,5,2))="39","ICT",IF((MID(E985,5,2))="40","MTCA",IF((MID(E985,5,2))="41","MS-PH",IF((MID(E985,5,2))="42","ARCH",IF((MID(E985,5,2))="43","THM",IF((MID(E985,5,2))="44","MS-SWE",IF((MID(E985,5,2))="45","ENTRE",IF((MID(E985,5,2))="46","M-PHARM",IF((MID(E985,5,2))="47","CIVIL-ENG",0)))))))))))))))))))))))))))))))))))))</f>
        <v/>
      </c>
      <c r="G985" s="90">
        <f>IF((LEFT(E985,3))="063","Fall-2006",IF((LEFT(E985,3))="071","Spring-2007",IF((LEFT(E985,3))="072","Summer-2007",IF((LEFT(E985,3))="073","Fall-2007",IF((LEFT(E985,3))="081","Spring-2008",IF((LEFT(E985,3))="082","Summer-2008",IF((LEFT(E985,3))="083","Fall-2008",IF((LEFT(E985,3))="091","Spring-2009",IF((LEFT(E985,3))="092","Summer-2009",IF((LEFT(E985,3))="093","Fall-2009",IF((LEFT(E985,3))="101","Spring-2010",IF((LEFT(E985,3))="102","Summer-2010",IF((LEFT(E985,3))="103","Fall-2010",IF((LEFT(E985,3))="111","Spring-2011",IF((LEFT(E985,3))="112","Summer-2011",IF((LEFT(E985,3))="113","Fall-2011",IF((LEFT(E985,3))="121","Spring-2012",IF((LEFT(E985,3))="122","Summer-2012",IF((LEFT(E985,3))="123","Fall-2012",IF((LEFT(E985,3))="131","Spring-2013",IF((LEFT(E985,3))="132","Summer-2013",IF((LEFT(E985,3))="133","Fall-2013",IF((LEFT(E985,3))="141","Spring-2014",IF((LEFT(E985,3))="142","Summer-2014",IF((LEFT(E985,3))="143","Fall-2014",0)))))))))))))))))))))))))</f>
        <v/>
      </c>
      <c r="H985" s="71" t="inlineStr">
        <is>
          <t>Spring - 2015</t>
        </is>
      </c>
      <c r="I985" s="71" t="inlineStr">
        <is>
          <t>Walton Group</t>
        </is>
      </c>
      <c r="J985" s="71" t="inlineStr">
        <is>
          <t>Assistant Manager Techno Servicce</t>
        </is>
      </c>
      <c r="K985" s="71" t="inlineStr">
        <is>
          <t>146, Green Road, Dhaka</t>
        </is>
      </c>
      <c r="L985" s="71" t="inlineStr">
        <is>
          <t xml:space="preserve">Vill: chilarcor, Thanaand, Distric: Madaripur </t>
        </is>
      </c>
      <c r="M985" s="68" t="inlineStr">
        <is>
          <t>01671718864</t>
        </is>
      </c>
      <c r="N985" s="71" t="inlineStr">
        <is>
          <t>masumforaji@gmail.com</t>
        </is>
      </c>
    </row>
    <row customHeight="1" ht="25.5" r="986" s="161">
      <c r="A986" s="10" t="n"/>
      <c r="B986" s="71" t="n">
        <v>985</v>
      </c>
      <c r="C986" s="71" t="n"/>
      <c r="D986" s="70" t="inlineStr">
        <is>
          <t xml:space="preserve">MD. Monirujjaman </t>
        </is>
      </c>
      <c r="E986" s="70" t="inlineStr">
        <is>
          <t>112-11-593</t>
        </is>
      </c>
      <c r="F986" s="49">
        <f>IF((MID(E986,5,2))="10","ENG",IF((MID(E986,5,2))="11","BBA",IF((MID(E986,5,2))="12","MBA(E)",IF((MID(E986,5,2))="14","MBA",IF((MID(E986,5,2))="15","CSE",IF((MID(E986,5,2))="16","CIS",IF((MID(E986,5,2))="17","MS-MIS",IF((MID(E986,5,2))="18","B.COM",IF((MID(E986,5,2))="19","ETE",IF((MID(E986,5,2))="20","CS",IF((MID(E986,5,2))="21","MA-ENG(P)",IF((MID(E986,5,2))="22","MA-ENG(F)",IF((MID(E986,5,2))="23","TE",IF((MID(E986,5,2))="24","JMC",IF((MID(E986,5,2))="25","MS-CSE",IF((MID(E986,5,2))="26","LLB(H)",IF((MID(E986,5,2))="27","BRE",IF((MID(E986,5,2))="28","MSS-JMC",IF((MID(E986,5,2))="29","PHARMACY",IF((MID(E986,5,2))="30","ESDM",IF((MID(E986,5,2))="31","MS-ETE",IF((MID(E986,5,2))="32","MS-TE",IF((MID(E986,5,2))="33","EEE",IF((MID(E986,5,2))="34","NFE",IF((MID(E986,5,2))="35","SWE",IF((MID(E986,5,2))="36","LLB(P)",IF((MID(E986,5,2))="37","LLM(Pre)",IF((MID(E986,5,2))="38","LLM(F)",IF((MID(E986,5,2))="39","ICT",IF((MID(E986,5,2))="40","MTCA",IF((MID(E986,5,2))="41","MS-PH",IF((MID(E986,5,2))="42","ARCH",IF((MID(E986,5,2))="43","THM",IF((MID(E986,5,2))="44","MS-SWE",IF((MID(E986,5,2))="45","ENTRE",IF((MID(E986,5,2))="46","M-PHARM",IF((MID(E986,5,2))="47","CIVIL-ENG",0)))))))))))))))))))))))))))))))))))))</f>
        <v/>
      </c>
      <c r="G986" s="90">
        <f>IF((LEFT(E986,3))="063","Fall-2006",IF((LEFT(E986,3))="071","Spring-2007",IF((LEFT(E986,3))="072","Summer-2007",IF((LEFT(E986,3))="073","Fall-2007",IF((LEFT(E986,3))="081","Spring-2008",IF((LEFT(E986,3))="082","Summer-2008",IF((LEFT(E986,3))="083","Fall-2008",IF((LEFT(E986,3))="091","Spring-2009",IF((LEFT(E986,3))="092","Summer-2009",IF((LEFT(E986,3))="093","Fall-2009",IF((LEFT(E986,3))="101","Spring-2010",IF((LEFT(E986,3))="102","Summer-2010",IF((LEFT(E986,3))="103","Fall-2010",IF((LEFT(E986,3))="111","Spring-2011",IF((LEFT(E986,3))="112","Summer-2011",IF((LEFT(E986,3))="113","Fall-2011",IF((LEFT(E986,3))="121","Spring-2012",IF((LEFT(E986,3))="122","Summer-2012",IF((LEFT(E986,3))="123","Fall-2012",IF((LEFT(E986,3))="131","Spring-2013",IF((LEFT(E986,3))="132","Summer-2013",IF((LEFT(E986,3))="133","Fall-2013",IF((LEFT(E986,3))="141","Spring-2014",IF((LEFT(E986,3))="142","Summer-2014",IF((LEFT(E986,3))="143","Fall-2014",0)))))))))))))))))))))))))</f>
        <v/>
      </c>
      <c r="H986" s="71" t="inlineStr">
        <is>
          <t>Fall
2014</t>
        </is>
      </c>
      <c r="I986" s="71" t="inlineStr">
        <is>
          <t>-</t>
        </is>
      </c>
      <c r="J986" s="71" t="inlineStr">
        <is>
          <t>-</t>
        </is>
      </c>
      <c r="K986" s="71" t="inlineStr">
        <is>
          <t>House No-25/2, Road no: 11, Kallayanpur</t>
        </is>
      </c>
      <c r="L986" s="71" t="inlineStr">
        <is>
          <t>Vill: Rouha, R.S: Sherpur SadarDris: Sherpur</t>
        </is>
      </c>
      <c r="M986" s="68" t="inlineStr">
        <is>
          <t>01794285949</t>
        </is>
      </c>
      <c r="N986" s="71" t="inlineStr">
        <is>
          <t>likhon593@gmail.com</t>
        </is>
      </c>
    </row>
    <row customHeight="1" ht="25.5" r="987" s="161">
      <c r="A987" s="10" t="n"/>
      <c r="B987" s="71" t="n">
        <v>986</v>
      </c>
      <c r="C987" s="71" t="n"/>
      <c r="D987" s="70" t="inlineStr">
        <is>
          <t>Md. Juwel Khan</t>
        </is>
      </c>
      <c r="E987" s="70" t="inlineStr">
        <is>
          <t>113-33-780</t>
        </is>
      </c>
      <c r="F987" s="49">
        <f>IF((MID(E987,5,2))="10","ENG",IF((MID(E987,5,2))="11","BBA",IF((MID(E987,5,2))="12","MBA(E)",IF((MID(E987,5,2))="14","MBA",IF((MID(E987,5,2))="15","CSE",IF((MID(E987,5,2))="16","CIS",IF((MID(E987,5,2))="17","MS-MIS",IF((MID(E987,5,2))="18","B.COM",IF((MID(E987,5,2))="19","ETE",IF((MID(E987,5,2))="20","CS",IF((MID(E987,5,2))="21","MA-ENG(P)",IF((MID(E987,5,2))="22","MA-ENG(F)",IF((MID(E987,5,2))="23","TE",IF((MID(E987,5,2))="24","JMC",IF((MID(E987,5,2))="25","MS-CSE",IF((MID(E987,5,2))="26","LLB(H)",IF((MID(E987,5,2))="27","BRE",IF((MID(E987,5,2))="28","MSS-JMC",IF((MID(E987,5,2))="29","PHARMACY",IF((MID(E987,5,2))="30","ESDM",IF((MID(E987,5,2))="31","MS-ETE",IF((MID(E987,5,2))="32","MS-TE",IF((MID(E987,5,2))="33","EEE",IF((MID(E987,5,2))="34","NFE",IF((MID(E987,5,2))="35","SWE",IF((MID(E987,5,2))="36","LLB(P)",IF((MID(E987,5,2))="37","LLM(Pre)",IF((MID(E987,5,2))="38","LLM(F)",IF((MID(E987,5,2))="39","ICT",IF((MID(E987,5,2))="40","MTCA",IF((MID(E987,5,2))="41","MS-PH",IF((MID(E987,5,2))="42","ARCH",IF((MID(E987,5,2))="43","THM",IF((MID(E987,5,2))="44","MS-SWE",IF((MID(E987,5,2))="45","ENTRE",IF((MID(E987,5,2))="46","M-PHARM",IF((MID(E987,5,2))="47","CIVIL-ENG",0)))))))))))))))))))))))))))))))))))))</f>
        <v/>
      </c>
      <c r="G987" s="90">
        <f>IF((LEFT(E987,3))="063","Fall-2006",IF((LEFT(E987,3))="071","Spring-2007",IF((LEFT(E987,3))="072","Summer-2007",IF((LEFT(E987,3))="073","Fall-2007",IF((LEFT(E987,3))="081","Spring-2008",IF((LEFT(E987,3))="082","Summer-2008",IF((LEFT(E987,3))="083","Fall-2008",IF((LEFT(E987,3))="091","Spring-2009",IF((LEFT(E987,3))="092","Summer-2009",IF((LEFT(E987,3))="093","Fall-2009",IF((LEFT(E987,3))="101","Spring-2010",IF((LEFT(E987,3))="102","Summer-2010",IF((LEFT(E987,3))="103","Fall-2010",IF((LEFT(E987,3))="111","Spring-2011",IF((LEFT(E987,3))="112","Summer-2011",IF((LEFT(E987,3))="113","Fall-2011",IF((LEFT(E987,3))="121","Spring-2012",IF((LEFT(E987,3))="122","Summer-2012",IF((LEFT(E987,3))="123","Fall-2012",IF((LEFT(E987,3))="131","Spring-2013",IF((LEFT(E987,3))="132","Summer-2013",IF((LEFT(E987,3))="133","Fall-2013",IF((LEFT(E987,3))="141","Spring-2014",IF((LEFT(E987,3))="142","Summer-2014",IF((LEFT(E987,3))="143","Fall-2014",0)))))))))))))))))))))))))</f>
        <v/>
      </c>
      <c r="H987" s="71" t="inlineStr">
        <is>
          <t>Fall
2014</t>
        </is>
      </c>
      <c r="I987" s="71" t="inlineStr">
        <is>
          <t>-</t>
        </is>
      </c>
      <c r="J987" s="71" t="inlineStr">
        <is>
          <t>-</t>
        </is>
      </c>
      <c r="K987" s="71" t="inlineStr">
        <is>
          <t>57 west rajabazar, Ser-e-bangla-nagar, Dhaka 1215</t>
        </is>
      </c>
      <c r="L987" s="71" t="inlineStr">
        <is>
          <t>Katli purbopara, Netrokona Sadar, Netrokona.</t>
        </is>
      </c>
      <c r="M987" s="68" t="inlineStr">
        <is>
          <t>01918000065</t>
        </is>
      </c>
      <c r="N987" s="71" t="inlineStr">
        <is>
          <t>juwelkhan01@gmail.com</t>
        </is>
      </c>
    </row>
    <row customHeight="1" ht="38.25" r="988" s="161">
      <c r="A988" s="10" t="n"/>
      <c r="B988" s="71" t="n">
        <v>987</v>
      </c>
      <c r="C988" s="71" t="n"/>
      <c r="D988" s="70" t="inlineStr">
        <is>
          <t>Md. Nazmul Hossain</t>
        </is>
      </c>
      <c r="E988" s="70" t="inlineStr">
        <is>
          <t>103-23-2089</t>
        </is>
      </c>
      <c r="F988" s="49">
        <f>IF((MID(E988,5,2))="10","ENG",IF((MID(E988,5,2))="11","BBA",IF((MID(E988,5,2))="12","MBA(E)",IF((MID(E988,5,2))="14","MBA",IF((MID(E988,5,2))="15","CSE",IF((MID(E988,5,2))="16","CIS",IF((MID(E988,5,2))="17","MS-MIS",IF((MID(E988,5,2))="18","B.COM",IF((MID(E988,5,2))="19","ETE",IF((MID(E988,5,2))="20","CS",IF((MID(E988,5,2))="21","MA-ENG(P)",IF((MID(E988,5,2))="22","MA-ENG(F)",IF((MID(E988,5,2))="23","TE",IF((MID(E988,5,2))="24","JMC",IF((MID(E988,5,2))="25","MS-CSE",IF((MID(E988,5,2))="26","LLB(H)",IF((MID(E988,5,2))="27","BRE",IF((MID(E988,5,2))="28","MSS-JMC",IF((MID(E988,5,2))="29","PHARMACY",IF((MID(E988,5,2))="30","ESDM",IF((MID(E988,5,2))="31","MS-ETE",IF((MID(E988,5,2))="32","MS-TE",IF((MID(E988,5,2))="33","EEE",IF((MID(E988,5,2))="34","NFE",IF((MID(E988,5,2))="35","SWE",IF((MID(E988,5,2))="36","LLB(P)",IF((MID(E988,5,2))="37","LLM(Pre)",IF((MID(E988,5,2))="38","LLM(F)",IF((MID(E988,5,2))="39","ICT",IF((MID(E988,5,2))="40","MTCA",IF((MID(E988,5,2))="41","MS-PH",IF((MID(E988,5,2))="42","ARCH",IF((MID(E988,5,2))="43","THM",IF((MID(E988,5,2))="44","MS-SWE",IF((MID(E988,5,2))="45","ENTRE",IF((MID(E988,5,2))="46","M-PHARM",IF((MID(E988,5,2))="47","CIVIL-ENG",0)))))))))))))))))))))))))))))))))))))</f>
        <v/>
      </c>
      <c r="G988" s="90">
        <f>IF((LEFT(E988,3))="063","Fall-2006",IF((LEFT(E988,3))="071","Spring-2007",IF((LEFT(E988,3))="072","Summer-2007",IF((LEFT(E988,3))="073","Fall-2007",IF((LEFT(E988,3))="081","Spring-2008",IF((LEFT(E988,3))="082","Summer-2008",IF((LEFT(E988,3))="083","Fall-2008",IF((LEFT(E988,3))="091","Spring-2009",IF((LEFT(E988,3))="092","Summer-2009",IF((LEFT(E988,3))="093","Fall-2009",IF((LEFT(E988,3))="101","Spring-2010",IF((LEFT(E988,3))="102","Summer-2010",IF((LEFT(E988,3))="103","Fall-2010",IF((LEFT(E988,3))="111","Spring-2011",IF((LEFT(E988,3))="112","Summer-2011",IF((LEFT(E988,3))="113","Fall-2011",IF((LEFT(E988,3))="121","Spring-2012",IF((LEFT(E988,3))="122","Summer-2012",IF((LEFT(E988,3))="123","Fall-2012",IF((LEFT(E988,3))="131","Spring-2013",IF((LEFT(E988,3))="132","Summer-2013",IF((LEFT(E988,3))="133","Fall-2013",IF((LEFT(E988,3))="141","Spring-2014",IF((LEFT(E988,3))="142","Summer-2014",IF((LEFT(E988,3))="143","Fall-2014",0)))))))))))))))))))))))))</f>
        <v/>
      </c>
      <c r="H988" s="71" t="inlineStr">
        <is>
          <t>Fall
2014</t>
        </is>
      </c>
      <c r="I988" s="71" t="inlineStr">
        <is>
          <t>Rony knit composit Industry (Pvt.)</t>
        </is>
      </c>
      <c r="J988" s="71" t="inlineStr">
        <is>
          <t>Production Officer</t>
        </is>
      </c>
      <c r="K988" s="71" t="inlineStr">
        <is>
          <t>-</t>
        </is>
      </c>
      <c r="L988" s="71" t="inlineStr">
        <is>
          <t>Vill: Dilalpur, 
PO: Ckethohar
District: Pabla</t>
        </is>
      </c>
      <c r="M988" s="68" t="inlineStr">
        <is>
          <t>8801728-715100</t>
        </is>
      </c>
      <c r="N988" s="71" t="inlineStr">
        <is>
          <t>nazmul2089@gmail.com</t>
        </is>
      </c>
    </row>
    <row customHeight="1" ht="12.75" r="989" s="161">
      <c r="A989" s="10" t="n"/>
      <c r="B989" s="77" t="n">
        <v>988</v>
      </c>
      <c r="C989" s="77" t="n"/>
      <c r="D989" s="98" t="inlineStr">
        <is>
          <t>Md. Enamul Haq Kazi</t>
        </is>
      </c>
      <c r="E989" s="98" t="inlineStr">
        <is>
          <t>103-29-207</t>
        </is>
      </c>
      <c r="F989" s="49">
        <f>IF((MID(E989,5,2))="10","ENG",IF((MID(E989,5,2))="11","BBA",IF((MID(E989,5,2))="12","MBA(E)",IF((MID(E989,5,2))="14","MBA",IF((MID(E989,5,2))="15","CSE",IF((MID(E989,5,2))="16","CIS",IF((MID(E989,5,2))="17","MS-MIS",IF((MID(E989,5,2))="18","B.COM",IF((MID(E989,5,2))="19","ETE",IF((MID(E989,5,2))="20","CS",IF((MID(E989,5,2))="21","MA-ENG(P)",IF((MID(E989,5,2))="22","MA-ENG(F)",IF((MID(E989,5,2))="23","TE",IF((MID(E989,5,2))="24","JMC",IF((MID(E989,5,2))="25","MS-CSE",IF((MID(E989,5,2))="26","LLB(H)",IF((MID(E989,5,2))="27","BRE",IF((MID(E989,5,2))="28","MSS-JMC",IF((MID(E989,5,2))="29","PHARMACY",IF((MID(E989,5,2))="30","ESDM",IF((MID(E989,5,2))="31","MS-ETE",IF((MID(E989,5,2))="32","MS-TE",IF((MID(E989,5,2))="33","EEE",IF((MID(E989,5,2))="34","NFE",IF((MID(E989,5,2))="35","SWE",IF((MID(E989,5,2))="36","LLB(P)",IF((MID(E989,5,2))="37","LLM(Pre)",IF((MID(E989,5,2))="38","LLM(F)",IF((MID(E989,5,2))="39","ICT",IF((MID(E989,5,2))="40","MTCA",IF((MID(E989,5,2))="41","MS-PH",IF((MID(E989,5,2))="42","ARCH",IF((MID(E989,5,2))="43","THM",IF((MID(E989,5,2))="44","MS-SWE",IF((MID(E989,5,2))="45","ENTRE",IF((MID(E989,5,2))="46","M-PHARM",IF((MID(E989,5,2))="47","CIVIL-ENG",0)))))))))))))))))))))))))))))))))))))</f>
        <v/>
      </c>
      <c r="G989" s="90">
        <f>IF((LEFT(E989,3))="063","Fall-2006",IF((LEFT(E989,3))="071","Spring-2007",IF((LEFT(E989,3))="072","Summer-2007",IF((LEFT(E989,3))="073","Fall-2007",IF((LEFT(E989,3))="081","Spring-2008",IF((LEFT(E989,3))="082","Summer-2008",IF((LEFT(E989,3))="083","Fall-2008",IF((LEFT(E989,3))="091","Spring-2009",IF((LEFT(E989,3))="092","Summer-2009",IF((LEFT(E989,3))="093","Fall-2009",IF((LEFT(E989,3))="101","Spring-2010",IF((LEFT(E989,3))="102","Summer-2010",IF((LEFT(E989,3))="103","Fall-2010",IF((LEFT(E989,3))="111","Spring-2011",IF((LEFT(E989,3))="112","Summer-2011",IF((LEFT(E989,3))="113","Fall-2011",IF((LEFT(E989,3))="121","Spring-2012",IF((LEFT(E989,3))="122","Summer-2012",IF((LEFT(E989,3))="123","Fall-2012",IF((LEFT(E989,3))="131","Spring-2013",IF((LEFT(E989,3))="132","Summer-2013",IF((LEFT(E989,3))="133","Fall-2013",IF((LEFT(E989,3))="141","Spring-2014",IF((LEFT(E989,3))="142","Summer-2014",IF((LEFT(E989,3))="143","Fall-2014",0)))))))))))))))))))))))))</f>
        <v/>
      </c>
      <c r="H989" s="77" t="inlineStr">
        <is>
          <t>Spring- 2015</t>
        </is>
      </c>
      <c r="I989" s="71" t="inlineStr">
        <is>
          <t>-</t>
        </is>
      </c>
      <c r="J989" s="77" t="inlineStr">
        <is>
          <t>-</t>
        </is>
      </c>
      <c r="K989" s="77" t="inlineStr">
        <is>
          <t>73/5, Mirpur-1, Golartek
Dhaka-1216</t>
        </is>
      </c>
      <c r="L989" s="77" t="inlineStr">
        <is>
          <t>73/5, Mirpur-1, Golartek
Dhaka-1216</t>
        </is>
      </c>
      <c r="M989" s="76" t="inlineStr">
        <is>
          <t>8801712-874880</t>
        </is>
      </c>
      <c r="N989" s="77" t="inlineStr">
        <is>
          <t>kazi.raaj@gmail.com</t>
        </is>
      </c>
    </row>
    <row customHeight="1" ht="12.75" r="990" s="161">
      <c r="A990" s="10" t="n"/>
      <c r="B990" s="77" t="n">
        <v>989</v>
      </c>
      <c r="C990" s="77" t="n"/>
      <c r="D990" s="98" t="inlineStr">
        <is>
          <t>Mirza Rakibul Hasan</t>
        </is>
      </c>
      <c r="E990" s="98" t="inlineStr">
        <is>
          <t>101-24-178</t>
        </is>
      </c>
      <c r="F990" s="49">
        <f>IF((MID(E990,5,2))="10","ENG",IF((MID(E990,5,2))="11","BBA",IF((MID(E990,5,2))="12","MBA(E)",IF((MID(E990,5,2))="14","MBA",IF((MID(E990,5,2))="15","CSE",IF((MID(E990,5,2))="16","CIS",IF((MID(E990,5,2))="17","MS-MIS",IF((MID(E990,5,2))="18","B.COM",IF((MID(E990,5,2))="19","ETE",IF((MID(E990,5,2))="20","CS",IF((MID(E990,5,2))="21","MA-ENG(P)",IF((MID(E990,5,2))="22","MA-ENG(F)",IF((MID(E990,5,2))="23","TE",IF((MID(E990,5,2))="24","JMC",IF((MID(E990,5,2))="25","MS-CSE",IF((MID(E990,5,2))="26","LLB(H)",IF((MID(E990,5,2))="27","BRE",IF((MID(E990,5,2))="28","MSS-JMC",IF((MID(E990,5,2))="29","PHARMACY",IF((MID(E990,5,2))="30","ESDM",IF((MID(E990,5,2))="31","MS-ETE",IF((MID(E990,5,2))="32","MS-TE",IF((MID(E990,5,2))="33","EEE",IF((MID(E990,5,2))="34","NFE",IF((MID(E990,5,2))="35","SWE",IF((MID(E990,5,2))="36","LLB(P)",IF((MID(E990,5,2))="37","LLM(Pre)",IF((MID(E990,5,2))="38","LLM(F)",IF((MID(E990,5,2))="39","ICT",IF((MID(E990,5,2))="40","MTCA",IF((MID(E990,5,2))="41","MS-PH",IF((MID(E990,5,2))="42","ARCH",IF((MID(E990,5,2))="43","THM",IF((MID(E990,5,2))="44","MS-SWE",IF((MID(E990,5,2))="45","ENTRE",IF((MID(E990,5,2))="46","M-PHARM",IF((MID(E990,5,2))="47","CIVIL-ENG",0)))))))))))))))))))))))))))))))))))))</f>
        <v/>
      </c>
      <c r="G990" s="90">
        <f>IF((LEFT(E990,3))="063","Fall-2006",IF((LEFT(E990,3))="071","Spring-2007",IF((LEFT(E990,3))="072","Summer-2007",IF((LEFT(E990,3))="073","Fall-2007",IF((LEFT(E990,3))="081","Spring-2008",IF((LEFT(E990,3))="082","Summer-2008",IF((LEFT(E990,3))="083","Fall-2008",IF((LEFT(E990,3))="091","Spring-2009",IF((LEFT(E990,3))="092","Summer-2009",IF((LEFT(E990,3))="093","Fall-2009",IF((LEFT(E990,3))="101","Spring-2010",IF((LEFT(E990,3))="102","Summer-2010",IF((LEFT(E990,3))="103","Fall-2010",IF((LEFT(E990,3))="111","Spring-2011",IF((LEFT(E990,3))="112","Summer-2011",IF((LEFT(E990,3))="113","Fall-2011",IF((LEFT(E990,3))="121","Spring-2012",IF((LEFT(E990,3))="122","Summer-2012",IF((LEFT(E990,3))="123","Fall-2012",IF((LEFT(E990,3))="131","Spring-2013",IF((LEFT(E990,3))="132","Summer-2013",IF((LEFT(E990,3))="133","Fall-2013",IF((LEFT(E990,3))="141","Spring-2014",IF((LEFT(E990,3))="142","Summer-2014",IF((LEFT(E990,3))="143","Fall-2014",0)))))))))))))))))))))))))</f>
        <v/>
      </c>
      <c r="H990" s="77" t="inlineStr">
        <is>
          <t>Summer-
2014</t>
        </is>
      </c>
      <c r="I990" s="71" t="inlineStr">
        <is>
          <t>Labaid Group</t>
        </is>
      </c>
      <c r="J990" s="77" t="inlineStr">
        <is>
          <t>Excecutive</t>
        </is>
      </c>
      <c r="K990" s="77" t="inlineStr">
        <is>
          <t>1/17/17K, Sikder Real 
State, Rayerbazar</t>
        </is>
      </c>
      <c r="L990" s="77" t="inlineStr">
        <is>
          <t>Vill- Adorsho Gram,
Kaowkhali, Rangamati</t>
        </is>
      </c>
      <c r="M990" s="76" t="inlineStr">
        <is>
          <t>8801677-447952</t>
        </is>
      </c>
      <c r="N990" s="77" t="inlineStr">
        <is>
          <t>rumon.jmc09@gmail.com</t>
        </is>
      </c>
    </row>
    <row customHeight="1" ht="25.5" r="991" s="161">
      <c r="A991" s="10" t="n"/>
      <c r="B991" s="77" t="n">
        <v>990</v>
      </c>
      <c r="C991" s="77" t="inlineStr">
        <is>
          <t>Yes</t>
        </is>
      </c>
      <c r="D991" s="98" t="inlineStr">
        <is>
          <t>Mohammad  Tarih 
Mahamud</t>
        </is>
      </c>
      <c r="E991" s="98" t="inlineStr">
        <is>
          <t>112-36-201</t>
        </is>
      </c>
      <c r="F991" s="49">
        <f>IF((MID(E991,5,2))="10","ENG",IF((MID(E991,5,2))="11","BBA",IF((MID(E991,5,2))="12","MBA(E)",IF((MID(E991,5,2))="14","MBA",IF((MID(E991,5,2))="15","CSE",IF((MID(E991,5,2))="16","CIS",IF((MID(E991,5,2))="17","MS-MIS",IF((MID(E991,5,2))="18","B.COM",IF((MID(E991,5,2))="19","ETE",IF((MID(E991,5,2))="20","CS",IF((MID(E991,5,2))="21","MA-ENG(P)",IF((MID(E991,5,2))="22","MA-ENG(F)",IF((MID(E991,5,2))="23","TE",IF((MID(E991,5,2))="24","JMC",IF((MID(E991,5,2))="25","MS-CSE",IF((MID(E991,5,2))="26","LLB(H)",IF((MID(E991,5,2))="27","BRE",IF((MID(E991,5,2))="28","MSS-JMC",IF((MID(E991,5,2))="29","PHARMACY",IF((MID(E991,5,2))="30","ESDM",IF((MID(E991,5,2))="31","MS-ETE",IF((MID(E991,5,2))="32","MS-TE",IF((MID(E991,5,2))="33","EEE",IF((MID(E991,5,2))="34","NFE",IF((MID(E991,5,2))="35","SWE",IF((MID(E991,5,2))="36","LLB(P)",IF((MID(E991,5,2))="37","LLM(Pre)",IF((MID(E991,5,2))="38","LLM(F)",IF((MID(E991,5,2))="39","ICT",IF((MID(E991,5,2))="40","MTCA",IF((MID(E991,5,2))="41","MS-PH",IF((MID(E991,5,2))="42","ARCH",IF((MID(E991,5,2))="43","THM",IF((MID(E991,5,2))="44","MS-SWE",IF((MID(E991,5,2))="45","ENTRE",IF((MID(E991,5,2))="46","M-PHARM",IF((MID(E991,5,2))="47","CIVIL-ENG",0)))))))))))))))))))))))))))))))))))))</f>
        <v/>
      </c>
      <c r="G991" s="90">
        <f>IF((LEFT(E991,3))="063","Fall-2006",IF((LEFT(E991,3))="071","Spring-2007",IF((LEFT(E991,3))="072","Summer-2007",IF((LEFT(E991,3))="073","Fall-2007",IF((LEFT(E991,3))="081","Spring-2008",IF((LEFT(E991,3))="082","Summer-2008",IF((LEFT(E991,3))="083","Fall-2008",IF((LEFT(E991,3))="091","Spring-2009",IF((LEFT(E991,3))="092","Summer-2009",IF((LEFT(E991,3))="093","Fall-2009",IF((LEFT(E991,3))="101","Spring-2010",IF((LEFT(E991,3))="102","Summer-2010",IF((LEFT(E991,3))="103","Fall-2010",IF((LEFT(E991,3))="111","Spring-2011",IF((LEFT(E991,3))="112","Summer-2011",IF((LEFT(E991,3))="113","Fall-2011",IF((LEFT(E991,3))="121","Spring-2012",IF((LEFT(E991,3))="122","Summer-2012",IF((LEFT(E991,3))="123","Fall-2012",IF((LEFT(E991,3))="131","Spring-2013",IF((LEFT(E991,3))="132","Summer-2013",IF((LEFT(E991,3))="133","Fall-2013",IF((LEFT(E991,3))="141","Spring-2014",IF((LEFT(E991,3))="142","Summer-2014",IF((LEFT(E991,3))="143","Fall-2014",0)))))))))))))))))))))))))</f>
        <v/>
      </c>
      <c r="H991" s="77" t="inlineStr">
        <is>
          <t>-</t>
        </is>
      </c>
      <c r="I991" s="71" t="inlineStr">
        <is>
          <t>M/S. M.A. Khaleque
Traders</t>
        </is>
      </c>
      <c r="J991" s="77" t="inlineStr">
        <is>
          <t>Owner</t>
        </is>
      </c>
      <c r="K991" s="77" t="inlineStr">
        <is>
          <t>Vill: 439, Kazi Para
Brahmanbaria-3400
Brahmanbaria</t>
        </is>
      </c>
      <c r="L991" s="77" t="inlineStr">
        <is>
          <t>Vill: 439, Kazi Para
Brahmanbaria-3400
Brahmanbaria</t>
        </is>
      </c>
      <c r="M991" s="76" t="inlineStr">
        <is>
          <t>8801912-331900</t>
        </is>
      </c>
      <c r="N991" s="90" t="inlineStr">
        <is>
          <t>tarik36-201@diu.edu.bd</t>
        </is>
      </c>
    </row>
    <row customHeight="1" ht="25.5" r="992" s="161">
      <c r="A992" s="10" t="n"/>
      <c r="B992" s="77" t="n">
        <v>992</v>
      </c>
      <c r="C992" s="77" t="n"/>
      <c r="D992" s="98" t="inlineStr">
        <is>
          <t>Md. Shareful Islam</t>
        </is>
      </c>
      <c r="E992" s="98" t="inlineStr">
        <is>
          <t>112-26-226</t>
        </is>
      </c>
      <c r="F992" s="49">
        <f>IF((MID(E992,5,2))="10","ENG",IF((MID(E992,5,2))="11","BBA",IF((MID(E992,5,2))="12","MBA(E)",IF((MID(E992,5,2))="14","MBA",IF((MID(E992,5,2))="15","CSE",IF((MID(E992,5,2))="16","CIS",IF((MID(E992,5,2))="17","MS-MIS",IF((MID(E992,5,2))="18","B.COM",IF((MID(E992,5,2))="19","ETE",IF((MID(E992,5,2))="20","CS",IF((MID(E992,5,2))="21","MA-ENG(P)",IF((MID(E992,5,2))="22","MA-ENG(F)",IF((MID(E992,5,2))="23","TE",IF((MID(E992,5,2))="24","JMC",IF((MID(E992,5,2))="25","MS-CSE",IF((MID(E992,5,2))="26","LLB(H)",IF((MID(E992,5,2))="27","BRE",IF((MID(E992,5,2))="28","MSS-JMC",IF((MID(E992,5,2))="29","PHARMACY",IF((MID(E992,5,2))="30","ESDM",IF((MID(E992,5,2))="31","MS-ETE",IF((MID(E992,5,2))="32","MS-TE",IF((MID(E992,5,2))="33","EEE",IF((MID(E992,5,2))="34","NFE",IF((MID(E992,5,2))="35","SWE",IF((MID(E992,5,2))="36","LLB(P)",IF((MID(E992,5,2))="37","LLM(Pre)",IF((MID(E992,5,2))="38","LLM(F)",IF((MID(E992,5,2))="39","ICT",IF((MID(E992,5,2))="40","MTCA",IF((MID(E992,5,2))="41","MS-PH",IF((MID(E992,5,2))="42","ARCH",IF((MID(E992,5,2))="43","THM",IF((MID(E992,5,2))="44","MS-SWE",IF((MID(E992,5,2))="45","ENTRE",IF((MID(E992,5,2))="46","M-PHARM",IF((MID(E992,5,2))="47","CIVIL-ENG",0)))))))))))))))))))))))))))))))))))))</f>
        <v/>
      </c>
      <c r="G992" s="90">
        <f>IF((LEFT(E992,3))="063","Fall-2006",IF((LEFT(E992,3))="071","Spring-2007",IF((LEFT(E992,3))="072","Summer-2007",IF((LEFT(E992,3))="073","Fall-2007",IF((LEFT(E992,3))="081","Spring-2008",IF((LEFT(E992,3))="082","Summer-2008",IF((LEFT(E992,3))="083","Fall-2008",IF((LEFT(E992,3))="091","Spring-2009",IF((LEFT(E992,3))="092","Summer-2009",IF((LEFT(E992,3))="093","Fall-2009",IF((LEFT(E992,3))="101","Spring-2010",IF((LEFT(E992,3))="102","Summer-2010",IF((LEFT(E992,3))="103","Fall-2010",IF((LEFT(E992,3))="111","Spring-2011",IF((LEFT(E992,3))="112","Summer-2011",IF((LEFT(E992,3))="113","Fall-2011",IF((LEFT(E992,3))="121","Spring-2012",IF((LEFT(E992,3))="122","Summer-2012",IF((LEFT(E992,3))="123","Fall-2012",IF((LEFT(E992,3))="131","Spring-2013",IF((LEFT(E992,3))="132","Summer-2013",IF((LEFT(E992,3))="133","Fall-2013",IF((LEFT(E992,3))="141","Spring-2014",IF((LEFT(E992,3))="142","Summer-2014",IF((LEFT(E992,3))="143","Fall-2014",0)))))))))))))))))))))))))</f>
        <v/>
      </c>
      <c r="H992" s="77" t="inlineStr">
        <is>
          <t>Summer-
2015</t>
        </is>
      </c>
      <c r="I992" s="71" t="inlineStr">
        <is>
          <t>-</t>
        </is>
      </c>
      <c r="J992" s="77" t="inlineStr">
        <is>
          <t>-</t>
        </is>
      </c>
      <c r="K992" s="71" t="inlineStr">
        <is>
          <t>94/4, Monashor 
Road, Jigatola</t>
        </is>
      </c>
      <c r="L992" s="77" t="inlineStr">
        <is>
          <t>132/6,  Tomchom Bridge
Comilla</t>
        </is>
      </c>
      <c r="M992" s="76" t="inlineStr">
        <is>
          <t>8801813-820592</t>
        </is>
      </c>
      <c r="N992" s="77" t="inlineStr">
        <is>
          <t>islam38-100@diu.edu.bd</t>
        </is>
      </c>
    </row>
    <row customHeight="1" ht="12.75" r="993" s="161">
      <c r="A993" s="10" t="n"/>
      <c r="B993" s="77" t="n">
        <v>993</v>
      </c>
      <c r="C993" s="77" t="n"/>
      <c r="D993" s="98" t="inlineStr">
        <is>
          <t>Md. Forhad Hossain</t>
        </is>
      </c>
      <c r="E993" s="98" t="inlineStr">
        <is>
          <t>111-15-1173</t>
        </is>
      </c>
      <c r="F993" s="49">
        <f>IF((MID(E993,5,2))="10","ENG",IF((MID(E993,5,2))="11","BBA",IF((MID(E993,5,2))="12","MBA(E)",IF((MID(E993,5,2))="14","MBA",IF((MID(E993,5,2))="15","CSE",IF((MID(E993,5,2))="16","CIS",IF((MID(E993,5,2))="17","MS-MIS",IF((MID(E993,5,2))="18","B.COM",IF((MID(E993,5,2))="19","ETE",IF((MID(E993,5,2))="20","CS",IF((MID(E993,5,2))="21","MA-ENG(P)",IF((MID(E993,5,2))="22","MA-ENG(F)",IF((MID(E993,5,2))="23","TE",IF((MID(E993,5,2))="24","JMC",IF((MID(E993,5,2))="25","MS-CSE",IF((MID(E993,5,2))="26","LLB(H)",IF((MID(E993,5,2))="27","BRE",IF((MID(E993,5,2))="28","MSS-JMC",IF((MID(E993,5,2))="29","PHARMACY",IF((MID(E993,5,2))="30","ESDM",IF((MID(E993,5,2))="31","MS-ETE",IF((MID(E993,5,2))="32","MS-TE",IF((MID(E993,5,2))="33","EEE",IF((MID(E993,5,2))="34","NFE",IF((MID(E993,5,2))="35","SWE",IF((MID(E993,5,2))="36","LLB(P)",IF((MID(E993,5,2))="37","LLM(Pre)",IF((MID(E993,5,2))="38","LLM(F)",IF((MID(E993,5,2))="39","ICT",IF((MID(E993,5,2))="40","MTCA",IF((MID(E993,5,2))="41","MS-PH",IF((MID(E993,5,2))="42","ARCH",IF((MID(E993,5,2))="43","THM",IF((MID(E993,5,2))="44","MS-SWE",IF((MID(E993,5,2))="45","ENTRE",IF((MID(E993,5,2))="46","M-PHARM",IF((MID(E993,5,2))="47","CIVIL-ENG",0)))))))))))))))))))))))))))))))))))))</f>
        <v/>
      </c>
      <c r="G993" s="90">
        <f>IF((LEFT(E993,3))="063","Fall-2006",IF((LEFT(E993,3))="071","Spring-2007",IF((LEFT(E993,3))="072","Summer-2007",IF((LEFT(E993,3))="073","Fall-2007",IF((LEFT(E993,3))="081","Spring-2008",IF((LEFT(E993,3))="082","Summer-2008",IF((LEFT(E993,3))="083","Fall-2008",IF((LEFT(E993,3))="091","Spring-2009",IF((LEFT(E993,3))="092","Summer-2009",IF((LEFT(E993,3))="093","Fall-2009",IF((LEFT(E993,3))="101","Spring-2010",IF((LEFT(E993,3))="102","Summer-2010",IF((LEFT(E993,3))="103","Fall-2010",IF((LEFT(E993,3))="111","Spring-2011",IF((LEFT(E993,3))="112","Summer-2011",IF((LEFT(E993,3))="113","Fall-2011",IF((LEFT(E993,3))="121","Spring-2012",IF((LEFT(E993,3))="122","Summer-2012",IF((LEFT(E993,3))="123","Fall-2012",IF((LEFT(E993,3))="131","Spring-2013",IF((LEFT(E993,3))="132","Summer-2013",IF((LEFT(E993,3))="133","Fall-2013",IF((LEFT(E993,3))="141","Spring-2014",IF((LEFT(E993,3))="142","Summer-2014",IF((LEFT(E993,3))="143","Fall-2014",0)))))))))))))))))))))))))</f>
        <v/>
      </c>
      <c r="H993" s="77" t="inlineStr">
        <is>
          <t>Spring- 2015</t>
        </is>
      </c>
      <c r="I993" s="71" t="inlineStr">
        <is>
          <t>Xon Co. Ltd.</t>
        </is>
      </c>
      <c r="J993" s="77" t="inlineStr">
        <is>
          <t>Software 
Engineer</t>
        </is>
      </c>
      <c r="K993" s="77" t="inlineStr">
        <is>
          <t>-</t>
        </is>
      </c>
      <c r="L993" s="77" t="inlineStr">
        <is>
          <t>Shakhipur, Tangail</t>
        </is>
      </c>
      <c r="M993" s="76" t="inlineStr">
        <is>
          <t>8801764-341179</t>
        </is>
      </c>
      <c r="N993" s="77" t="inlineStr">
        <is>
          <t>farhad1173@gmail.com</t>
        </is>
      </c>
    </row>
    <row customHeight="1" ht="12.75" r="994" s="161">
      <c r="A994" s="10" t="n"/>
      <c r="B994" s="77" t="n">
        <v>994</v>
      </c>
      <c r="C994" s="77" t="n"/>
      <c r="D994" s="98" t="inlineStr">
        <is>
          <t>Md. Nurunnabi</t>
        </is>
      </c>
      <c r="E994" s="98" t="inlineStr">
        <is>
          <t>093-26-043</t>
        </is>
      </c>
      <c r="F994" s="49">
        <f>IF((MID(E994,5,2))="10","ENG",IF((MID(E994,5,2))="11","BBA",IF((MID(E994,5,2))="12","MBA(E)",IF((MID(E994,5,2))="14","MBA",IF((MID(E994,5,2))="15","CSE",IF((MID(E994,5,2))="16","CIS",IF((MID(E994,5,2))="17","MS-MIS",IF((MID(E994,5,2))="18","B.COM",IF((MID(E994,5,2))="19","ETE",IF((MID(E994,5,2))="20","CS",IF((MID(E994,5,2))="21","MA-ENG(P)",IF((MID(E994,5,2))="22","MA-ENG(F)",IF((MID(E994,5,2))="23","TE",IF((MID(E994,5,2))="24","JMC",IF((MID(E994,5,2))="25","MS-CSE",IF((MID(E994,5,2))="26","LLB(H)",IF((MID(E994,5,2))="27","BRE",IF((MID(E994,5,2))="28","MSS-JMC",IF((MID(E994,5,2))="29","PHARMACY",IF((MID(E994,5,2))="30","ESDM",IF((MID(E994,5,2))="31","MS-ETE",IF((MID(E994,5,2))="32","MS-TE",IF((MID(E994,5,2))="33","EEE",IF((MID(E994,5,2))="34","NFE",IF((MID(E994,5,2))="35","SWE",IF((MID(E994,5,2))="36","LLB(P)",IF((MID(E994,5,2))="37","LLM(Pre)",IF((MID(E994,5,2))="38","LLM(F)",IF((MID(E994,5,2))="39","ICT",IF((MID(E994,5,2))="40","MTCA",IF((MID(E994,5,2))="41","MS-PH",IF((MID(E994,5,2))="42","ARCH",IF((MID(E994,5,2))="43","THM",IF((MID(E994,5,2))="44","MS-SWE",IF((MID(E994,5,2))="45","ENTRE",IF((MID(E994,5,2))="46","M-PHARM",IF((MID(E994,5,2))="47","CIVIL-ENG",0)))))))))))))))))))))))))))))))))))))</f>
        <v/>
      </c>
      <c r="G994" s="90">
        <f>IF((LEFT(E994,3))="063","Fall-2006",IF((LEFT(E994,3))="071","Spring-2007",IF((LEFT(E994,3))="072","Summer-2007",IF((LEFT(E994,3))="073","Fall-2007",IF((LEFT(E994,3))="081","Spring-2008",IF((LEFT(E994,3))="082","Summer-2008",IF((LEFT(E994,3))="083","Fall-2008",IF((LEFT(E994,3))="091","Spring-2009",IF((LEFT(E994,3))="092","Summer-2009",IF((LEFT(E994,3))="093","Fall-2009",IF((LEFT(E994,3))="101","Spring-2010",IF((LEFT(E994,3))="102","Summer-2010",IF((LEFT(E994,3))="103","Fall-2010",IF((LEFT(E994,3))="111","Spring-2011",IF((LEFT(E994,3))="112","Summer-2011",IF((LEFT(E994,3))="113","Fall-2011",IF((LEFT(E994,3))="121","Spring-2012",IF((LEFT(E994,3))="122","Summer-2012",IF((LEFT(E994,3))="123","Fall-2012",IF((LEFT(E994,3))="131","Spring-2013",IF((LEFT(E994,3))="132","Summer-2013",IF((LEFT(E994,3))="133","Fall-2013",IF((LEFT(E994,3))="141","Spring-2014",IF((LEFT(E994,3))="142","Summer-2014",IF((LEFT(E994,3))="143","Fall-2014",0)))))))))))))))))))))))))</f>
        <v/>
      </c>
      <c r="H994" s="77" t="inlineStr">
        <is>
          <t>Summar-
2015</t>
        </is>
      </c>
      <c r="I994" s="71" t="inlineStr">
        <is>
          <t>-</t>
        </is>
      </c>
      <c r="J994" s="77" t="inlineStr">
        <is>
          <t>-</t>
        </is>
      </c>
      <c r="K994" s="77" t="inlineStr">
        <is>
          <t>708, Kazipara, 
Nannamiya Road, Mirpur</t>
        </is>
      </c>
      <c r="L994" s="77" t="inlineStr">
        <is>
          <t>Vill &amp; Post: Narina
Shahzadpur, Sherajgonj</t>
        </is>
      </c>
      <c r="M994" s="76" t="inlineStr">
        <is>
          <t>8801714-570812</t>
        </is>
      </c>
      <c r="N994" s="77" t="inlineStr">
        <is>
          <t>-</t>
        </is>
      </c>
    </row>
    <row customHeight="1" ht="12.75" r="995" s="161">
      <c r="A995" s="10" t="n"/>
      <c r="B995" s="77" t="n">
        <v>995</v>
      </c>
      <c r="C995" s="77" t="n"/>
      <c r="D995" s="98" t="inlineStr">
        <is>
          <t>Md. Reyad Hossain</t>
        </is>
      </c>
      <c r="E995" s="98" t="inlineStr">
        <is>
          <t>113-15-1521</t>
        </is>
      </c>
      <c r="F995" s="49">
        <f>IF((MID(E995,5,2))="10","ENG",IF((MID(E995,5,2))="11","BBA",IF((MID(E995,5,2))="12","MBA(E)",IF((MID(E995,5,2))="14","MBA",IF((MID(E995,5,2))="15","CSE",IF((MID(E995,5,2))="16","CIS",IF((MID(E995,5,2))="17","MS-MIS",IF((MID(E995,5,2))="18","B.COM",IF((MID(E995,5,2))="19","ETE",IF((MID(E995,5,2))="20","CS",IF((MID(E995,5,2))="21","MA-ENG(P)",IF((MID(E995,5,2))="22","MA-ENG(F)",IF((MID(E995,5,2))="23","TE",IF((MID(E995,5,2))="24","JMC",IF((MID(E995,5,2))="25","MS-CSE",IF((MID(E995,5,2))="26","LLB(H)",IF((MID(E995,5,2))="27","BRE",IF((MID(E995,5,2))="28","MSS-JMC",IF((MID(E995,5,2))="29","PHARMACY",IF((MID(E995,5,2))="30","ESDM",IF((MID(E995,5,2))="31","MS-ETE",IF((MID(E995,5,2))="32","MS-TE",IF((MID(E995,5,2))="33","EEE",IF((MID(E995,5,2))="34","NFE",IF((MID(E995,5,2))="35","SWE",IF((MID(E995,5,2))="36","LLB(P)",IF((MID(E995,5,2))="37","LLM(Pre)",IF((MID(E995,5,2))="38","LLM(F)",IF((MID(E995,5,2))="39","ICT",IF((MID(E995,5,2))="40","MTCA",IF((MID(E995,5,2))="41","MS-PH",IF((MID(E995,5,2))="42","ARCH",IF((MID(E995,5,2))="43","THM",IF((MID(E995,5,2))="44","MS-SWE",IF((MID(E995,5,2))="45","ENTRE",IF((MID(E995,5,2))="46","M-PHARM",IF((MID(E995,5,2))="47","CIVIL-ENG",0)))))))))))))))))))))))))))))))))))))</f>
        <v/>
      </c>
      <c r="G995" s="90">
        <f>IF((LEFT(E995,3))="063","Fall-2006",IF((LEFT(E995,3))="071","Spring-2007",IF((LEFT(E995,3))="072","Summer-2007",IF((LEFT(E995,3))="073","Fall-2007",IF((LEFT(E995,3))="081","Spring-2008",IF((LEFT(E995,3))="082","Summer-2008",IF((LEFT(E995,3))="083","Fall-2008",IF((LEFT(E995,3))="091","Spring-2009",IF((LEFT(E995,3))="092","Summer-2009",IF((LEFT(E995,3))="093","Fall-2009",IF((LEFT(E995,3))="101","Spring-2010",IF((LEFT(E995,3))="102","Summer-2010",IF((LEFT(E995,3))="103","Fall-2010",IF((LEFT(E995,3))="111","Spring-2011",IF((LEFT(E995,3))="112","Summer-2011",IF((LEFT(E995,3))="113","Fall-2011",IF((LEFT(E995,3))="121","Spring-2012",IF((LEFT(E995,3))="122","Summer-2012",IF((LEFT(E995,3))="123","Fall-2012",IF((LEFT(E995,3))="131","Spring-2013",IF((LEFT(E995,3))="132","Summer-2013",IF((LEFT(E995,3))="133","Fall-2013",IF((LEFT(E995,3))="141","Spring-2014",IF((LEFT(E995,3))="142","Summer-2014",IF((LEFT(E995,3))="143","Fall-2014",0)))))))))))))))))))))))))</f>
        <v/>
      </c>
      <c r="H995" s="77" t="inlineStr">
        <is>
          <t>Spring- 2015</t>
        </is>
      </c>
      <c r="I995" s="71" t="inlineStr">
        <is>
          <t>Genex Infasys Ltd.</t>
        </is>
      </c>
      <c r="J995" s="77" t="inlineStr">
        <is>
          <t>Sr. Excecutive</t>
        </is>
      </c>
      <c r="K995" s="77" t="inlineStr">
        <is>
          <t>CB-71 (4-A), Dhaka
Cantonment</t>
        </is>
      </c>
      <c r="L995" s="77" t="inlineStr">
        <is>
          <t>Vill &amp; Post: Awar,
Bnanaripara, Barisal</t>
        </is>
      </c>
      <c r="M995" s="76" t="inlineStr">
        <is>
          <t>8801719-309086</t>
        </is>
      </c>
      <c r="N995" s="77" t="inlineStr">
        <is>
          <t>riyad.cse@gmail.com</t>
        </is>
      </c>
    </row>
    <row customHeight="1" ht="12.75" r="996" s="161">
      <c r="A996" s="10" t="n"/>
      <c r="B996" s="77" t="n">
        <v>996</v>
      </c>
      <c r="C996" s="77" t="n"/>
      <c r="D996" s="98" t="inlineStr">
        <is>
          <t>Md. Hasan Imam 
Majumder</t>
        </is>
      </c>
      <c r="E996" s="98" t="inlineStr">
        <is>
          <t>101-33-200</t>
        </is>
      </c>
      <c r="F996" s="49">
        <f>IF((MID(E996,5,2))="10","ENG",IF((MID(E996,5,2))="11","BBA",IF((MID(E996,5,2))="12","MBA(E)",IF((MID(E996,5,2))="14","MBA",IF((MID(E996,5,2))="15","CSE",IF((MID(E996,5,2))="16","CIS",IF((MID(E996,5,2))="17","MS-MIS",IF((MID(E996,5,2))="18","B.COM",IF((MID(E996,5,2))="19","ETE",IF((MID(E996,5,2))="20","CS",IF((MID(E996,5,2))="21","MA-ENG(P)",IF((MID(E996,5,2))="22","MA-ENG(F)",IF((MID(E996,5,2))="23","TE",IF((MID(E996,5,2))="24","JMC",IF((MID(E996,5,2))="25","MS-CSE",IF((MID(E996,5,2))="26","LLB(H)",IF((MID(E996,5,2))="27","BRE",IF((MID(E996,5,2))="28","MSS-JMC",IF((MID(E996,5,2))="29","PHARMACY",IF((MID(E996,5,2))="30","ESDM",IF((MID(E996,5,2))="31","MS-ETE",IF((MID(E996,5,2))="32","MS-TE",IF((MID(E996,5,2))="33","EEE",IF((MID(E996,5,2))="34","NFE",IF((MID(E996,5,2))="35","SWE",IF((MID(E996,5,2))="36","LLB(P)",IF((MID(E996,5,2))="37","LLM(Pre)",IF((MID(E996,5,2))="38","LLM(F)",IF((MID(E996,5,2))="39","ICT",IF((MID(E996,5,2))="40","MTCA",IF((MID(E996,5,2))="41","MS-PH",IF((MID(E996,5,2))="42","ARCH",IF((MID(E996,5,2))="43","THM",IF((MID(E996,5,2))="44","MS-SWE",IF((MID(E996,5,2))="45","ENTRE",IF((MID(E996,5,2))="46","M-PHARM",IF((MID(E996,5,2))="47","CIVIL-ENG",0)))))))))))))))))))))))))))))))))))))</f>
        <v/>
      </c>
      <c r="G996" s="90">
        <f>IF((LEFT(E996,3))="063","Fall-2006",IF((LEFT(E996,3))="071","Spring-2007",IF((LEFT(E996,3))="072","Summer-2007",IF((LEFT(E996,3))="073","Fall-2007",IF((LEFT(E996,3))="081","Spring-2008",IF((LEFT(E996,3))="082","Summer-2008",IF((LEFT(E996,3))="083","Fall-2008",IF((LEFT(E996,3))="091","Spring-2009",IF((LEFT(E996,3))="092","Summer-2009",IF((LEFT(E996,3))="093","Fall-2009",IF((LEFT(E996,3))="101","Spring-2010",IF((LEFT(E996,3))="102","Summer-2010",IF((LEFT(E996,3))="103","Fall-2010",IF((LEFT(E996,3))="111","Spring-2011",IF((LEFT(E996,3))="112","Summer-2011",IF((LEFT(E996,3))="113","Fall-2011",IF((LEFT(E996,3))="121","Spring-2012",IF((LEFT(E996,3))="122","Summer-2012",IF((LEFT(E996,3))="123","Fall-2012",IF((LEFT(E996,3))="131","Spring-2013",IF((LEFT(E996,3))="132","Summer-2013",IF((LEFT(E996,3))="133","Fall-2013",IF((LEFT(E996,3))="141","Spring-2014",IF((LEFT(E996,3))="142","Summer-2014",IF((LEFT(E996,3))="143","Fall-2014",0)))))))))))))))))))))))))</f>
        <v/>
      </c>
      <c r="H996" s="77" t="inlineStr">
        <is>
          <t>Summer-
2014</t>
        </is>
      </c>
      <c r="I996" s="71" t="inlineStr">
        <is>
          <t>-</t>
        </is>
      </c>
      <c r="J996" s="77" t="inlineStr">
        <is>
          <t>-</t>
        </is>
      </c>
      <c r="K996" s="77" t="inlineStr">
        <is>
          <t>10/3 New Radio Colony
Bangladesh Beter, 
Kalyanpur, Dhaka</t>
        </is>
      </c>
      <c r="L996" s="77" t="inlineStr">
        <is>
          <t>Vill: Bijoypur, PO: Pak 
Bijoypur, Shahrasti, 
Chandpur</t>
        </is>
      </c>
      <c r="M996" s="76" t="inlineStr">
        <is>
          <t>8801681-540055
8801919-401270</t>
        </is>
      </c>
      <c r="N996" s="77" t="inlineStr">
        <is>
          <t>hasanmanik798@yahoo.com</t>
        </is>
      </c>
    </row>
    <row customHeight="1" ht="12.75" r="997" s="161">
      <c r="A997" s="10" t="n"/>
      <c r="B997" s="77" t="n">
        <v>997</v>
      </c>
      <c r="C997" s="77" t="n"/>
      <c r="D997" s="98" t="inlineStr">
        <is>
          <t>Md. Arafatur 
Rahaman</t>
        </is>
      </c>
      <c r="E997" s="98" t="inlineStr">
        <is>
          <t>101-33-135</t>
        </is>
      </c>
      <c r="F997" s="49">
        <f>IF((MID(E997,5,2))="10","ENG",IF((MID(E997,5,2))="11","BBA",IF((MID(E997,5,2))="12","MBA(E)",IF((MID(E997,5,2))="14","MBA",IF((MID(E997,5,2))="15","CSE",IF((MID(E997,5,2))="16","CIS",IF((MID(E997,5,2))="17","MS-MIS",IF((MID(E997,5,2))="18","B.COM",IF((MID(E997,5,2))="19","ETE",IF((MID(E997,5,2))="20","CS",IF((MID(E997,5,2))="21","MA-ENG(P)",IF((MID(E997,5,2))="22","MA-ENG(F)",IF((MID(E997,5,2))="23","TE",IF((MID(E997,5,2))="24","JMC",IF((MID(E997,5,2))="25","MS-CSE",IF((MID(E997,5,2))="26","LLB(H)",IF((MID(E997,5,2))="27","BRE",IF((MID(E997,5,2))="28","MSS-JMC",IF((MID(E997,5,2))="29","PHARMACY",IF((MID(E997,5,2))="30","ESDM",IF((MID(E997,5,2))="31","MS-ETE",IF((MID(E997,5,2))="32","MS-TE",IF((MID(E997,5,2))="33","EEE",IF((MID(E997,5,2))="34","NFE",IF((MID(E997,5,2))="35","SWE",IF((MID(E997,5,2))="36","LLB(P)",IF((MID(E997,5,2))="37","LLM(Pre)",IF((MID(E997,5,2))="38","LLM(F)",IF((MID(E997,5,2))="39","ICT",IF((MID(E997,5,2))="40","MTCA",IF((MID(E997,5,2))="41","MS-PH",IF((MID(E997,5,2))="42","ARCH",IF((MID(E997,5,2))="43","THM",IF((MID(E997,5,2))="44","MS-SWE",IF((MID(E997,5,2))="45","ENTRE",IF((MID(E997,5,2))="46","M-PHARM",IF((MID(E997,5,2))="47","CIVIL-ENG",0)))))))))))))))))))))))))))))))))))))</f>
        <v/>
      </c>
      <c r="G997" s="90">
        <f>IF((LEFT(E997,3))="063","Fall-2006",IF((LEFT(E997,3))="071","Spring-2007",IF((LEFT(E997,3))="072","Summer-2007",IF((LEFT(E997,3))="073","Fall-2007",IF((LEFT(E997,3))="081","Spring-2008",IF((LEFT(E997,3))="082","Summer-2008",IF((LEFT(E997,3))="083","Fall-2008",IF((LEFT(E997,3))="091","Spring-2009",IF((LEFT(E997,3))="092","Summer-2009",IF((LEFT(E997,3))="093","Fall-2009",IF((LEFT(E997,3))="101","Spring-2010",IF((LEFT(E997,3))="102","Summer-2010",IF((LEFT(E997,3))="103","Fall-2010",IF((LEFT(E997,3))="111","Spring-2011",IF((LEFT(E997,3))="112","Summer-2011",IF((LEFT(E997,3))="113","Fall-2011",IF((LEFT(E997,3))="121","Spring-2012",IF((LEFT(E997,3))="122","Summer-2012",IF((LEFT(E997,3))="123","Fall-2012",IF((LEFT(E997,3))="131","Spring-2013",IF((LEFT(E997,3))="132","Summer-2013",IF((LEFT(E997,3))="133","Fall-2013",IF((LEFT(E997,3))="141","Spring-2014",IF((LEFT(E997,3))="142","Summer-2014",IF((LEFT(E997,3))="143","Fall-2014",0)))))))))))))))))))))))))</f>
        <v/>
      </c>
      <c r="H997" s="77" t="inlineStr">
        <is>
          <t>Summer-
2014</t>
        </is>
      </c>
      <c r="I997" s="71" t="inlineStr">
        <is>
          <t>-</t>
        </is>
      </c>
      <c r="J997" s="77" t="inlineStr">
        <is>
          <t>-</t>
        </is>
      </c>
      <c r="K997" s="77" t="inlineStr">
        <is>
          <t>Road#1, House#10/a
Flat#4/b, Kalyanpur, 
Mirpur</t>
        </is>
      </c>
      <c r="L997" s="77" t="inlineStr">
        <is>
          <t>Vill: Kuripakia, 
PO:Boalia, 
PS: Singra, DIS:Natore</t>
        </is>
      </c>
      <c r="M997" s="76" t="inlineStr">
        <is>
          <t>8801737-120581</t>
        </is>
      </c>
      <c r="N997" s="77" t="inlineStr">
        <is>
          <t>arafatshuvo0135@gmail.com</t>
        </is>
      </c>
    </row>
    <row customHeight="1" ht="12.75" r="998" s="161">
      <c r="A998" s="10" t="n"/>
      <c r="B998" s="77" t="n">
        <v>998</v>
      </c>
      <c r="C998" s="77" t="n"/>
      <c r="D998" s="98" t="inlineStr">
        <is>
          <t>Badhon Sarker</t>
        </is>
      </c>
      <c r="E998" s="98" t="inlineStr">
        <is>
          <t>112-11-2104</t>
        </is>
      </c>
      <c r="F998" s="49">
        <f>IF((MID(E998,5,2))="10","ENG",IF((MID(E998,5,2))="11","BBA",IF((MID(E998,5,2))="12","MBA(E)",IF((MID(E998,5,2))="14","MBA",IF((MID(E998,5,2))="15","CSE",IF((MID(E998,5,2))="16","CIS",IF((MID(E998,5,2))="17","MS-MIS",IF((MID(E998,5,2))="18","B.COM",IF((MID(E998,5,2))="19","ETE",IF((MID(E998,5,2))="20","CS",IF((MID(E998,5,2))="21","MA-ENG(P)",IF((MID(E998,5,2))="22","MA-ENG(F)",IF((MID(E998,5,2))="23","TE",IF((MID(E998,5,2))="24","JMC",IF((MID(E998,5,2))="25","MS-CSE",IF((MID(E998,5,2))="26","LLB(H)",IF((MID(E998,5,2))="27","BRE",IF((MID(E998,5,2))="28","MSS-JMC",IF((MID(E998,5,2))="29","PHARMACY",IF((MID(E998,5,2))="30","ESDM",IF((MID(E998,5,2))="31","MS-ETE",IF((MID(E998,5,2))="32","MS-TE",IF((MID(E998,5,2))="33","EEE",IF((MID(E998,5,2))="34","NFE",IF((MID(E998,5,2))="35","SWE",IF((MID(E998,5,2))="36","LLB(P)",IF((MID(E998,5,2))="37","LLM(Pre)",IF((MID(E998,5,2))="38","LLM(F)",IF((MID(E998,5,2))="39","ICT",IF((MID(E998,5,2))="40","MTCA",IF((MID(E998,5,2))="41","MS-PH",IF((MID(E998,5,2))="42","ARCH",IF((MID(E998,5,2))="43","THM",IF((MID(E998,5,2))="44","MS-SWE",IF((MID(E998,5,2))="45","ENTRE",IF((MID(E998,5,2))="46","M-PHARM",IF((MID(E998,5,2))="47","CIVIL-ENG",0)))))))))))))))))))))))))))))))))))))</f>
        <v/>
      </c>
      <c r="G998" s="90">
        <f>IF((LEFT(E998,3))="063","Fall-2006",IF((LEFT(E998,3))="071","Spring-2007",IF((LEFT(E998,3))="072","Summer-2007",IF((LEFT(E998,3))="073","Fall-2007",IF((LEFT(E998,3))="081","Spring-2008",IF((LEFT(E998,3))="082","Summer-2008",IF((LEFT(E998,3))="083","Fall-2008",IF((LEFT(E998,3))="091","Spring-2009",IF((LEFT(E998,3))="092","Summer-2009",IF((LEFT(E998,3))="093","Fall-2009",IF((LEFT(E998,3))="101","Spring-2010",IF((LEFT(E998,3))="102","Summer-2010",IF((LEFT(E998,3))="103","Fall-2010",IF((LEFT(E998,3))="111","Spring-2011",IF((LEFT(E998,3))="112","Summer-2011",IF((LEFT(E998,3))="113","Fall-2011",IF((LEFT(E998,3))="121","Spring-2012",IF((LEFT(E998,3))="122","Summer-2012",IF((LEFT(E998,3))="123","Fall-2012",IF((LEFT(E998,3))="131","Spring-2013",IF((LEFT(E998,3))="132","Summer-2013",IF((LEFT(E998,3))="133","Fall-2013",IF((LEFT(E998,3))="141","Spring-2014",IF((LEFT(E998,3))="142","Summer-2014",IF((LEFT(E998,3))="143","Fall-2014",0)))))))))))))))))))))))))</f>
        <v/>
      </c>
      <c r="H998" s="77" t="inlineStr">
        <is>
          <t>Fall-2015</t>
        </is>
      </c>
      <c r="I998" s="71" t="inlineStr">
        <is>
          <t>-</t>
        </is>
      </c>
      <c r="J998" s="77" t="inlineStr">
        <is>
          <t>-</t>
        </is>
      </c>
      <c r="K998" s="77" t="inlineStr">
        <is>
          <t>32/2, Shukrabad, 
Dhanmondi</t>
        </is>
      </c>
      <c r="L998" s="77" t="inlineStr">
        <is>
          <t>Vill: Gayabandha, PO: Talora, 
PS: Dupchachia, DIS: Bogra</t>
        </is>
      </c>
      <c r="M998" s="76" t="inlineStr">
        <is>
          <t>8801741-163577</t>
        </is>
      </c>
      <c r="N998" s="77" t="inlineStr">
        <is>
          <t>badhon11-2104@diu.edu.bd</t>
        </is>
      </c>
    </row>
    <row customHeight="1" ht="25.5" r="999" s="161">
      <c r="A999" s="10" t="n"/>
      <c r="B999" s="77" t="n">
        <v>999</v>
      </c>
      <c r="C999" s="77" t="n"/>
      <c r="D999" s="98" t="inlineStr">
        <is>
          <t>Md. Jaidul Islam</t>
        </is>
      </c>
      <c r="E999" s="98" t="inlineStr">
        <is>
          <t>111-10-122</t>
        </is>
      </c>
      <c r="F999" s="49">
        <f>IF((MID(E999,5,2))="10","ENG",IF((MID(E999,5,2))="11","BBA",IF((MID(E999,5,2))="12","MBA(E)",IF((MID(E999,5,2))="14","MBA",IF((MID(E999,5,2))="15","CSE",IF((MID(E999,5,2))="16","CIS",IF((MID(E999,5,2))="17","MS-MIS",IF((MID(E999,5,2))="18","B.COM",IF((MID(E999,5,2))="19","ETE",IF((MID(E999,5,2))="20","CS",IF((MID(E999,5,2))="21","MA-ENG(P)",IF((MID(E999,5,2))="22","MA-ENG(F)",IF((MID(E999,5,2))="23","TE",IF((MID(E999,5,2))="24","JMC",IF((MID(E999,5,2))="25","MS-CSE",IF((MID(E999,5,2))="26","LLB(H)",IF((MID(E999,5,2))="27","BRE",IF((MID(E999,5,2))="28","MSS-JMC",IF((MID(E999,5,2))="29","PHARMACY",IF((MID(E999,5,2))="30","ESDM",IF((MID(E999,5,2))="31","MS-ETE",IF((MID(E999,5,2))="32","MS-TE",IF((MID(E999,5,2))="33","EEE",IF((MID(E999,5,2))="34","NFE",IF((MID(E999,5,2))="35","SWE",IF((MID(E999,5,2))="36","LLB(P)",IF((MID(E999,5,2))="37","LLM(Pre)",IF((MID(E999,5,2))="38","LLM(F)",IF((MID(E999,5,2))="39","ICT",IF((MID(E999,5,2))="40","MTCA",IF((MID(E999,5,2))="41","MS-PH",IF((MID(E999,5,2))="42","ARCH",IF((MID(E999,5,2))="43","THM",IF((MID(E999,5,2))="44","MS-SWE",IF((MID(E999,5,2))="45","ENTRE",IF((MID(E999,5,2))="46","M-PHARM",IF((MID(E999,5,2))="47","CIVIL-ENG",0)))))))))))))))))))))))))))))))))))))</f>
        <v/>
      </c>
      <c r="G999" s="90">
        <f>IF((LEFT(E999,3))="063","Fall-2006",IF((LEFT(E999,3))="071","Spring-2007",IF((LEFT(E999,3))="072","Summer-2007",IF((LEFT(E999,3))="073","Fall-2007",IF((LEFT(E999,3))="081","Spring-2008",IF((LEFT(E999,3))="082","Summer-2008",IF((LEFT(E999,3))="083","Fall-2008",IF((LEFT(E999,3))="091","Spring-2009",IF((LEFT(E999,3))="092","Summer-2009",IF((LEFT(E999,3))="093","Fall-2009",IF((LEFT(E999,3))="101","Spring-2010",IF((LEFT(E999,3))="102","Summer-2010",IF((LEFT(E999,3))="103","Fall-2010",IF((LEFT(E999,3))="111","Spring-2011",IF((LEFT(E999,3))="112","Summer-2011",IF((LEFT(E999,3))="113","Fall-2011",IF((LEFT(E999,3))="121","Spring-2012",IF((LEFT(E999,3))="122","Summer-2012",IF((LEFT(E999,3))="123","Fall-2012",IF((LEFT(E999,3))="131","Spring-2013",IF((LEFT(E999,3))="132","Summer-2013",IF((LEFT(E999,3))="133","Fall-2013",IF((LEFT(E999,3))="141","Spring-2014",IF((LEFT(E999,3))="142","Summer-2014",IF((LEFT(E999,3))="143","Fall-2014",0)))))))))))))))))))))))))</f>
        <v/>
      </c>
      <c r="H999" s="77" t="inlineStr">
        <is>
          <t>Summer-
2014</t>
        </is>
      </c>
      <c r="I999" s="71" t="inlineStr">
        <is>
          <t>North South 
Housing (Pvt.) Ltd.</t>
        </is>
      </c>
      <c r="J999" s="77" t="inlineStr">
        <is>
          <t>Administrative
Officer</t>
        </is>
      </c>
      <c r="K999" s="77" t="inlineStr">
        <is>
          <t>Nikonju</t>
        </is>
      </c>
      <c r="L999" s="77" t="inlineStr">
        <is>
          <t>Vill: Parabortha, 
Po: Ullukhula, 
PS: Kaligong, 
DIS: Gazipur</t>
        </is>
      </c>
      <c r="M999" s="76" t="inlineStr">
        <is>
          <t>8801824-845691</t>
        </is>
      </c>
      <c r="N999" s="77" t="inlineStr">
        <is>
          <t>jaiduluub@gmail.com</t>
        </is>
      </c>
    </row>
    <row customHeight="1" ht="12.75" r="1000" s="161">
      <c r="A1000" s="10" t="n"/>
      <c r="B1000" s="77" t="n">
        <v>1000</v>
      </c>
      <c r="C1000" s="77" t="n"/>
      <c r="D1000" s="98" t="inlineStr">
        <is>
          <t>Tania Akter</t>
        </is>
      </c>
      <c r="E1000" s="98" t="inlineStr">
        <is>
          <t>111-10-121</t>
        </is>
      </c>
      <c r="F1000" s="49">
        <f>IF((MID(E1000,5,2))="10","ENG",IF((MID(E1000,5,2))="11","BBA",IF((MID(E1000,5,2))="12","MBA(E)",IF((MID(E1000,5,2))="14","MBA",IF((MID(E1000,5,2))="15","CSE",IF((MID(E1000,5,2))="16","CIS",IF((MID(E1000,5,2))="17","MS-MIS",IF((MID(E1000,5,2))="18","B.COM",IF((MID(E1000,5,2))="19","ETE",IF((MID(E1000,5,2))="20","CS",IF((MID(E1000,5,2))="21","MA-ENG(P)",IF((MID(E1000,5,2))="22","MA-ENG(F)",IF((MID(E1000,5,2))="23","TE",IF((MID(E1000,5,2))="24","JMC",IF((MID(E1000,5,2))="25","MS-CSE",IF((MID(E1000,5,2))="26","LLB(H)",IF((MID(E1000,5,2))="27","BRE",IF((MID(E1000,5,2))="28","MSS-JMC",IF((MID(E1000,5,2))="29","PHARMACY",IF((MID(E1000,5,2))="30","ESDM",IF((MID(E1000,5,2))="31","MS-ETE",IF((MID(E1000,5,2))="32","MS-TE",IF((MID(E1000,5,2))="33","EEE",IF((MID(E1000,5,2))="34","NFE",IF((MID(E1000,5,2))="35","SWE",IF((MID(E1000,5,2))="36","LLB(P)",IF((MID(E1000,5,2))="37","LLM(Pre)",IF((MID(E1000,5,2))="38","LLM(F)",IF((MID(E1000,5,2))="39","ICT",IF((MID(E1000,5,2))="40","MTCA",IF((MID(E1000,5,2))="41","MS-PH",IF((MID(E1000,5,2))="42","ARCH",IF((MID(E1000,5,2))="43","THM",IF((MID(E1000,5,2))="44","MS-SWE",IF((MID(E1000,5,2))="45","ENTRE",IF((MID(E1000,5,2))="46","M-PHARM",IF((MID(E1000,5,2))="47","CIVIL-ENG",0)))))))))))))))))))))))))))))))))))))</f>
        <v/>
      </c>
      <c r="G1000" s="90">
        <f>IF((LEFT(E1000,3))="063","Fall-2006",IF((LEFT(E1000,3))="071","Spring-2007",IF((LEFT(E1000,3))="072","Summer-2007",IF((LEFT(E1000,3))="073","Fall-2007",IF((LEFT(E1000,3))="081","Spring-2008",IF((LEFT(E1000,3))="082","Summer-2008",IF((LEFT(E1000,3))="083","Fall-2008",IF((LEFT(E1000,3))="091","Spring-2009",IF((LEFT(E1000,3))="092","Summer-2009",IF((LEFT(E1000,3))="093","Fall-2009",IF((LEFT(E1000,3))="101","Spring-2010",IF((LEFT(E1000,3))="102","Summer-2010",IF((LEFT(E1000,3))="103","Fall-2010",IF((LEFT(E1000,3))="111","Spring-2011",IF((LEFT(E1000,3))="112","Summer-2011",IF((LEFT(E1000,3))="113","Fall-2011",IF((LEFT(E1000,3))="121","Spring-2012",IF((LEFT(E1000,3))="122","Summer-2012",IF((LEFT(E1000,3))="123","Fall-2012",IF((LEFT(E1000,3))="131","Spring-2013",IF((LEFT(E1000,3))="132","Summer-2013",IF((LEFT(E1000,3))="133","Fall-2013",IF((LEFT(E1000,3))="141","Spring-2014",IF((LEFT(E1000,3))="142","Summer-2014",IF((LEFT(E1000,3))="143","Fall-2014",0)))))))))))))))))))))))))</f>
        <v/>
      </c>
      <c r="H1000" s="77" t="inlineStr">
        <is>
          <t>Summer-
2014</t>
        </is>
      </c>
      <c r="I1000" s="71" t="inlineStr">
        <is>
          <t>-</t>
        </is>
      </c>
      <c r="J1000" s="77" t="inlineStr">
        <is>
          <t>-</t>
        </is>
      </c>
      <c r="K1000" s="77" t="inlineStr">
        <is>
          <t>Bashundhara 
Residential Area, 
Block-D, R#4, House#41</t>
        </is>
      </c>
      <c r="L1000" s="77" t="inlineStr">
        <is>
          <t>Vill: Dumni, PO: Talna
PS: Khilkhet,Dhaka</t>
        </is>
      </c>
      <c r="M1000" s="76" t="inlineStr">
        <is>
          <t>8801747-137861</t>
        </is>
      </c>
      <c r="N1000" s="77" t="inlineStr">
        <is>
          <t>-</t>
        </is>
      </c>
    </row>
    <row customHeight="1" ht="25.5" r="1001" s="161">
      <c r="A1001" s="10" t="n"/>
      <c r="B1001" s="77" t="n">
        <v>1001</v>
      </c>
      <c r="C1001" s="77" t="n"/>
      <c r="D1001" s="98" t="inlineStr">
        <is>
          <t>Abdullah-Al-Mamun</t>
        </is>
      </c>
      <c r="E1001" s="98" t="inlineStr">
        <is>
          <t>101-33-157</t>
        </is>
      </c>
      <c r="F1001" s="49">
        <f>IF((MID(E1001,5,2))="10","ENG",IF((MID(E1001,5,2))="11","BBA",IF((MID(E1001,5,2))="12","MBA(E)",IF((MID(E1001,5,2))="14","MBA",IF((MID(E1001,5,2))="15","CSE",IF((MID(E1001,5,2))="16","CIS",IF((MID(E1001,5,2))="17","MS-MIS",IF((MID(E1001,5,2))="18","B.COM",IF((MID(E1001,5,2))="19","ETE",IF((MID(E1001,5,2))="20","CS",IF((MID(E1001,5,2))="21","MA-ENG(P)",IF((MID(E1001,5,2))="22","MA-ENG(F)",IF((MID(E1001,5,2))="23","TE",IF((MID(E1001,5,2))="24","JMC",IF((MID(E1001,5,2))="25","MS-CSE",IF((MID(E1001,5,2))="26","LLB(H)",IF((MID(E1001,5,2))="27","BRE",IF((MID(E1001,5,2))="28","MSS-JMC",IF((MID(E1001,5,2))="29","PHARMACY",IF((MID(E1001,5,2))="30","ESDM",IF((MID(E1001,5,2))="31","MS-ETE",IF((MID(E1001,5,2))="32","MS-TE",IF((MID(E1001,5,2))="33","EEE",IF((MID(E1001,5,2))="34","NFE",IF((MID(E1001,5,2))="35","SWE",IF((MID(E1001,5,2))="36","LLB(P)",IF((MID(E1001,5,2))="37","LLM(Pre)",IF((MID(E1001,5,2))="38","LLM(F)",IF((MID(E1001,5,2))="39","ICT",IF((MID(E1001,5,2))="40","MTCA",IF((MID(E1001,5,2))="41","MS-PH",IF((MID(E1001,5,2))="42","ARCH",IF((MID(E1001,5,2))="43","THM",IF((MID(E1001,5,2))="44","MS-SWE",IF((MID(E1001,5,2))="45","ENTRE",IF((MID(E1001,5,2))="46","M-PHARM",IF((MID(E1001,5,2))="47","CIVIL-ENG",0)))))))))))))))))))))))))))))))))))))</f>
        <v/>
      </c>
      <c r="G1001" s="90">
        <f>IF((LEFT(E1001,3))="063","Fall-2006",IF((LEFT(E1001,3))="071","Spring-2007",IF((LEFT(E1001,3))="072","Summer-2007",IF((LEFT(E1001,3))="073","Fall-2007",IF((LEFT(E1001,3))="081","Spring-2008",IF((LEFT(E1001,3))="082","Summer-2008",IF((LEFT(E1001,3))="083","Fall-2008",IF((LEFT(E1001,3))="091","Spring-2009",IF((LEFT(E1001,3))="092","Summer-2009",IF((LEFT(E1001,3))="093","Fall-2009",IF((LEFT(E1001,3))="101","Spring-2010",IF((LEFT(E1001,3))="102","Summer-2010",IF((LEFT(E1001,3))="103","Fall-2010",IF((LEFT(E1001,3))="111","Spring-2011",IF((LEFT(E1001,3))="112","Summer-2011",IF((LEFT(E1001,3))="113","Fall-2011",IF((LEFT(E1001,3))="121","Spring-2012",IF((LEFT(E1001,3))="122","Summer-2012",IF((LEFT(E1001,3))="123","Fall-2012",IF((LEFT(E1001,3))="131","Spring-2013",IF((LEFT(E1001,3))="132","Summer-2013",IF((LEFT(E1001,3))="133","Fall-2013",IF((LEFT(E1001,3))="141","Spring-2014",IF((LEFT(E1001,3))="142","Summer-2014",IF((LEFT(E1001,3))="143","Fall-2014",0)))))))))))))))))))))))))</f>
        <v/>
      </c>
      <c r="H1001" s="77" t="inlineStr">
        <is>
          <t xml:space="preserve">Spring </t>
        </is>
      </c>
      <c r="I1001" s="71" t="inlineStr">
        <is>
          <t>Triangle Services 
Ltd.</t>
        </is>
      </c>
      <c r="J1001" s="77" t="inlineStr">
        <is>
          <t>Excecutive 
Customer 
Support</t>
        </is>
      </c>
      <c r="K1001" s="77" t="inlineStr">
        <is>
          <t>68/C, Parul Villa, 
Panthepath, Dhaka</t>
        </is>
      </c>
      <c r="L1001" s="77" t="inlineStr">
        <is>
          <t>H# 045, East Side of 
Fishri Office, 
Pabna Sadar,Pabna</t>
        </is>
      </c>
      <c r="M1001" s="76" t="inlineStr">
        <is>
          <t>8801727-866772</t>
        </is>
      </c>
      <c r="N1001" s="77" t="inlineStr">
        <is>
          <t>al_rumi@outlook.com</t>
        </is>
      </c>
    </row>
    <row customHeight="1" ht="12.75" r="1002" s="161">
      <c r="A1002" s="10" t="n"/>
      <c r="B1002" s="77" t="n">
        <v>1002</v>
      </c>
      <c r="C1002" s="77" t="n"/>
      <c r="D1002" s="98" t="inlineStr">
        <is>
          <t>Md. Amanul Arif</t>
        </is>
      </c>
      <c r="E1002" s="98" t="inlineStr">
        <is>
          <t>093-27-159</t>
        </is>
      </c>
      <c r="F1002" s="49">
        <f>IF((MID(E1002,5,2))="10","ENG",IF((MID(E1002,5,2))="11","BBA",IF((MID(E1002,5,2))="12","MBA(E)",IF((MID(E1002,5,2))="14","MBA",IF((MID(E1002,5,2))="15","CSE",IF((MID(E1002,5,2))="16","CIS",IF((MID(E1002,5,2))="17","MS-MIS",IF((MID(E1002,5,2))="18","B.COM",IF((MID(E1002,5,2))="19","ETE",IF((MID(E1002,5,2))="20","CS",IF((MID(E1002,5,2))="21","MA-ENG(P)",IF((MID(E1002,5,2))="22","MA-ENG(F)",IF((MID(E1002,5,2))="23","TE",IF((MID(E1002,5,2))="24","JMC",IF((MID(E1002,5,2))="25","MS-CSE",IF((MID(E1002,5,2))="26","LLB(H)",IF((MID(E1002,5,2))="27","BRE",IF((MID(E1002,5,2))="28","MSS-JMC",IF((MID(E1002,5,2))="29","PHARMACY",IF((MID(E1002,5,2))="30","ESDM",IF((MID(E1002,5,2))="31","MS-ETE",IF((MID(E1002,5,2))="32","MS-TE",IF((MID(E1002,5,2))="33","EEE",IF((MID(E1002,5,2))="34","NFE",IF((MID(E1002,5,2))="35","SWE",IF((MID(E1002,5,2))="36","LLB(P)",IF((MID(E1002,5,2))="37","LLM(Pre)",IF((MID(E1002,5,2))="38","LLM(F)",IF((MID(E1002,5,2))="39","ICT",IF((MID(E1002,5,2))="40","MTCA",IF((MID(E1002,5,2))="41","MS-PH",IF((MID(E1002,5,2))="42","ARCH",IF((MID(E1002,5,2))="43","THM",IF((MID(E1002,5,2))="44","MS-SWE",IF((MID(E1002,5,2))="45","ENTRE",IF((MID(E1002,5,2))="46","M-PHARM",IF((MID(E1002,5,2))="47","CIVIL-ENG",0)))))))))))))))))))))))))))))))))))))</f>
        <v/>
      </c>
      <c r="G1002" s="90">
        <f>IF((LEFT(E1002,3))="063","Fall-2006",IF((LEFT(E1002,3))="071","Spring-2007",IF((LEFT(E1002,3))="072","Summer-2007",IF((LEFT(E1002,3))="073","Fall-2007",IF((LEFT(E1002,3))="081","Spring-2008",IF((LEFT(E1002,3))="082","Summer-2008",IF((LEFT(E1002,3))="083","Fall-2008",IF((LEFT(E1002,3))="091","Spring-2009",IF((LEFT(E1002,3))="092","Summer-2009",IF((LEFT(E1002,3))="093","Fall-2009",IF((LEFT(E1002,3))="101","Spring-2010",IF((LEFT(E1002,3))="102","Summer-2010",IF((LEFT(E1002,3))="103","Fall-2010",IF((LEFT(E1002,3))="111","Spring-2011",IF((LEFT(E1002,3))="112","Summer-2011",IF((LEFT(E1002,3))="113","Fall-2011",IF((LEFT(E1002,3))="121","Spring-2012",IF((LEFT(E1002,3))="122","Summer-2012",IF((LEFT(E1002,3))="123","Fall-2012",IF((LEFT(E1002,3))="131","Spring-2013",IF((LEFT(E1002,3))="132","Summer-2013",IF((LEFT(E1002,3))="133","Fall-2013",IF((LEFT(E1002,3))="141","Spring-2014",IF((LEFT(E1002,3))="142","Summer-2014",IF((LEFT(E1002,3))="143","Fall-2014",0)))))))))))))))))))))))))</f>
        <v/>
      </c>
      <c r="H1002" s="77" t="inlineStr">
        <is>
          <t>Spring-2014</t>
        </is>
      </c>
      <c r="I1002" s="71" t="inlineStr">
        <is>
          <t>Service Engine Ltd</t>
        </is>
      </c>
      <c r="J1002" s="77" t="inlineStr">
        <is>
          <t>Excecutive 
(Risk &amp; Compliance)</t>
        </is>
      </c>
      <c r="K1002" s="77" t="inlineStr">
        <is>
          <t>532, Monipur, Mirpur,
Dhaka</t>
        </is>
      </c>
      <c r="L1002" s="77" t="inlineStr">
        <is>
          <t>Vill: Kashgari, PO: Ranigong, 
PS: Ghoraghat, Dinajpur</t>
        </is>
      </c>
      <c r="M1002" s="76" t="inlineStr">
        <is>
          <t>8801973-946067</t>
        </is>
      </c>
      <c r="N1002" s="77" t="inlineStr">
        <is>
          <t>amanularif@gmail.com</t>
        </is>
      </c>
    </row>
    <row customHeight="1" ht="25.5" r="1003" s="161">
      <c r="A1003" s="10" t="n"/>
      <c r="B1003" s="77" t="n">
        <v>1003</v>
      </c>
      <c r="C1003" s="77" t="n"/>
      <c r="D1003" s="98" t="inlineStr">
        <is>
          <t>Md. Mostafa Tareq</t>
        </is>
      </c>
      <c r="E1003" s="98" t="inlineStr">
        <is>
          <t>111-23-2479</t>
        </is>
      </c>
      <c r="F1003" s="49">
        <f>IF((MID(E1003,5,2))="10","ENG",IF((MID(E1003,5,2))="11","BBA",IF((MID(E1003,5,2))="12","MBA(E)",IF((MID(E1003,5,2))="14","MBA",IF((MID(E1003,5,2))="15","CSE",IF((MID(E1003,5,2))="16","CIS",IF((MID(E1003,5,2))="17","MS-MIS",IF((MID(E1003,5,2))="18","B.COM",IF((MID(E1003,5,2))="19","ETE",IF((MID(E1003,5,2))="20","CS",IF((MID(E1003,5,2))="21","MA-ENG(P)",IF((MID(E1003,5,2))="22","MA-ENG(F)",IF((MID(E1003,5,2))="23","TE",IF((MID(E1003,5,2))="24","JMC",IF((MID(E1003,5,2))="25","MS-CSE",IF((MID(E1003,5,2))="26","LLB(H)",IF((MID(E1003,5,2))="27","BRE",IF((MID(E1003,5,2))="28","MSS-JMC",IF((MID(E1003,5,2))="29","PHARMACY",IF((MID(E1003,5,2))="30","ESDM",IF((MID(E1003,5,2))="31","MS-ETE",IF((MID(E1003,5,2))="32","MS-TE",IF((MID(E1003,5,2))="33","EEE",IF((MID(E1003,5,2))="34","NFE",IF((MID(E1003,5,2))="35","SWE",IF((MID(E1003,5,2))="36","LLB(P)",IF((MID(E1003,5,2))="37","LLM(Pre)",IF((MID(E1003,5,2))="38","LLM(F)",IF((MID(E1003,5,2))="39","ICT",IF((MID(E1003,5,2))="40","MTCA",IF((MID(E1003,5,2))="41","MS-PH",IF((MID(E1003,5,2))="42","ARCH",IF((MID(E1003,5,2))="43","THM",IF((MID(E1003,5,2))="44","MS-SWE",IF((MID(E1003,5,2))="45","ENTRE",IF((MID(E1003,5,2))="46","M-PHARM",IF((MID(E1003,5,2))="47","CIVIL-ENG",0)))))))))))))))))))))))))))))))))))))</f>
        <v/>
      </c>
      <c r="G1003" s="90">
        <f>IF((LEFT(E1003,3))="063","Fall-2006",IF((LEFT(E1003,3))="071","Spring-2007",IF((LEFT(E1003,3))="072","Summer-2007",IF((LEFT(E1003,3))="073","Fall-2007",IF((LEFT(E1003,3))="081","Spring-2008",IF((LEFT(E1003,3))="082","Summer-2008",IF((LEFT(E1003,3))="083","Fall-2008",IF((LEFT(E1003,3))="091","Spring-2009",IF((LEFT(E1003,3))="092","Summer-2009",IF((LEFT(E1003,3))="093","Fall-2009",IF((LEFT(E1003,3))="101","Spring-2010",IF((LEFT(E1003,3))="102","Summer-2010",IF((LEFT(E1003,3))="103","Fall-2010",IF((LEFT(E1003,3))="111","Spring-2011",IF((LEFT(E1003,3))="112","Summer-2011",IF((LEFT(E1003,3))="113","Fall-2011",IF((LEFT(E1003,3))="121","Spring-2012",IF((LEFT(E1003,3))="122","Summer-2012",IF((LEFT(E1003,3))="123","Fall-2012",IF((LEFT(E1003,3))="131","Spring-2013",IF((LEFT(E1003,3))="132","Summer-2013",IF((LEFT(E1003,3))="133","Fall-2013",IF((LEFT(E1003,3))="141","Spring-2014",IF((LEFT(E1003,3))="142","Summer-2014",IF((LEFT(E1003,3))="143","Fall-2014",0)))))))))))))))))))))))))</f>
        <v/>
      </c>
      <c r="H1003" s="77" t="inlineStr">
        <is>
          <t>Spring-2015</t>
        </is>
      </c>
      <c r="I1003" s="71" t="inlineStr">
        <is>
          <t>Ananta Denim 
Technology Ltd</t>
        </is>
      </c>
      <c r="J1003" s="77" t="inlineStr">
        <is>
          <t>Officer</t>
        </is>
      </c>
      <c r="K1003" s="77" t="inlineStr">
        <is>
          <t>-</t>
        </is>
      </c>
      <c r="L1003" s="77" t="inlineStr">
        <is>
          <t>Sonapatil, Bagatipara,
Natore</t>
        </is>
      </c>
      <c r="M1003" s="76" t="inlineStr">
        <is>
          <t>8801744-624363</t>
        </is>
      </c>
      <c r="N1003" s="77" t="inlineStr">
        <is>
          <t>mostafatareq@yahoo.com</t>
        </is>
      </c>
    </row>
    <row customHeight="1" ht="12.75" r="1004" s="161">
      <c r="A1004" s="10" t="n"/>
      <c r="B1004" s="77" t="n">
        <v>1004</v>
      </c>
      <c r="C1004" s="77" t="n"/>
      <c r="D1004" s="98" t="inlineStr">
        <is>
          <t>Md. Rakib Ahmed 
Chowdhury</t>
        </is>
      </c>
      <c r="E1004" s="98" t="inlineStr">
        <is>
          <t>111-23-2510</t>
        </is>
      </c>
      <c r="F1004" s="49">
        <f>IF((MID(E1004,5,2))="10","ENG",IF((MID(E1004,5,2))="11","BBA",IF((MID(E1004,5,2))="12","MBA(E)",IF((MID(E1004,5,2))="14","MBA",IF((MID(E1004,5,2))="15","CSE",IF((MID(E1004,5,2))="16","CIS",IF((MID(E1004,5,2))="17","MS-MIS",IF((MID(E1004,5,2))="18","B.COM",IF((MID(E1004,5,2))="19","ETE",IF((MID(E1004,5,2))="20","CS",IF((MID(E1004,5,2))="21","MA-ENG(P)",IF((MID(E1004,5,2))="22","MA-ENG(F)",IF((MID(E1004,5,2))="23","TE",IF((MID(E1004,5,2))="24","JMC",IF((MID(E1004,5,2))="25","MS-CSE",IF((MID(E1004,5,2))="26","LLB(H)",IF((MID(E1004,5,2))="27","BRE",IF((MID(E1004,5,2))="28","MSS-JMC",IF((MID(E1004,5,2))="29","PHARMACY",IF((MID(E1004,5,2))="30","ESDM",IF((MID(E1004,5,2))="31","MS-ETE",IF((MID(E1004,5,2))="32","MS-TE",IF((MID(E1004,5,2))="33","EEE",IF((MID(E1004,5,2))="34","NFE",IF((MID(E1004,5,2))="35","SWE",IF((MID(E1004,5,2))="36","LLB(P)",IF((MID(E1004,5,2))="37","LLM(Pre)",IF((MID(E1004,5,2))="38","LLM(F)",IF((MID(E1004,5,2))="39","ICT",IF((MID(E1004,5,2))="40","MTCA",IF((MID(E1004,5,2))="41","MS-PH",IF((MID(E1004,5,2))="42","ARCH",IF((MID(E1004,5,2))="43","THM",IF((MID(E1004,5,2))="44","MS-SWE",IF((MID(E1004,5,2))="45","ENTRE",IF((MID(E1004,5,2))="46","M-PHARM",IF((MID(E1004,5,2))="47","CIVIL-ENG",0)))))))))))))))))))))))))))))))))))))</f>
        <v/>
      </c>
      <c r="G1004" s="90">
        <f>IF((LEFT(E1004,3))="063","Fall-2006",IF((LEFT(E1004,3))="071","Spring-2007",IF((LEFT(E1004,3))="072","Summer-2007",IF((LEFT(E1004,3))="073","Fall-2007",IF((LEFT(E1004,3))="081","Spring-2008",IF((LEFT(E1004,3))="082","Summer-2008",IF((LEFT(E1004,3))="083","Fall-2008",IF((LEFT(E1004,3))="091","Spring-2009",IF((LEFT(E1004,3))="092","Summer-2009",IF((LEFT(E1004,3))="093","Fall-2009",IF((LEFT(E1004,3))="101","Spring-2010",IF((LEFT(E1004,3))="102","Summer-2010",IF((LEFT(E1004,3))="103","Fall-2010",IF((LEFT(E1004,3))="111","Spring-2011",IF((LEFT(E1004,3))="112","Summer-2011",IF((LEFT(E1004,3))="113","Fall-2011",IF((LEFT(E1004,3))="121","Spring-2012",IF((LEFT(E1004,3))="122","Summer-2012",IF((LEFT(E1004,3))="123","Fall-2012",IF((LEFT(E1004,3))="131","Spring-2013",IF((LEFT(E1004,3))="132","Summer-2013",IF((LEFT(E1004,3))="133","Fall-2013",IF((LEFT(E1004,3))="141","Spring-2014",IF((LEFT(E1004,3))="142","Summer-2014",IF((LEFT(E1004,3))="143","Fall-2014",0)))))))))))))))))))))))))</f>
        <v/>
      </c>
      <c r="H1004" s="77" t="inlineStr">
        <is>
          <t>Fall-2014</t>
        </is>
      </c>
      <c r="I1004" s="71" t="inlineStr">
        <is>
          <t>Dekko Group</t>
        </is>
      </c>
      <c r="J1004" s="77" t="inlineStr">
        <is>
          <t>Jr. Excecutive</t>
        </is>
      </c>
      <c r="K1004" s="77" t="inlineStr">
        <is>
          <t>-</t>
        </is>
      </c>
      <c r="L1004" s="77" t="inlineStr">
        <is>
          <t>44/1, Rahim Square,
New Market City Coplex
Flat-7B8, Dhaka</t>
        </is>
      </c>
      <c r="M1004" s="76" t="inlineStr">
        <is>
          <t>8801671-395903</t>
        </is>
      </c>
      <c r="N1004" s="77" t="inlineStr">
        <is>
          <t>dkrakib@gmail.com</t>
        </is>
      </c>
    </row>
    <row customHeight="1" ht="12.75" r="1005" s="161">
      <c r="A1005" s="10" t="n"/>
      <c r="B1005" s="77" t="n">
        <v>1005</v>
      </c>
      <c r="C1005" s="77" t="n"/>
      <c r="D1005" s="98" t="inlineStr">
        <is>
          <t>Faysal Ahmed</t>
        </is>
      </c>
      <c r="E1005" s="98" t="inlineStr">
        <is>
          <t>103-11-1730</t>
        </is>
      </c>
      <c r="F1005" s="49">
        <f>IF((MID(E1005,5,2))="10","ENG",IF((MID(E1005,5,2))="11","BBA",IF((MID(E1005,5,2))="12","MBA(E)",IF((MID(E1005,5,2))="14","MBA",IF((MID(E1005,5,2))="15","CSE",IF((MID(E1005,5,2))="16","CIS",IF((MID(E1005,5,2))="17","MS-MIS",IF((MID(E1005,5,2))="18","B.COM",IF((MID(E1005,5,2))="19","ETE",IF((MID(E1005,5,2))="20","CS",IF((MID(E1005,5,2))="21","MA-ENG(P)",IF((MID(E1005,5,2))="22","MA-ENG(F)",IF((MID(E1005,5,2))="23","TE",IF((MID(E1005,5,2))="24","JMC",IF((MID(E1005,5,2))="25","MS-CSE",IF((MID(E1005,5,2))="26","LLB(H)",IF((MID(E1005,5,2))="27","BRE",IF((MID(E1005,5,2))="28","MSS-JMC",IF((MID(E1005,5,2))="29","PHARMACY",IF((MID(E1005,5,2))="30","ESDM",IF((MID(E1005,5,2))="31","MS-ETE",IF((MID(E1005,5,2))="32","MS-TE",IF((MID(E1005,5,2))="33","EEE",IF((MID(E1005,5,2))="34","NFE",IF((MID(E1005,5,2))="35","SWE",IF((MID(E1005,5,2))="36","LLB(P)",IF((MID(E1005,5,2))="37","LLM(Pre)",IF((MID(E1005,5,2))="38","LLM(F)",IF((MID(E1005,5,2))="39","ICT",IF((MID(E1005,5,2))="40","MTCA",IF((MID(E1005,5,2))="41","MS-PH",IF((MID(E1005,5,2))="42","ARCH",IF((MID(E1005,5,2))="43","THM",IF((MID(E1005,5,2))="44","MS-SWE",IF((MID(E1005,5,2))="45","ENTRE",IF((MID(E1005,5,2))="46","M-PHARM",IF((MID(E1005,5,2))="47","CIVIL-ENG",0)))))))))))))))))))))))))))))))))))))</f>
        <v/>
      </c>
      <c r="G1005" s="90">
        <f>IF((LEFT(E1005,3))="063","Fall-2006",IF((LEFT(E1005,3))="071","Spring-2007",IF((LEFT(E1005,3))="072","Summer-2007",IF((LEFT(E1005,3))="073","Fall-2007",IF((LEFT(E1005,3))="081","Spring-2008",IF((LEFT(E1005,3))="082","Summer-2008",IF((LEFT(E1005,3))="083","Fall-2008",IF((LEFT(E1005,3))="091","Spring-2009",IF((LEFT(E1005,3))="092","Summer-2009",IF((LEFT(E1005,3))="093","Fall-2009",IF((LEFT(E1005,3))="101","Spring-2010",IF((LEFT(E1005,3))="102","Summer-2010",IF((LEFT(E1005,3))="103","Fall-2010",IF((LEFT(E1005,3))="111","Spring-2011",IF((LEFT(E1005,3))="112","Summer-2011",IF((LEFT(E1005,3))="113","Fall-2011",IF((LEFT(E1005,3))="121","Spring-2012",IF((LEFT(E1005,3))="122","Summer-2012",IF((LEFT(E1005,3))="123","Fall-2012",IF((LEFT(E1005,3))="131","Spring-2013",IF((LEFT(E1005,3))="132","Summer-2013",IF((LEFT(E1005,3))="133","Fall-2013",IF((LEFT(E1005,3))="141","Spring-2014",IF((LEFT(E1005,3))="142","Summer-2014",IF((LEFT(E1005,3))="143","Fall-2014",0)))))))))))))))))))))))))</f>
        <v/>
      </c>
      <c r="H1005" s="77" t="inlineStr">
        <is>
          <t>Fall-2014</t>
        </is>
      </c>
      <c r="I1005" s="71" t="inlineStr">
        <is>
          <t>-</t>
        </is>
      </c>
      <c r="J1005" s="77" t="inlineStr">
        <is>
          <t>-</t>
        </is>
      </c>
      <c r="K1005" s="77" t="inlineStr">
        <is>
          <t>18/D, Tollabag, Sher-E-
Bangla NAgar, Dhaka</t>
        </is>
      </c>
      <c r="L1005" s="77" t="inlineStr">
        <is>
          <t>Khasbagari, Panchbibi,
Joypurhat</t>
        </is>
      </c>
      <c r="M1005" s="76" t="inlineStr">
        <is>
          <t>8801717-972779</t>
        </is>
      </c>
      <c r="N1005" s="77" t="inlineStr">
        <is>
          <t>faysal14-1675@diu.edu.bd</t>
        </is>
      </c>
    </row>
    <row customHeight="1" ht="12.75" r="1006" s="161">
      <c r="A1006" s="10" t="n"/>
      <c r="B1006" s="77" t="n">
        <v>1006</v>
      </c>
      <c r="C1006" s="77" t="n"/>
      <c r="D1006" s="98" t="inlineStr">
        <is>
          <t>Bayzid Hossain</t>
        </is>
      </c>
      <c r="E1006" s="98" t="inlineStr">
        <is>
          <t>111-23-2504</t>
        </is>
      </c>
      <c r="F1006" s="49">
        <f>IF((MID(E1006,5,2))="10","ENG",IF((MID(E1006,5,2))="11","BBA",IF((MID(E1006,5,2))="12","MBA(E)",IF((MID(E1006,5,2))="14","MBA",IF((MID(E1006,5,2))="15","CSE",IF((MID(E1006,5,2))="16","CIS",IF((MID(E1006,5,2))="17","MS-MIS",IF((MID(E1006,5,2))="18","B.COM",IF((MID(E1006,5,2))="19","ETE",IF((MID(E1006,5,2))="20","CS",IF((MID(E1006,5,2))="21","MA-ENG(P)",IF((MID(E1006,5,2))="22","MA-ENG(F)",IF((MID(E1006,5,2))="23","TE",IF((MID(E1006,5,2))="24","JMC",IF((MID(E1006,5,2))="25","MS-CSE",IF((MID(E1006,5,2))="26","LLB(H)",IF((MID(E1006,5,2))="27","BRE",IF((MID(E1006,5,2))="28","MSS-JMC",IF((MID(E1006,5,2))="29","PHARMACY",IF((MID(E1006,5,2))="30","ESDM",IF((MID(E1006,5,2))="31","MS-ETE",IF((MID(E1006,5,2))="32","MS-TE",IF((MID(E1006,5,2))="33","EEE",IF((MID(E1006,5,2))="34","NFE",IF((MID(E1006,5,2))="35","SWE",IF((MID(E1006,5,2))="36","LLB(P)",IF((MID(E1006,5,2))="37","LLM(Pre)",IF((MID(E1006,5,2))="38","LLM(F)",IF((MID(E1006,5,2))="39","ICT",IF((MID(E1006,5,2))="40","MTCA",IF((MID(E1006,5,2))="41","MS-PH",IF((MID(E1006,5,2))="42","ARCH",IF((MID(E1006,5,2))="43","THM",IF((MID(E1006,5,2))="44","MS-SWE",IF((MID(E1006,5,2))="45","ENTRE",IF((MID(E1006,5,2))="46","M-PHARM",IF((MID(E1006,5,2))="47","CIVIL-ENG",0)))))))))))))))))))))))))))))))))))))</f>
        <v/>
      </c>
      <c r="G1006" s="90">
        <f>IF((LEFT(E1006,3))="063","Fall-2006",IF((LEFT(E1006,3))="071","Spring-2007",IF((LEFT(E1006,3))="072","Summer-2007",IF((LEFT(E1006,3))="073","Fall-2007",IF((LEFT(E1006,3))="081","Spring-2008",IF((LEFT(E1006,3))="082","Summer-2008",IF((LEFT(E1006,3))="083","Fall-2008",IF((LEFT(E1006,3))="091","Spring-2009",IF((LEFT(E1006,3))="092","Summer-2009",IF((LEFT(E1006,3))="093","Fall-2009",IF((LEFT(E1006,3))="101","Spring-2010",IF((LEFT(E1006,3))="102","Summer-2010",IF((LEFT(E1006,3))="103","Fall-2010",IF((LEFT(E1006,3))="111","Spring-2011",IF((LEFT(E1006,3))="112","Summer-2011",IF((LEFT(E1006,3))="113","Fall-2011",IF((LEFT(E1006,3))="121","Spring-2012",IF((LEFT(E1006,3))="122","Summer-2012",IF((LEFT(E1006,3))="123","Fall-2012",IF((LEFT(E1006,3))="131","Spring-2013",IF((LEFT(E1006,3))="132","Summer-2013",IF((LEFT(E1006,3))="133","Fall-2013",IF((LEFT(E1006,3))="141","Spring-2014",IF((LEFT(E1006,3))="142","Summer-2014",IF((LEFT(E1006,3))="143","Fall-2014",0)))))))))))))))))))))))))</f>
        <v/>
      </c>
      <c r="H1006" s="77" t="inlineStr">
        <is>
          <t>Summer-2015</t>
        </is>
      </c>
      <c r="I1006" s="71" t="inlineStr">
        <is>
          <t>-</t>
        </is>
      </c>
      <c r="J1006" s="77" t="inlineStr">
        <is>
          <t>-</t>
        </is>
      </c>
      <c r="K1006" s="77" t="inlineStr">
        <is>
          <t>1583, South Donia, 
Paterbag, Kadomtoly
Dhaka-1236</t>
        </is>
      </c>
      <c r="L1006" s="77" t="inlineStr">
        <is>
          <t>1583, South Donia, 
Paterbag, Kadomtoly
Dhaka-1236</t>
        </is>
      </c>
      <c r="M1006" s="76" t="inlineStr">
        <is>
          <t>8801677-704031</t>
        </is>
      </c>
      <c r="N1006" s="77" t="inlineStr">
        <is>
          <t>bayzid_bappy@yahoo.com</t>
        </is>
      </c>
    </row>
    <row customHeight="1" ht="25.5" r="1007" s="161">
      <c r="A1007" s="10" t="n"/>
      <c r="B1007" s="77" t="n">
        <v>1007</v>
      </c>
      <c r="C1007" s="77" t="n"/>
      <c r="D1007" s="98" t="inlineStr">
        <is>
          <t>Md. Tahasin Alam</t>
        </is>
      </c>
      <c r="E1007" s="98" t="inlineStr">
        <is>
          <t>111-11-1856</t>
        </is>
      </c>
      <c r="F1007" s="49">
        <f>IF((MID(E1007,5,2))="10","ENG",IF((MID(E1007,5,2))="11","BBA",IF((MID(E1007,5,2))="12","MBA(E)",IF((MID(E1007,5,2))="14","MBA",IF((MID(E1007,5,2))="15","CSE",IF((MID(E1007,5,2))="16","CIS",IF((MID(E1007,5,2))="17","MS-MIS",IF((MID(E1007,5,2))="18","B.COM",IF((MID(E1007,5,2))="19","ETE",IF((MID(E1007,5,2))="20","CS",IF((MID(E1007,5,2))="21","MA-ENG(P)",IF((MID(E1007,5,2))="22","MA-ENG(F)",IF((MID(E1007,5,2))="23","TE",IF((MID(E1007,5,2))="24","JMC",IF((MID(E1007,5,2))="25","MS-CSE",IF((MID(E1007,5,2))="26","LLB(H)",IF((MID(E1007,5,2))="27","BRE",IF((MID(E1007,5,2))="28","MSS-JMC",IF((MID(E1007,5,2))="29","PHARMACY",IF((MID(E1007,5,2))="30","ESDM",IF((MID(E1007,5,2))="31","MS-ETE",IF((MID(E1007,5,2))="32","MS-TE",IF((MID(E1007,5,2))="33","EEE",IF((MID(E1007,5,2))="34","NFE",IF((MID(E1007,5,2))="35","SWE",IF((MID(E1007,5,2))="36","LLB(P)",IF((MID(E1007,5,2))="37","LLM(Pre)",IF((MID(E1007,5,2))="38","LLM(F)",IF((MID(E1007,5,2))="39","ICT",IF((MID(E1007,5,2))="40","MTCA",IF((MID(E1007,5,2))="41","MS-PH",IF((MID(E1007,5,2))="42","ARCH",IF((MID(E1007,5,2))="43","THM",IF((MID(E1007,5,2))="44","MS-SWE",IF((MID(E1007,5,2))="45","ENTRE",IF((MID(E1007,5,2))="46","M-PHARM",IF((MID(E1007,5,2))="47","CIVIL-ENG",0)))))))))))))))))))))))))))))))))))))</f>
        <v/>
      </c>
      <c r="G1007" s="90">
        <f>IF((LEFT(E1007,3))="063","Fall-2006",IF((LEFT(E1007,3))="071","Spring-2007",IF((LEFT(E1007,3))="072","Summer-2007",IF((LEFT(E1007,3))="073","Fall-2007",IF((LEFT(E1007,3))="081","Spring-2008",IF((LEFT(E1007,3))="082","Summer-2008",IF((LEFT(E1007,3))="083","Fall-2008",IF((LEFT(E1007,3))="091","Spring-2009",IF((LEFT(E1007,3))="092","Summer-2009",IF((LEFT(E1007,3))="093","Fall-2009",IF((LEFT(E1007,3))="101","Spring-2010",IF((LEFT(E1007,3))="102","Summer-2010",IF((LEFT(E1007,3))="103","Fall-2010",IF((LEFT(E1007,3))="111","Spring-2011",IF((LEFT(E1007,3))="112","Summer-2011",IF((LEFT(E1007,3))="113","Fall-2011",IF((LEFT(E1007,3))="121","Spring-2012",IF((LEFT(E1007,3))="122","Summer-2012",IF((LEFT(E1007,3))="123","Fall-2012",IF((LEFT(E1007,3))="131","Spring-2013",IF((LEFT(E1007,3))="132","Summer-2013",IF((LEFT(E1007,3))="133","Fall-2013",IF((LEFT(E1007,3))="141","Spring-2014",IF((LEFT(E1007,3))="142","Summer-2014",IF((LEFT(E1007,3))="143","Fall-2014",0)))))))))))))))))))))))))</f>
        <v/>
      </c>
      <c r="H1007" s="77" t="inlineStr">
        <is>
          <t>Spring-2015</t>
        </is>
      </c>
      <c r="I1007" s="71" t="inlineStr">
        <is>
          <t>Sonie Prime 
Group</t>
        </is>
      </c>
      <c r="J1007" s="77" t="inlineStr">
        <is>
          <t>Brand 
Escecutive</t>
        </is>
      </c>
      <c r="K1007" s="77" t="inlineStr">
        <is>
          <t>63/1, Kalyanpur, Mirpur,
Dhaka-1206</t>
        </is>
      </c>
      <c r="L1007" s="77" t="inlineStr">
        <is>
          <t>Dasgram, Chaudaihat, 
Boraigram, Natore</t>
        </is>
      </c>
      <c r="M1007" s="76" t="inlineStr">
        <is>
          <t>8801734-707214</t>
        </is>
      </c>
      <c r="N1007" s="77" t="inlineStr">
        <is>
          <t>tahasin1856@gmail.com</t>
        </is>
      </c>
    </row>
    <row customHeight="1" ht="25.5" r="1008" s="161">
      <c r="A1008" s="10" t="n"/>
      <c r="B1008" s="77" t="n">
        <v>1008</v>
      </c>
      <c r="C1008" s="77" t="n"/>
      <c r="D1008" s="98" t="inlineStr">
        <is>
          <t>Md. Saiful Isalam</t>
        </is>
      </c>
      <c r="E1008" s="98" t="inlineStr">
        <is>
          <t>102-15-1056</t>
        </is>
      </c>
      <c r="F1008" s="49">
        <f>IF((MID(E1008,5,2))="10","ENG",IF((MID(E1008,5,2))="11","BBA",IF((MID(E1008,5,2))="12","MBA(E)",IF((MID(E1008,5,2))="14","MBA",IF((MID(E1008,5,2))="15","CSE",IF((MID(E1008,5,2))="16","CIS",IF((MID(E1008,5,2))="17","MS-MIS",IF((MID(E1008,5,2))="18","B.COM",IF((MID(E1008,5,2))="19","ETE",IF((MID(E1008,5,2))="20","CS",IF((MID(E1008,5,2))="21","MA-ENG(P)",IF((MID(E1008,5,2))="22","MA-ENG(F)",IF((MID(E1008,5,2))="23","TE",IF((MID(E1008,5,2))="24","JMC",IF((MID(E1008,5,2))="25","MS-CSE",IF((MID(E1008,5,2))="26","LLB(H)",IF((MID(E1008,5,2))="27","BRE",IF((MID(E1008,5,2))="28","MSS-JMC",IF((MID(E1008,5,2))="29","PHARMACY",IF((MID(E1008,5,2))="30","ESDM",IF((MID(E1008,5,2))="31","MS-ETE",IF((MID(E1008,5,2))="32","MS-TE",IF((MID(E1008,5,2))="33","EEE",IF((MID(E1008,5,2))="34","NFE",IF((MID(E1008,5,2))="35","SWE",IF((MID(E1008,5,2))="36","LLB(P)",IF((MID(E1008,5,2))="37","LLM(Pre)",IF((MID(E1008,5,2))="38","LLM(F)",IF((MID(E1008,5,2))="39","ICT",IF((MID(E1008,5,2))="40","MTCA",IF((MID(E1008,5,2))="41","MS-PH",IF((MID(E1008,5,2))="42","ARCH",IF((MID(E1008,5,2))="43","THM",IF((MID(E1008,5,2))="44","MS-SWE",IF((MID(E1008,5,2))="45","ENTRE",IF((MID(E1008,5,2))="46","M-PHARM",IF((MID(E1008,5,2))="47","CIVIL-ENG",0)))))))))))))))))))))))))))))))))))))</f>
        <v/>
      </c>
      <c r="G1008" s="90">
        <f>IF((LEFT(E1008,3))="063","Fall-2006",IF((LEFT(E1008,3))="071","Spring-2007",IF((LEFT(E1008,3))="072","Summer-2007",IF((LEFT(E1008,3))="073","Fall-2007",IF((LEFT(E1008,3))="081","Spring-2008",IF((LEFT(E1008,3))="082","Summer-2008",IF((LEFT(E1008,3))="083","Fall-2008",IF((LEFT(E1008,3))="091","Spring-2009",IF((LEFT(E1008,3))="092","Summer-2009",IF((LEFT(E1008,3))="093","Fall-2009",IF((LEFT(E1008,3))="101","Spring-2010",IF((LEFT(E1008,3))="102","Summer-2010",IF((LEFT(E1008,3))="103","Fall-2010",IF((LEFT(E1008,3))="111","Spring-2011",IF((LEFT(E1008,3))="112","Summer-2011",IF((LEFT(E1008,3))="113","Fall-2011",IF((LEFT(E1008,3))="121","Spring-2012",IF((LEFT(E1008,3))="122","Summer-2012",IF((LEFT(E1008,3))="123","Fall-2012",IF((LEFT(E1008,3))="131","Spring-2013",IF((LEFT(E1008,3))="132","Summer-2013",IF((LEFT(E1008,3))="133","Fall-2013",IF((LEFT(E1008,3))="141","Spring-2014",IF((LEFT(E1008,3))="142","Summer-2014",IF((LEFT(E1008,3))="143","Fall-2014",0)))))))))))))))))))))))))</f>
        <v/>
      </c>
      <c r="H1008" s="77" t="inlineStr">
        <is>
          <t>Summer-
2014</t>
        </is>
      </c>
      <c r="I1008" s="71" t="inlineStr">
        <is>
          <t>Advance 
Technology</t>
        </is>
      </c>
      <c r="J1008" s="77" t="inlineStr">
        <is>
          <t>Support
Engineer</t>
        </is>
      </c>
      <c r="K1008" s="77" t="inlineStr">
        <is>
          <t>97, Basiruddin Road
Kalabagan, Dhaka</t>
        </is>
      </c>
      <c r="L1008" s="77" t="inlineStr">
        <is>
          <t>Vill: Nemtabad, PO: Nemtabad,
 PS: Kasba, Dist: Brahmanbaria</t>
        </is>
      </c>
      <c r="M1008" s="76" t="inlineStr">
        <is>
          <t>8801920-602646</t>
        </is>
      </c>
      <c r="N1008" s="77" t="inlineStr">
        <is>
          <t>akash_saif@yahoo.com</t>
        </is>
      </c>
    </row>
    <row customHeight="1" ht="12.75" r="1009" s="161">
      <c r="A1009" s="10" t="n"/>
      <c r="B1009" s="77" t="n">
        <v>1009</v>
      </c>
      <c r="C1009" s="77" t="n"/>
      <c r="D1009" s="98" t="inlineStr">
        <is>
          <t>Md. Ariful Haque</t>
        </is>
      </c>
      <c r="E1009" s="98" t="inlineStr">
        <is>
          <t>111-23-2518</t>
        </is>
      </c>
      <c r="F1009" s="49">
        <f>IF((MID(E1009,5,2))="10","ENG",IF((MID(E1009,5,2))="11","BBA",IF((MID(E1009,5,2))="12","MBA(E)",IF((MID(E1009,5,2))="14","MBA",IF((MID(E1009,5,2))="15","CSE",IF((MID(E1009,5,2))="16","CIS",IF((MID(E1009,5,2))="17","MS-MIS",IF((MID(E1009,5,2))="18","B.COM",IF((MID(E1009,5,2))="19","ETE",IF((MID(E1009,5,2))="20","CS",IF((MID(E1009,5,2))="21","MA-ENG(P)",IF((MID(E1009,5,2))="22","MA-ENG(F)",IF((MID(E1009,5,2))="23","TE",IF((MID(E1009,5,2))="24","JMC",IF((MID(E1009,5,2))="25","MS-CSE",IF((MID(E1009,5,2))="26","LLB(H)",IF((MID(E1009,5,2))="27","BRE",IF((MID(E1009,5,2))="28","MSS-JMC",IF((MID(E1009,5,2))="29","PHARMACY",IF((MID(E1009,5,2))="30","ESDM",IF((MID(E1009,5,2))="31","MS-ETE",IF((MID(E1009,5,2))="32","MS-TE",IF((MID(E1009,5,2))="33","EEE",IF((MID(E1009,5,2))="34","NFE",IF((MID(E1009,5,2))="35","SWE",IF((MID(E1009,5,2))="36","LLB(P)",IF((MID(E1009,5,2))="37","LLM(Pre)",IF((MID(E1009,5,2))="38","LLM(F)",IF((MID(E1009,5,2))="39","ICT",IF((MID(E1009,5,2))="40","MTCA",IF((MID(E1009,5,2))="41","MS-PH",IF((MID(E1009,5,2))="42","ARCH",IF((MID(E1009,5,2))="43","THM",IF((MID(E1009,5,2))="44","MS-SWE",IF((MID(E1009,5,2))="45","ENTRE",IF((MID(E1009,5,2))="46","M-PHARM",IF((MID(E1009,5,2))="47","CIVIL-ENG",0)))))))))))))))))))))))))))))))))))))</f>
        <v/>
      </c>
      <c r="G1009" s="90">
        <f>IF((LEFT(E1009,3))="063","Fall-2006",IF((LEFT(E1009,3))="071","Spring-2007",IF((LEFT(E1009,3))="072","Summer-2007",IF((LEFT(E1009,3))="073","Fall-2007",IF((LEFT(E1009,3))="081","Spring-2008",IF((LEFT(E1009,3))="082","Summer-2008",IF((LEFT(E1009,3))="083","Fall-2008",IF((LEFT(E1009,3))="091","Spring-2009",IF((LEFT(E1009,3))="092","Summer-2009",IF((LEFT(E1009,3))="093","Fall-2009",IF((LEFT(E1009,3))="101","Spring-2010",IF((LEFT(E1009,3))="102","Summer-2010",IF((LEFT(E1009,3))="103","Fall-2010",IF((LEFT(E1009,3))="111","Spring-2011",IF((LEFT(E1009,3))="112","Summer-2011",IF((LEFT(E1009,3))="113","Fall-2011",IF((LEFT(E1009,3))="121","Spring-2012",IF((LEFT(E1009,3))="122","Summer-2012",IF((LEFT(E1009,3))="123","Fall-2012",IF((LEFT(E1009,3))="131","Spring-2013",IF((LEFT(E1009,3))="132","Summer-2013",IF((LEFT(E1009,3))="133","Fall-2013",IF((LEFT(E1009,3))="141","Spring-2014",IF((LEFT(E1009,3))="142","Summer-2014",IF((LEFT(E1009,3))="143","Fall-2014",0)))))))))))))))))))))))))</f>
        <v/>
      </c>
      <c r="H1009" s="77" t="inlineStr">
        <is>
          <t>Fall-2014</t>
        </is>
      </c>
      <c r="I1009" s="71" t="inlineStr">
        <is>
          <t>Sweartertech Ltd.</t>
        </is>
      </c>
      <c r="J1009" s="77" t="inlineStr">
        <is>
          <t>Asst. 
Marchendiser</t>
        </is>
      </c>
      <c r="K1009" s="77" t="inlineStr">
        <is>
          <t>H#3, R#13, Sec: 11
Uttara, Dhaka</t>
        </is>
      </c>
      <c r="L1009" s="77" t="inlineStr">
        <is>
          <t>Vill &amp; PO: Khutakhali
Thana: Chakaria
Dist: Cox's Bazar</t>
        </is>
      </c>
      <c r="M1009" s="76" t="inlineStr">
        <is>
          <t>8801676-074458</t>
        </is>
      </c>
      <c r="N1009" s="77" t="inlineStr">
        <is>
          <t>erfanemon41@gmail.com</t>
        </is>
      </c>
    </row>
    <row customHeight="1" ht="12.75" r="1010" s="161">
      <c r="A1010" s="10" t="n"/>
      <c r="B1010" s="77" t="n">
        <v>1010</v>
      </c>
      <c r="C1010" s="77" t="n"/>
      <c r="D1010" s="98" t="inlineStr">
        <is>
          <t>Md. Imran Hossain</t>
        </is>
      </c>
      <c r="E1010" s="98" t="inlineStr">
        <is>
          <t>101-33-191</t>
        </is>
      </c>
      <c r="F1010" s="49">
        <f>IF((MID(E1010,5,2))="10","ENG",IF((MID(E1010,5,2))="11","BBA",IF((MID(E1010,5,2))="12","MBA(E)",IF((MID(E1010,5,2))="14","MBA",IF((MID(E1010,5,2))="15","CSE",IF((MID(E1010,5,2))="16","CIS",IF((MID(E1010,5,2))="17","MS-MIS",IF((MID(E1010,5,2))="18","B.COM",IF((MID(E1010,5,2))="19","ETE",IF((MID(E1010,5,2))="20","CS",IF((MID(E1010,5,2))="21","MA-ENG(P)",IF((MID(E1010,5,2))="22","MA-ENG(F)",IF((MID(E1010,5,2))="23","TE",IF((MID(E1010,5,2))="24","JMC",IF((MID(E1010,5,2))="25","MS-CSE",IF((MID(E1010,5,2))="26","LLB(H)",IF((MID(E1010,5,2))="27","BRE",IF((MID(E1010,5,2))="28","MSS-JMC",IF((MID(E1010,5,2))="29","PHARMACY",IF((MID(E1010,5,2))="30","ESDM",IF((MID(E1010,5,2))="31","MS-ETE",IF((MID(E1010,5,2))="32","MS-TE",IF((MID(E1010,5,2))="33","EEE",IF((MID(E1010,5,2))="34","NFE",IF((MID(E1010,5,2))="35","SWE",IF((MID(E1010,5,2))="36","LLB(P)",IF((MID(E1010,5,2))="37","LLM(Pre)",IF((MID(E1010,5,2))="38","LLM(F)",IF((MID(E1010,5,2))="39","ICT",IF((MID(E1010,5,2))="40","MTCA",IF((MID(E1010,5,2))="41","MS-PH",IF((MID(E1010,5,2))="42","ARCH",IF((MID(E1010,5,2))="43","THM",IF((MID(E1010,5,2))="44","MS-SWE",IF((MID(E1010,5,2))="45","ENTRE",IF((MID(E1010,5,2))="46","M-PHARM",IF((MID(E1010,5,2))="47","CIVIL-ENG",0)))))))))))))))))))))))))))))))))))))</f>
        <v/>
      </c>
      <c r="G1010" s="90">
        <f>IF((LEFT(E1010,3))="063","Fall-2006",IF((LEFT(E1010,3))="071","Spring-2007",IF((LEFT(E1010,3))="072","Summer-2007",IF((LEFT(E1010,3))="073","Fall-2007",IF((LEFT(E1010,3))="081","Spring-2008",IF((LEFT(E1010,3))="082","Summer-2008",IF((LEFT(E1010,3))="083","Fall-2008",IF((LEFT(E1010,3))="091","Spring-2009",IF((LEFT(E1010,3))="092","Summer-2009",IF((LEFT(E1010,3))="093","Fall-2009",IF((LEFT(E1010,3))="101","Spring-2010",IF((LEFT(E1010,3))="102","Summer-2010",IF((LEFT(E1010,3))="103","Fall-2010",IF((LEFT(E1010,3))="111","Spring-2011",IF((LEFT(E1010,3))="112","Summer-2011",IF((LEFT(E1010,3))="113","Fall-2011",IF((LEFT(E1010,3))="121","Spring-2012",IF((LEFT(E1010,3))="122","Summer-2012",IF((LEFT(E1010,3))="123","Fall-2012",IF((LEFT(E1010,3))="131","Spring-2013",IF((LEFT(E1010,3))="132","Summer-2013",IF((LEFT(E1010,3))="133","Fall-2013",IF((LEFT(E1010,3))="141","Spring-2014",IF((LEFT(E1010,3))="142","Summer-2014",IF((LEFT(E1010,3))="143","Fall-2014",0)))))))))))))))))))))))))</f>
        <v/>
      </c>
      <c r="H1010" s="77" t="inlineStr">
        <is>
          <t>Spring-2014</t>
        </is>
      </c>
      <c r="I1010" s="71" t="inlineStr">
        <is>
          <t>SSPTech</t>
        </is>
      </c>
      <c r="J1010" s="77" t="inlineStr">
        <is>
          <t>IT Excecutive</t>
        </is>
      </c>
      <c r="K1010" s="77" t="inlineStr">
        <is>
          <t>11/B, 4/B, H#36, 
Mirpur, Dhaka</t>
        </is>
      </c>
      <c r="L1010" s="77" t="inlineStr">
        <is>
          <t>11/B, 4/B, H#36, 
Mirpur, Dhaka</t>
        </is>
      </c>
      <c r="M1010" s="76" t="inlineStr">
        <is>
          <t>8801674-434606</t>
        </is>
      </c>
      <c r="N1010" s="77" t="inlineStr">
        <is>
          <t>imraa_edge@yahoo.com</t>
        </is>
      </c>
    </row>
    <row customHeight="1" ht="12.75" r="1011" s="161">
      <c r="A1011" s="10" t="n"/>
      <c r="B1011" s="77" t="n">
        <v>1011</v>
      </c>
      <c r="C1011" s="77" t="n"/>
      <c r="D1011" s="98" t="inlineStr">
        <is>
          <t>Rizwana alamgir</t>
        </is>
      </c>
      <c r="E1011" s="98" t="inlineStr">
        <is>
          <t>111-11-239</t>
        </is>
      </c>
      <c r="F1011" s="49">
        <f>IF((MID(E1011,5,2))="10","ENG",IF((MID(E1011,5,2))="11","BBA",IF((MID(E1011,5,2))="12","MBA(E)",IF((MID(E1011,5,2))="14","MBA",IF((MID(E1011,5,2))="15","CSE",IF((MID(E1011,5,2))="16","CIS",IF((MID(E1011,5,2))="17","MS-MIS",IF((MID(E1011,5,2))="18","B.COM",IF((MID(E1011,5,2))="19","ETE",IF((MID(E1011,5,2))="20","CS",IF((MID(E1011,5,2))="21","MA-ENG(P)",IF((MID(E1011,5,2))="22","MA-ENG(F)",IF((MID(E1011,5,2))="23","TE",IF((MID(E1011,5,2))="24","JMC",IF((MID(E1011,5,2))="25","MS-CSE",IF((MID(E1011,5,2))="26","LLB(H)",IF((MID(E1011,5,2))="27","BRE",IF((MID(E1011,5,2))="28","MSS-JMC",IF((MID(E1011,5,2))="29","PHARMACY",IF((MID(E1011,5,2))="30","ESDM",IF((MID(E1011,5,2))="31","MS-ETE",IF((MID(E1011,5,2))="32","MS-TE",IF((MID(E1011,5,2))="33","EEE",IF((MID(E1011,5,2))="34","NFE",IF((MID(E1011,5,2))="35","SWE",IF((MID(E1011,5,2))="36","LLB(P)",IF((MID(E1011,5,2))="37","LLM(Pre)",IF((MID(E1011,5,2))="38","LLM(F)",IF((MID(E1011,5,2))="39","ICT",IF((MID(E1011,5,2))="40","MTCA",IF((MID(E1011,5,2))="41","MS-PH",IF((MID(E1011,5,2))="42","ARCH",IF((MID(E1011,5,2))="43","THM",IF((MID(E1011,5,2))="44","MS-SWE",IF((MID(E1011,5,2))="45","ENTRE",IF((MID(E1011,5,2))="46","M-PHARM",IF((MID(E1011,5,2))="47","CIVIL-ENG",0)))))))))))))))))))))))))))))))))))))</f>
        <v/>
      </c>
      <c r="G1011" s="90">
        <f>IF((LEFT(E1011,3))="063","Fall-2006",IF((LEFT(E1011,3))="071","Spring-2007",IF((LEFT(E1011,3))="072","Summer-2007",IF((LEFT(E1011,3))="073","Fall-2007",IF((LEFT(E1011,3))="081","Spring-2008",IF((LEFT(E1011,3))="082","Summer-2008",IF((LEFT(E1011,3))="083","Fall-2008",IF((LEFT(E1011,3))="091","Spring-2009",IF((LEFT(E1011,3))="092","Summer-2009",IF((LEFT(E1011,3))="093","Fall-2009",IF((LEFT(E1011,3))="101","Spring-2010",IF((LEFT(E1011,3))="102","Summer-2010",IF((LEFT(E1011,3))="103","Fall-2010",IF((LEFT(E1011,3))="111","Spring-2011",IF((LEFT(E1011,3))="112","Summer-2011",IF((LEFT(E1011,3))="113","Fall-2011",IF((LEFT(E1011,3))="121","Spring-2012",IF((LEFT(E1011,3))="122","Summer-2012",IF((LEFT(E1011,3))="123","Fall-2012",IF((LEFT(E1011,3))="131","Spring-2013",IF((LEFT(E1011,3))="132","Summer-2013",IF((LEFT(E1011,3))="133","Fall-2013",IF((LEFT(E1011,3))="141","Spring-2014",IF((LEFT(E1011,3))="142","Summer-2014",IF((LEFT(E1011,3))="143","Fall-2014",0)))))))))))))))))))))))))</f>
        <v/>
      </c>
      <c r="H1011" s="77" t="inlineStr">
        <is>
          <t>Spring-2015</t>
        </is>
      </c>
      <c r="I1011" s="71" t="inlineStr">
        <is>
          <t>Dehi Public School</t>
        </is>
      </c>
      <c r="J1011" s="77" t="inlineStr">
        <is>
          <t>Asst. to 
Academic Head</t>
        </is>
      </c>
      <c r="K1011" s="77" t="inlineStr">
        <is>
          <t>Se: 13, H#38, R#03
Uttara, Dhaka</t>
        </is>
      </c>
      <c r="L1011" s="77" t="inlineStr">
        <is>
          <t>Se: 13, H#38, R#03
Uttara, Dhaka</t>
        </is>
      </c>
      <c r="M1011" s="76" t="inlineStr">
        <is>
          <t>8801792-118433</t>
        </is>
      </c>
      <c r="N1011" s="77" t="inlineStr">
        <is>
          <t>rizwanashamima@gmail.com</t>
        </is>
      </c>
    </row>
    <row customHeight="1" ht="12.75" r="1012" s="161">
      <c r="A1012" s="10" t="n"/>
      <c r="B1012" s="77" t="n">
        <v>1012</v>
      </c>
      <c r="C1012" s="77" t="n"/>
      <c r="D1012" s="98" t="inlineStr">
        <is>
          <t>Fahima Akter 
Patwary</t>
        </is>
      </c>
      <c r="E1012" s="98" t="inlineStr">
        <is>
          <t>112-15-1422</t>
        </is>
      </c>
      <c r="F1012" s="49">
        <f>IF((MID(E1012,5,2))="10","ENG",IF((MID(E1012,5,2))="11","BBA",IF((MID(E1012,5,2))="12","MBA(E)",IF((MID(E1012,5,2))="14","MBA",IF((MID(E1012,5,2))="15","CSE",IF((MID(E1012,5,2))="16","CIS",IF((MID(E1012,5,2))="17","MS-MIS",IF((MID(E1012,5,2))="18","B.COM",IF((MID(E1012,5,2))="19","ETE",IF((MID(E1012,5,2))="20","CS",IF((MID(E1012,5,2))="21","MA-ENG(P)",IF((MID(E1012,5,2))="22","MA-ENG(F)",IF((MID(E1012,5,2))="23","TE",IF((MID(E1012,5,2))="24","JMC",IF((MID(E1012,5,2))="25","MS-CSE",IF((MID(E1012,5,2))="26","LLB(H)",IF((MID(E1012,5,2))="27","BRE",IF((MID(E1012,5,2))="28","MSS-JMC",IF((MID(E1012,5,2))="29","PHARMACY",IF((MID(E1012,5,2))="30","ESDM",IF((MID(E1012,5,2))="31","MS-ETE",IF((MID(E1012,5,2))="32","MS-TE",IF((MID(E1012,5,2))="33","EEE",IF((MID(E1012,5,2))="34","NFE",IF((MID(E1012,5,2))="35","SWE",IF((MID(E1012,5,2))="36","LLB(P)",IF((MID(E1012,5,2))="37","LLM(Pre)",IF((MID(E1012,5,2))="38","LLM(F)",IF((MID(E1012,5,2))="39","ICT",IF((MID(E1012,5,2))="40","MTCA",IF((MID(E1012,5,2))="41","MS-PH",IF((MID(E1012,5,2))="42","ARCH",IF((MID(E1012,5,2))="43","THM",IF((MID(E1012,5,2))="44","MS-SWE",IF((MID(E1012,5,2))="45","ENTRE",IF((MID(E1012,5,2))="46","M-PHARM",IF((MID(E1012,5,2))="47","CIVIL-ENG",0)))))))))))))))))))))))))))))))))))))</f>
        <v/>
      </c>
      <c r="G1012" s="90">
        <f>IF((LEFT(E1012,3))="063","Fall-2006",IF((LEFT(E1012,3))="071","Spring-2007",IF((LEFT(E1012,3))="072","Summer-2007",IF((LEFT(E1012,3))="073","Fall-2007",IF((LEFT(E1012,3))="081","Spring-2008",IF((LEFT(E1012,3))="082","Summer-2008",IF((LEFT(E1012,3))="083","Fall-2008",IF((LEFT(E1012,3))="091","Spring-2009",IF((LEFT(E1012,3))="092","Summer-2009",IF((LEFT(E1012,3))="093","Fall-2009",IF((LEFT(E1012,3))="101","Spring-2010",IF((LEFT(E1012,3))="102","Summer-2010",IF((LEFT(E1012,3))="103","Fall-2010",IF((LEFT(E1012,3))="111","Spring-2011",IF((LEFT(E1012,3))="112","Summer-2011",IF((LEFT(E1012,3))="113","Fall-2011",IF((LEFT(E1012,3))="121","Spring-2012",IF((LEFT(E1012,3))="122","Summer-2012",IF((LEFT(E1012,3))="123","Fall-2012",IF((LEFT(E1012,3))="131","Spring-2013",IF((LEFT(E1012,3))="132","Summer-2013",IF((LEFT(E1012,3))="133","Fall-2013",IF((LEFT(E1012,3))="141","Spring-2014",IF((LEFT(E1012,3))="142","Summer-2014",IF((LEFT(E1012,3))="143","Fall-2014",0)))))))))))))))))))))))))</f>
        <v/>
      </c>
      <c r="H1012" s="77" t="inlineStr">
        <is>
          <t>Summer-
2014</t>
        </is>
      </c>
      <c r="I1012" s="71" t="inlineStr">
        <is>
          <t>Xaven Syste... Ltd</t>
        </is>
      </c>
      <c r="J1012" s="77" t="inlineStr">
        <is>
          <t>Software 
Engineer</t>
        </is>
      </c>
      <c r="K1012" s="77" t="inlineStr">
        <is>
          <t>-</t>
        </is>
      </c>
      <c r="L1012" s="77" t="inlineStr">
        <is>
          <t>Doulatpur, Feni</t>
        </is>
      </c>
      <c r="M1012" s="76" t="inlineStr">
        <is>
          <t>8801748-880724</t>
        </is>
      </c>
      <c r="N1012" s="77" t="inlineStr">
        <is>
          <t>nisha.patwary121@gmail.com</t>
        </is>
      </c>
    </row>
    <row customHeight="1" ht="25.5" r="1013" s="161">
      <c r="A1013" s="10" t="n"/>
      <c r="B1013" s="71" t="n">
        <v>1013</v>
      </c>
      <c r="C1013" s="71" t="n"/>
      <c r="D1013" s="70" t="inlineStr">
        <is>
          <t>Durlove Roy</t>
        </is>
      </c>
      <c r="E1013" s="70" t="inlineStr">
        <is>
          <t>131-25-300</t>
        </is>
      </c>
      <c r="F1013" s="49">
        <f>IF((MID(E1013,5,2))="10","ENG",IF((MID(E1013,5,2))="11","BBA",IF((MID(E1013,5,2))="12","MBA(E)",IF((MID(E1013,5,2))="14","MBA",IF((MID(E1013,5,2))="15","CSE",IF((MID(E1013,5,2))="16","CIS",IF((MID(E1013,5,2))="17","MS-MIS",IF((MID(E1013,5,2))="18","B.COM",IF((MID(E1013,5,2))="19","ETE",IF((MID(E1013,5,2))="20","CS",IF((MID(E1013,5,2))="21","MA-ENG(P)",IF((MID(E1013,5,2))="22","MA-ENG(F)",IF((MID(E1013,5,2))="23","TE",IF((MID(E1013,5,2))="24","JMC",IF((MID(E1013,5,2))="25","MS-CSE",IF((MID(E1013,5,2))="26","LLB(H)",IF((MID(E1013,5,2))="27","BRE",IF((MID(E1013,5,2))="28","MSS-JMC",IF((MID(E1013,5,2))="29","PHARMACY",IF((MID(E1013,5,2))="30","ESDM",IF((MID(E1013,5,2))="31","MS-ETE",IF((MID(E1013,5,2))="32","MS-TE",IF((MID(E1013,5,2))="33","EEE",IF((MID(E1013,5,2))="34","NFE",IF((MID(E1013,5,2))="35","SWE",IF((MID(E1013,5,2))="36","LLB(P)",IF((MID(E1013,5,2))="37","LLM(Pre)",IF((MID(E1013,5,2))="38","LLM(F)",IF((MID(E1013,5,2))="39","ICT",IF((MID(E1013,5,2))="40","MTCA",IF((MID(E1013,5,2))="41","MS-PH",IF((MID(E1013,5,2))="42","ARCH",IF((MID(E1013,5,2))="43","THM",IF((MID(E1013,5,2))="44","MS-SWE",IF((MID(E1013,5,2))="45","ENTRE",IF((MID(E1013,5,2))="46","M-PHARM",IF((MID(E1013,5,2))="47","CIVIL-ENG",0)))))))))))))))))))))))))))))))))))))</f>
        <v/>
      </c>
      <c r="G1013" s="90">
        <f>IF((LEFT(E1013,3))="063","Fall-2006",IF((LEFT(E1013,3))="071","Spring-2007",IF((LEFT(E1013,3))="072","Summer-2007",IF((LEFT(E1013,3))="073","Fall-2007",IF((LEFT(E1013,3))="081","Spring-2008",IF((LEFT(E1013,3))="082","Summer-2008",IF((LEFT(E1013,3))="083","Fall-2008",IF((LEFT(E1013,3))="091","Spring-2009",IF((LEFT(E1013,3))="092","Summer-2009",IF((LEFT(E1013,3))="093","Fall-2009",IF((LEFT(E1013,3))="101","Spring-2010",IF((LEFT(E1013,3))="102","Summer-2010",IF((LEFT(E1013,3))="103","Fall-2010",IF((LEFT(E1013,3))="111","Spring-2011",IF((LEFT(E1013,3))="112","Summer-2011",IF((LEFT(E1013,3))="113","Fall-2011",IF((LEFT(E1013,3))="121","Spring-2012",IF((LEFT(E1013,3))="122","Summer-2012",IF((LEFT(E1013,3))="123","Fall-2012",IF((LEFT(E1013,3))="131","Spring-2013",IF((LEFT(E1013,3))="132","Summer-2013",IF((LEFT(E1013,3))="133","Fall-2013",IF((LEFT(E1013,3))="141","Spring-2014",IF((LEFT(E1013,3))="142","Summer-2014",IF((LEFT(E1013,3))="143","Fall-2014",0)))))))))))))))))))))))))</f>
        <v/>
      </c>
      <c r="H1013" s="71" t="inlineStr">
        <is>
          <t>Summer 2015</t>
        </is>
      </c>
      <c r="I1013" s="71" t="inlineStr">
        <is>
          <t>Nitol Motors Ltd. (Nitol Niloy Group)</t>
        </is>
      </c>
      <c r="J1013" s="71" t="inlineStr">
        <is>
          <t>Software Engineer, Sinior Officer</t>
        </is>
      </c>
      <c r="K1013" s="71" t="inlineStr">
        <is>
          <t>47/A Mohammadia Housing Ltd. Road:02, Mohammadpur, Dhaka.</t>
        </is>
      </c>
      <c r="L1013" s="71" t="inlineStr">
        <is>
          <t>Sahapur, Khaharole, Dist: Dinajpur</t>
        </is>
      </c>
      <c r="M1013" s="68" t="inlineStr">
        <is>
          <t>8801670774890</t>
        </is>
      </c>
      <c r="N1013" s="71" t="inlineStr">
        <is>
          <t>roy2bd@yahoo.com</t>
        </is>
      </c>
    </row>
    <row customHeight="1" ht="25.5" r="1014" s="161">
      <c r="A1014" s="10" t="n"/>
      <c r="B1014" s="77" t="n">
        <v>1014</v>
      </c>
      <c r="C1014" s="77" t="n"/>
      <c r="D1014" s="98" t="inlineStr">
        <is>
          <t>Rokon Barua</t>
        </is>
      </c>
      <c r="E1014" s="98" t="inlineStr">
        <is>
          <t>111-23-2331</t>
        </is>
      </c>
      <c r="F1014" s="49">
        <f>IF((MID(E1014,5,2))="10","ENG",IF((MID(E1014,5,2))="11","BBA",IF((MID(E1014,5,2))="12","MBA(E)",IF((MID(E1014,5,2))="14","MBA",IF((MID(E1014,5,2))="15","CSE",IF((MID(E1014,5,2))="16","CIS",IF((MID(E1014,5,2))="17","MS-MIS",IF((MID(E1014,5,2))="18","B.COM",IF((MID(E1014,5,2))="19","ETE",IF((MID(E1014,5,2))="20","CS",IF((MID(E1014,5,2))="21","MA-ENG(P)",IF((MID(E1014,5,2))="22","MA-ENG(F)",IF((MID(E1014,5,2))="23","TE",IF((MID(E1014,5,2))="24","JMC",IF((MID(E1014,5,2))="25","MS-CSE",IF((MID(E1014,5,2))="26","LLB(H)",IF((MID(E1014,5,2))="27","BRE",IF((MID(E1014,5,2))="28","MSS-JMC",IF((MID(E1014,5,2))="29","PHARMACY",IF((MID(E1014,5,2))="30","ESDM",IF((MID(E1014,5,2))="31","MS-ETE",IF((MID(E1014,5,2))="32","MS-TE",IF((MID(E1014,5,2))="33","EEE",IF((MID(E1014,5,2))="34","NFE",IF((MID(E1014,5,2))="35","SWE",IF((MID(E1014,5,2))="36","LLB(P)",IF((MID(E1014,5,2))="37","LLM(Pre)",IF((MID(E1014,5,2))="38","LLM(F)",IF((MID(E1014,5,2))="39","ICT",IF((MID(E1014,5,2))="40","MTCA",IF((MID(E1014,5,2))="41","MS-PH",IF((MID(E1014,5,2))="42","ARCH",IF((MID(E1014,5,2))="43","THM",IF((MID(E1014,5,2))="44","MS-SWE",IF((MID(E1014,5,2))="45","ENTRE",IF((MID(E1014,5,2))="46","M-PHARM",IF((MID(E1014,5,2))="47","CIVIL-ENG",0)))))))))))))))))))))))))))))))))))))</f>
        <v/>
      </c>
      <c r="G1014" s="90">
        <f>IF((LEFT(E1014,3))="063","Fall-2006",IF((LEFT(E1014,3))="071","Spring-2007",IF((LEFT(E1014,3))="072","Summer-2007",IF((LEFT(E1014,3))="073","Fall-2007",IF((LEFT(E1014,3))="081","Spring-2008",IF((LEFT(E1014,3))="082","Summer-2008",IF((LEFT(E1014,3))="083","Fall-2008",IF((LEFT(E1014,3))="091","Spring-2009",IF((LEFT(E1014,3))="092","Summer-2009",IF((LEFT(E1014,3))="093","Fall-2009",IF((LEFT(E1014,3))="101","Spring-2010",IF((LEFT(E1014,3))="102","Summer-2010",IF((LEFT(E1014,3))="103","Fall-2010",IF((LEFT(E1014,3))="111","Spring-2011",IF((LEFT(E1014,3))="112","Summer-2011",IF((LEFT(E1014,3))="113","Fall-2011",IF((LEFT(E1014,3))="121","Spring-2012",IF((LEFT(E1014,3))="122","Summer-2012",IF((LEFT(E1014,3))="123","Fall-2012",IF((LEFT(E1014,3))="131","Spring-2013",IF((LEFT(E1014,3))="132","Summer-2013",IF((LEFT(E1014,3))="133","Fall-2013",IF((LEFT(E1014,3))="141","Spring-2014",IF((LEFT(E1014,3))="142","Summer-2014",IF((LEFT(E1014,3))="143","Fall-2014",0)))))))))))))))))))))))))</f>
        <v/>
      </c>
      <c r="H1014" s="77" t="inlineStr">
        <is>
          <t>Fall 2014</t>
        </is>
      </c>
      <c r="I1014" s="71" t="inlineStr">
        <is>
          <t>EOS Textile Mills 
Ltd.</t>
        </is>
      </c>
      <c r="J1014" s="77" t="inlineStr">
        <is>
          <t>Production 
Officer</t>
        </is>
      </c>
      <c r="K1014" s="77" t="inlineStr">
        <is>
          <t>Baipal, Savar, Ashulia</t>
        </is>
      </c>
      <c r="L1014" s="77" t="inlineStr">
        <is>
          <t>Razarkul, Ramu,
Cox'sBazar</t>
        </is>
      </c>
      <c r="M1014" s="76" t="inlineStr">
        <is>
          <t>8801823-211020</t>
        </is>
      </c>
      <c r="N1014" s="77" t="inlineStr">
        <is>
          <t>rokon@eostextile.com</t>
        </is>
      </c>
    </row>
    <row customHeight="1" ht="25.5" r="1015" s="161">
      <c r="A1015" s="10" t="n"/>
      <c r="B1015" s="77" t="n">
        <v>1015</v>
      </c>
      <c r="C1015" s="77" t="n"/>
      <c r="D1015" s="98" t="inlineStr">
        <is>
          <t>Anish Bhattacharjee</t>
        </is>
      </c>
      <c r="E1015" s="98" t="inlineStr">
        <is>
          <t>111-23-2333</t>
        </is>
      </c>
      <c r="F1015" s="49">
        <f>IF((MID(E1015,5,2))="10","ENG",IF((MID(E1015,5,2))="11","BBA",IF((MID(E1015,5,2))="12","MBA(E)",IF((MID(E1015,5,2))="14","MBA",IF((MID(E1015,5,2))="15","CSE",IF((MID(E1015,5,2))="16","CIS",IF((MID(E1015,5,2))="17","MS-MIS",IF((MID(E1015,5,2))="18","B.COM",IF((MID(E1015,5,2))="19","ETE",IF((MID(E1015,5,2))="20","CS",IF((MID(E1015,5,2))="21","MA-ENG(P)",IF((MID(E1015,5,2))="22","MA-ENG(F)",IF((MID(E1015,5,2))="23","TE",IF((MID(E1015,5,2))="24","JMC",IF((MID(E1015,5,2))="25","MS-CSE",IF((MID(E1015,5,2))="26","LLB(H)",IF((MID(E1015,5,2))="27","BRE",IF((MID(E1015,5,2))="28","MSS-JMC",IF((MID(E1015,5,2))="29","PHARMACY",IF((MID(E1015,5,2))="30","ESDM",IF((MID(E1015,5,2))="31","MS-ETE",IF((MID(E1015,5,2))="32","MS-TE",IF((MID(E1015,5,2))="33","EEE",IF((MID(E1015,5,2))="34","NFE",IF((MID(E1015,5,2))="35","SWE",IF((MID(E1015,5,2))="36","LLB(P)",IF((MID(E1015,5,2))="37","LLM(Pre)",IF((MID(E1015,5,2))="38","LLM(F)",IF((MID(E1015,5,2))="39","ICT",IF((MID(E1015,5,2))="40","MTCA",IF((MID(E1015,5,2))="41","MS-PH",IF((MID(E1015,5,2))="42","ARCH",IF((MID(E1015,5,2))="43","THM",IF((MID(E1015,5,2))="44","MS-SWE",IF((MID(E1015,5,2))="45","ENTRE",IF((MID(E1015,5,2))="46","M-PHARM",IF((MID(E1015,5,2))="47","CIVIL-ENG",0)))))))))))))))))))))))))))))))))))))</f>
        <v/>
      </c>
      <c r="G1015" s="90">
        <f>IF((LEFT(E1015,3))="063","Fall-2006",IF((LEFT(E1015,3))="071","Spring-2007",IF((LEFT(E1015,3))="072","Summer-2007",IF((LEFT(E1015,3))="073","Fall-2007",IF((LEFT(E1015,3))="081","Spring-2008",IF((LEFT(E1015,3))="082","Summer-2008",IF((LEFT(E1015,3))="083","Fall-2008",IF((LEFT(E1015,3))="091","Spring-2009",IF((LEFT(E1015,3))="092","Summer-2009",IF((LEFT(E1015,3))="093","Fall-2009",IF((LEFT(E1015,3))="101","Spring-2010",IF((LEFT(E1015,3))="102","Summer-2010",IF((LEFT(E1015,3))="103","Fall-2010",IF((LEFT(E1015,3))="111","Spring-2011",IF((LEFT(E1015,3))="112","Summer-2011",IF((LEFT(E1015,3))="113","Fall-2011",IF((LEFT(E1015,3))="121","Spring-2012",IF((LEFT(E1015,3))="122","Summer-2012",IF((LEFT(E1015,3))="123","Fall-2012",IF((LEFT(E1015,3))="131","Spring-2013",IF((LEFT(E1015,3))="132","Summer-2013",IF((LEFT(E1015,3))="133","Fall-2013",IF((LEFT(E1015,3))="141","Spring-2014",IF((LEFT(E1015,3))="142","Summer-2014",IF((LEFT(E1015,3))="143","Fall-2014",0)))))))))))))))))))))))))</f>
        <v/>
      </c>
      <c r="H1015" s="77" t="inlineStr">
        <is>
          <t>Fall 2014</t>
        </is>
      </c>
      <c r="I1015" s="71" t="inlineStr">
        <is>
          <t>BEA-CON 
Knitwear Ltd.</t>
        </is>
      </c>
      <c r="J1015" s="77" t="inlineStr">
        <is>
          <t>Trainer</t>
        </is>
      </c>
      <c r="K1015" s="77" t="inlineStr">
        <is>
          <t>H#307, F#104, 
Shenpara Parbata, 
Mirpur-10</t>
        </is>
      </c>
      <c r="L1015" s="77" t="inlineStr">
        <is>
          <t>H#307, F#104, 
Shenpara Parbata, 
Mirpur-10</t>
        </is>
      </c>
      <c r="M1015" s="76" t="inlineStr">
        <is>
          <t>8801717-568851</t>
        </is>
      </c>
      <c r="N1015" s="77" t="inlineStr">
        <is>
          <t>anish01717@gmail.com</t>
        </is>
      </c>
    </row>
    <row customHeight="1" ht="25.5" r="1016" s="161">
      <c r="A1016" s="10" t="n"/>
      <c r="B1016" s="77" t="n">
        <v>1016</v>
      </c>
      <c r="C1016" s="77" t="n"/>
      <c r="D1016" s="98" t="inlineStr">
        <is>
          <t>Shahidul Islam</t>
        </is>
      </c>
      <c r="E1016" s="98" t="inlineStr">
        <is>
          <t>083-11-654</t>
        </is>
      </c>
      <c r="F1016" s="49">
        <f>IF((MID(E1016,5,2))="10","ENG",IF((MID(E1016,5,2))="11","BBA",IF((MID(E1016,5,2))="12","MBA(E)",IF((MID(E1016,5,2))="14","MBA",IF((MID(E1016,5,2))="15","CSE",IF((MID(E1016,5,2))="16","CIS",IF((MID(E1016,5,2))="17","MS-MIS",IF((MID(E1016,5,2))="18","B.COM",IF((MID(E1016,5,2))="19","ETE",IF((MID(E1016,5,2))="20","CS",IF((MID(E1016,5,2))="21","MA-ENG(P)",IF((MID(E1016,5,2))="22","MA-ENG(F)",IF((MID(E1016,5,2))="23","TE",IF((MID(E1016,5,2))="24","JMC",IF((MID(E1016,5,2))="25","MS-CSE",IF((MID(E1016,5,2))="26","LLB(H)",IF((MID(E1016,5,2))="27","BRE",IF((MID(E1016,5,2))="28","MSS-JMC",IF((MID(E1016,5,2))="29","PHARMACY",IF((MID(E1016,5,2))="30","ESDM",IF((MID(E1016,5,2))="31","MS-ETE",IF((MID(E1016,5,2))="32","MS-TE",IF((MID(E1016,5,2))="33","EEE",IF((MID(E1016,5,2))="34","NFE",IF((MID(E1016,5,2))="35","SWE",IF((MID(E1016,5,2))="36","LLB(P)",IF((MID(E1016,5,2))="37","LLM(Pre)",IF((MID(E1016,5,2))="38","LLM(F)",IF((MID(E1016,5,2))="39","ICT",IF((MID(E1016,5,2))="40","MTCA",IF((MID(E1016,5,2))="41","MS-PH",IF((MID(E1016,5,2))="42","ARCH",IF((MID(E1016,5,2))="43","THM",IF((MID(E1016,5,2))="44","MS-SWE",IF((MID(E1016,5,2))="45","ENTRE",IF((MID(E1016,5,2))="46","M-PHARM",IF((MID(E1016,5,2))="47","CIVIL-ENG",0)))))))))))))))))))))))))))))))))))))</f>
        <v/>
      </c>
      <c r="G1016" s="90">
        <f>IF((LEFT(E1016,3))="063","Fall-2006",IF((LEFT(E1016,3))="071","Spring-2007",IF((LEFT(E1016,3))="072","Summer-2007",IF((LEFT(E1016,3))="073","Fall-2007",IF((LEFT(E1016,3))="081","Spring-2008",IF((LEFT(E1016,3))="082","Summer-2008",IF((LEFT(E1016,3))="083","Fall-2008",IF((LEFT(E1016,3))="091","Spring-2009",IF((LEFT(E1016,3))="092","Summer-2009",IF((LEFT(E1016,3))="093","Fall-2009",IF((LEFT(E1016,3))="101","Spring-2010",IF((LEFT(E1016,3))="102","Summer-2010",IF((LEFT(E1016,3))="103","Fall-2010",IF((LEFT(E1016,3))="111","Spring-2011",IF((LEFT(E1016,3))="112","Summer-2011",IF((LEFT(E1016,3))="113","Fall-2011",IF((LEFT(E1016,3))="121","Spring-2012",IF((LEFT(E1016,3))="122","Summer-2012",IF((LEFT(E1016,3))="123","Fall-2012",IF((LEFT(E1016,3))="131","Spring-2013",IF((LEFT(E1016,3))="132","Summer-2013",IF((LEFT(E1016,3))="133","Fall-2013",IF((LEFT(E1016,3))="141","Spring-2014",IF((LEFT(E1016,3))="142","Summer-2014",IF((LEFT(E1016,3))="143","Fall-2014",0)))))))))))))))))))))))))</f>
        <v/>
      </c>
      <c r="H1016" s="77" t="inlineStr">
        <is>
          <t>Spring 2015</t>
        </is>
      </c>
      <c r="I1016" s="71" t="inlineStr">
        <is>
          <t>Fariha Knit Tex 
Ltd.</t>
        </is>
      </c>
      <c r="J1016" s="77" t="inlineStr">
        <is>
          <t>GPQ Officer</t>
        </is>
      </c>
      <c r="K1016" s="77" t="inlineStr">
        <is>
          <t>39 No S.I. Road Nabiganj, 
Bandar Narayanganj</t>
        </is>
      </c>
      <c r="L1016" s="77" t="inlineStr">
        <is>
          <t>39 No S.I. Road Nabiganj, 
Bandar Narayanganj</t>
        </is>
      </c>
      <c r="M1016" s="76" t="inlineStr">
        <is>
          <t>8801782-262386</t>
        </is>
      </c>
      <c r="N1016" s="77" t="inlineStr">
        <is>
          <t>shahidulis654@gmail.com</t>
        </is>
      </c>
    </row>
    <row customHeight="1" ht="25.5" r="1017" s="161">
      <c r="A1017" s="10" t="n"/>
      <c r="B1017" s="77" t="n">
        <v>1017</v>
      </c>
      <c r="C1017" s="77" t="n"/>
      <c r="D1017" s="98" t="inlineStr">
        <is>
          <t>Anjan Debnath</t>
        </is>
      </c>
      <c r="E1017" s="98" t="inlineStr">
        <is>
          <t>111-23-2304</t>
        </is>
      </c>
      <c r="F1017" s="49">
        <f>IF((MID(E1017,5,2))="10","ENG",IF((MID(E1017,5,2))="11","BBA",IF((MID(E1017,5,2))="12","MBA(E)",IF((MID(E1017,5,2))="14","MBA",IF((MID(E1017,5,2))="15","CSE",IF((MID(E1017,5,2))="16","CIS",IF((MID(E1017,5,2))="17","MS-MIS",IF((MID(E1017,5,2))="18","B.COM",IF((MID(E1017,5,2))="19","ETE",IF((MID(E1017,5,2))="20","CS",IF((MID(E1017,5,2))="21","MA-ENG(P)",IF((MID(E1017,5,2))="22","MA-ENG(F)",IF((MID(E1017,5,2))="23","TE",IF((MID(E1017,5,2))="24","JMC",IF((MID(E1017,5,2))="25","MS-CSE",IF((MID(E1017,5,2))="26","LLB(H)",IF((MID(E1017,5,2))="27","BRE",IF((MID(E1017,5,2))="28","MSS-JMC",IF((MID(E1017,5,2))="29","PHARMACY",IF((MID(E1017,5,2))="30","ESDM",IF((MID(E1017,5,2))="31","MS-ETE",IF((MID(E1017,5,2))="32","MS-TE",IF((MID(E1017,5,2))="33","EEE",IF((MID(E1017,5,2))="34","NFE",IF((MID(E1017,5,2))="35","SWE",IF((MID(E1017,5,2))="36","LLB(P)",IF((MID(E1017,5,2))="37","LLM(Pre)",IF((MID(E1017,5,2))="38","LLM(F)",IF((MID(E1017,5,2))="39","ICT",IF((MID(E1017,5,2))="40","MTCA",IF((MID(E1017,5,2))="41","MS-PH",IF((MID(E1017,5,2))="42","ARCH",IF((MID(E1017,5,2))="43","THM",IF((MID(E1017,5,2))="44","MS-SWE",IF((MID(E1017,5,2))="45","ENTRE",IF((MID(E1017,5,2))="46","M-PHARM",IF((MID(E1017,5,2))="47","CIVIL-ENG",0)))))))))))))))))))))))))))))))))))))</f>
        <v/>
      </c>
      <c r="G1017" s="90">
        <f>IF((LEFT(E1017,3))="063","Fall-2006",IF((LEFT(E1017,3))="071","Spring-2007",IF((LEFT(E1017,3))="072","Summer-2007",IF((LEFT(E1017,3))="073","Fall-2007",IF((LEFT(E1017,3))="081","Spring-2008",IF((LEFT(E1017,3))="082","Summer-2008",IF((LEFT(E1017,3))="083","Fall-2008",IF((LEFT(E1017,3))="091","Spring-2009",IF((LEFT(E1017,3))="092","Summer-2009",IF((LEFT(E1017,3))="093","Fall-2009",IF((LEFT(E1017,3))="101","Spring-2010",IF((LEFT(E1017,3))="102","Summer-2010",IF((LEFT(E1017,3))="103","Fall-2010",IF((LEFT(E1017,3))="111","Spring-2011",IF((LEFT(E1017,3))="112","Summer-2011",IF((LEFT(E1017,3))="113","Fall-2011",IF((LEFT(E1017,3))="121","Spring-2012",IF((LEFT(E1017,3))="122","Summer-2012",IF((LEFT(E1017,3))="123","Fall-2012",IF((LEFT(E1017,3))="131","Spring-2013",IF((LEFT(E1017,3))="132","Summer-2013",IF((LEFT(E1017,3))="133","Fall-2013",IF((LEFT(E1017,3))="141","Spring-2014",IF((LEFT(E1017,3))="142","Summer-2014",IF((LEFT(E1017,3))="143","Fall-2014",0)))))))))))))))))))))))))</f>
        <v/>
      </c>
      <c r="H1017" s="77" t="inlineStr">
        <is>
          <t>Fall 2014</t>
        </is>
      </c>
      <c r="I1017" s="71" t="inlineStr">
        <is>
          <t>Metro Kniting &amp; 
Dyeing Mills Ltd.</t>
        </is>
      </c>
      <c r="J1017" s="77" t="inlineStr">
        <is>
          <t>Jr. Officer</t>
        </is>
      </c>
      <c r="K1017" s="77" t="inlineStr">
        <is>
          <t>Ramarbag, Fatillah,
Narayanganj</t>
        </is>
      </c>
      <c r="L1017" s="77" t="inlineStr">
        <is>
          <t>Uttaraigi, Haimchar, 
Chandpur</t>
        </is>
      </c>
      <c r="M1017" s="76" t="inlineStr">
        <is>
          <t>8801811-823326</t>
        </is>
      </c>
      <c r="N1017" s="77" t="inlineStr">
        <is>
          <t>anjan.tex.bd@gmail.com</t>
        </is>
      </c>
    </row>
    <row customHeight="1" ht="25.5" r="1018" s="161">
      <c r="A1018" s="10" t="n"/>
      <c r="B1018" s="71" t="n">
        <v>1018</v>
      </c>
      <c r="C1018" s="71" t="n"/>
      <c r="D1018" s="70" t="inlineStr">
        <is>
          <t>Md. Najib Ul Haque</t>
        </is>
      </c>
      <c r="E1018" s="70" t="inlineStr">
        <is>
          <t>112-15-1449</t>
        </is>
      </c>
      <c r="F1018" s="49">
        <f>IF((MID(E1018,5,2))="10","ENG",IF((MID(E1018,5,2))="11","BBA",IF((MID(E1018,5,2))="12","MBA(E)",IF((MID(E1018,5,2))="14","MBA",IF((MID(E1018,5,2))="15","CSE",IF((MID(E1018,5,2))="16","CIS",IF((MID(E1018,5,2))="17","MS-MIS",IF((MID(E1018,5,2))="18","B.COM",IF((MID(E1018,5,2))="19","ETE",IF((MID(E1018,5,2))="20","CS",IF((MID(E1018,5,2))="21","MA-ENG(P)",IF((MID(E1018,5,2))="22","MA-ENG(F)",IF((MID(E1018,5,2))="23","TE",IF((MID(E1018,5,2))="24","JMC",IF((MID(E1018,5,2))="25","MS-CSE",IF((MID(E1018,5,2))="26","LLB(H)",IF((MID(E1018,5,2))="27","BRE",IF((MID(E1018,5,2))="28","MSS-JMC",IF((MID(E1018,5,2))="29","PHARMACY",IF((MID(E1018,5,2))="30","ESDM",IF((MID(E1018,5,2))="31","MS-ETE",IF((MID(E1018,5,2))="32","MS-TE",IF((MID(E1018,5,2))="33","EEE",IF((MID(E1018,5,2))="34","NFE",IF((MID(E1018,5,2))="35","SWE",IF((MID(E1018,5,2))="36","LLB(P)",IF((MID(E1018,5,2))="37","LLM(Pre)",IF((MID(E1018,5,2))="38","LLM(F)",IF((MID(E1018,5,2))="39","ICT",IF((MID(E1018,5,2))="40","MTCA",IF((MID(E1018,5,2))="41","MS-PH",IF((MID(E1018,5,2))="42","ARCH",IF((MID(E1018,5,2))="43","THM",IF((MID(E1018,5,2))="44","MS-SWE",IF((MID(E1018,5,2))="45","ENTRE",IF((MID(E1018,5,2))="46","M-PHARM",IF((MID(E1018,5,2))="47","CIVIL-ENG",0)))))))))))))))))))))))))))))))))))))</f>
        <v/>
      </c>
      <c r="G1018" s="90">
        <f>IF((LEFT(E1018,3))="063","Fall-2006",IF((LEFT(E1018,3))="071","Spring-2007",IF((LEFT(E1018,3))="072","Summer-2007",IF((LEFT(E1018,3))="073","Fall-2007",IF((LEFT(E1018,3))="081","Spring-2008",IF((LEFT(E1018,3))="082","Summer-2008",IF((LEFT(E1018,3))="083","Fall-2008",IF((LEFT(E1018,3))="091","Spring-2009",IF((LEFT(E1018,3))="092","Summer-2009",IF((LEFT(E1018,3))="093","Fall-2009",IF((LEFT(E1018,3))="101","Spring-2010",IF((LEFT(E1018,3))="102","Summer-2010",IF((LEFT(E1018,3))="103","Fall-2010",IF((LEFT(E1018,3))="111","Spring-2011",IF((LEFT(E1018,3))="112","Summer-2011",IF((LEFT(E1018,3))="113","Fall-2011",IF((LEFT(E1018,3))="121","Spring-2012",IF((LEFT(E1018,3))="122","Summer-2012",IF((LEFT(E1018,3))="123","Fall-2012",IF((LEFT(E1018,3))="131","Spring-2013",IF((LEFT(E1018,3))="132","Summer-2013",IF((LEFT(E1018,3))="133","Fall-2013",IF((LEFT(E1018,3))="141","Spring-2014",IF((LEFT(E1018,3))="142","Summer-2014",IF((LEFT(E1018,3))="143","Fall-2014",0)))))))))))))))))))))))))</f>
        <v/>
      </c>
      <c r="H1018" s="71" t="inlineStr">
        <is>
          <t>----</t>
        </is>
      </c>
      <c r="I1018" s="71" t="inlineStr">
        <is>
          <t>Pran-RFL Group</t>
        </is>
      </c>
      <c r="J1018" s="71" t="inlineStr">
        <is>
          <t>UAE-IT Trainee officer</t>
        </is>
      </c>
      <c r="K1018" s="71" t="inlineStr">
        <is>
          <t>196/1 Tazlen Road, Mirpur Dhaka</t>
        </is>
      </c>
      <c r="L1018" s="71" t="inlineStr">
        <is>
          <t>C/O Zea Ul Haque, Vill- Pugolia, Post: Korpur P.s: Sonatola, Bogra</t>
        </is>
      </c>
      <c r="M1018" s="68" t="inlineStr">
        <is>
          <t>8801916590538</t>
        </is>
      </c>
      <c r="N1018" s="71" t="inlineStr">
        <is>
          <t>md.nazibulhoque@gmail.com</t>
        </is>
      </c>
    </row>
    <row customHeight="1" ht="12.75" r="1019" s="161">
      <c r="A1019" s="10" t="n"/>
      <c r="B1019" s="77" t="n">
        <v>1019</v>
      </c>
      <c r="C1019" s="77" t="n"/>
      <c r="D1019" s="98" t="inlineStr">
        <is>
          <t>Md. Masudur 
Rahaman</t>
        </is>
      </c>
      <c r="E1019" s="98" t="inlineStr">
        <is>
          <t>112-15-1392</t>
        </is>
      </c>
      <c r="F1019" s="49">
        <f>IF((MID(E1019,5,2))="10","ENG",IF((MID(E1019,5,2))="11","BBA",IF((MID(E1019,5,2))="12","MBA(E)",IF((MID(E1019,5,2))="14","MBA",IF((MID(E1019,5,2))="15","CSE",IF((MID(E1019,5,2))="16","CIS",IF((MID(E1019,5,2))="17","MS-MIS",IF((MID(E1019,5,2))="18","B.COM",IF((MID(E1019,5,2))="19","ETE",IF((MID(E1019,5,2))="20","CS",IF((MID(E1019,5,2))="21","MA-ENG(P)",IF((MID(E1019,5,2))="22","MA-ENG(F)",IF((MID(E1019,5,2))="23","TE",IF((MID(E1019,5,2))="24","JMC",IF((MID(E1019,5,2))="25","MS-CSE",IF((MID(E1019,5,2))="26","LLB(H)",IF((MID(E1019,5,2))="27","BRE",IF((MID(E1019,5,2))="28","MSS-JMC",IF((MID(E1019,5,2))="29","PHARMACY",IF((MID(E1019,5,2))="30","ESDM",IF((MID(E1019,5,2))="31","MS-ETE",IF((MID(E1019,5,2))="32","MS-TE",IF((MID(E1019,5,2))="33","EEE",IF((MID(E1019,5,2))="34","NFE",IF((MID(E1019,5,2))="35","SWE",IF((MID(E1019,5,2))="36","LLB(P)",IF((MID(E1019,5,2))="37","LLM(Pre)",IF((MID(E1019,5,2))="38","LLM(F)",IF((MID(E1019,5,2))="39","ICT",IF((MID(E1019,5,2))="40","MTCA",IF((MID(E1019,5,2))="41","MS-PH",IF((MID(E1019,5,2))="42","ARCH",IF((MID(E1019,5,2))="43","THM",IF((MID(E1019,5,2))="44","MS-SWE",IF((MID(E1019,5,2))="45","ENTRE",IF((MID(E1019,5,2))="46","M-PHARM",IF((MID(E1019,5,2))="47","CIVIL-ENG",0)))))))))))))))))))))))))))))))))))))</f>
        <v/>
      </c>
      <c r="G1019" s="90">
        <f>IF((LEFT(E1019,3))="063","Fall-2006",IF((LEFT(E1019,3))="071","Spring-2007",IF((LEFT(E1019,3))="072","Summer-2007",IF((LEFT(E1019,3))="073","Fall-2007",IF((LEFT(E1019,3))="081","Spring-2008",IF((LEFT(E1019,3))="082","Summer-2008",IF((LEFT(E1019,3))="083","Fall-2008",IF((LEFT(E1019,3))="091","Spring-2009",IF((LEFT(E1019,3))="092","Summer-2009",IF((LEFT(E1019,3))="093","Fall-2009",IF((LEFT(E1019,3))="101","Spring-2010",IF((LEFT(E1019,3))="102","Summer-2010",IF((LEFT(E1019,3))="103","Fall-2010",IF((LEFT(E1019,3))="111","Spring-2011",IF((LEFT(E1019,3))="112","Summer-2011",IF((LEFT(E1019,3))="113","Fall-2011",IF((LEFT(E1019,3))="121","Spring-2012",IF((LEFT(E1019,3))="122","Summer-2012",IF((LEFT(E1019,3))="123","Fall-2012",IF((LEFT(E1019,3))="131","Spring-2013",IF((LEFT(E1019,3))="132","Summer-2013",IF((LEFT(E1019,3))="133","Fall-2013",IF((LEFT(E1019,3))="141","Spring-2014",IF((LEFT(E1019,3))="142","Summer-2014",IF((LEFT(E1019,3))="143","Fall-2014",0)))))))))))))))))))))))))</f>
        <v/>
      </c>
      <c r="H1019" s="77" t="inlineStr">
        <is>
          <t>Spring 2014</t>
        </is>
      </c>
      <c r="I1019" s="71" t="inlineStr">
        <is>
          <t>Pubali Bank Ltd.</t>
        </is>
      </c>
      <c r="J1019" s="77" t="inlineStr">
        <is>
          <t>System
Engineer</t>
        </is>
      </c>
      <c r="K1019" s="77" t="inlineStr">
        <is>
          <t>H#31/1 (Keya Vila), R#11
Kallayanpur, Dhaka</t>
        </is>
      </c>
      <c r="L1019" s="77" t="inlineStr">
        <is>
          <t>Vill: Al-Hera Para, 
Hamdah, Jhenaidah</t>
        </is>
      </c>
      <c r="M1019" s="76" t="inlineStr">
        <is>
          <t>8801721-183040</t>
        </is>
      </c>
      <c r="N1019" s="77" t="inlineStr">
        <is>
          <t>urbanmasud19@gmail.com</t>
        </is>
      </c>
    </row>
    <row customHeight="1" ht="25.5" r="1020" s="161">
      <c r="A1020" s="10" t="n"/>
      <c r="B1020" s="71" t="n">
        <v>1020</v>
      </c>
      <c r="C1020" s="71" t="n"/>
      <c r="D1020" s="70" t="inlineStr">
        <is>
          <t>Md. Ebrahim Khalil</t>
        </is>
      </c>
      <c r="E1020" s="70" t="inlineStr">
        <is>
          <t>083-11-664</t>
        </is>
      </c>
      <c r="F1020" s="49">
        <f>IF((MID(E1020,5,2))="10","ENG",IF((MID(E1020,5,2))="11","BBA",IF((MID(E1020,5,2))="12","MBA(E)",IF((MID(E1020,5,2))="14","MBA",IF((MID(E1020,5,2))="15","CSE",IF((MID(E1020,5,2))="16","CIS",IF((MID(E1020,5,2))="17","MS-MIS",IF((MID(E1020,5,2))="18","B.COM",IF((MID(E1020,5,2))="19","ETE",IF((MID(E1020,5,2))="20","CS",IF((MID(E1020,5,2))="21","MA-ENG(P)",IF((MID(E1020,5,2))="22","MA-ENG(F)",IF((MID(E1020,5,2))="23","TE",IF((MID(E1020,5,2))="24","JMC",IF((MID(E1020,5,2))="25","MS-CSE",IF((MID(E1020,5,2))="26","LLB(H)",IF((MID(E1020,5,2))="27","BRE",IF((MID(E1020,5,2))="28","MSS-JMC",IF((MID(E1020,5,2))="29","PHARMACY",IF((MID(E1020,5,2))="30","ESDM",IF((MID(E1020,5,2))="31","MS-ETE",IF((MID(E1020,5,2))="32","MS-TE",IF((MID(E1020,5,2))="33","EEE",IF((MID(E1020,5,2))="34","NFE",IF((MID(E1020,5,2))="35","SWE",IF((MID(E1020,5,2))="36","LLB(P)",IF((MID(E1020,5,2))="37","LLM(Pre)",IF((MID(E1020,5,2))="38","LLM(F)",IF((MID(E1020,5,2))="39","ICT",IF((MID(E1020,5,2))="40","MTCA",IF((MID(E1020,5,2))="41","MS-PH",IF((MID(E1020,5,2))="42","ARCH",IF((MID(E1020,5,2))="43","THM",IF((MID(E1020,5,2))="44","MS-SWE",IF((MID(E1020,5,2))="45","ENTRE",IF((MID(E1020,5,2))="46","M-PHARM",IF((MID(E1020,5,2))="47","CIVIL-ENG",0)))))))))))))))))))))))))))))))))))))</f>
        <v/>
      </c>
      <c r="G1020" s="90">
        <f>IF((LEFT(E1020,3))="063","Fall-2006",IF((LEFT(E1020,3))="071","Spring-2007",IF((LEFT(E1020,3))="072","Summer-2007",IF((LEFT(E1020,3))="073","Fall-2007",IF((LEFT(E1020,3))="081","Spring-2008",IF((LEFT(E1020,3))="082","Summer-2008",IF((LEFT(E1020,3))="083","Fall-2008",IF((LEFT(E1020,3))="091","Spring-2009",IF((LEFT(E1020,3))="092","Summer-2009",IF((LEFT(E1020,3))="093","Fall-2009",IF((LEFT(E1020,3))="101","Spring-2010",IF((LEFT(E1020,3))="102","Summer-2010",IF((LEFT(E1020,3))="103","Fall-2010",IF((LEFT(E1020,3))="111","Spring-2011",IF((LEFT(E1020,3))="112","Summer-2011",IF((LEFT(E1020,3))="113","Fall-2011",IF((LEFT(E1020,3))="121","Spring-2012",IF((LEFT(E1020,3))="122","Summer-2012",IF((LEFT(E1020,3))="123","Fall-2012",IF((LEFT(E1020,3))="131","Spring-2013",IF((LEFT(E1020,3))="132","Summer-2013",IF((LEFT(E1020,3))="133","Fall-2013",IF((LEFT(E1020,3))="141","Spring-2014",IF((LEFT(E1020,3))="142","Summer-2014",IF((LEFT(E1020,3))="143","Fall-2014",0)))))))))))))))))))))))))</f>
        <v/>
      </c>
      <c r="H1020" s="71" t="inlineStr">
        <is>
          <t>Spring 2015</t>
        </is>
      </c>
      <c r="I1020" s="71" t="inlineStr">
        <is>
          <t>Next Business Management Service</t>
        </is>
      </c>
      <c r="J1020" s="71" t="inlineStr">
        <is>
          <t>Quality controll and Inspectuin Officer</t>
        </is>
      </c>
      <c r="K1020" s="71" t="inlineStr">
        <is>
          <t>House No: 8/6, Lan-3, Road no -1 West talka Fatullka, Narayangang.</t>
        </is>
      </c>
      <c r="L1020" s="71" t="inlineStr">
        <is>
          <t>House No: 8/6, Lan-3, Road no -1 West talka Fatullka, Narayangang.</t>
        </is>
      </c>
      <c r="M1020" s="68" t="inlineStr">
        <is>
          <t>8801916350226</t>
        </is>
      </c>
      <c r="N1020" s="71" t="inlineStr">
        <is>
          <t>abrahimkhalid11@gmail.com</t>
        </is>
      </c>
    </row>
    <row customHeight="1" ht="12.75" r="1021" s="161">
      <c r="A1021" s="10" t="n"/>
      <c r="B1021" s="77" t="n">
        <v>1021</v>
      </c>
      <c r="C1021" s="77" t="n"/>
      <c r="D1021" s="98" t="inlineStr">
        <is>
          <t>Md. Nizam Uddin</t>
        </is>
      </c>
      <c r="E1021" s="98" t="inlineStr">
        <is>
          <t>103-15-1153</t>
        </is>
      </c>
      <c r="F1021" s="49">
        <f>IF((MID(E1021,5,2))="10","ENG",IF((MID(E1021,5,2))="11","BBA",IF((MID(E1021,5,2))="12","MBA(E)",IF((MID(E1021,5,2))="14","MBA",IF((MID(E1021,5,2))="15","CSE",IF((MID(E1021,5,2))="16","CIS",IF((MID(E1021,5,2))="17","MS-MIS",IF((MID(E1021,5,2))="18","B.COM",IF((MID(E1021,5,2))="19","ETE",IF((MID(E1021,5,2))="20","CS",IF((MID(E1021,5,2))="21","MA-ENG(P)",IF((MID(E1021,5,2))="22","MA-ENG(F)",IF((MID(E1021,5,2))="23","TE",IF((MID(E1021,5,2))="24","JMC",IF((MID(E1021,5,2))="25","MS-CSE",IF((MID(E1021,5,2))="26","LLB(H)",IF((MID(E1021,5,2))="27","BRE",IF((MID(E1021,5,2))="28","MSS-JMC",IF((MID(E1021,5,2))="29","PHARMACY",IF((MID(E1021,5,2))="30","ESDM",IF((MID(E1021,5,2))="31","MS-ETE",IF((MID(E1021,5,2))="32","MS-TE",IF((MID(E1021,5,2))="33","EEE",IF((MID(E1021,5,2))="34","NFE",IF((MID(E1021,5,2))="35","SWE",IF((MID(E1021,5,2))="36","LLB(P)",IF((MID(E1021,5,2))="37","LLM(Pre)",IF((MID(E1021,5,2))="38","LLM(F)",IF((MID(E1021,5,2))="39","ICT",IF((MID(E1021,5,2))="40","MTCA",IF((MID(E1021,5,2))="41","MS-PH",IF((MID(E1021,5,2))="42","ARCH",IF((MID(E1021,5,2))="43","THM",IF((MID(E1021,5,2))="44","MS-SWE",IF((MID(E1021,5,2))="45","ENTRE",IF((MID(E1021,5,2))="46","M-PHARM",IF((MID(E1021,5,2))="47","CIVIL-ENG",0)))))))))))))))))))))))))))))))))))))</f>
        <v/>
      </c>
      <c r="G1021" s="90">
        <f>IF((LEFT(E1021,3))="063","Fall-2006",IF((LEFT(E1021,3))="071","Spring-2007",IF((LEFT(E1021,3))="072","Summer-2007",IF((LEFT(E1021,3))="073","Fall-2007",IF((LEFT(E1021,3))="081","Spring-2008",IF((LEFT(E1021,3))="082","Summer-2008",IF((LEFT(E1021,3))="083","Fall-2008",IF((LEFT(E1021,3))="091","Spring-2009",IF((LEFT(E1021,3))="092","Summer-2009",IF((LEFT(E1021,3))="093","Fall-2009",IF((LEFT(E1021,3))="101","Spring-2010",IF((LEFT(E1021,3))="102","Summer-2010",IF((LEFT(E1021,3))="103","Fall-2010",IF((LEFT(E1021,3))="111","Spring-2011",IF((LEFT(E1021,3))="112","Summer-2011",IF((LEFT(E1021,3))="113","Fall-2011",IF((LEFT(E1021,3))="121","Spring-2012",IF((LEFT(E1021,3))="122","Summer-2012",IF((LEFT(E1021,3))="123","Fall-2012",IF((LEFT(E1021,3))="131","Spring-2013",IF((LEFT(E1021,3))="132","Summer-2013",IF((LEFT(E1021,3))="133","Fall-2013",IF((LEFT(E1021,3))="141","Spring-2014",IF((LEFT(E1021,3))="142","Summer-2014",IF((LEFT(E1021,3))="143","Fall-2014",0)))))))))))))))))))))))))</f>
        <v/>
      </c>
      <c r="H1021" s="77" t="inlineStr">
        <is>
          <t>Fall 2014</t>
        </is>
      </c>
      <c r="I1021" s="71" t="inlineStr">
        <is>
          <t>-</t>
        </is>
      </c>
      <c r="J1021" s="77" t="inlineStr">
        <is>
          <t>-</t>
        </is>
      </c>
      <c r="K1021" s="77" t="inlineStr">
        <is>
          <t>Vill: Komardoga, 
PO: Miabazar, 
PS: Chuddagram, 
Dist: Comilla</t>
        </is>
      </c>
      <c r="L1021" s="77" t="inlineStr">
        <is>
          <t>Vill: Komardoga, 
PO: Miabazar, 
PS: Chuddagram, 
Dist: Comilla</t>
        </is>
      </c>
      <c r="M1021" s="76" t="inlineStr">
        <is>
          <t>8801748-977696</t>
        </is>
      </c>
      <c r="N1021" s="77" t="inlineStr">
        <is>
          <t>nizamuddin_cse@live.com</t>
        </is>
      </c>
    </row>
    <row customHeight="1" ht="12.75" r="1022" s="161">
      <c r="A1022" s="10" t="n"/>
      <c r="B1022" s="77" t="n">
        <v>1022</v>
      </c>
      <c r="C1022" s="77" t="n"/>
      <c r="D1022" s="98" t="inlineStr">
        <is>
          <t>Md. Shahriar</t>
        </is>
      </c>
      <c r="E1022" s="98" t="inlineStr">
        <is>
          <t>103-10-617</t>
        </is>
      </c>
      <c r="F1022" s="49">
        <f>IF((MID(E1022,5,2))="10","ENG",IF((MID(E1022,5,2))="11","BBA",IF((MID(E1022,5,2))="12","MBA(E)",IF((MID(E1022,5,2))="14","MBA",IF((MID(E1022,5,2))="15","CSE",IF((MID(E1022,5,2))="16","CIS",IF((MID(E1022,5,2))="17","MS-MIS",IF((MID(E1022,5,2))="18","B.COM",IF((MID(E1022,5,2))="19","ETE",IF((MID(E1022,5,2))="20","CS",IF((MID(E1022,5,2))="21","MA-ENG(P)",IF((MID(E1022,5,2))="22","MA-ENG(F)",IF((MID(E1022,5,2))="23","TE",IF((MID(E1022,5,2))="24","JMC",IF((MID(E1022,5,2))="25","MS-CSE",IF((MID(E1022,5,2))="26","LLB(H)",IF((MID(E1022,5,2))="27","BRE",IF((MID(E1022,5,2))="28","MSS-JMC",IF((MID(E1022,5,2))="29","PHARMACY",IF((MID(E1022,5,2))="30","ESDM",IF((MID(E1022,5,2))="31","MS-ETE",IF((MID(E1022,5,2))="32","MS-TE",IF((MID(E1022,5,2))="33","EEE",IF((MID(E1022,5,2))="34","NFE",IF((MID(E1022,5,2))="35","SWE",IF((MID(E1022,5,2))="36","LLB(P)",IF((MID(E1022,5,2))="37","LLM(Pre)",IF((MID(E1022,5,2))="38","LLM(F)",IF((MID(E1022,5,2))="39","ICT",IF((MID(E1022,5,2))="40","MTCA",IF((MID(E1022,5,2))="41","MS-PH",IF((MID(E1022,5,2))="42","ARCH",IF((MID(E1022,5,2))="43","THM",IF((MID(E1022,5,2))="44","MS-SWE",IF((MID(E1022,5,2))="45","ENTRE",IF((MID(E1022,5,2))="46","M-PHARM",IF((MID(E1022,5,2))="47","CIVIL-ENG",0)))))))))))))))))))))))))))))))))))))</f>
        <v/>
      </c>
      <c r="G1022" s="90">
        <f>IF((LEFT(E1022,3))="063","Fall-2006",IF((LEFT(E1022,3))="071","Spring-2007",IF((LEFT(E1022,3))="072","Summer-2007",IF((LEFT(E1022,3))="073","Fall-2007",IF((LEFT(E1022,3))="081","Spring-2008",IF((LEFT(E1022,3))="082","Summer-2008",IF((LEFT(E1022,3))="083","Fall-2008",IF((LEFT(E1022,3))="091","Spring-2009",IF((LEFT(E1022,3))="092","Summer-2009",IF((LEFT(E1022,3))="093","Fall-2009",IF((LEFT(E1022,3))="101","Spring-2010",IF((LEFT(E1022,3))="102","Summer-2010",IF((LEFT(E1022,3))="103","Fall-2010",IF((LEFT(E1022,3))="111","Spring-2011",IF((LEFT(E1022,3))="112","Summer-2011",IF((LEFT(E1022,3))="113","Fall-2011",IF((LEFT(E1022,3))="121","Spring-2012",IF((LEFT(E1022,3))="122","Summer-2012",IF((LEFT(E1022,3))="123","Fall-2012",IF((LEFT(E1022,3))="131","Spring-2013",IF((LEFT(E1022,3))="132","Summer-2013",IF((LEFT(E1022,3))="133","Fall-2013",IF((LEFT(E1022,3))="141","Spring-2014",IF((LEFT(E1022,3))="142","Summer-2014",IF((LEFT(E1022,3))="143","Fall-2014",0)))))))))))))))))))))))))</f>
        <v/>
      </c>
      <c r="H1022" s="77" t="inlineStr">
        <is>
          <t>Spring 2015</t>
        </is>
      </c>
      <c r="I1022" s="71" t="inlineStr">
        <is>
          <t>-</t>
        </is>
      </c>
      <c r="J1022" s="77" t="inlineStr">
        <is>
          <t>-</t>
        </is>
      </c>
      <c r="K1022" s="77" t="inlineStr">
        <is>
          <t>Borda, Muslimabad 
E-6913</t>
        </is>
      </c>
      <c r="L1022" s="77" t="inlineStr">
        <is>
          <t>Borda, Muslimabad 
E-6913</t>
        </is>
      </c>
      <c r="M1022" s="76" t="inlineStr">
        <is>
          <t>8801670-929043</t>
        </is>
      </c>
      <c r="N1022" s="77" t="inlineStr">
        <is>
          <t>everythingismyth@gmail.com</t>
        </is>
      </c>
    </row>
    <row customHeight="1" ht="12.75" r="1023" s="161">
      <c r="A1023" s="10" t="n"/>
      <c r="B1023" s="77" t="n">
        <v>1023</v>
      </c>
      <c r="C1023" s="77" t="n"/>
      <c r="D1023" s="98" t="inlineStr">
        <is>
          <t>Md. Kamruzzaman</t>
        </is>
      </c>
      <c r="E1023" s="98" t="inlineStr">
        <is>
          <t>112-10-713</t>
        </is>
      </c>
      <c r="F1023" s="49">
        <f>IF((MID(E1023,5,2))="10","ENG",IF((MID(E1023,5,2))="11","BBA",IF((MID(E1023,5,2))="12","MBA(E)",IF((MID(E1023,5,2))="14","MBA",IF((MID(E1023,5,2))="15","CSE",IF((MID(E1023,5,2))="16","CIS",IF((MID(E1023,5,2))="17","MS-MIS",IF((MID(E1023,5,2))="18","B.COM",IF((MID(E1023,5,2))="19","ETE",IF((MID(E1023,5,2))="20","CS",IF((MID(E1023,5,2))="21","MA-ENG(P)",IF((MID(E1023,5,2))="22","MA-ENG(F)",IF((MID(E1023,5,2))="23","TE",IF((MID(E1023,5,2))="24","JMC",IF((MID(E1023,5,2))="25","MS-CSE",IF((MID(E1023,5,2))="26","LLB(H)",IF((MID(E1023,5,2))="27","BRE",IF((MID(E1023,5,2))="28","MSS-JMC",IF((MID(E1023,5,2))="29","PHARMACY",IF((MID(E1023,5,2))="30","ESDM",IF((MID(E1023,5,2))="31","MS-ETE",IF((MID(E1023,5,2))="32","MS-TE",IF((MID(E1023,5,2))="33","EEE",IF((MID(E1023,5,2))="34","NFE",IF((MID(E1023,5,2))="35","SWE",IF((MID(E1023,5,2))="36","LLB(P)",IF((MID(E1023,5,2))="37","LLM(Pre)",IF((MID(E1023,5,2))="38","LLM(F)",IF((MID(E1023,5,2))="39","ICT",IF((MID(E1023,5,2))="40","MTCA",IF((MID(E1023,5,2))="41","MS-PH",IF((MID(E1023,5,2))="42","ARCH",IF((MID(E1023,5,2))="43","THM",IF((MID(E1023,5,2))="44","MS-SWE",IF((MID(E1023,5,2))="45","ENTRE",IF((MID(E1023,5,2))="46","M-PHARM",IF((MID(E1023,5,2))="47","CIVIL-ENG",0)))))))))))))))))))))))))))))))))))))</f>
        <v/>
      </c>
      <c r="G1023" s="90">
        <f>IF((LEFT(E1023,3))="063","Fall-2006",IF((LEFT(E1023,3))="071","Spring-2007",IF((LEFT(E1023,3))="072","Summer-2007",IF((LEFT(E1023,3))="073","Fall-2007",IF((LEFT(E1023,3))="081","Spring-2008",IF((LEFT(E1023,3))="082","Summer-2008",IF((LEFT(E1023,3))="083","Fall-2008",IF((LEFT(E1023,3))="091","Spring-2009",IF((LEFT(E1023,3))="092","Summer-2009",IF((LEFT(E1023,3))="093","Fall-2009",IF((LEFT(E1023,3))="101","Spring-2010",IF((LEFT(E1023,3))="102","Summer-2010",IF((LEFT(E1023,3))="103","Fall-2010",IF((LEFT(E1023,3))="111","Spring-2011",IF((LEFT(E1023,3))="112","Summer-2011",IF((LEFT(E1023,3))="113","Fall-2011",IF((LEFT(E1023,3))="121","Spring-2012",IF((LEFT(E1023,3))="122","Summer-2012",IF((LEFT(E1023,3))="123","Fall-2012",IF((LEFT(E1023,3))="131","Spring-2013",IF((LEFT(E1023,3))="132","Summer-2013",IF((LEFT(E1023,3))="133","Fall-2013",IF((LEFT(E1023,3))="141","Spring-2014",IF((LEFT(E1023,3))="142","Summer-2014",IF((LEFT(E1023,3))="143","Fall-2014",0)))))))))))))))))))))))))</f>
        <v/>
      </c>
      <c r="H1023" s="77" t="inlineStr">
        <is>
          <t>Spring 2015</t>
        </is>
      </c>
      <c r="I1023" s="71" t="inlineStr">
        <is>
          <t>-</t>
        </is>
      </c>
      <c r="J1023" s="77" t="inlineStr">
        <is>
          <t>-</t>
        </is>
      </c>
      <c r="K1023" s="77" t="inlineStr">
        <is>
          <t>H#9, R#14, Sec:3, Uttara
Dhaka</t>
        </is>
      </c>
      <c r="L1023" s="77" t="inlineStr">
        <is>
          <t>Bardi, Munshiganj, 
Alamdanga, Chudanga</t>
        </is>
      </c>
      <c r="M1023" s="76" t="inlineStr">
        <is>
          <t>8801749-097036</t>
        </is>
      </c>
      <c r="N1023" s="77" t="inlineStr">
        <is>
          <t>kamruzzamanshaif@yahoo.com</t>
        </is>
      </c>
    </row>
    <row customHeight="1" ht="12.75" r="1024" s="161">
      <c r="A1024" s="10" t="n"/>
      <c r="B1024" s="77" t="n">
        <v>1024</v>
      </c>
      <c r="C1024" s="77" t="n"/>
      <c r="D1024" s="98" t="inlineStr">
        <is>
          <t>Md. Mizanoor 
Rahaman</t>
        </is>
      </c>
      <c r="E1024" s="98" t="inlineStr">
        <is>
          <t>112-10-143</t>
        </is>
      </c>
      <c r="F1024" s="49">
        <f>IF((MID(E1024,5,2))="10","ENG",IF((MID(E1024,5,2))="11","BBA",IF((MID(E1024,5,2))="12","MBA(E)",IF((MID(E1024,5,2))="14","MBA",IF((MID(E1024,5,2))="15","CSE",IF((MID(E1024,5,2))="16","CIS",IF((MID(E1024,5,2))="17","MS-MIS",IF((MID(E1024,5,2))="18","B.COM",IF((MID(E1024,5,2))="19","ETE",IF((MID(E1024,5,2))="20","CS",IF((MID(E1024,5,2))="21","MA-ENG(P)",IF((MID(E1024,5,2))="22","MA-ENG(F)",IF((MID(E1024,5,2))="23","TE",IF((MID(E1024,5,2))="24","JMC",IF((MID(E1024,5,2))="25","MS-CSE",IF((MID(E1024,5,2))="26","LLB(H)",IF((MID(E1024,5,2))="27","BRE",IF((MID(E1024,5,2))="28","MSS-JMC",IF((MID(E1024,5,2))="29","PHARMACY",IF((MID(E1024,5,2))="30","ESDM",IF((MID(E1024,5,2))="31","MS-ETE",IF((MID(E1024,5,2))="32","MS-TE",IF((MID(E1024,5,2))="33","EEE",IF((MID(E1024,5,2))="34","NFE",IF((MID(E1024,5,2))="35","SWE",IF((MID(E1024,5,2))="36","LLB(P)",IF((MID(E1024,5,2))="37","LLM(Pre)",IF((MID(E1024,5,2))="38","LLM(F)",IF((MID(E1024,5,2))="39","ICT",IF((MID(E1024,5,2))="40","MTCA",IF((MID(E1024,5,2))="41","MS-PH",IF((MID(E1024,5,2))="42","ARCH",IF((MID(E1024,5,2))="43","THM",IF((MID(E1024,5,2))="44","MS-SWE",IF((MID(E1024,5,2))="45","ENTRE",IF((MID(E1024,5,2))="46","M-PHARM",IF((MID(E1024,5,2))="47","CIVIL-ENG",0)))))))))))))))))))))))))))))))))))))</f>
        <v/>
      </c>
      <c r="G1024" s="90">
        <f>IF((LEFT(E1024,3))="063","Fall-2006",IF((LEFT(E1024,3))="071","Spring-2007",IF((LEFT(E1024,3))="072","Summer-2007",IF((LEFT(E1024,3))="073","Fall-2007",IF((LEFT(E1024,3))="081","Spring-2008",IF((LEFT(E1024,3))="082","Summer-2008",IF((LEFT(E1024,3))="083","Fall-2008",IF((LEFT(E1024,3))="091","Spring-2009",IF((LEFT(E1024,3))="092","Summer-2009",IF((LEFT(E1024,3))="093","Fall-2009",IF((LEFT(E1024,3))="101","Spring-2010",IF((LEFT(E1024,3))="102","Summer-2010",IF((LEFT(E1024,3))="103","Fall-2010",IF((LEFT(E1024,3))="111","Spring-2011",IF((LEFT(E1024,3))="112","Summer-2011",IF((LEFT(E1024,3))="113","Fall-2011",IF((LEFT(E1024,3))="121","Spring-2012",IF((LEFT(E1024,3))="122","Summer-2012",IF((LEFT(E1024,3))="123","Fall-2012",IF((LEFT(E1024,3))="131","Spring-2013",IF((LEFT(E1024,3))="132","Summer-2013",IF((LEFT(E1024,3))="133","Fall-2013",IF((LEFT(E1024,3))="141","Spring-2014",IF((LEFT(E1024,3))="142","Summer-2014",IF((LEFT(E1024,3))="143","Fall-2014",0)))))))))))))))))))))))))</f>
        <v/>
      </c>
      <c r="H1024" s="77" t="inlineStr">
        <is>
          <t>Spring 2015</t>
        </is>
      </c>
      <c r="I1024" s="71" t="inlineStr">
        <is>
          <t>-</t>
        </is>
      </c>
      <c r="J1024" s="77" t="inlineStr">
        <is>
          <t>-</t>
        </is>
      </c>
      <c r="K1024" s="77" t="inlineStr">
        <is>
          <t>-</t>
        </is>
      </c>
      <c r="L1024" s="77" t="inlineStr">
        <is>
          <t>Ward# 42, Karamtola, 
Gazipur</t>
        </is>
      </c>
      <c r="M1024" s="76" t="inlineStr">
        <is>
          <t>8801917-383807</t>
        </is>
      </c>
      <c r="N1024" s="77" t="inlineStr">
        <is>
          <t>mizanoor1991@gmail.com</t>
        </is>
      </c>
    </row>
    <row customHeight="1" ht="25.5" r="1025" s="161">
      <c r="A1025" s="10" t="n"/>
      <c r="B1025" s="77" t="n">
        <v>1025</v>
      </c>
      <c r="C1025" s="77" t="n"/>
      <c r="D1025" s="98" t="inlineStr">
        <is>
          <t>Md. Solaiman</t>
        </is>
      </c>
      <c r="E1025" s="98" t="inlineStr">
        <is>
          <t>103-29-225</t>
        </is>
      </c>
      <c r="F1025" s="49">
        <f>IF((MID(E1025,5,2))="10","ENG",IF((MID(E1025,5,2))="11","BBA",IF((MID(E1025,5,2))="12","MBA(E)",IF((MID(E1025,5,2))="14","MBA",IF((MID(E1025,5,2))="15","CSE",IF((MID(E1025,5,2))="16","CIS",IF((MID(E1025,5,2))="17","MS-MIS",IF((MID(E1025,5,2))="18","B.COM",IF((MID(E1025,5,2))="19","ETE",IF((MID(E1025,5,2))="20","CS",IF((MID(E1025,5,2))="21","MA-ENG(P)",IF((MID(E1025,5,2))="22","MA-ENG(F)",IF((MID(E1025,5,2))="23","TE",IF((MID(E1025,5,2))="24","JMC",IF((MID(E1025,5,2))="25","MS-CSE",IF((MID(E1025,5,2))="26","LLB(H)",IF((MID(E1025,5,2))="27","BRE",IF((MID(E1025,5,2))="28","MSS-JMC",IF((MID(E1025,5,2))="29","PHARMACY",IF((MID(E1025,5,2))="30","ESDM",IF((MID(E1025,5,2))="31","MS-ETE",IF((MID(E1025,5,2))="32","MS-TE",IF((MID(E1025,5,2))="33","EEE",IF((MID(E1025,5,2))="34","NFE",IF((MID(E1025,5,2))="35","SWE",IF((MID(E1025,5,2))="36","LLB(P)",IF((MID(E1025,5,2))="37","LLM(Pre)",IF((MID(E1025,5,2))="38","LLM(F)",IF((MID(E1025,5,2))="39","ICT",IF((MID(E1025,5,2))="40","MTCA",IF((MID(E1025,5,2))="41","MS-PH",IF((MID(E1025,5,2))="42","ARCH",IF((MID(E1025,5,2))="43","THM",IF((MID(E1025,5,2))="44","MS-SWE",IF((MID(E1025,5,2))="45","ENTRE",IF((MID(E1025,5,2))="46","M-PHARM",IF((MID(E1025,5,2))="47","CIVIL-ENG",0)))))))))))))))))))))))))))))))))))))</f>
        <v/>
      </c>
      <c r="G1025" s="90">
        <f>IF((LEFT(E1025,3))="063","Fall-2006",IF((LEFT(E1025,3))="071","Spring-2007",IF((LEFT(E1025,3))="072","Summer-2007",IF((LEFT(E1025,3))="073","Fall-2007",IF((LEFT(E1025,3))="081","Spring-2008",IF((LEFT(E1025,3))="082","Summer-2008",IF((LEFT(E1025,3))="083","Fall-2008",IF((LEFT(E1025,3))="091","Spring-2009",IF((LEFT(E1025,3))="092","Summer-2009",IF((LEFT(E1025,3))="093","Fall-2009",IF((LEFT(E1025,3))="101","Spring-2010",IF((LEFT(E1025,3))="102","Summer-2010",IF((LEFT(E1025,3))="103","Fall-2010",IF((LEFT(E1025,3))="111","Spring-2011",IF((LEFT(E1025,3))="112","Summer-2011",IF((LEFT(E1025,3))="113","Fall-2011",IF((LEFT(E1025,3))="121","Spring-2012",IF((LEFT(E1025,3))="122","Summer-2012",IF((LEFT(E1025,3))="123","Fall-2012",IF((LEFT(E1025,3))="131","Spring-2013",IF((LEFT(E1025,3))="132","Summer-2013",IF((LEFT(E1025,3))="133","Fall-2013",IF((LEFT(E1025,3))="141","Spring-2014",IF((LEFT(E1025,3))="142","Summer-2014",IF((LEFT(E1025,3))="143","Fall-2014",0)))))))))))))))))))))))))</f>
        <v/>
      </c>
      <c r="H1025" s="77" t="inlineStr">
        <is>
          <t>Spring 2015</t>
        </is>
      </c>
      <c r="I1025" s="71" t="inlineStr">
        <is>
          <t>Amulet 
Pharmacuticals Ltd</t>
        </is>
      </c>
      <c r="J1025" s="77" t="inlineStr">
        <is>
          <t>Executive,
Production</t>
        </is>
      </c>
      <c r="K1025" s="77" t="inlineStr">
        <is>
          <t>H# 7/12, Block: B, 
Lalmatia, Mohammadpur</t>
        </is>
      </c>
      <c r="L1025" s="77" t="inlineStr">
        <is>
          <t>Vill: Patanondi, 
PO: Batisha, 
PS: Chouddagram, Comilla</t>
        </is>
      </c>
      <c r="M1025" s="76" t="inlineStr">
        <is>
          <t>8801812-462016</t>
        </is>
      </c>
      <c r="N1025" s="77" t="inlineStr">
        <is>
          <t>solaimanjoy225@gmail.com</t>
        </is>
      </c>
    </row>
    <row customHeight="1" ht="12.75" r="1026" s="161">
      <c r="A1026" s="10" t="n"/>
      <c r="B1026" s="77" t="n">
        <v>1026</v>
      </c>
      <c r="C1026" s="77" t="n"/>
      <c r="D1026" s="98" t="inlineStr">
        <is>
          <t>Sharmin Sultana</t>
        </is>
      </c>
      <c r="E1026" s="98" t="inlineStr">
        <is>
          <t>103-29-204</t>
        </is>
      </c>
      <c r="F1026" s="49">
        <f>IF((MID(E1026,5,2))="10","ENG",IF((MID(E1026,5,2))="11","BBA",IF((MID(E1026,5,2))="12","MBA(E)",IF((MID(E1026,5,2))="14","MBA",IF((MID(E1026,5,2))="15","CSE",IF((MID(E1026,5,2))="16","CIS",IF((MID(E1026,5,2))="17","MS-MIS",IF((MID(E1026,5,2))="18","B.COM",IF((MID(E1026,5,2))="19","ETE",IF((MID(E1026,5,2))="20","CS",IF((MID(E1026,5,2))="21","MA-ENG(P)",IF((MID(E1026,5,2))="22","MA-ENG(F)",IF((MID(E1026,5,2))="23","TE",IF((MID(E1026,5,2))="24","JMC",IF((MID(E1026,5,2))="25","MS-CSE",IF((MID(E1026,5,2))="26","LLB(H)",IF((MID(E1026,5,2))="27","BRE",IF((MID(E1026,5,2))="28","MSS-JMC",IF((MID(E1026,5,2))="29","PHARMACY",IF((MID(E1026,5,2))="30","ESDM",IF((MID(E1026,5,2))="31","MS-ETE",IF((MID(E1026,5,2))="32","MS-TE",IF((MID(E1026,5,2))="33","EEE",IF((MID(E1026,5,2))="34","NFE",IF((MID(E1026,5,2))="35","SWE",IF((MID(E1026,5,2))="36","LLB(P)",IF((MID(E1026,5,2))="37","LLM(Pre)",IF((MID(E1026,5,2))="38","LLM(F)",IF((MID(E1026,5,2))="39","ICT",IF((MID(E1026,5,2))="40","MTCA",IF((MID(E1026,5,2))="41","MS-PH",IF((MID(E1026,5,2))="42","ARCH",IF((MID(E1026,5,2))="43","THM",IF((MID(E1026,5,2))="44","MS-SWE",IF((MID(E1026,5,2))="45","ENTRE",IF((MID(E1026,5,2))="46","M-PHARM",IF((MID(E1026,5,2))="47","CIVIL-ENG",0)))))))))))))))))))))))))))))))))))))</f>
        <v/>
      </c>
      <c r="G1026" s="90">
        <f>IF((LEFT(E1026,3))="063","Fall-2006",IF((LEFT(E1026,3))="071","Spring-2007",IF((LEFT(E1026,3))="072","Summer-2007",IF((LEFT(E1026,3))="073","Fall-2007",IF((LEFT(E1026,3))="081","Spring-2008",IF((LEFT(E1026,3))="082","Summer-2008",IF((LEFT(E1026,3))="083","Fall-2008",IF((LEFT(E1026,3))="091","Spring-2009",IF((LEFT(E1026,3))="092","Summer-2009",IF((LEFT(E1026,3))="093","Fall-2009",IF((LEFT(E1026,3))="101","Spring-2010",IF((LEFT(E1026,3))="102","Summer-2010",IF((LEFT(E1026,3))="103","Fall-2010",IF((LEFT(E1026,3))="111","Spring-2011",IF((LEFT(E1026,3))="112","Summer-2011",IF((LEFT(E1026,3))="113","Fall-2011",IF((LEFT(E1026,3))="121","Spring-2012",IF((LEFT(E1026,3))="122","Summer-2012",IF((LEFT(E1026,3))="123","Fall-2012",IF((LEFT(E1026,3))="131","Spring-2013",IF((LEFT(E1026,3))="132","Summer-2013",IF((LEFT(E1026,3))="133","Fall-2013",IF((LEFT(E1026,3))="141","Spring-2014",IF((LEFT(E1026,3))="142","Summer-2014",IF((LEFT(E1026,3))="143","Fall-2014",0)))))))))))))))))))))))))</f>
        <v/>
      </c>
      <c r="H1026" s="77" t="inlineStr">
        <is>
          <t>Spring 2015</t>
        </is>
      </c>
      <c r="I1026" s="71" t="inlineStr">
        <is>
          <t>-</t>
        </is>
      </c>
      <c r="J1026" s="77" t="inlineStr">
        <is>
          <t>-</t>
        </is>
      </c>
      <c r="K1026" s="77" t="inlineStr">
        <is>
          <t>Nirjhor Palace, H# 08,
F#A3, A/11, R#14, 
New Dhanmondi</t>
        </is>
      </c>
      <c r="L1026" s="77" t="inlineStr">
        <is>
          <t>44, Emergency Road # 09
Muktipara, Chliadanga-
7200</t>
        </is>
      </c>
      <c r="M1026" s="76" t="inlineStr">
        <is>
          <t>8801942-368337</t>
        </is>
      </c>
      <c r="N1026" s="77" t="inlineStr">
        <is>
          <t>sharmin_204@diu.edu.bd</t>
        </is>
      </c>
    </row>
    <row customHeight="1" ht="12.75" r="1027" s="161">
      <c r="A1027" s="10" t="n"/>
      <c r="B1027" s="77" t="n">
        <v>1027</v>
      </c>
      <c r="C1027" s="77" t="n"/>
      <c r="D1027" s="98" t="inlineStr">
        <is>
          <t>Md. Al-Amin Hossain</t>
        </is>
      </c>
      <c r="E1027" s="98" t="inlineStr">
        <is>
          <t>103-23-2098</t>
        </is>
      </c>
      <c r="F1027" s="49">
        <f>IF((MID(E1027,5,2))="10","ENG",IF((MID(E1027,5,2))="11","BBA",IF((MID(E1027,5,2))="12","MBA(E)",IF((MID(E1027,5,2))="14","MBA",IF((MID(E1027,5,2))="15","CSE",IF((MID(E1027,5,2))="16","CIS",IF((MID(E1027,5,2))="17","MS-MIS",IF((MID(E1027,5,2))="18","B.COM",IF((MID(E1027,5,2))="19","ETE",IF((MID(E1027,5,2))="20","CS",IF((MID(E1027,5,2))="21","MA-ENG(P)",IF((MID(E1027,5,2))="22","MA-ENG(F)",IF((MID(E1027,5,2))="23","TE",IF((MID(E1027,5,2))="24","JMC",IF((MID(E1027,5,2))="25","MS-CSE",IF((MID(E1027,5,2))="26","LLB(H)",IF((MID(E1027,5,2))="27","BRE",IF((MID(E1027,5,2))="28","MSS-JMC",IF((MID(E1027,5,2))="29","PHARMACY",IF((MID(E1027,5,2))="30","ESDM",IF((MID(E1027,5,2))="31","MS-ETE",IF((MID(E1027,5,2))="32","MS-TE",IF((MID(E1027,5,2))="33","EEE",IF((MID(E1027,5,2))="34","NFE",IF((MID(E1027,5,2))="35","SWE",IF((MID(E1027,5,2))="36","LLB(P)",IF((MID(E1027,5,2))="37","LLM(Pre)",IF((MID(E1027,5,2))="38","LLM(F)",IF((MID(E1027,5,2))="39","ICT",IF((MID(E1027,5,2))="40","MTCA",IF((MID(E1027,5,2))="41","MS-PH",IF((MID(E1027,5,2))="42","ARCH",IF((MID(E1027,5,2))="43","THM",IF((MID(E1027,5,2))="44","MS-SWE",IF((MID(E1027,5,2))="45","ENTRE",IF((MID(E1027,5,2))="46","M-PHARM",IF((MID(E1027,5,2))="47","CIVIL-ENG",0)))))))))))))))))))))))))))))))))))))</f>
        <v/>
      </c>
      <c r="G1027" s="90">
        <f>IF((LEFT(E1027,3))="063","Fall-2006",IF((LEFT(E1027,3))="071","Spring-2007",IF((LEFT(E1027,3))="072","Summer-2007",IF((LEFT(E1027,3))="073","Fall-2007",IF((LEFT(E1027,3))="081","Spring-2008",IF((LEFT(E1027,3))="082","Summer-2008",IF((LEFT(E1027,3))="083","Fall-2008",IF((LEFT(E1027,3))="091","Spring-2009",IF((LEFT(E1027,3))="092","Summer-2009",IF((LEFT(E1027,3))="093","Fall-2009",IF((LEFT(E1027,3))="101","Spring-2010",IF((LEFT(E1027,3))="102","Summer-2010",IF((LEFT(E1027,3))="103","Fall-2010",IF((LEFT(E1027,3))="111","Spring-2011",IF((LEFT(E1027,3))="112","Summer-2011",IF((LEFT(E1027,3))="113","Fall-2011",IF((LEFT(E1027,3))="121","Spring-2012",IF((LEFT(E1027,3))="122","Summer-2012",IF((LEFT(E1027,3))="123","Fall-2012",IF((LEFT(E1027,3))="131","Spring-2013",IF((LEFT(E1027,3))="132","Summer-2013",IF((LEFT(E1027,3))="133","Fall-2013",IF((LEFT(E1027,3))="141","Spring-2014",IF((LEFT(E1027,3))="142","Summer-2014",IF((LEFT(E1027,3))="143","Fall-2014",0)))))))))))))))))))))))))</f>
        <v/>
      </c>
      <c r="H1027" s="77" t="inlineStr">
        <is>
          <t>Summer
2014</t>
        </is>
      </c>
      <c r="I1027" s="71" t="inlineStr">
        <is>
          <t>-</t>
        </is>
      </c>
      <c r="J1027" s="77" t="inlineStr">
        <is>
          <t>-</t>
        </is>
      </c>
      <c r="K1027" s="77" t="inlineStr">
        <is>
          <t>Mirpur, Dhaka</t>
        </is>
      </c>
      <c r="L1027" s="77" t="inlineStr">
        <is>
          <t>Bachra, Porjana, 
Shahzadpur, Sirajgong</t>
        </is>
      </c>
      <c r="M1027" s="76" t="inlineStr">
        <is>
          <t>8801739-031828</t>
        </is>
      </c>
      <c r="N1027" s="77" t="inlineStr">
        <is>
          <t>hasibtex12@gmail.com</t>
        </is>
      </c>
    </row>
    <row customHeight="1" ht="12.75" r="1028" s="161">
      <c r="A1028" s="10" t="n"/>
      <c r="B1028" s="77" t="n">
        <v>1028</v>
      </c>
      <c r="C1028" s="77" t="n"/>
      <c r="D1028" s="98" t="inlineStr">
        <is>
          <t>Md. Rakibul Islam 
Sonnet</t>
        </is>
      </c>
      <c r="E1028" s="98" t="inlineStr">
        <is>
          <t>103-23-2118</t>
        </is>
      </c>
      <c r="F1028" s="49">
        <f>IF((MID(E1028,5,2))="10","ENG",IF((MID(E1028,5,2))="11","BBA",IF((MID(E1028,5,2))="12","MBA(E)",IF((MID(E1028,5,2))="14","MBA",IF((MID(E1028,5,2))="15","CSE",IF((MID(E1028,5,2))="16","CIS",IF((MID(E1028,5,2))="17","MS-MIS",IF((MID(E1028,5,2))="18","B.COM",IF((MID(E1028,5,2))="19","ETE",IF((MID(E1028,5,2))="20","CS",IF((MID(E1028,5,2))="21","MA-ENG(P)",IF((MID(E1028,5,2))="22","MA-ENG(F)",IF((MID(E1028,5,2))="23","TE",IF((MID(E1028,5,2))="24","JMC",IF((MID(E1028,5,2))="25","MS-CSE",IF((MID(E1028,5,2))="26","LLB(H)",IF((MID(E1028,5,2))="27","BRE",IF((MID(E1028,5,2))="28","MSS-JMC",IF((MID(E1028,5,2))="29","PHARMACY",IF((MID(E1028,5,2))="30","ESDM",IF((MID(E1028,5,2))="31","MS-ETE",IF((MID(E1028,5,2))="32","MS-TE",IF((MID(E1028,5,2))="33","EEE",IF((MID(E1028,5,2))="34","NFE",IF((MID(E1028,5,2))="35","SWE",IF((MID(E1028,5,2))="36","LLB(P)",IF((MID(E1028,5,2))="37","LLM(Pre)",IF((MID(E1028,5,2))="38","LLM(F)",IF((MID(E1028,5,2))="39","ICT",IF((MID(E1028,5,2))="40","MTCA",IF((MID(E1028,5,2))="41","MS-PH",IF((MID(E1028,5,2))="42","ARCH",IF((MID(E1028,5,2))="43","THM",IF((MID(E1028,5,2))="44","MS-SWE",IF((MID(E1028,5,2))="45","ENTRE",IF((MID(E1028,5,2))="46","M-PHARM",IF((MID(E1028,5,2))="47","CIVIL-ENG",0)))))))))))))))))))))))))))))))))))))</f>
        <v/>
      </c>
      <c r="G1028" s="90">
        <f>IF((LEFT(E1028,3))="063","Fall-2006",IF((LEFT(E1028,3))="071","Spring-2007",IF((LEFT(E1028,3))="072","Summer-2007",IF((LEFT(E1028,3))="073","Fall-2007",IF((LEFT(E1028,3))="081","Spring-2008",IF((LEFT(E1028,3))="082","Summer-2008",IF((LEFT(E1028,3))="083","Fall-2008",IF((LEFT(E1028,3))="091","Spring-2009",IF((LEFT(E1028,3))="092","Summer-2009",IF((LEFT(E1028,3))="093","Fall-2009",IF((LEFT(E1028,3))="101","Spring-2010",IF((LEFT(E1028,3))="102","Summer-2010",IF((LEFT(E1028,3))="103","Fall-2010",IF((LEFT(E1028,3))="111","Spring-2011",IF((LEFT(E1028,3))="112","Summer-2011",IF((LEFT(E1028,3))="113","Fall-2011",IF((LEFT(E1028,3))="121","Spring-2012",IF((LEFT(E1028,3))="122","Summer-2012",IF((LEFT(E1028,3))="123","Fall-2012",IF((LEFT(E1028,3))="131","Spring-2013",IF((LEFT(E1028,3))="132","Summer-2013",IF((LEFT(E1028,3))="133","Fall-2013",IF((LEFT(E1028,3))="141","Spring-2014",IF((LEFT(E1028,3))="142","Summer-2014",IF((LEFT(E1028,3))="143","Fall-2014",0)))))))))))))))))))))))))</f>
        <v/>
      </c>
      <c r="H1028" s="77" t="inlineStr">
        <is>
          <t>Summer
2014</t>
        </is>
      </c>
      <c r="I1028" s="71" t="inlineStr">
        <is>
          <t>Uni gears Ltd.</t>
        </is>
      </c>
      <c r="J1028" s="77" t="inlineStr">
        <is>
          <t>IE Executive</t>
        </is>
      </c>
      <c r="K1028" s="77" t="inlineStr">
        <is>
          <t>Unigears Ltd. 
Badsha Mia Road, Gazipur</t>
        </is>
      </c>
      <c r="L1028" s="77" t="inlineStr">
        <is>
          <t>Laxsmikola, Ullapara, 
Sirajgonj</t>
        </is>
      </c>
      <c r="M1028" s="76" t="inlineStr">
        <is>
          <t>8801785-246567</t>
        </is>
      </c>
      <c r="N1028" s="77" t="inlineStr">
        <is>
          <t>rakibul2118@gmail.com</t>
        </is>
      </c>
    </row>
    <row customHeight="1" ht="12.75" r="1029" s="161">
      <c r="A1029" s="10" t="n"/>
      <c r="B1029" s="77" t="n">
        <v>1029</v>
      </c>
      <c r="C1029" s="77" t="n"/>
      <c r="D1029" s="98" t="inlineStr">
        <is>
          <t>Tamalika Datta</t>
        </is>
      </c>
      <c r="E1029" s="98" t="inlineStr">
        <is>
          <t>101-33-143</t>
        </is>
      </c>
      <c r="F1029" s="49">
        <f>IF((MID(E1029,5,2))="10","ENG",IF((MID(E1029,5,2))="11","BBA",IF((MID(E1029,5,2))="12","MBA(E)",IF((MID(E1029,5,2))="14","MBA",IF((MID(E1029,5,2))="15","CSE",IF((MID(E1029,5,2))="16","CIS",IF((MID(E1029,5,2))="17","MS-MIS",IF((MID(E1029,5,2))="18","B.COM",IF((MID(E1029,5,2))="19","ETE",IF((MID(E1029,5,2))="20","CS",IF((MID(E1029,5,2))="21","MA-ENG(P)",IF((MID(E1029,5,2))="22","MA-ENG(F)",IF((MID(E1029,5,2))="23","TE",IF((MID(E1029,5,2))="24","JMC",IF((MID(E1029,5,2))="25","MS-CSE",IF((MID(E1029,5,2))="26","LLB(H)",IF((MID(E1029,5,2))="27","BRE",IF((MID(E1029,5,2))="28","MSS-JMC",IF((MID(E1029,5,2))="29","PHARMACY",IF((MID(E1029,5,2))="30","ESDM",IF((MID(E1029,5,2))="31","MS-ETE",IF((MID(E1029,5,2))="32","MS-TE",IF((MID(E1029,5,2))="33","EEE",IF((MID(E1029,5,2))="34","NFE",IF((MID(E1029,5,2))="35","SWE",IF((MID(E1029,5,2))="36","LLB(P)",IF((MID(E1029,5,2))="37","LLM(Pre)",IF((MID(E1029,5,2))="38","LLM(F)",IF((MID(E1029,5,2))="39","ICT",IF((MID(E1029,5,2))="40","MTCA",IF((MID(E1029,5,2))="41","MS-PH",IF((MID(E1029,5,2))="42","ARCH",IF((MID(E1029,5,2))="43","THM",IF((MID(E1029,5,2))="44","MS-SWE",IF((MID(E1029,5,2))="45","ENTRE",IF((MID(E1029,5,2))="46","M-PHARM",IF((MID(E1029,5,2))="47","CIVIL-ENG",0)))))))))))))))))))))))))))))))))))))</f>
        <v/>
      </c>
      <c r="G1029" s="90">
        <f>IF((LEFT(E1029,3))="063","Fall-2006",IF((LEFT(E1029,3))="071","Spring-2007",IF((LEFT(E1029,3))="072","Summer-2007",IF((LEFT(E1029,3))="073","Fall-2007",IF((LEFT(E1029,3))="081","Spring-2008",IF((LEFT(E1029,3))="082","Summer-2008",IF((LEFT(E1029,3))="083","Fall-2008",IF((LEFT(E1029,3))="091","Spring-2009",IF((LEFT(E1029,3))="092","Summer-2009",IF((LEFT(E1029,3))="093","Fall-2009",IF((LEFT(E1029,3))="101","Spring-2010",IF((LEFT(E1029,3))="102","Summer-2010",IF((LEFT(E1029,3))="103","Fall-2010",IF((LEFT(E1029,3))="111","Spring-2011",IF((LEFT(E1029,3))="112","Summer-2011",IF((LEFT(E1029,3))="113","Fall-2011",IF((LEFT(E1029,3))="121","Spring-2012",IF((LEFT(E1029,3))="122","Summer-2012",IF((LEFT(E1029,3))="123","Fall-2012",IF((LEFT(E1029,3))="131","Spring-2013",IF((LEFT(E1029,3))="132","Summer-2013",IF((LEFT(E1029,3))="133","Fall-2013",IF((LEFT(E1029,3))="141","Spring-2014",IF((LEFT(E1029,3))="142","Summer-2014",IF((LEFT(E1029,3))="143","Fall-2014",0)))))))))))))))))))))))))</f>
        <v/>
      </c>
      <c r="H1029" s="77" t="inlineStr">
        <is>
          <t>Summer 
2014</t>
        </is>
      </c>
      <c r="I1029" s="71" t="inlineStr">
        <is>
          <t>-</t>
        </is>
      </c>
      <c r="J1029" s="77" t="inlineStr">
        <is>
          <t>-</t>
        </is>
      </c>
      <c r="K1029" s="77" t="inlineStr">
        <is>
          <t>Vill: Betka, PO: Betka Hat
Tongibari, Munshiganj</t>
        </is>
      </c>
      <c r="L1029" s="77" t="inlineStr">
        <is>
          <t>Vill: Betka, PO: Betka Hat
Tongibari, Munshiganj</t>
        </is>
      </c>
      <c r="M1029" s="76" t="inlineStr">
        <is>
          <t>8801982-360807</t>
        </is>
      </c>
      <c r="N1029" s="77" t="inlineStr">
        <is>
          <t>tamalika.datta@yahoo.com</t>
        </is>
      </c>
    </row>
    <row customHeight="1" ht="25.5" r="1030" s="161">
      <c r="A1030" s="10" t="n"/>
      <c r="B1030" s="77" t="n">
        <v>1030</v>
      </c>
      <c r="C1030" s="77" t="n"/>
      <c r="D1030" s="98" t="inlineStr">
        <is>
          <t>James Absalem 
Lintu Das</t>
        </is>
      </c>
      <c r="E1030" s="98" t="inlineStr">
        <is>
          <t>111-15-1174</t>
        </is>
      </c>
      <c r="F1030" s="49">
        <f>IF((MID(E1030,5,2))="10","ENG",IF((MID(E1030,5,2))="11","BBA",IF((MID(E1030,5,2))="12","MBA(E)",IF((MID(E1030,5,2))="14","MBA",IF((MID(E1030,5,2))="15","CSE",IF((MID(E1030,5,2))="16","CIS",IF((MID(E1030,5,2))="17","MS-MIS",IF((MID(E1030,5,2))="18","B.COM",IF((MID(E1030,5,2))="19","ETE",IF((MID(E1030,5,2))="20","CS",IF((MID(E1030,5,2))="21","MA-ENG(P)",IF((MID(E1030,5,2))="22","MA-ENG(F)",IF((MID(E1030,5,2))="23","TE",IF((MID(E1030,5,2))="24","JMC",IF((MID(E1030,5,2))="25","MS-CSE",IF((MID(E1030,5,2))="26","LLB(H)",IF((MID(E1030,5,2))="27","BRE",IF((MID(E1030,5,2))="28","MSS-JMC",IF((MID(E1030,5,2))="29","PHARMACY",IF((MID(E1030,5,2))="30","ESDM",IF((MID(E1030,5,2))="31","MS-ETE",IF((MID(E1030,5,2))="32","MS-TE",IF((MID(E1030,5,2))="33","EEE",IF((MID(E1030,5,2))="34","NFE",IF((MID(E1030,5,2))="35","SWE",IF((MID(E1030,5,2))="36","LLB(P)",IF((MID(E1030,5,2))="37","LLM(Pre)",IF((MID(E1030,5,2))="38","LLM(F)",IF((MID(E1030,5,2))="39","ICT",IF((MID(E1030,5,2))="40","MTCA",IF((MID(E1030,5,2))="41","MS-PH",IF((MID(E1030,5,2))="42","ARCH",IF((MID(E1030,5,2))="43","THM",IF((MID(E1030,5,2))="44","MS-SWE",IF((MID(E1030,5,2))="45","ENTRE",IF((MID(E1030,5,2))="46","M-PHARM",IF((MID(E1030,5,2))="47","CIVIL-ENG",0)))))))))))))))))))))))))))))))))))))</f>
        <v/>
      </c>
      <c r="G1030" s="90">
        <f>IF((LEFT(E1030,3))="063","Fall-2006",IF((LEFT(E1030,3))="071","Spring-2007",IF((LEFT(E1030,3))="072","Summer-2007",IF((LEFT(E1030,3))="073","Fall-2007",IF((LEFT(E1030,3))="081","Spring-2008",IF((LEFT(E1030,3))="082","Summer-2008",IF((LEFT(E1030,3))="083","Fall-2008",IF((LEFT(E1030,3))="091","Spring-2009",IF((LEFT(E1030,3))="092","Summer-2009",IF((LEFT(E1030,3))="093","Fall-2009",IF((LEFT(E1030,3))="101","Spring-2010",IF((LEFT(E1030,3))="102","Summer-2010",IF((LEFT(E1030,3))="103","Fall-2010",IF((LEFT(E1030,3))="111","Spring-2011",IF((LEFT(E1030,3))="112","Summer-2011",IF((LEFT(E1030,3))="113","Fall-2011",IF((LEFT(E1030,3))="121","Spring-2012",IF((LEFT(E1030,3))="122","Summer-2012",IF((LEFT(E1030,3))="123","Fall-2012",IF((LEFT(E1030,3))="131","Spring-2013",IF((LEFT(E1030,3))="132","Summer-2013",IF((LEFT(E1030,3))="133","Fall-2013",IF((LEFT(E1030,3))="141","Spring-2014",IF((LEFT(E1030,3))="142","Summer-2014",IF((LEFT(E1030,3))="143","Fall-2014",0)))))))))))))))))))))))))</f>
        <v/>
      </c>
      <c r="H1030" s="77" t="inlineStr">
        <is>
          <t>Fall 2015</t>
        </is>
      </c>
      <c r="I1030" s="71" t="inlineStr">
        <is>
          <t>Stak Computer
System</t>
        </is>
      </c>
      <c r="J1030" s="77" t="inlineStr">
        <is>
          <t>Junior 
Programmer</t>
        </is>
      </c>
      <c r="K1030" s="77" t="inlineStr">
        <is>
          <t>-</t>
        </is>
      </c>
      <c r="L1030" s="77" t="inlineStr">
        <is>
          <t>H#8, Len-2, Block-C
Mirpur-11, Dhaka</t>
        </is>
      </c>
      <c r="M1030" s="76" t="inlineStr">
        <is>
          <t>8801674-717699</t>
        </is>
      </c>
      <c r="N1030" s="77" t="inlineStr">
        <is>
          <t>james15-1174@diu.edu.bd</t>
        </is>
      </c>
    </row>
    <row customHeight="1" ht="12.75" r="1031" s="161">
      <c r="A1031" s="10" t="n"/>
      <c r="B1031" s="77" t="n">
        <v>1031</v>
      </c>
      <c r="C1031" s="77" t="n"/>
      <c r="D1031" s="98" t="inlineStr">
        <is>
          <t>Mir. Anqur Rahaman</t>
        </is>
      </c>
      <c r="E1031" s="98" t="inlineStr">
        <is>
          <t>103-23-2134</t>
        </is>
      </c>
      <c r="F1031" s="49">
        <f>IF((MID(E1031,5,2))="10","ENG",IF((MID(E1031,5,2))="11","BBA",IF((MID(E1031,5,2))="12","MBA(E)",IF((MID(E1031,5,2))="14","MBA",IF((MID(E1031,5,2))="15","CSE",IF((MID(E1031,5,2))="16","CIS",IF((MID(E1031,5,2))="17","MS-MIS",IF((MID(E1031,5,2))="18","B.COM",IF((MID(E1031,5,2))="19","ETE",IF((MID(E1031,5,2))="20","CS",IF((MID(E1031,5,2))="21","MA-ENG(P)",IF((MID(E1031,5,2))="22","MA-ENG(F)",IF((MID(E1031,5,2))="23","TE",IF((MID(E1031,5,2))="24","JMC",IF((MID(E1031,5,2))="25","MS-CSE",IF((MID(E1031,5,2))="26","LLB(H)",IF((MID(E1031,5,2))="27","BRE",IF((MID(E1031,5,2))="28","MSS-JMC",IF((MID(E1031,5,2))="29","PHARMACY",IF((MID(E1031,5,2))="30","ESDM",IF((MID(E1031,5,2))="31","MS-ETE",IF((MID(E1031,5,2))="32","MS-TE",IF((MID(E1031,5,2))="33","EEE",IF((MID(E1031,5,2))="34","NFE",IF((MID(E1031,5,2))="35","SWE",IF((MID(E1031,5,2))="36","LLB(P)",IF((MID(E1031,5,2))="37","LLM(Pre)",IF((MID(E1031,5,2))="38","LLM(F)",IF((MID(E1031,5,2))="39","ICT",IF((MID(E1031,5,2))="40","MTCA",IF((MID(E1031,5,2))="41","MS-PH",IF((MID(E1031,5,2))="42","ARCH",IF((MID(E1031,5,2))="43","THM",IF((MID(E1031,5,2))="44","MS-SWE",IF((MID(E1031,5,2))="45","ENTRE",IF((MID(E1031,5,2))="46","M-PHARM",IF((MID(E1031,5,2))="47","CIVIL-ENG",0)))))))))))))))))))))))))))))))))))))</f>
        <v/>
      </c>
      <c r="G1031" s="90">
        <f>IF((LEFT(E1031,3))="063","Fall-2006",IF((LEFT(E1031,3))="071","Spring-2007",IF((LEFT(E1031,3))="072","Summer-2007",IF((LEFT(E1031,3))="073","Fall-2007",IF((LEFT(E1031,3))="081","Spring-2008",IF((LEFT(E1031,3))="082","Summer-2008",IF((LEFT(E1031,3))="083","Fall-2008",IF((LEFT(E1031,3))="091","Spring-2009",IF((LEFT(E1031,3))="092","Summer-2009",IF((LEFT(E1031,3))="093","Fall-2009",IF((LEFT(E1031,3))="101","Spring-2010",IF((LEFT(E1031,3))="102","Summer-2010",IF((LEFT(E1031,3))="103","Fall-2010",IF((LEFT(E1031,3))="111","Spring-2011",IF((LEFT(E1031,3))="112","Summer-2011",IF((LEFT(E1031,3))="113","Fall-2011",IF((LEFT(E1031,3))="121","Spring-2012",IF((LEFT(E1031,3))="122","Summer-2012",IF((LEFT(E1031,3))="123","Fall-2012",IF((LEFT(E1031,3))="131","Spring-2013",IF((LEFT(E1031,3))="132","Summer-2013",IF((LEFT(E1031,3))="133","Fall-2013",IF((LEFT(E1031,3))="141","Spring-2014",IF((LEFT(E1031,3))="142","Summer-2014",IF((LEFT(E1031,3))="143","Fall-2014",0)))))))))))))))))))))))))</f>
        <v/>
      </c>
      <c r="H1031" s="77" t="inlineStr">
        <is>
          <t xml:space="preserve">- </t>
        </is>
      </c>
      <c r="I1031" s="71" t="inlineStr">
        <is>
          <t>Bureau Veritas</t>
        </is>
      </c>
      <c r="J1031" s="77" t="inlineStr">
        <is>
          <t>Executive
Customer 
Service</t>
        </is>
      </c>
      <c r="K1031" s="77" t="inlineStr">
        <is>
          <t>-</t>
        </is>
      </c>
      <c r="L1031" s="77" t="inlineStr">
        <is>
          <t>119, Mir Bari, Mir Para,
DC Road, Duratam, 
Jessore</t>
        </is>
      </c>
      <c r="M1031" s="76" t="inlineStr">
        <is>
          <t>8801711-198003</t>
        </is>
      </c>
      <c r="N1031" s="77" t="inlineStr">
        <is>
          <t>its.me.atik@gmail.com</t>
        </is>
      </c>
    </row>
    <row customHeight="1" ht="25.5" r="1032" s="161">
      <c r="A1032" s="10" t="n"/>
      <c r="B1032" s="77" t="n">
        <v>1032</v>
      </c>
      <c r="C1032" s="77" t="n"/>
      <c r="D1032" s="98" t="inlineStr">
        <is>
          <t>Sabina Akter</t>
        </is>
      </c>
      <c r="E1032" s="98" t="inlineStr">
        <is>
          <t>103-23-116</t>
        </is>
      </c>
      <c r="F1032" s="49">
        <f>IF((MID(E1032,5,2))="10","ENG",IF((MID(E1032,5,2))="11","BBA",IF((MID(E1032,5,2))="12","MBA(E)",IF((MID(E1032,5,2))="14","MBA",IF((MID(E1032,5,2))="15","CSE",IF((MID(E1032,5,2))="16","CIS",IF((MID(E1032,5,2))="17","MS-MIS",IF((MID(E1032,5,2))="18","B.COM",IF((MID(E1032,5,2))="19","ETE",IF((MID(E1032,5,2))="20","CS",IF((MID(E1032,5,2))="21","MA-ENG(P)",IF((MID(E1032,5,2))="22","MA-ENG(F)",IF((MID(E1032,5,2))="23","TE",IF((MID(E1032,5,2))="24","JMC",IF((MID(E1032,5,2))="25","MS-CSE",IF((MID(E1032,5,2))="26","LLB(H)",IF((MID(E1032,5,2))="27","BRE",IF((MID(E1032,5,2))="28","MSS-JMC",IF((MID(E1032,5,2))="29","PHARMACY",IF((MID(E1032,5,2))="30","ESDM",IF((MID(E1032,5,2))="31","MS-ETE",IF((MID(E1032,5,2))="32","MS-TE",IF((MID(E1032,5,2))="33","EEE",IF((MID(E1032,5,2))="34","NFE",IF((MID(E1032,5,2))="35","SWE",IF((MID(E1032,5,2))="36","LLB(P)",IF((MID(E1032,5,2))="37","LLM(Pre)",IF((MID(E1032,5,2))="38","LLM(F)",IF((MID(E1032,5,2))="39","ICT",IF((MID(E1032,5,2))="40","MTCA",IF((MID(E1032,5,2))="41","MS-PH",IF((MID(E1032,5,2))="42","ARCH",IF((MID(E1032,5,2))="43","THM",IF((MID(E1032,5,2))="44","MS-SWE",IF((MID(E1032,5,2))="45","ENTRE",IF((MID(E1032,5,2))="46","M-PHARM",IF((MID(E1032,5,2))="47","CIVIL-ENG",0)))))))))))))))))))))))))))))))))))))</f>
        <v/>
      </c>
      <c r="G1032" s="90">
        <f>IF((LEFT(E1032,3))="063","Fall-2006",IF((LEFT(E1032,3))="071","Spring-2007",IF((LEFT(E1032,3))="072","Summer-2007",IF((LEFT(E1032,3))="073","Fall-2007",IF((LEFT(E1032,3))="081","Spring-2008",IF((LEFT(E1032,3))="082","Summer-2008",IF((LEFT(E1032,3))="083","Fall-2008",IF((LEFT(E1032,3))="091","Spring-2009",IF((LEFT(E1032,3))="092","Summer-2009",IF((LEFT(E1032,3))="093","Fall-2009",IF((LEFT(E1032,3))="101","Spring-2010",IF((LEFT(E1032,3))="102","Summer-2010",IF((LEFT(E1032,3))="103","Fall-2010",IF((LEFT(E1032,3))="111","Spring-2011",IF((LEFT(E1032,3))="112","Summer-2011",IF((LEFT(E1032,3))="113","Fall-2011",IF((LEFT(E1032,3))="121","Spring-2012",IF((LEFT(E1032,3))="122","Summer-2012",IF((LEFT(E1032,3))="123","Fall-2012",IF((LEFT(E1032,3))="131","Spring-2013",IF((LEFT(E1032,3))="132","Summer-2013",IF((LEFT(E1032,3))="133","Fall-2013",IF((LEFT(E1032,3))="141","Spring-2014",IF((LEFT(E1032,3))="142","Summer-2014",IF((LEFT(E1032,3))="143","Fall-2014",0)))))))))))))))))))))))))</f>
        <v/>
      </c>
      <c r="H1032" s="77" t="inlineStr">
        <is>
          <t>Summer 
2014</t>
        </is>
      </c>
      <c r="I1032" s="71" t="inlineStr">
        <is>
          <t>Southern Service
Ltd.</t>
        </is>
      </c>
      <c r="J1032" s="77" t="inlineStr">
        <is>
          <t>Asst. 
Merchandiser</t>
        </is>
      </c>
      <c r="K1032" s="77" t="inlineStr">
        <is>
          <t>Kha-140/3, South Badda
Dhaka-1212</t>
        </is>
      </c>
      <c r="L1032" s="77" t="inlineStr">
        <is>
          <t>C/O Abdur Rouf, 
Charbarbila, 
Shambhuganj, 
Maymensingh-2203</t>
        </is>
      </c>
      <c r="M1032" s="76" t="inlineStr">
        <is>
          <t>8801913-453444</t>
        </is>
      </c>
      <c r="N1032" s="77" t="inlineStr">
        <is>
          <t>tushi.mym@gmail.com</t>
        </is>
      </c>
    </row>
    <row customHeight="1" ht="25.5" r="1033" s="161">
      <c r="A1033" s="10" t="n"/>
      <c r="B1033" s="77" t="n">
        <v>1033</v>
      </c>
      <c r="C1033" s="77" t="n"/>
      <c r="D1033" s="98" t="inlineStr">
        <is>
          <t>Arpon Roy</t>
        </is>
      </c>
      <c r="E1033" s="98" t="inlineStr">
        <is>
          <t>103-23-2179</t>
        </is>
      </c>
      <c r="F1033" s="49">
        <f>IF((MID(E1033,5,2))="10","ENG",IF((MID(E1033,5,2))="11","BBA",IF((MID(E1033,5,2))="12","MBA(E)",IF((MID(E1033,5,2))="14","MBA",IF((MID(E1033,5,2))="15","CSE",IF((MID(E1033,5,2))="16","CIS",IF((MID(E1033,5,2))="17","MS-MIS",IF((MID(E1033,5,2))="18","B.COM",IF((MID(E1033,5,2))="19","ETE",IF((MID(E1033,5,2))="20","CS",IF((MID(E1033,5,2))="21","MA-ENG(P)",IF((MID(E1033,5,2))="22","MA-ENG(F)",IF((MID(E1033,5,2))="23","TE",IF((MID(E1033,5,2))="24","JMC",IF((MID(E1033,5,2))="25","MS-CSE",IF((MID(E1033,5,2))="26","LLB(H)",IF((MID(E1033,5,2))="27","BRE",IF((MID(E1033,5,2))="28","MSS-JMC",IF((MID(E1033,5,2))="29","PHARMACY",IF((MID(E1033,5,2))="30","ESDM",IF((MID(E1033,5,2))="31","MS-ETE",IF((MID(E1033,5,2))="32","MS-TE",IF((MID(E1033,5,2))="33","EEE",IF((MID(E1033,5,2))="34","NFE",IF((MID(E1033,5,2))="35","SWE",IF((MID(E1033,5,2))="36","LLB(P)",IF((MID(E1033,5,2))="37","LLM(Pre)",IF((MID(E1033,5,2))="38","LLM(F)",IF((MID(E1033,5,2))="39","ICT",IF((MID(E1033,5,2))="40","MTCA",IF((MID(E1033,5,2))="41","MS-PH",IF((MID(E1033,5,2))="42","ARCH",IF((MID(E1033,5,2))="43","THM",IF((MID(E1033,5,2))="44","MS-SWE",IF((MID(E1033,5,2))="45","ENTRE",IF((MID(E1033,5,2))="46","M-PHARM",IF((MID(E1033,5,2))="47","CIVIL-ENG",0)))))))))))))))))))))))))))))))))))))</f>
        <v/>
      </c>
      <c r="G1033" s="90">
        <f>IF((LEFT(E1033,3))="063","Fall-2006",IF((LEFT(E1033,3))="071","Spring-2007",IF((LEFT(E1033,3))="072","Summer-2007",IF((LEFT(E1033,3))="073","Fall-2007",IF((LEFT(E1033,3))="081","Spring-2008",IF((LEFT(E1033,3))="082","Summer-2008",IF((LEFT(E1033,3))="083","Fall-2008",IF((LEFT(E1033,3))="091","Spring-2009",IF((LEFT(E1033,3))="092","Summer-2009",IF((LEFT(E1033,3))="093","Fall-2009",IF((LEFT(E1033,3))="101","Spring-2010",IF((LEFT(E1033,3))="102","Summer-2010",IF((LEFT(E1033,3))="103","Fall-2010",IF((LEFT(E1033,3))="111","Spring-2011",IF((LEFT(E1033,3))="112","Summer-2011",IF((LEFT(E1033,3))="113","Fall-2011",IF((LEFT(E1033,3))="121","Spring-2012",IF((LEFT(E1033,3))="122","Summer-2012",IF((LEFT(E1033,3))="123","Fall-2012",IF((LEFT(E1033,3))="131","Spring-2013",IF((LEFT(E1033,3))="132","Summer-2013",IF((LEFT(E1033,3))="133","Fall-2013",IF((LEFT(E1033,3))="141","Spring-2014",IF((LEFT(E1033,3))="142","Summer-2014",IF((LEFT(E1033,3))="143","Fall-2014",0)))))))))))))))))))))))))</f>
        <v/>
      </c>
      <c r="H1033" s="77" t="inlineStr">
        <is>
          <t>Fall 2014</t>
        </is>
      </c>
      <c r="I1033" s="77" t="inlineStr">
        <is>
          <t>Crystal Martin
Apperal Bangladesh 
Ltd.</t>
        </is>
      </c>
      <c r="J1033" s="71" t="inlineStr">
        <is>
          <t>Sr. Executive
IE, Department</t>
        </is>
      </c>
      <c r="K1033" s="77" t="inlineStr">
        <is>
          <t>-</t>
        </is>
      </c>
      <c r="L1033" s="77" t="inlineStr">
        <is>
          <t>Vill: Mirerbari, 
PO: Mirerbar, 
Dis: Kurigram</t>
        </is>
      </c>
      <c r="M1033" s="76" t="inlineStr">
        <is>
          <t>8801864-004347</t>
        </is>
      </c>
      <c r="N1033" s="77" t="inlineStr">
        <is>
          <t>arpontext@gmail.com</t>
        </is>
      </c>
    </row>
    <row customHeight="1" ht="25.5" r="1034" s="161">
      <c r="A1034" s="10" t="n"/>
      <c r="B1034" s="71" t="n">
        <v>1034</v>
      </c>
      <c r="C1034" s="71" t="n"/>
      <c r="D1034" s="70" t="inlineStr">
        <is>
          <t>Bibhuti Bhusan Sarker</t>
        </is>
      </c>
      <c r="E1034" s="70" t="inlineStr">
        <is>
          <t>132-14-437</t>
        </is>
      </c>
      <c r="F1034" s="49">
        <f>IF((MID(E1034,5,2))="10","ENG",IF((MID(E1034,5,2))="11","BBA",IF((MID(E1034,5,2))="12","MBA(E)",IF((MID(E1034,5,2))="14","MBA",IF((MID(E1034,5,2))="15","CSE",IF((MID(E1034,5,2))="16","CIS",IF((MID(E1034,5,2))="17","MS-MIS",IF((MID(E1034,5,2))="18","B.COM",IF((MID(E1034,5,2))="19","ETE",IF((MID(E1034,5,2))="20","CS",IF((MID(E1034,5,2))="21","MA-ENG(P)",IF((MID(E1034,5,2))="22","MA-ENG(F)",IF((MID(E1034,5,2))="23","TE",IF((MID(E1034,5,2))="24","JMC",IF((MID(E1034,5,2))="25","MS-CSE",IF((MID(E1034,5,2))="26","LLB(H)",IF((MID(E1034,5,2))="27","BRE",IF((MID(E1034,5,2))="28","MSS-JMC",IF((MID(E1034,5,2))="29","PHARMACY",IF((MID(E1034,5,2))="30","ESDM",IF((MID(E1034,5,2))="31","MS-ETE",IF((MID(E1034,5,2))="32","MS-TE",IF((MID(E1034,5,2))="33","EEE",IF((MID(E1034,5,2))="34","NFE",IF((MID(E1034,5,2))="35","SWE",IF((MID(E1034,5,2))="36","LLB(P)",IF((MID(E1034,5,2))="37","LLM(Pre)",IF((MID(E1034,5,2))="38","LLM(F)",IF((MID(E1034,5,2))="39","ICT",IF((MID(E1034,5,2))="40","MTCA",IF((MID(E1034,5,2))="41","MS-PH",IF((MID(E1034,5,2))="42","ARCH",IF((MID(E1034,5,2))="43","THM",IF((MID(E1034,5,2))="44","MS-SWE",IF((MID(E1034,5,2))="45","ENTRE",IF((MID(E1034,5,2))="46","M-PHARM",IF((MID(E1034,5,2))="47","CIVIL-ENG",0)))))))))))))))))))))))))))))))))))))</f>
        <v/>
      </c>
      <c r="G1034" s="90">
        <f>IF((LEFT(E1034,3))="063","Fall-2006",IF((LEFT(E1034,3))="071","Spring-2007",IF((LEFT(E1034,3))="072","Summer-2007",IF((LEFT(E1034,3))="073","Fall-2007",IF((LEFT(E1034,3))="081","Spring-2008",IF((LEFT(E1034,3))="082","Summer-2008",IF((LEFT(E1034,3))="083","Fall-2008",IF((LEFT(E1034,3))="091","Spring-2009",IF((LEFT(E1034,3))="092","Summer-2009",IF((LEFT(E1034,3))="093","Fall-2009",IF((LEFT(E1034,3))="101","Spring-2010",IF((LEFT(E1034,3))="102","Summer-2010",IF((LEFT(E1034,3))="103","Fall-2010",IF((LEFT(E1034,3))="111","Spring-2011",IF((LEFT(E1034,3))="112","Summer-2011",IF((LEFT(E1034,3))="113","Fall-2011",IF((LEFT(E1034,3))="121","Spring-2012",IF((LEFT(E1034,3))="122","Summer-2012",IF((LEFT(E1034,3))="123","Fall-2012",IF((LEFT(E1034,3))="131","Spring-2013",IF((LEFT(E1034,3))="132","Summer-2013",IF((LEFT(E1034,3))="133","Fall-2013",IF((LEFT(E1034,3))="141","Spring-2014",IF((LEFT(E1034,3))="142","Summer-2014",IF((LEFT(E1034,3))="143","Fall-2014",0)))))))))))))))))))))))))</f>
        <v/>
      </c>
      <c r="H1034" s="71" t="inlineStr">
        <is>
          <t>Spring 2015</t>
        </is>
      </c>
      <c r="I1034" s="71" t="inlineStr">
        <is>
          <t>---</t>
        </is>
      </c>
      <c r="J1034" s="71" t="inlineStr">
        <is>
          <t>---</t>
        </is>
      </c>
      <c r="K1034" s="71" t="inlineStr">
        <is>
          <t>Latifpur, Dakkhinpara, Bogra sadar , Bogra 5800</t>
        </is>
      </c>
      <c r="L1034" s="71" t="inlineStr">
        <is>
          <t>Latifpur, Dakkhinpara, Bogra sadar , Bogra 5800</t>
        </is>
      </c>
      <c r="M1034" s="68" t="inlineStr">
        <is>
          <t>8801820974992</t>
        </is>
      </c>
      <c r="N1034" s="71" t="inlineStr">
        <is>
          <t>bibhuti.bibhu007@gmail.com</t>
        </is>
      </c>
    </row>
    <row customHeight="1" ht="25.5" r="1035" s="161">
      <c r="A1035" s="10" t="n"/>
      <c r="B1035" s="71" t="n">
        <v>1035</v>
      </c>
      <c r="C1035" s="71" t="n"/>
      <c r="D1035" s="70" t="inlineStr">
        <is>
          <t>Arshida Aktar</t>
        </is>
      </c>
      <c r="E1035" s="70" t="inlineStr">
        <is>
          <t>103-10-635</t>
        </is>
      </c>
      <c r="F1035" s="49">
        <f>IF((MID(E1035,5,2))="10","ENG",IF((MID(E1035,5,2))="11","BBA",IF((MID(E1035,5,2))="12","MBA(E)",IF((MID(E1035,5,2))="14","MBA",IF((MID(E1035,5,2))="15","CSE",IF((MID(E1035,5,2))="16","CIS",IF((MID(E1035,5,2))="17","MS-MIS",IF((MID(E1035,5,2))="18","B.COM",IF((MID(E1035,5,2))="19","ETE",IF((MID(E1035,5,2))="20","CS",IF((MID(E1035,5,2))="21","MA-ENG(P)",IF((MID(E1035,5,2))="22","MA-ENG(F)",IF((MID(E1035,5,2))="23","TE",IF((MID(E1035,5,2))="24","JMC",IF((MID(E1035,5,2))="25","MS-CSE",IF((MID(E1035,5,2))="26","LLB(H)",IF((MID(E1035,5,2))="27","BRE",IF((MID(E1035,5,2))="28","MSS-JMC",IF((MID(E1035,5,2))="29","PHARMACY",IF((MID(E1035,5,2))="30","ESDM",IF((MID(E1035,5,2))="31","MS-ETE",IF((MID(E1035,5,2))="32","MS-TE",IF((MID(E1035,5,2))="33","EEE",IF((MID(E1035,5,2))="34","NFE",IF((MID(E1035,5,2))="35","SWE",IF((MID(E1035,5,2))="36","LLB(P)",IF((MID(E1035,5,2))="37","LLM(Pre)",IF((MID(E1035,5,2))="38","LLM(F)",IF((MID(E1035,5,2))="39","ICT",IF((MID(E1035,5,2))="40","MTCA",IF((MID(E1035,5,2))="41","MS-PH",IF((MID(E1035,5,2))="42","ARCH",IF((MID(E1035,5,2))="43","THM",IF((MID(E1035,5,2))="44","MS-SWE",IF((MID(E1035,5,2))="45","ENTRE",IF((MID(E1035,5,2))="46","M-PHARM",IF((MID(E1035,5,2))="47","CIVIL-ENG",0)))))))))))))))))))))))))))))))))))))</f>
        <v/>
      </c>
      <c r="G1035" s="90">
        <f>IF((LEFT(E1035,3))="063","Fall-2006",IF((LEFT(E1035,3))="071","Spring-2007",IF((LEFT(E1035,3))="072","Summer-2007",IF((LEFT(E1035,3))="073","Fall-2007",IF((LEFT(E1035,3))="081","Spring-2008",IF((LEFT(E1035,3))="082","Summer-2008",IF((LEFT(E1035,3))="083","Fall-2008",IF((LEFT(E1035,3))="091","Spring-2009",IF((LEFT(E1035,3))="092","Summer-2009",IF((LEFT(E1035,3))="093","Fall-2009",IF((LEFT(E1035,3))="101","Spring-2010",IF((LEFT(E1035,3))="102","Summer-2010",IF((LEFT(E1035,3))="103","Fall-2010",IF((LEFT(E1035,3))="111","Spring-2011",IF((LEFT(E1035,3))="112","Summer-2011",IF((LEFT(E1035,3))="113","Fall-2011",IF((LEFT(E1035,3))="121","Spring-2012",IF((LEFT(E1035,3))="122","Summer-2012",IF((LEFT(E1035,3))="123","Fall-2012",IF((LEFT(E1035,3))="131","Spring-2013",IF((LEFT(E1035,3))="132","Summer-2013",IF((LEFT(E1035,3))="133","Fall-2013",IF((LEFT(E1035,3))="141","Spring-2014",IF((LEFT(E1035,3))="142","Summer-2014",IF((LEFT(E1035,3))="143","Fall-2014",0)))))))))))))))))))))))))</f>
        <v/>
      </c>
      <c r="H1035" s="71" t="inlineStr">
        <is>
          <t>Summer 2015</t>
        </is>
      </c>
      <c r="I1035" s="71" t="inlineStr">
        <is>
          <t>My TV</t>
        </is>
      </c>
      <c r="J1035" s="71" t="inlineStr">
        <is>
          <t>News presenter</t>
        </is>
      </c>
      <c r="K1035" s="71" t="inlineStr">
        <is>
          <t>4/ঙ, Dhaka city corporation quater, Dhulpur, Dhaka.</t>
        </is>
      </c>
      <c r="L1035" s="71" t="inlineStr">
        <is>
          <t>Baluakandi, Gozaria, Munshigang</t>
        </is>
      </c>
      <c r="M1035" s="68" t="inlineStr">
        <is>
          <t>8801685004424</t>
        </is>
      </c>
      <c r="N1035" s="71" t="inlineStr">
        <is>
          <t>asaarshi@yahoo.com</t>
        </is>
      </c>
    </row>
    <row customHeight="1" ht="25.5" r="1036" s="161">
      <c r="A1036" s="10" t="n"/>
      <c r="B1036" s="71" t="n">
        <v>1036</v>
      </c>
      <c r="C1036" s="71" t="n"/>
      <c r="D1036" s="70" t="inlineStr">
        <is>
          <t>Alauddin Al Azad</t>
        </is>
      </c>
      <c r="E1036" s="70" t="inlineStr">
        <is>
          <t>112-33-572</t>
        </is>
      </c>
      <c r="F1036" s="49">
        <f>IF((MID(E1036,5,2))="10","ENG",IF((MID(E1036,5,2))="11","BBA",IF((MID(E1036,5,2))="12","MBA(E)",IF((MID(E1036,5,2))="14","MBA",IF((MID(E1036,5,2))="15","CSE",IF((MID(E1036,5,2))="16","CIS",IF((MID(E1036,5,2))="17","MS-MIS",IF((MID(E1036,5,2))="18","B.COM",IF((MID(E1036,5,2))="19","ETE",IF((MID(E1036,5,2))="20","CS",IF((MID(E1036,5,2))="21","MA-ENG(P)",IF((MID(E1036,5,2))="22","MA-ENG(F)",IF((MID(E1036,5,2))="23","TE",IF((MID(E1036,5,2))="24","JMC",IF((MID(E1036,5,2))="25","MS-CSE",IF((MID(E1036,5,2))="26","LLB(H)",IF((MID(E1036,5,2))="27","BRE",IF((MID(E1036,5,2))="28","MSS-JMC",IF((MID(E1036,5,2))="29","PHARMACY",IF((MID(E1036,5,2))="30","ESDM",IF((MID(E1036,5,2))="31","MS-ETE",IF((MID(E1036,5,2))="32","MS-TE",IF((MID(E1036,5,2))="33","EEE",IF((MID(E1036,5,2))="34","NFE",IF((MID(E1036,5,2))="35","SWE",IF((MID(E1036,5,2))="36","LLB(P)",IF((MID(E1036,5,2))="37","LLM(Pre)",IF((MID(E1036,5,2))="38","LLM(F)",IF((MID(E1036,5,2))="39","ICT",IF((MID(E1036,5,2))="40","MTCA",IF((MID(E1036,5,2))="41","MS-PH",IF((MID(E1036,5,2))="42","ARCH",IF((MID(E1036,5,2))="43","THM",IF((MID(E1036,5,2))="44","MS-SWE",IF((MID(E1036,5,2))="45","ENTRE",IF((MID(E1036,5,2))="46","M-PHARM",IF((MID(E1036,5,2))="47","CIVIL-ENG",0)))))))))))))))))))))))))))))))))))))</f>
        <v/>
      </c>
      <c r="G1036" s="90">
        <f>IF((LEFT(E1036,3))="063","Fall-2006",IF((LEFT(E1036,3))="071","Spring-2007",IF((LEFT(E1036,3))="072","Summer-2007",IF((LEFT(E1036,3))="073","Fall-2007",IF((LEFT(E1036,3))="081","Spring-2008",IF((LEFT(E1036,3))="082","Summer-2008",IF((LEFT(E1036,3))="083","Fall-2008",IF((LEFT(E1036,3))="091","Spring-2009",IF((LEFT(E1036,3))="092","Summer-2009",IF((LEFT(E1036,3))="093","Fall-2009",IF((LEFT(E1036,3))="101","Spring-2010",IF((LEFT(E1036,3))="102","Summer-2010",IF((LEFT(E1036,3))="103","Fall-2010",IF((LEFT(E1036,3))="111","Spring-2011",IF((LEFT(E1036,3))="112","Summer-2011",IF((LEFT(E1036,3))="113","Fall-2011",IF((LEFT(E1036,3))="121","Spring-2012",IF((LEFT(E1036,3))="122","Summer-2012",IF((LEFT(E1036,3))="123","Fall-2012",IF((LEFT(E1036,3))="131","Spring-2013",IF((LEFT(E1036,3))="132","Summer-2013",IF((LEFT(E1036,3))="133","Fall-2013",IF((LEFT(E1036,3))="141","Spring-2014",IF((LEFT(E1036,3))="142","Summer-2014",IF((LEFT(E1036,3))="143","Fall-2014",0)))))))))))))))))))))))))</f>
        <v/>
      </c>
      <c r="H1036" s="71" t="inlineStr">
        <is>
          <t>Fall 2014</t>
        </is>
      </c>
      <c r="I1036" s="71" t="inlineStr">
        <is>
          <t>Dhaka Power amd Engineering Ltd.</t>
        </is>
      </c>
      <c r="J1036" s="71" t="inlineStr">
        <is>
          <t>Assistant Eng</t>
        </is>
      </c>
      <c r="K1036" s="71" t="inlineStr">
        <is>
          <t>3-4 44/5, North Dhanmondi Kalbagan Dhaka.</t>
        </is>
      </c>
      <c r="L1036" s="71" t="inlineStr">
        <is>
          <t>Vill. Sirajpur, P.O: Bashurhat, PS: Companygang, Dist: Noakhali</t>
        </is>
      </c>
      <c r="M1036" s="68" t="inlineStr">
        <is>
          <t>8801818671569</t>
        </is>
      </c>
      <c r="N1036" s="71" t="inlineStr">
        <is>
          <t>alauddin-azadn@yahoo.com</t>
        </is>
      </c>
    </row>
    <row customHeight="1" ht="25.5" r="1037" s="161">
      <c r="A1037" s="10" t="n"/>
      <c r="B1037" s="71" t="n">
        <v>1037</v>
      </c>
      <c r="C1037" s="71" t="n"/>
      <c r="D1037" s="70" t="inlineStr">
        <is>
          <t>Mu. Shahidul Islam</t>
        </is>
      </c>
      <c r="E1037" s="70" t="inlineStr">
        <is>
          <t>112-23-2543</t>
        </is>
      </c>
      <c r="F1037" s="49">
        <f>IF((MID(E1037,5,2))="10","ENG",IF((MID(E1037,5,2))="11","BBA",IF((MID(E1037,5,2))="12","MBA(E)",IF((MID(E1037,5,2))="14","MBA",IF((MID(E1037,5,2))="15","CSE",IF((MID(E1037,5,2))="16","CIS",IF((MID(E1037,5,2))="17","MS-MIS",IF((MID(E1037,5,2))="18","B.COM",IF((MID(E1037,5,2))="19","ETE",IF((MID(E1037,5,2))="20","CS",IF((MID(E1037,5,2))="21","MA-ENG(P)",IF((MID(E1037,5,2))="22","MA-ENG(F)",IF((MID(E1037,5,2))="23","TE",IF((MID(E1037,5,2))="24","JMC",IF((MID(E1037,5,2))="25","MS-CSE",IF((MID(E1037,5,2))="26","LLB(H)",IF((MID(E1037,5,2))="27","BRE",IF((MID(E1037,5,2))="28","MSS-JMC",IF((MID(E1037,5,2))="29","PHARMACY",IF((MID(E1037,5,2))="30","ESDM",IF((MID(E1037,5,2))="31","MS-ETE",IF((MID(E1037,5,2))="32","MS-TE",IF((MID(E1037,5,2))="33","EEE",IF((MID(E1037,5,2))="34","NFE",IF((MID(E1037,5,2))="35","SWE",IF((MID(E1037,5,2))="36","LLB(P)",IF((MID(E1037,5,2))="37","LLM(Pre)",IF((MID(E1037,5,2))="38","LLM(F)",IF((MID(E1037,5,2))="39","ICT",IF((MID(E1037,5,2))="40","MTCA",IF((MID(E1037,5,2))="41","MS-PH",IF((MID(E1037,5,2))="42","ARCH",IF((MID(E1037,5,2))="43","THM",IF((MID(E1037,5,2))="44","MS-SWE",IF((MID(E1037,5,2))="45","ENTRE",IF((MID(E1037,5,2))="46","M-PHARM",IF((MID(E1037,5,2))="47","CIVIL-ENG",0)))))))))))))))))))))))))))))))))))))</f>
        <v/>
      </c>
      <c r="G1037" s="90">
        <f>IF((LEFT(E1037,3))="063","Fall-2006",IF((LEFT(E1037,3))="071","Spring-2007",IF((LEFT(E1037,3))="072","Summer-2007",IF((LEFT(E1037,3))="073","Fall-2007",IF((LEFT(E1037,3))="081","Spring-2008",IF((LEFT(E1037,3))="082","Summer-2008",IF((LEFT(E1037,3))="083","Fall-2008",IF((LEFT(E1037,3))="091","Spring-2009",IF((LEFT(E1037,3))="092","Summer-2009",IF((LEFT(E1037,3))="093","Fall-2009",IF((LEFT(E1037,3))="101","Spring-2010",IF((LEFT(E1037,3))="102","Summer-2010",IF((LEFT(E1037,3))="103","Fall-2010",IF((LEFT(E1037,3))="111","Spring-2011",IF((LEFT(E1037,3))="112","Summer-2011",IF((LEFT(E1037,3))="113","Fall-2011",IF((LEFT(E1037,3))="121","Spring-2012",IF((LEFT(E1037,3))="122","Summer-2012",IF((LEFT(E1037,3))="123","Fall-2012",IF((LEFT(E1037,3))="131","Spring-2013",IF((LEFT(E1037,3))="132","Summer-2013",IF((LEFT(E1037,3))="133","Fall-2013",IF((LEFT(E1037,3))="141","Spring-2014",IF((LEFT(E1037,3))="142","Summer-2014",IF((LEFT(E1037,3))="143","Fall-2014",0)))))))))))))))))))))))))</f>
        <v/>
      </c>
      <c r="H1037" s="71" t="inlineStr">
        <is>
          <t>Summer 2015</t>
        </is>
      </c>
      <c r="I1037" s="71" t="inlineStr">
        <is>
          <t>Universal Menswear Ltd. Adamji, E.P.Z, Narayangang</t>
        </is>
      </c>
      <c r="J1037" s="71" t="inlineStr">
        <is>
          <t>IE Officer</t>
        </is>
      </c>
      <c r="K1037" s="71" t="inlineStr">
        <is>
          <t>Saiful Manjil, Siddhigang, Narayangang</t>
        </is>
      </c>
      <c r="L1037" s="71" t="inlineStr">
        <is>
          <t>Kajol Manjil, Jordan Road, Barisal</t>
        </is>
      </c>
      <c r="M1037" s="68" t="inlineStr">
        <is>
          <t>8801674384513</t>
        </is>
      </c>
      <c r="N1037" s="71" t="inlineStr">
        <is>
          <t>shuhidultex@gmail.com</t>
        </is>
      </c>
    </row>
    <row customHeight="1" ht="12.75" r="1038" s="161">
      <c r="A1038" s="10" t="n"/>
      <c r="B1038" s="77" t="n">
        <v>1038</v>
      </c>
      <c r="C1038" s="77" t="n"/>
      <c r="D1038" s="98" t="inlineStr">
        <is>
          <t>Homaun Kabir</t>
        </is>
      </c>
      <c r="E1038" s="98" t="inlineStr">
        <is>
          <t>112-33-642</t>
        </is>
      </c>
      <c r="F1038" s="49">
        <f>IF((MID(E1038,5,2))="10","ENG",IF((MID(E1038,5,2))="11","BBA",IF((MID(E1038,5,2))="12","MBA(E)",IF((MID(E1038,5,2))="14","MBA",IF((MID(E1038,5,2))="15","CSE",IF((MID(E1038,5,2))="16","CIS",IF((MID(E1038,5,2))="17","MS-MIS",IF((MID(E1038,5,2))="18","B.COM",IF((MID(E1038,5,2))="19","ETE",IF((MID(E1038,5,2))="20","CS",IF((MID(E1038,5,2))="21","MA-ENG(P)",IF((MID(E1038,5,2))="22","MA-ENG(F)",IF((MID(E1038,5,2))="23","TE",IF((MID(E1038,5,2))="24","JMC",IF((MID(E1038,5,2))="25","MS-CSE",IF((MID(E1038,5,2))="26","LLB(H)",IF((MID(E1038,5,2))="27","BRE",IF((MID(E1038,5,2))="28","MSS-JMC",IF((MID(E1038,5,2))="29","PHARMACY",IF((MID(E1038,5,2))="30","ESDM",IF((MID(E1038,5,2))="31","MS-ETE",IF((MID(E1038,5,2))="32","MS-TE",IF((MID(E1038,5,2))="33","EEE",IF((MID(E1038,5,2))="34","NFE",IF((MID(E1038,5,2))="35","SWE",IF((MID(E1038,5,2))="36","LLB(P)",IF((MID(E1038,5,2))="37","LLM(Pre)",IF((MID(E1038,5,2))="38","LLM(F)",IF((MID(E1038,5,2))="39","ICT",IF((MID(E1038,5,2))="40","MTCA",IF((MID(E1038,5,2))="41","MS-PH",IF((MID(E1038,5,2))="42","ARCH",IF((MID(E1038,5,2))="43","THM",IF((MID(E1038,5,2))="44","MS-SWE",IF((MID(E1038,5,2))="45","ENTRE",IF((MID(E1038,5,2))="46","M-PHARM",IF((MID(E1038,5,2))="47","CIVIL-ENG",0)))))))))))))))))))))))))))))))))))))</f>
        <v/>
      </c>
      <c r="G1038" s="90">
        <f>IF((LEFT(E1038,3))="063","Fall-2006",IF((LEFT(E1038,3))="071","Spring-2007",IF((LEFT(E1038,3))="072","Summer-2007",IF((LEFT(E1038,3))="073","Fall-2007",IF((LEFT(E1038,3))="081","Spring-2008",IF((LEFT(E1038,3))="082","Summer-2008",IF((LEFT(E1038,3))="083","Fall-2008",IF((LEFT(E1038,3))="091","Spring-2009",IF((LEFT(E1038,3))="092","Summer-2009",IF((LEFT(E1038,3))="093","Fall-2009",IF((LEFT(E1038,3))="101","Spring-2010",IF((LEFT(E1038,3))="102","Summer-2010",IF((LEFT(E1038,3))="103","Fall-2010",IF((LEFT(E1038,3))="111","Spring-2011",IF((LEFT(E1038,3))="112","Summer-2011",IF((LEFT(E1038,3))="113","Fall-2011",IF((LEFT(E1038,3))="121","Spring-2012",IF((LEFT(E1038,3))="122","Summer-2012",IF((LEFT(E1038,3))="123","Fall-2012",IF((LEFT(E1038,3))="131","Spring-2013",IF((LEFT(E1038,3))="132","Summer-2013",IF((LEFT(E1038,3))="133","Fall-2013",IF((LEFT(E1038,3))="141","Spring-2014",IF((LEFT(E1038,3))="142","Summer-2014",IF((LEFT(E1038,3))="143","Fall-2014",0)))))))))))))))))))))))))</f>
        <v/>
      </c>
      <c r="H1038" s="77" t="inlineStr">
        <is>
          <t>Fall 2014</t>
        </is>
      </c>
      <c r="I1038" s="71" t="inlineStr">
        <is>
          <t>Russel Garments</t>
        </is>
      </c>
      <c r="J1038" s="77" t="inlineStr">
        <is>
          <t>Trainee
Executive</t>
        </is>
      </c>
      <c r="K1038" s="77" t="inlineStr">
        <is>
          <t>Vill: Gostachapara
PO: Dhaponia, 
PS &amp; Dis: Mymensingh</t>
        </is>
      </c>
      <c r="L1038" s="77" t="inlineStr">
        <is>
          <t>Vill: Gostachapara
PO: Dhaponia, 
PS &amp; Dis: Mymensingh</t>
        </is>
      </c>
      <c r="M1038" s="76" t="inlineStr">
        <is>
          <t>8801715296827</t>
        </is>
      </c>
      <c r="N1038" s="77" t="inlineStr">
        <is>
          <t>raselskb@gmail.com</t>
        </is>
      </c>
    </row>
    <row customHeight="1" ht="25.5" r="1039" s="161">
      <c r="A1039" s="10" t="n"/>
      <c r="B1039" s="77" t="n">
        <v>1039</v>
      </c>
      <c r="C1039" s="77" t="n"/>
      <c r="D1039" s="98" t="inlineStr">
        <is>
          <t>Md. Ismail Hossain</t>
        </is>
      </c>
      <c r="E1039" s="98" t="inlineStr">
        <is>
          <t>112-33-573</t>
        </is>
      </c>
      <c r="F1039" s="49">
        <f>IF((MID(E1039,5,2))="10","ENG",IF((MID(E1039,5,2))="11","BBA",IF((MID(E1039,5,2))="12","MBA(E)",IF((MID(E1039,5,2))="14","MBA",IF((MID(E1039,5,2))="15","CSE",IF((MID(E1039,5,2))="16","CIS",IF((MID(E1039,5,2))="17","MS-MIS",IF((MID(E1039,5,2))="18","B.COM",IF((MID(E1039,5,2))="19","ETE",IF((MID(E1039,5,2))="20","CS",IF((MID(E1039,5,2))="21","MA-ENG(P)",IF((MID(E1039,5,2))="22","MA-ENG(F)",IF((MID(E1039,5,2))="23","TE",IF((MID(E1039,5,2))="24","JMC",IF((MID(E1039,5,2))="25","MS-CSE",IF((MID(E1039,5,2))="26","LLB(H)",IF((MID(E1039,5,2))="27","BRE",IF((MID(E1039,5,2))="28","MSS-JMC",IF((MID(E1039,5,2))="29","PHARMACY",IF((MID(E1039,5,2))="30","ESDM",IF((MID(E1039,5,2))="31","MS-ETE",IF((MID(E1039,5,2))="32","MS-TE",IF((MID(E1039,5,2))="33","EEE",IF((MID(E1039,5,2))="34","NFE",IF((MID(E1039,5,2))="35","SWE",IF((MID(E1039,5,2))="36","LLB(P)",IF((MID(E1039,5,2))="37","LLM(Pre)",IF((MID(E1039,5,2))="38","LLM(F)",IF((MID(E1039,5,2))="39","ICT",IF((MID(E1039,5,2))="40","MTCA",IF((MID(E1039,5,2))="41","MS-PH",IF((MID(E1039,5,2))="42","ARCH",IF((MID(E1039,5,2))="43","THM",IF((MID(E1039,5,2))="44","MS-SWE",IF((MID(E1039,5,2))="45","ENTRE",IF((MID(E1039,5,2))="46","M-PHARM",IF((MID(E1039,5,2))="47","CIVIL-ENG",0)))))))))))))))))))))))))))))))))))))</f>
        <v/>
      </c>
      <c r="G1039" s="90">
        <f>IF((LEFT(E1039,3))="063","Fall-2006",IF((LEFT(E1039,3))="071","Spring-2007",IF((LEFT(E1039,3))="072","Summer-2007",IF((LEFT(E1039,3))="073","Fall-2007",IF((LEFT(E1039,3))="081","Spring-2008",IF((LEFT(E1039,3))="082","Summer-2008",IF((LEFT(E1039,3))="083","Fall-2008",IF((LEFT(E1039,3))="091","Spring-2009",IF((LEFT(E1039,3))="092","Summer-2009",IF((LEFT(E1039,3))="093","Fall-2009",IF((LEFT(E1039,3))="101","Spring-2010",IF((LEFT(E1039,3))="102","Summer-2010",IF((LEFT(E1039,3))="103","Fall-2010",IF((LEFT(E1039,3))="111","Spring-2011",IF((LEFT(E1039,3))="112","Summer-2011",IF((LEFT(E1039,3))="113","Fall-2011",IF((LEFT(E1039,3))="121","Spring-2012",IF((LEFT(E1039,3))="122","Summer-2012",IF((LEFT(E1039,3))="123","Fall-2012",IF((LEFT(E1039,3))="131","Spring-2013",IF((LEFT(E1039,3))="132","Summer-2013",IF((LEFT(E1039,3))="133","Fall-2013",IF((LEFT(E1039,3))="141","Spring-2014",IF((LEFT(E1039,3))="142","Summer-2014",IF((LEFT(E1039,3))="143","Fall-2014",0)))))))))))))))))))))))))</f>
        <v/>
      </c>
      <c r="H1039" s="77" t="inlineStr">
        <is>
          <t>Summer
2014</t>
        </is>
      </c>
      <c r="I1039" s="71" t="inlineStr">
        <is>
          <t>Ring Tech 
Telcom</t>
        </is>
      </c>
      <c r="J1039" s="77" t="inlineStr">
        <is>
          <t>System
Engineer</t>
        </is>
      </c>
      <c r="K1039" s="77" t="inlineStr">
        <is>
          <t>44/5, North Dhanmondi
Kalabagan, Dhaka</t>
        </is>
      </c>
      <c r="L1039" s="77" t="inlineStr">
        <is>
          <t>Vill: Noakhala, 
PO: Sonachaka, PS: 
Chatkhil, Dis: Noakhali</t>
        </is>
      </c>
      <c r="M1039" s="76" t="inlineStr">
        <is>
          <t>8801710888880</t>
        </is>
      </c>
      <c r="N1039" s="77" t="inlineStr">
        <is>
          <t>ismail33-573@diu.edu.bd</t>
        </is>
      </c>
    </row>
    <row customHeight="1" ht="25.5" r="1040" s="161">
      <c r="A1040" s="10" t="n"/>
      <c r="B1040" s="77" t="n">
        <v>1040</v>
      </c>
      <c r="C1040" s="77" t="n"/>
      <c r="D1040" s="98" t="inlineStr">
        <is>
          <t>Mohammad Sofikul 
Islam</t>
        </is>
      </c>
      <c r="E1040" s="98" t="inlineStr">
        <is>
          <t>111-33-535</t>
        </is>
      </c>
      <c r="F1040" s="49">
        <f>IF((MID(E1040,5,2))="10","ENG",IF((MID(E1040,5,2))="11","BBA",IF((MID(E1040,5,2))="12","MBA(E)",IF((MID(E1040,5,2))="14","MBA",IF((MID(E1040,5,2))="15","CSE",IF((MID(E1040,5,2))="16","CIS",IF((MID(E1040,5,2))="17","MS-MIS",IF((MID(E1040,5,2))="18","B.COM",IF((MID(E1040,5,2))="19","ETE",IF((MID(E1040,5,2))="20","CS",IF((MID(E1040,5,2))="21","MA-ENG(P)",IF((MID(E1040,5,2))="22","MA-ENG(F)",IF((MID(E1040,5,2))="23","TE",IF((MID(E1040,5,2))="24","JMC",IF((MID(E1040,5,2))="25","MS-CSE",IF((MID(E1040,5,2))="26","LLB(H)",IF((MID(E1040,5,2))="27","BRE",IF((MID(E1040,5,2))="28","MSS-JMC",IF((MID(E1040,5,2))="29","PHARMACY",IF((MID(E1040,5,2))="30","ESDM",IF((MID(E1040,5,2))="31","MS-ETE",IF((MID(E1040,5,2))="32","MS-TE",IF((MID(E1040,5,2))="33","EEE",IF((MID(E1040,5,2))="34","NFE",IF((MID(E1040,5,2))="35","SWE",IF((MID(E1040,5,2))="36","LLB(P)",IF((MID(E1040,5,2))="37","LLM(Pre)",IF((MID(E1040,5,2))="38","LLM(F)",IF((MID(E1040,5,2))="39","ICT",IF((MID(E1040,5,2))="40","MTCA",IF((MID(E1040,5,2))="41","MS-PH",IF((MID(E1040,5,2))="42","ARCH",IF((MID(E1040,5,2))="43","THM",IF((MID(E1040,5,2))="44","MS-SWE",IF((MID(E1040,5,2))="45","ENTRE",IF((MID(E1040,5,2))="46","M-PHARM",IF((MID(E1040,5,2))="47","CIVIL-ENG",0)))))))))))))))))))))))))))))))))))))</f>
        <v/>
      </c>
      <c r="G1040" s="90">
        <f>IF((LEFT(E1040,3))="063","Fall-2006",IF((LEFT(E1040,3))="071","Spring-2007",IF((LEFT(E1040,3))="072","Summer-2007",IF((LEFT(E1040,3))="073","Fall-2007",IF((LEFT(E1040,3))="081","Spring-2008",IF((LEFT(E1040,3))="082","Summer-2008",IF((LEFT(E1040,3))="083","Fall-2008",IF((LEFT(E1040,3))="091","Spring-2009",IF((LEFT(E1040,3))="092","Summer-2009",IF((LEFT(E1040,3))="093","Fall-2009",IF((LEFT(E1040,3))="101","Spring-2010",IF((LEFT(E1040,3))="102","Summer-2010",IF((LEFT(E1040,3))="103","Fall-2010",IF((LEFT(E1040,3))="111","Spring-2011",IF((LEFT(E1040,3))="112","Summer-2011",IF((LEFT(E1040,3))="113","Fall-2011",IF((LEFT(E1040,3))="121","Spring-2012",IF((LEFT(E1040,3))="122","Summer-2012",IF((LEFT(E1040,3))="123","Fall-2012",IF((LEFT(E1040,3))="131","Spring-2013",IF((LEFT(E1040,3))="132","Summer-2013",IF((LEFT(E1040,3))="133","Fall-2013",IF((LEFT(E1040,3))="141","Spring-2014",IF((LEFT(E1040,3))="142","Summer-2014",IF((LEFT(E1040,3))="143","Fall-2014",0)))))))))))))))))))))))))</f>
        <v/>
      </c>
      <c r="H1040" s="77" t="inlineStr">
        <is>
          <t>Fall 2013</t>
        </is>
      </c>
      <c r="I1040" s="71" t="inlineStr">
        <is>
          <t>Grammen 
Telecom</t>
        </is>
      </c>
      <c r="J1040" s="77" t="inlineStr">
        <is>
          <t>Asst. Officer</t>
        </is>
      </c>
      <c r="K1040" s="77" t="inlineStr">
        <is>
          <t>Moddha Charbata, 
Charbata, Charjobber, 
Noakhali-3831</t>
        </is>
      </c>
      <c r="L1040" s="77" t="inlineStr">
        <is>
          <t>Moddha Charbata, 
Charbata, Charjobber, 
Noakhali-3831</t>
        </is>
      </c>
      <c r="M1040" s="76" t="inlineStr">
        <is>
          <t>8801799144449</t>
        </is>
      </c>
      <c r="N1040" s="77" t="inlineStr">
        <is>
          <t>jeweldiu535@gmail.com</t>
        </is>
      </c>
    </row>
    <row customHeight="1" ht="25.5" r="1041" s="161">
      <c r="A1041" s="10" t="n"/>
      <c r="B1041" s="71" t="n">
        <v>1041</v>
      </c>
      <c r="C1041" s="71" t="n"/>
      <c r="D1041" s="70" t="inlineStr">
        <is>
          <t>Taukir hasan</t>
        </is>
      </c>
      <c r="E1041" s="70" t="inlineStr">
        <is>
          <t>111-33-4589</t>
        </is>
      </c>
      <c r="F1041" s="49">
        <f>IF((MID(E1041,5,2))="10","ENG",IF((MID(E1041,5,2))="11","BBA",IF((MID(E1041,5,2))="12","MBA(E)",IF((MID(E1041,5,2))="14","MBA",IF((MID(E1041,5,2))="15","CSE",IF((MID(E1041,5,2))="16","CIS",IF((MID(E1041,5,2))="17","MS-MIS",IF((MID(E1041,5,2))="18","B.COM",IF((MID(E1041,5,2))="19","ETE",IF((MID(E1041,5,2))="20","CS",IF((MID(E1041,5,2))="21","MA-ENG(P)",IF((MID(E1041,5,2))="22","MA-ENG(F)",IF((MID(E1041,5,2))="23","TE",IF((MID(E1041,5,2))="24","JMC",IF((MID(E1041,5,2))="25","MS-CSE",IF((MID(E1041,5,2))="26","LLB(H)",IF((MID(E1041,5,2))="27","BRE",IF((MID(E1041,5,2))="28","MSS-JMC",IF((MID(E1041,5,2))="29","PHARMACY",IF((MID(E1041,5,2))="30","ESDM",IF((MID(E1041,5,2))="31","MS-ETE",IF((MID(E1041,5,2))="32","MS-TE",IF((MID(E1041,5,2))="33","EEE",IF((MID(E1041,5,2))="34","NFE",IF((MID(E1041,5,2))="35","SWE",IF((MID(E1041,5,2))="36","LLB(P)",IF((MID(E1041,5,2))="37","LLM(Pre)",IF((MID(E1041,5,2))="38","LLM(F)",IF((MID(E1041,5,2))="39","ICT",IF((MID(E1041,5,2))="40","MTCA",IF((MID(E1041,5,2))="41","MS-PH",IF((MID(E1041,5,2))="42","ARCH",IF((MID(E1041,5,2))="43","THM",IF((MID(E1041,5,2))="44","MS-SWE",IF((MID(E1041,5,2))="45","ENTRE",IF((MID(E1041,5,2))="46","M-PHARM",IF((MID(E1041,5,2))="47","CIVIL-ENG",0)))))))))))))))))))))))))))))))))))))</f>
        <v/>
      </c>
      <c r="G1041" s="90">
        <f>IF((LEFT(E1041,3))="063","Fall-2006",IF((LEFT(E1041,3))="071","Spring-2007",IF((LEFT(E1041,3))="072","Summer-2007",IF((LEFT(E1041,3))="073","Fall-2007",IF((LEFT(E1041,3))="081","Spring-2008",IF((LEFT(E1041,3))="082","Summer-2008",IF((LEFT(E1041,3))="083","Fall-2008",IF((LEFT(E1041,3))="091","Spring-2009",IF((LEFT(E1041,3))="092","Summer-2009",IF((LEFT(E1041,3))="093","Fall-2009",IF((LEFT(E1041,3))="101","Spring-2010",IF((LEFT(E1041,3))="102","Summer-2010",IF((LEFT(E1041,3))="103","Fall-2010",IF((LEFT(E1041,3))="111","Spring-2011",IF((LEFT(E1041,3))="112","Summer-2011",IF((LEFT(E1041,3))="113","Fall-2011",IF((LEFT(E1041,3))="121","Spring-2012",IF((LEFT(E1041,3))="122","Summer-2012",IF((LEFT(E1041,3))="123","Fall-2012",IF((LEFT(E1041,3))="131","Spring-2013",IF((LEFT(E1041,3))="132","Summer-2013",IF((LEFT(E1041,3))="133","Fall-2013",IF((LEFT(E1041,3))="141","Spring-2014",IF((LEFT(E1041,3))="142","Summer-2014",IF((LEFT(E1041,3))="143","Fall-2014",0)))))))))))))))))))))))))</f>
        <v/>
      </c>
      <c r="H1041" s="71" t="inlineStr">
        <is>
          <t>Spring 2014</t>
        </is>
      </c>
      <c r="I1041" s="71" t="inlineStr">
        <is>
          <t>Quartel Infotech Limited</t>
        </is>
      </c>
      <c r="J1041" s="71" t="inlineStr">
        <is>
          <t>Product recharch and develop Eng.</t>
        </is>
      </c>
      <c r="K1041" s="71" t="inlineStr">
        <is>
          <t>59/2/A Shukrabad Dhaka</t>
        </is>
      </c>
      <c r="L1041" s="71" t="inlineStr">
        <is>
          <t>44/4 Bagmara Road, Mymensing</t>
        </is>
      </c>
      <c r="M1041" s="68" t="inlineStr">
        <is>
          <t>8801915049747</t>
        </is>
      </c>
      <c r="N1041" s="71" t="inlineStr">
        <is>
          <t>------</t>
        </is>
      </c>
    </row>
    <row customHeight="1" ht="25.5" r="1042" s="161">
      <c r="A1042" s="10" t="n"/>
      <c r="B1042" s="77" t="n">
        <v>1042</v>
      </c>
      <c r="C1042" s="77" t="n"/>
      <c r="D1042" s="98" t="inlineStr">
        <is>
          <t>Md. Ismail Hossen</t>
        </is>
      </c>
      <c r="E1042" s="98" t="inlineStr">
        <is>
          <t>111-33-514</t>
        </is>
      </c>
      <c r="F1042" s="49">
        <f>IF((MID(E1042,5,2))="10","ENG",IF((MID(E1042,5,2))="11","BBA",IF((MID(E1042,5,2))="12","MBA(E)",IF((MID(E1042,5,2))="14","MBA",IF((MID(E1042,5,2))="15","CSE",IF((MID(E1042,5,2))="16","CIS",IF((MID(E1042,5,2))="17","MS-MIS",IF((MID(E1042,5,2))="18","B.COM",IF((MID(E1042,5,2))="19","ETE",IF((MID(E1042,5,2))="20","CS",IF((MID(E1042,5,2))="21","MA-ENG(P)",IF((MID(E1042,5,2))="22","MA-ENG(F)",IF((MID(E1042,5,2))="23","TE",IF((MID(E1042,5,2))="24","JMC",IF((MID(E1042,5,2))="25","MS-CSE",IF((MID(E1042,5,2))="26","LLB(H)",IF((MID(E1042,5,2))="27","BRE",IF((MID(E1042,5,2))="28","MSS-JMC",IF((MID(E1042,5,2))="29","PHARMACY",IF((MID(E1042,5,2))="30","ESDM",IF((MID(E1042,5,2))="31","MS-ETE",IF((MID(E1042,5,2))="32","MS-TE",IF((MID(E1042,5,2))="33","EEE",IF((MID(E1042,5,2))="34","NFE",IF((MID(E1042,5,2))="35","SWE",IF((MID(E1042,5,2))="36","LLB(P)",IF((MID(E1042,5,2))="37","LLM(Pre)",IF((MID(E1042,5,2))="38","LLM(F)",IF((MID(E1042,5,2))="39","ICT",IF((MID(E1042,5,2))="40","MTCA",IF((MID(E1042,5,2))="41","MS-PH",IF((MID(E1042,5,2))="42","ARCH",IF((MID(E1042,5,2))="43","THM",IF((MID(E1042,5,2))="44","MS-SWE",IF((MID(E1042,5,2))="45","ENTRE",IF((MID(E1042,5,2))="46","M-PHARM",IF((MID(E1042,5,2))="47","CIVIL-ENG",0)))))))))))))))))))))))))))))))))))))</f>
        <v/>
      </c>
      <c r="G1042" s="90">
        <f>IF((LEFT(E1042,3))="063","Fall-2006",IF((LEFT(E1042,3))="071","Spring-2007",IF((LEFT(E1042,3))="072","Summer-2007",IF((LEFT(E1042,3))="073","Fall-2007",IF((LEFT(E1042,3))="081","Spring-2008",IF((LEFT(E1042,3))="082","Summer-2008",IF((LEFT(E1042,3))="083","Fall-2008",IF((LEFT(E1042,3))="091","Spring-2009",IF((LEFT(E1042,3))="092","Summer-2009",IF((LEFT(E1042,3))="093","Fall-2009",IF((LEFT(E1042,3))="101","Spring-2010",IF((LEFT(E1042,3))="102","Summer-2010",IF((LEFT(E1042,3))="103","Fall-2010",IF((LEFT(E1042,3))="111","Spring-2011",IF((LEFT(E1042,3))="112","Summer-2011",IF((LEFT(E1042,3))="113","Fall-2011",IF((LEFT(E1042,3))="121","Spring-2012",IF((LEFT(E1042,3))="122","Summer-2012",IF((LEFT(E1042,3))="123","Fall-2012",IF((LEFT(E1042,3))="131","Spring-2013",IF((LEFT(E1042,3))="132","Summer-2013",IF((LEFT(E1042,3))="133","Fall-2013",IF((LEFT(E1042,3))="141","Spring-2014",IF((LEFT(E1042,3))="142","Summer-2014",IF((LEFT(E1042,3))="143","Fall-2014",0)))))))))))))))))))))))))</f>
        <v/>
      </c>
      <c r="H1042" s="77" t="inlineStr">
        <is>
          <t>Spring 2014</t>
        </is>
      </c>
      <c r="I1042" s="71" t="inlineStr">
        <is>
          <t>Daffodil 
Computers Ltd.</t>
        </is>
      </c>
      <c r="J1042" s="77" t="inlineStr">
        <is>
          <t>Sr. Sales
Executive</t>
        </is>
      </c>
      <c r="K1042" s="77" t="inlineStr">
        <is>
          <t>Kha 33/B, Moddhopara, 
Khilkhet, Dhaka</t>
        </is>
      </c>
      <c r="L1042" s="77" t="inlineStr">
        <is>
          <t>Vill: Tamta, PO &amp; 
PS: Ramgonj, 
Dist: Lakshmipur</t>
        </is>
      </c>
      <c r="M1042" s="76" t="inlineStr">
        <is>
          <t>8801714962236</t>
        </is>
      </c>
      <c r="N1042" s="77" t="inlineStr">
        <is>
          <t>ismailbhiyan777@gmail.com</t>
        </is>
      </c>
    </row>
    <row customHeight="1" ht="25.5" r="1043" s="161">
      <c r="A1043" s="10" t="n"/>
      <c r="B1043" s="77" t="n">
        <v>1043</v>
      </c>
      <c r="C1043" s="77" t="n"/>
      <c r="D1043" s="98" t="inlineStr">
        <is>
          <t>Md. Mahabub Alam 
Khan</t>
        </is>
      </c>
      <c r="E1043" s="98" t="inlineStr">
        <is>
          <t>111-33-458</t>
        </is>
      </c>
      <c r="F1043" s="49">
        <f>IF((MID(E1043,5,2))="10","ENG",IF((MID(E1043,5,2))="11","BBA",IF((MID(E1043,5,2))="12","MBA(E)",IF((MID(E1043,5,2))="14","MBA",IF((MID(E1043,5,2))="15","CSE",IF((MID(E1043,5,2))="16","CIS",IF((MID(E1043,5,2))="17","MS-MIS",IF((MID(E1043,5,2))="18","B.COM",IF((MID(E1043,5,2))="19","ETE",IF((MID(E1043,5,2))="20","CS",IF((MID(E1043,5,2))="21","MA-ENG(P)",IF((MID(E1043,5,2))="22","MA-ENG(F)",IF((MID(E1043,5,2))="23","TE",IF((MID(E1043,5,2))="24","JMC",IF((MID(E1043,5,2))="25","MS-CSE",IF((MID(E1043,5,2))="26","LLB(H)",IF((MID(E1043,5,2))="27","BRE",IF((MID(E1043,5,2))="28","MSS-JMC",IF((MID(E1043,5,2))="29","PHARMACY",IF((MID(E1043,5,2))="30","ESDM",IF((MID(E1043,5,2))="31","MS-ETE",IF((MID(E1043,5,2))="32","MS-TE",IF((MID(E1043,5,2))="33","EEE",IF((MID(E1043,5,2))="34","NFE",IF((MID(E1043,5,2))="35","SWE",IF((MID(E1043,5,2))="36","LLB(P)",IF((MID(E1043,5,2))="37","LLM(Pre)",IF((MID(E1043,5,2))="38","LLM(F)",IF((MID(E1043,5,2))="39","ICT",IF((MID(E1043,5,2))="40","MTCA",IF((MID(E1043,5,2))="41","MS-PH",IF((MID(E1043,5,2))="42","ARCH",IF((MID(E1043,5,2))="43","THM",IF((MID(E1043,5,2))="44","MS-SWE",IF((MID(E1043,5,2))="45","ENTRE",IF((MID(E1043,5,2))="46","M-PHARM",IF((MID(E1043,5,2))="47","CIVIL-ENG",0)))))))))))))))))))))))))))))))))))))</f>
        <v/>
      </c>
      <c r="G1043" s="90">
        <f>IF((LEFT(E1043,3))="063","Fall-2006",IF((LEFT(E1043,3))="071","Spring-2007",IF((LEFT(E1043,3))="072","Summer-2007",IF((LEFT(E1043,3))="073","Fall-2007",IF((LEFT(E1043,3))="081","Spring-2008",IF((LEFT(E1043,3))="082","Summer-2008",IF((LEFT(E1043,3))="083","Fall-2008",IF((LEFT(E1043,3))="091","Spring-2009",IF((LEFT(E1043,3))="092","Summer-2009",IF((LEFT(E1043,3))="093","Fall-2009",IF((LEFT(E1043,3))="101","Spring-2010",IF((LEFT(E1043,3))="102","Summer-2010",IF((LEFT(E1043,3))="103","Fall-2010",IF((LEFT(E1043,3))="111","Spring-2011",IF((LEFT(E1043,3))="112","Summer-2011",IF((LEFT(E1043,3))="113","Fall-2011",IF((LEFT(E1043,3))="121","Spring-2012",IF((LEFT(E1043,3))="122","Summer-2012",IF((LEFT(E1043,3))="123","Fall-2012",IF((LEFT(E1043,3))="131","Spring-2013",IF((LEFT(E1043,3))="132","Summer-2013",IF((LEFT(E1043,3))="133","Fall-2013",IF((LEFT(E1043,3))="141","Spring-2014",IF((LEFT(E1043,3))="142","Summer-2014",IF((LEFT(E1043,3))="143","Fall-2014",0)))))))))))))))))))))))))</f>
        <v/>
      </c>
      <c r="H1043" s="77" t="inlineStr">
        <is>
          <t>Spring 2014</t>
        </is>
      </c>
      <c r="I1043" s="71" t="inlineStr">
        <is>
          <t>Mirza 
Engineering</t>
        </is>
      </c>
      <c r="J1043" s="77" t="inlineStr">
        <is>
          <t>Side
Engineer</t>
        </is>
      </c>
      <c r="K1043" s="77" t="inlineStr">
        <is>
          <t>440/2, Senpara Porbtha
Mirpur- 10</t>
        </is>
      </c>
      <c r="L1043" s="77" t="inlineStr">
        <is>
          <t>Vill: Chondhra, Po: 
Doutokun, PS: Purbdhla, 
Dst: Netrokona</t>
        </is>
      </c>
      <c r="M1043" s="76" t="inlineStr">
        <is>
          <t>8801712359508</t>
        </is>
      </c>
      <c r="N1043" s="77" t="inlineStr">
        <is>
          <t>mahabub.diu2011@gmail.com</t>
        </is>
      </c>
    </row>
    <row customHeight="1" ht="25.5" r="1044" s="161">
      <c r="A1044" s="10" t="n"/>
      <c r="B1044" s="71" t="n">
        <v>1044</v>
      </c>
      <c r="C1044" s="71" t="n"/>
      <c r="D1044" s="70" t="inlineStr">
        <is>
          <t>Kamrunnahar</t>
        </is>
      </c>
      <c r="E1044" s="70" t="inlineStr">
        <is>
          <t>112-34-184</t>
        </is>
      </c>
      <c r="F1044" s="49">
        <f>IF((MID(E1044,5,2))="10","ENG",IF((MID(E1044,5,2))="11","BBA",IF((MID(E1044,5,2))="12","MBA(E)",IF((MID(E1044,5,2))="14","MBA",IF((MID(E1044,5,2))="15","CSE",IF((MID(E1044,5,2))="16","CIS",IF((MID(E1044,5,2))="17","MS-MIS",IF((MID(E1044,5,2))="18","B.COM",IF((MID(E1044,5,2))="19","ETE",IF((MID(E1044,5,2))="20","CS",IF((MID(E1044,5,2))="21","MA-ENG(P)",IF((MID(E1044,5,2))="22","MA-ENG(F)",IF((MID(E1044,5,2))="23","TE",IF((MID(E1044,5,2))="24","JMC",IF((MID(E1044,5,2))="25","MS-CSE",IF((MID(E1044,5,2))="26","LLB(H)",IF((MID(E1044,5,2))="27","BRE",IF((MID(E1044,5,2))="28","MSS-JMC",IF((MID(E1044,5,2))="29","PHARMACY",IF((MID(E1044,5,2))="30","ESDM",IF((MID(E1044,5,2))="31","MS-ETE",IF((MID(E1044,5,2))="32","MS-TE",IF((MID(E1044,5,2))="33","EEE",IF((MID(E1044,5,2))="34","NFE",IF((MID(E1044,5,2))="35","SWE",IF((MID(E1044,5,2))="36","LLB(P)",IF((MID(E1044,5,2))="37","LLM(Pre)",IF((MID(E1044,5,2))="38","LLM(F)",IF((MID(E1044,5,2))="39","ICT",IF((MID(E1044,5,2))="40","MTCA",IF((MID(E1044,5,2))="41","MS-PH",IF((MID(E1044,5,2))="42","ARCH",IF((MID(E1044,5,2))="43","THM",IF((MID(E1044,5,2))="44","MS-SWE",IF((MID(E1044,5,2))="45","ENTRE",IF((MID(E1044,5,2))="46","M-PHARM",IF((MID(E1044,5,2))="47","CIVIL-ENG",0)))))))))))))))))))))))))))))))))))))</f>
        <v/>
      </c>
      <c r="G1044" s="90">
        <f>IF((LEFT(E1044,3))="063","Fall-2006",IF((LEFT(E1044,3))="071","Spring-2007",IF((LEFT(E1044,3))="072","Summer-2007",IF((LEFT(E1044,3))="073","Fall-2007",IF((LEFT(E1044,3))="081","Spring-2008",IF((LEFT(E1044,3))="082","Summer-2008",IF((LEFT(E1044,3))="083","Fall-2008",IF((LEFT(E1044,3))="091","Spring-2009",IF((LEFT(E1044,3))="092","Summer-2009",IF((LEFT(E1044,3))="093","Fall-2009",IF((LEFT(E1044,3))="101","Spring-2010",IF((LEFT(E1044,3))="102","Summer-2010",IF((LEFT(E1044,3))="103","Fall-2010",IF((LEFT(E1044,3))="111","Spring-2011",IF((LEFT(E1044,3))="112","Summer-2011",IF((LEFT(E1044,3))="113","Fall-2011",IF((LEFT(E1044,3))="121","Spring-2012",IF((LEFT(E1044,3))="122","Summer-2012",IF((LEFT(E1044,3))="123","Fall-2012",IF((LEFT(E1044,3))="131","Spring-2013",IF((LEFT(E1044,3))="132","Summer-2013",IF((LEFT(E1044,3))="133","Fall-2013",IF((LEFT(E1044,3))="141","Spring-2014",IF((LEFT(E1044,3))="142","Summer-2014",IF((LEFT(E1044,3))="143","Fall-2014",0)))))))))))))))))))))))))</f>
        <v/>
      </c>
      <c r="H1044" s="71" t="inlineStr">
        <is>
          <t>----</t>
        </is>
      </c>
      <c r="I1044" s="71" t="inlineStr">
        <is>
          <t>Ealson Food Ltd</t>
        </is>
      </c>
      <c r="J1044" s="71" t="inlineStr">
        <is>
          <t>QC officer</t>
        </is>
      </c>
      <c r="K1044" s="71" t="inlineStr">
        <is>
          <t>527/3 East Kajipara, Mirpur, Dhaka-1216</t>
        </is>
      </c>
      <c r="L1044" s="71" t="inlineStr">
        <is>
          <t>Vill- Putimari, Post: patna, Ps- Naragati, Dist : Narail</t>
        </is>
      </c>
      <c r="M1044" s="68" t="inlineStr">
        <is>
          <t>8801758578922</t>
        </is>
      </c>
      <c r="N1044" s="71" t="inlineStr">
        <is>
          <t>mammunnu90@gmail.com</t>
        </is>
      </c>
    </row>
    <row customHeight="1" ht="12.75" r="1045" s="161">
      <c r="A1045" s="10" t="n"/>
      <c r="B1045" s="77" t="n">
        <v>1045</v>
      </c>
      <c r="C1045" s="77" t="n"/>
      <c r="D1045" s="98" t="inlineStr">
        <is>
          <t>Md.Muhtasim Billah
Murad</t>
        </is>
      </c>
      <c r="E1045" s="98" t="inlineStr">
        <is>
          <t>111-11-1861</t>
        </is>
      </c>
      <c r="F1045" s="49">
        <f>IF((MID(E1045,5,2))="10","ENG",IF((MID(E1045,5,2))="11","BBA",IF((MID(E1045,5,2))="12","MBA(E)",IF((MID(E1045,5,2))="14","MBA",IF((MID(E1045,5,2))="15","CSE",IF((MID(E1045,5,2))="16","CIS",IF((MID(E1045,5,2))="17","MS-MIS",IF((MID(E1045,5,2))="18","B.COM",IF((MID(E1045,5,2))="19","ETE",IF((MID(E1045,5,2))="20","CS",IF((MID(E1045,5,2))="21","MA-ENG(P)",IF((MID(E1045,5,2))="22","MA-ENG(F)",IF((MID(E1045,5,2))="23","TE",IF((MID(E1045,5,2))="24","JMC",IF((MID(E1045,5,2))="25","MS-CSE",IF((MID(E1045,5,2))="26","LLB(H)",IF((MID(E1045,5,2))="27","BRE",IF((MID(E1045,5,2))="28","MSS-JMC",IF((MID(E1045,5,2))="29","PHARMACY",IF((MID(E1045,5,2))="30","ESDM",IF((MID(E1045,5,2))="31","MS-ETE",IF((MID(E1045,5,2))="32","MS-TE",IF((MID(E1045,5,2))="33","EEE",IF((MID(E1045,5,2))="34","NFE",IF((MID(E1045,5,2))="35","SWE",IF((MID(E1045,5,2))="36","LLB(P)",IF((MID(E1045,5,2))="37","LLM(Pre)",IF((MID(E1045,5,2))="38","LLM(F)",IF((MID(E1045,5,2))="39","ICT",IF((MID(E1045,5,2))="40","MTCA",IF((MID(E1045,5,2))="41","MS-PH",IF((MID(E1045,5,2))="42","ARCH",IF((MID(E1045,5,2))="43","THM",IF((MID(E1045,5,2))="44","MS-SWE",IF((MID(E1045,5,2))="45","ENTRE",IF((MID(E1045,5,2))="46","M-PHARM",IF((MID(E1045,5,2))="47","CIVIL-ENG",0)))))))))))))))))))))))))))))))))))))</f>
        <v/>
      </c>
      <c r="G1045" s="90">
        <f>IF((LEFT(E1045,3))="063","Fall-2006",IF((LEFT(E1045,3))="071","Spring-2007",IF((LEFT(E1045,3))="072","Summer-2007",IF((LEFT(E1045,3))="073","Fall-2007",IF((LEFT(E1045,3))="081","Spring-2008",IF((LEFT(E1045,3))="082","Summer-2008",IF((LEFT(E1045,3))="083","Fall-2008",IF((LEFT(E1045,3))="091","Spring-2009",IF((LEFT(E1045,3))="092","Summer-2009",IF((LEFT(E1045,3))="093","Fall-2009",IF((LEFT(E1045,3))="101","Spring-2010",IF((LEFT(E1045,3))="102","Summer-2010",IF((LEFT(E1045,3))="103","Fall-2010",IF((LEFT(E1045,3))="111","Spring-2011",IF((LEFT(E1045,3))="112","Summer-2011",IF((LEFT(E1045,3))="113","Fall-2011",IF((LEFT(E1045,3))="121","Spring-2012",IF((LEFT(E1045,3))="122","Summer-2012",IF((LEFT(E1045,3))="123","Fall-2012",IF((LEFT(E1045,3))="131","Spring-2013",IF((LEFT(E1045,3))="132","Summer-2013",IF((LEFT(E1045,3))="133","Fall-2013",IF((LEFT(E1045,3))="141","Spring-2014",IF((LEFT(E1045,3))="142","Summer-2014",IF((LEFT(E1045,3))="143","Fall-2014",0)))))))))))))))))))))))))</f>
        <v/>
      </c>
      <c r="H1045" s="77" t="inlineStr">
        <is>
          <t>Spring 2015</t>
        </is>
      </c>
      <c r="I1045" s="71" t="inlineStr">
        <is>
          <t>Bkash Ltd.</t>
        </is>
      </c>
      <c r="J1045" s="77" t="inlineStr">
        <is>
          <t>Compliance
Officer</t>
        </is>
      </c>
      <c r="K1045" s="77" t="inlineStr">
        <is>
          <t>6, Circular Road, 
Dhanmondi, Dhaka</t>
        </is>
      </c>
      <c r="L1045" s="77" t="inlineStr">
        <is>
          <t>Vill: Narayanpur, 3 No 
Ward, Gaibandha Sadar, 
Gaibandha</t>
        </is>
      </c>
      <c r="M1045" s="76" t="inlineStr">
        <is>
          <t>8801723980184</t>
        </is>
      </c>
      <c r="N1045" s="77" t="inlineStr">
        <is>
          <t>billahmurad1990@gmail.com</t>
        </is>
      </c>
    </row>
    <row customHeight="1" ht="25.5" r="1046" s="161">
      <c r="A1046" s="10" t="n"/>
      <c r="B1046" s="77" t="n">
        <v>1046</v>
      </c>
      <c r="C1046" s="77" t="n"/>
      <c r="D1046" s="98" t="inlineStr">
        <is>
          <t>Tushar Ashrafee</t>
        </is>
      </c>
      <c r="E1046" s="98" t="inlineStr">
        <is>
          <t>111-23-2525</t>
        </is>
      </c>
      <c r="F1046" s="49">
        <f>IF((MID(E1046,5,2))="10","ENG",IF((MID(E1046,5,2))="11","BBA",IF((MID(E1046,5,2))="12","MBA(E)",IF((MID(E1046,5,2))="14","MBA",IF((MID(E1046,5,2))="15","CSE",IF((MID(E1046,5,2))="16","CIS",IF((MID(E1046,5,2))="17","MS-MIS",IF((MID(E1046,5,2))="18","B.COM",IF((MID(E1046,5,2))="19","ETE",IF((MID(E1046,5,2))="20","CS",IF((MID(E1046,5,2))="21","MA-ENG(P)",IF((MID(E1046,5,2))="22","MA-ENG(F)",IF((MID(E1046,5,2))="23","TE",IF((MID(E1046,5,2))="24","JMC",IF((MID(E1046,5,2))="25","MS-CSE",IF((MID(E1046,5,2))="26","LLB(H)",IF((MID(E1046,5,2))="27","BRE",IF((MID(E1046,5,2))="28","MSS-JMC",IF((MID(E1046,5,2))="29","PHARMACY",IF((MID(E1046,5,2))="30","ESDM",IF((MID(E1046,5,2))="31","MS-ETE",IF((MID(E1046,5,2))="32","MS-TE",IF((MID(E1046,5,2))="33","EEE",IF((MID(E1046,5,2))="34","NFE",IF((MID(E1046,5,2))="35","SWE",IF((MID(E1046,5,2))="36","LLB(P)",IF((MID(E1046,5,2))="37","LLM(Pre)",IF((MID(E1046,5,2))="38","LLM(F)",IF((MID(E1046,5,2))="39","ICT",IF((MID(E1046,5,2))="40","MTCA",IF((MID(E1046,5,2))="41","MS-PH",IF((MID(E1046,5,2))="42","ARCH",IF((MID(E1046,5,2))="43","THM",IF((MID(E1046,5,2))="44","MS-SWE",IF((MID(E1046,5,2))="45","ENTRE",IF((MID(E1046,5,2))="46","M-PHARM",IF((MID(E1046,5,2))="47","CIVIL-ENG",0)))))))))))))))))))))))))))))))))))))</f>
        <v/>
      </c>
      <c r="G1046" s="90">
        <f>IF((LEFT(E1046,3))="063","Fall-2006",IF((LEFT(E1046,3))="071","Spring-2007",IF((LEFT(E1046,3))="072","Summer-2007",IF((LEFT(E1046,3))="073","Fall-2007",IF((LEFT(E1046,3))="081","Spring-2008",IF((LEFT(E1046,3))="082","Summer-2008",IF((LEFT(E1046,3))="083","Fall-2008",IF((LEFT(E1046,3))="091","Spring-2009",IF((LEFT(E1046,3))="092","Summer-2009",IF((LEFT(E1046,3))="093","Fall-2009",IF((LEFT(E1046,3))="101","Spring-2010",IF((LEFT(E1046,3))="102","Summer-2010",IF((LEFT(E1046,3))="103","Fall-2010",IF((LEFT(E1046,3))="111","Spring-2011",IF((LEFT(E1046,3))="112","Summer-2011",IF((LEFT(E1046,3))="113","Fall-2011",IF((LEFT(E1046,3))="121","Spring-2012",IF((LEFT(E1046,3))="122","Summer-2012",IF((LEFT(E1046,3))="123","Fall-2012",IF((LEFT(E1046,3))="131","Spring-2013",IF((LEFT(E1046,3))="132","Summer-2013",IF((LEFT(E1046,3))="133","Fall-2013",IF((LEFT(E1046,3))="141","Spring-2014",IF((LEFT(E1046,3))="142","Summer-2014",IF((LEFT(E1046,3))="143","Fall-2014",0)))))))))))))))))))))))))</f>
        <v/>
      </c>
      <c r="H1046" s="77" t="inlineStr">
        <is>
          <t>Fall 2014</t>
        </is>
      </c>
      <c r="I1046" s="71" t="inlineStr">
        <is>
          <t>Noman Group of 
Industries Ltd.</t>
        </is>
      </c>
      <c r="J1046" s="77" t="inlineStr">
        <is>
          <t>Planning
Executive</t>
        </is>
      </c>
      <c r="K1046" s="77" t="inlineStr">
        <is>
          <t>Noman Wearing Mill, 
Mawna, Sripur, Gazipur</t>
        </is>
      </c>
      <c r="L1046" s="77" t="inlineStr">
        <is>
          <t>1306/1703, Malohangar, 
Panikerpara, Bogra</t>
        </is>
      </c>
      <c r="M1046" s="76" t="inlineStr">
        <is>
          <t>8801919870989</t>
        </is>
      </c>
      <c r="N1046" s="77" t="inlineStr">
        <is>
          <t>tusherte@gmail.com</t>
        </is>
      </c>
    </row>
    <row customHeight="1" ht="25.5" r="1047" s="161">
      <c r="A1047" s="10" t="n"/>
      <c r="B1047" s="77" t="n">
        <v>1047</v>
      </c>
      <c r="C1047" s="77" t="n"/>
      <c r="D1047" s="98" t="inlineStr">
        <is>
          <t>Md. Minhaj Hosen</t>
        </is>
      </c>
      <c r="E1047" s="98" t="inlineStr">
        <is>
          <t>142-25-399</t>
        </is>
      </c>
      <c r="F1047" s="49">
        <f>IF((MID(E1047,5,2))="10","ENG",IF((MID(E1047,5,2))="11","BBA",IF((MID(E1047,5,2))="12","MBA(E)",IF((MID(E1047,5,2))="14","MBA",IF((MID(E1047,5,2))="15","CSE",IF((MID(E1047,5,2))="16","CIS",IF((MID(E1047,5,2))="17","MS-MIS",IF((MID(E1047,5,2))="18","B.COM",IF((MID(E1047,5,2))="19","ETE",IF((MID(E1047,5,2))="20","CS",IF((MID(E1047,5,2))="21","MA-ENG(P)",IF((MID(E1047,5,2))="22","MA-ENG(F)",IF((MID(E1047,5,2))="23","TE",IF((MID(E1047,5,2))="24","JMC",IF((MID(E1047,5,2))="25","MS-CSE",IF((MID(E1047,5,2))="26","LLB(H)",IF((MID(E1047,5,2))="27","BRE",IF((MID(E1047,5,2))="28","MSS-JMC",IF((MID(E1047,5,2))="29","PHARMACY",IF((MID(E1047,5,2))="30","ESDM",IF((MID(E1047,5,2))="31","MS-ETE",IF((MID(E1047,5,2))="32","MS-TE",IF((MID(E1047,5,2))="33","EEE",IF((MID(E1047,5,2))="34","NFE",IF((MID(E1047,5,2))="35","SWE",IF((MID(E1047,5,2))="36","LLB(P)",IF((MID(E1047,5,2))="37","LLM(Pre)",IF((MID(E1047,5,2))="38","LLM(F)",IF((MID(E1047,5,2))="39","ICT",IF((MID(E1047,5,2))="40","MTCA",IF((MID(E1047,5,2))="41","MS-PH",IF((MID(E1047,5,2))="42","ARCH",IF((MID(E1047,5,2))="43","THM",IF((MID(E1047,5,2))="44","MS-SWE",IF((MID(E1047,5,2))="45","ENTRE",IF((MID(E1047,5,2))="46","M-PHARM",IF((MID(E1047,5,2))="47","CIVIL-ENG",0)))))))))))))))))))))))))))))))))))))</f>
        <v/>
      </c>
      <c r="G1047" s="90">
        <f>IF((LEFT(E1047,3))="063","Fall-2006",IF((LEFT(E1047,3))="071","Spring-2007",IF((LEFT(E1047,3))="072","Summer-2007",IF((LEFT(E1047,3))="073","Fall-2007",IF((LEFT(E1047,3))="081","Spring-2008",IF((LEFT(E1047,3))="082","Summer-2008",IF((LEFT(E1047,3))="083","Fall-2008",IF((LEFT(E1047,3))="091","Spring-2009",IF((LEFT(E1047,3))="092","Summer-2009",IF((LEFT(E1047,3))="093","Fall-2009",IF((LEFT(E1047,3))="101","Spring-2010",IF((LEFT(E1047,3))="102","Summer-2010",IF((LEFT(E1047,3))="103","Fall-2010",IF((LEFT(E1047,3))="111","Spring-2011",IF((LEFT(E1047,3))="112","Summer-2011",IF((LEFT(E1047,3))="113","Fall-2011",IF((LEFT(E1047,3))="121","Spring-2012",IF((LEFT(E1047,3))="122","Summer-2012",IF((LEFT(E1047,3))="123","Fall-2012",IF((LEFT(E1047,3))="131","Spring-2013",IF((LEFT(E1047,3))="132","Summer-2013",IF((LEFT(E1047,3))="133","Fall-2013",IF((LEFT(E1047,3))="141","Spring-2014",IF((LEFT(E1047,3))="142","Summer-2014",IF((LEFT(E1047,3))="143","Fall-2014",0)))))))))))))))))))))))))</f>
        <v/>
      </c>
      <c r="H1047" s="77" t="inlineStr">
        <is>
          <t>Summer
2015</t>
        </is>
      </c>
      <c r="I1047" s="71" t="inlineStr">
        <is>
          <t>Daffodil Institute
Of IT</t>
        </is>
      </c>
      <c r="J1047" s="77" t="inlineStr">
        <is>
          <t>Lecturer</t>
        </is>
      </c>
      <c r="K1047" s="77" t="inlineStr">
        <is>
          <t>4th Floor, 27-E, Block-A
First Colony, Mazar Road
Mirpur Road, Dhaka</t>
        </is>
      </c>
      <c r="L1047" s="77" t="inlineStr">
        <is>
          <t>H#149, Vill: North 
Dighaldi, PO: 3602, 
Thana: Matlab, Chandpur</t>
        </is>
      </c>
      <c r="M1047" s="76" t="inlineStr">
        <is>
          <t>8801922530811</t>
        </is>
      </c>
      <c r="N1047" s="77" t="inlineStr">
        <is>
          <t>md.minhaj@diit.info</t>
        </is>
      </c>
    </row>
    <row customHeight="1" ht="25.5" r="1048" s="161">
      <c r="A1048" s="10" t="n"/>
      <c r="B1048" s="71" t="n">
        <v>1048</v>
      </c>
      <c r="C1048" s="71" t="n"/>
      <c r="D1048" s="70" t="inlineStr">
        <is>
          <t>Sayed Abid Hossain</t>
        </is>
      </c>
      <c r="E1048" s="70" t="inlineStr">
        <is>
          <t>112-11-2185</t>
        </is>
      </c>
      <c r="F1048" s="49">
        <f>IF((MID(E1048,5,2))="10","ENG",IF((MID(E1048,5,2))="11","BBA",IF((MID(E1048,5,2))="12","MBA(E)",IF((MID(E1048,5,2))="14","MBA",IF((MID(E1048,5,2))="15","CSE",IF((MID(E1048,5,2))="16","CIS",IF((MID(E1048,5,2))="17","MS-MIS",IF((MID(E1048,5,2))="18","B.COM",IF((MID(E1048,5,2))="19","ETE",IF((MID(E1048,5,2))="20","CS",IF((MID(E1048,5,2))="21","MA-ENG(P)",IF((MID(E1048,5,2))="22","MA-ENG(F)",IF((MID(E1048,5,2))="23","TE",IF((MID(E1048,5,2))="24","JMC",IF((MID(E1048,5,2))="25","MS-CSE",IF((MID(E1048,5,2))="26","LLB(H)",IF((MID(E1048,5,2))="27","BRE",IF((MID(E1048,5,2))="28","MSS-JMC",IF((MID(E1048,5,2))="29","PHARMACY",IF((MID(E1048,5,2))="30","ESDM",IF((MID(E1048,5,2))="31","MS-ETE",IF((MID(E1048,5,2))="32","MS-TE",IF((MID(E1048,5,2))="33","EEE",IF((MID(E1048,5,2))="34","NFE",IF((MID(E1048,5,2))="35","SWE",IF((MID(E1048,5,2))="36","LLB(P)",IF((MID(E1048,5,2))="37","LLM(Pre)",IF((MID(E1048,5,2))="38","LLM(F)",IF((MID(E1048,5,2))="39","ICT",IF((MID(E1048,5,2))="40","MTCA",IF((MID(E1048,5,2))="41","MS-PH",IF((MID(E1048,5,2))="42","ARCH",IF((MID(E1048,5,2))="43","THM",IF((MID(E1048,5,2))="44","MS-SWE",IF((MID(E1048,5,2))="45","ENTRE",IF((MID(E1048,5,2))="46","M-PHARM",IF((MID(E1048,5,2))="47","CIVIL-ENG",0)))))))))))))))))))))))))))))))))))))</f>
        <v/>
      </c>
      <c r="G1048" s="90">
        <f>IF((LEFT(E1048,3))="063","Fall-2006",IF((LEFT(E1048,3))="071","Spring-2007",IF((LEFT(E1048,3))="072","Summer-2007",IF((LEFT(E1048,3))="073","Fall-2007",IF((LEFT(E1048,3))="081","Spring-2008",IF((LEFT(E1048,3))="082","Summer-2008",IF((LEFT(E1048,3))="083","Fall-2008",IF((LEFT(E1048,3))="091","Spring-2009",IF((LEFT(E1048,3))="092","Summer-2009",IF((LEFT(E1048,3))="093","Fall-2009",IF((LEFT(E1048,3))="101","Spring-2010",IF((LEFT(E1048,3))="102","Summer-2010",IF((LEFT(E1048,3))="103","Fall-2010",IF((LEFT(E1048,3))="111","Spring-2011",IF((LEFT(E1048,3))="112","Summer-2011",IF((LEFT(E1048,3))="113","Fall-2011",IF((LEFT(E1048,3))="121","Spring-2012",IF((LEFT(E1048,3))="122","Summer-2012",IF((LEFT(E1048,3))="123","Fall-2012",IF((LEFT(E1048,3))="131","Spring-2013",IF((LEFT(E1048,3))="132","Summer-2013",IF((LEFT(E1048,3))="133","Fall-2013",IF((LEFT(E1048,3))="141","Spring-2014",IF((LEFT(E1048,3))="142","Summer-2014",IF((LEFT(E1048,3))="143","Fall-2014",0)))))))))))))))))))))))))</f>
        <v/>
      </c>
      <c r="H1048" s="71" t="inlineStr">
        <is>
          <t>spring 2015</t>
        </is>
      </c>
      <c r="I1048" s="71" t="inlineStr">
        <is>
          <t>---</t>
        </is>
      </c>
      <c r="J1048" s="71" t="inlineStr">
        <is>
          <t>---</t>
        </is>
      </c>
      <c r="K1048" s="71" t="inlineStr">
        <is>
          <t>340/1/A Ahamed Nagar, Paikpara, Mirpur-01</t>
        </is>
      </c>
      <c r="L1048" s="71" t="inlineStr">
        <is>
          <t>Vill: Goalbathan PO: Bagsrirumpur PS+DIST: Narail</t>
        </is>
      </c>
      <c r="M1048" s="68" t="inlineStr">
        <is>
          <t>8801718637894</t>
        </is>
      </c>
      <c r="N1048" s="71" t="inlineStr">
        <is>
          <t>abid11-2185@diu.edu.bd</t>
        </is>
      </c>
    </row>
    <row customHeight="1" ht="25.5" r="1049" s="161">
      <c r="A1049" s="10" t="n"/>
      <c r="B1049" s="71" t="n">
        <v>1049</v>
      </c>
      <c r="C1049" s="71" t="n"/>
      <c r="D1049" s="70" t="inlineStr">
        <is>
          <t>Khurshid Shahnewaj</t>
        </is>
      </c>
      <c r="E1049" s="72" t="n">
        <v>96040</v>
      </c>
      <c r="F1049" s="49">
        <f>IF((MID(E1049,5,2))="10","ENG",IF((MID(E1049,5,2))="11","BBA",IF((MID(E1049,5,2))="12","MBA(E)",IF((MID(E1049,5,2))="14","MBA",IF((MID(E1049,5,2))="15","CSE",IF((MID(E1049,5,2))="16","CIS",IF((MID(E1049,5,2))="17","MS-MIS",IF((MID(E1049,5,2))="18","B.COM",IF((MID(E1049,5,2))="19","ETE",IF((MID(E1049,5,2))="20","CS",IF((MID(E1049,5,2))="21","MA-ENG(P)",IF((MID(E1049,5,2))="22","MA-ENG(F)",IF((MID(E1049,5,2))="23","TE",IF((MID(E1049,5,2))="24","JMC",IF((MID(E1049,5,2))="25","MS-CSE",IF((MID(E1049,5,2))="26","LLB(H)",IF((MID(E1049,5,2))="27","BRE",IF((MID(E1049,5,2))="28","MSS-JMC",IF((MID(E1049,5,2))="29","PHARMACY",IF((MID(E1049,5,2))="30","ESDM",IF((MID(E1049,5,2))="31","MS-ETE",IF((MID(E1049,5,2))="32","MS-TE",IF((MID(E1049,5,2))="33","EEE",IF((MID(E1049,5,2))="34","NFE",IF((MID(E1049,5,2))="35","SWE",IF((MID(E1049,5,2))="36","LLB(P)",IF((MID(E1049,5,2))="37","LLM(Pre)",IF((MID(E1049,5,2))="38","LLM(F)",IF((MID(E1049,5,2))="39","ICT",IF((MID(E1049,5,2))="40","MTCA",IF((MID(E1049,5,2))="41","MS-PH",IF((MID(E1049,5,2))="42","ARCH",IF((MID(E1049,5,2))="43","THM",IF((MID(E1049,5,2))="44","MS-SWE",IF((MID(E1049,5,2))="45","ENTRE",IF((MID(E1049,5,2))="46","M-PHARM",IF((MID(E1049,5,2))="47","CIVIL-ENG",0)))))))))))))))))))))))))))))))))))))</f>
        <v/>
      </c>
      <c r="G1049" s="90">
        <f>IF((LEFT(E1049,3))="063","Fall-2006",IF((LEFT(E1049,3))="071","Spring-2007",IF((LEFT(E1049,3))="072","Summer-2007",IF((LEFT(E1049,3))="073","Fall-2007",IF((LEFT(E1049,3))="081","Spring-2008",IF((LEFT(E1049,3))="082","Summer-2008",IF((LEFT(E1049,3))="083","Fall-2008",IF((LEFT(E1049,3))="091","Spring-2009",IF((LEFT(E1049,3))="092","Summer-2009",IF((LEFT(E1049,3))="093","Fall-2009",IF((LEFT(E1049,3))="101","Spring-2010",IF((LEFT(E1049,3))="102","Summer-2010",IF((LEFT(E1049,3))="103","Fall-2010",IF((LEFT(E1049,3))="111","Spring-2011",IF((LEFT(E1049,3))="112","Summer-2011",IF((LEFT(E1049,3))="113","Fall-2011",IF((LEFT(E1049,3))="121","Spring-2012",IF((LEFT(E1049,3))="122","Summer-2012",IF((LEFT(E1049,3))="123","Fall-2012",IF((LEFT(E1049,3))="131","Spring-2013",IF((LEFT(E1049,3))="132","Summer-2013",IF((LEFT(E1049,3))="133","Fall-2013",IF((LEFT(E1049,3))="141","Spring-2014",IF((LEFT(E1049,3))="142","Summer-2014",IF((LEFT(E1049,3))="143","Fall-2014",0)))))))))))))))))))))))))</f>
        <v/>
      </c>
      <c r="H1049" s="71" t="inlineStr">
        <is>
          <t>Summer 2014</t>
        </is>
      </c>
      <c r="I1049" s="71" t="inlineStr">
        <is>
          <t>----</t>
        </is>
      </c>
      <c r="J1049" s="71" t="inlineStr">
        <is>
          <t>---</t>
        </is>
      </c>
      <c r="K1049" s="71" t="inlineStr">
        <is>
          <t>---</t>
        </is>
      </c>
      <c r="L1049" s="71" t="inlineStr">
        <is>
          <t>House no #59, North Dhanmondi, Kalabagan, Dhaka-1205</t>
        </is>
      </c>
      <c r="M1049" s="68" t="inlineStr">
        <is>
          <t>8801716659046</t>
        </is>
      </c>
      <c r="N1049" s="71" t="inlineStr">
        <is>
          <t>khurshid.shahnewaj7@gmail.com</t>
        </is>
      </c>
    </row>
    <row customHeight="1" ht="25.5" r="1050" s="161">
      <c r="A1050" s="10" t="n"/>
      <c r="B1050" s="71" t="n">
        <v>1050</v>
      </c>
      <c r="C1050" s="71" t="n"/>
      <c r="D1050" s="70" t="inlineStr">
        <is>
          <t>Mohammad Razuanur Rahman</t>
        </is>
      </c>
      <c r="E1050" s="70" t="inlineStr">
        <is>
          <t>142-41-134</t>
        </is>
      </c>
      <c r="F1050" s="49">
        <f>IF((MID(E1050,5,2))="10","ENG",IF((MID(E1050,5,2))="11","BBA",IF((MID(E1050,5,2))="12","MBA(E)",IF((MID(E1050,5,2))="14","MBA",IF((MID(E1050,5,2))="15","CSE",IF((MID(E1050,5,2))="16","CIS",IF((MID(E1050,5,2))="17","MS-MIS",IF((MID(E1050,5,2))="18","B.COM",IF((MID(E1050,5,2))="19","ETE",IF((MID(E1050,5,2))="20","CS",IF((MID(E1050,5,2))="21","MA-ENG(P)",IF((MID(E1050,5,2))="22","MA-ENG(F)",IF((MID(E1050,5,2))="23","TE",IF((MID(E1050,5,2))="24","JMC",IF((MID(E1050,5,2))="25","MS-CSE",IF((MID(E1050,5,2))="26","LLB(H)",IF((MID(E1050,5,2))="27","BRE",IF((MID(E1050,5,2))="28","MSS-JMC",IF((MID(E1050,5,2))="29","PHARMACY",IF((MID(E1050,5,2))="30","ESDM",IF((MID(E1050,5,2))="31","MS-ETE",IF((MID(E1050,5,2))="32","MS-TE",IF((MID(E1050,5,2))="33","EEE",IF((MID(E1050,5,2))="34","NFE",IF((MID(E1050,5,2))="35","SWE",IF((MID(E1050,5,2))="36","LLB(P)",IF((MID(E1050,5,2))="37","LLM(Pre)",IF((MID(E1050,5,2))="38","LLM(F)",IF((MID(E1050,5,2))="39","ICT",IF((MID(E1050,5,2))="40","MTCA",IF((MID(E1050,5,2))="41","MS-PH",IF((MID(E1050,5,2))="42","ARCH",IF((MID(E1050,5,2))="43","THM",IF((MID(E1050,5,2))="44","MS-SWE",IF((MID(E1050,5,2))="45","ENTRE",IF((MID(E1050,5,2))="46","M-PHARM",IF((MID(E1050,5,2))="47","CIVIL-ENG",0)))))))))))))))))))))))))))))))))))))</f>
        <v/>
      </c>
      <c r="G1050" s="90">
        <f>IF((LEFT(E1050,3))="063","Fall-2006",IF((LEFT(E1050,3))="071","Spring-2007",IF((LEFT(E1050,3))="072","Summer-2007",IF((LEFT(E1050,3))="073","Fall-2007",IF((LEFT(E1050,3))="081","Spring-2008",IF((LEFT(E1050,3))="082","Summer-2008",IF((LEFT(E1050,3))="083","Fall-2008",IF((LEFT(E1050,3))="091","Spring-2009",IF((LEFT(E1050,3))="092","Summer-2009",IF((LEFT(E1050,3))="093","Fall-2009",IF((LEFT(E1050,3))="101","Spring-2010",IF((LEFT(E1050,3))="102","Summer-2010",IF((LEFT(E1050,3))="103","Fall-2010",IF((LEFT(E1050,3))="111","Spring-2011",IF((LEFT(E1050,3))="112","Summer-2011",IF((LEFT(E1050,3))="113","Fall-2011",IF((LEFT(E1050,3))="121","Spring-2012",IF((LEFT(E1050,3))="122","Summer-2012",IF((LEFT(E1050,3))="123","Fall-2012",IF((LEFT(E1050,3))="131","Spring-2013",IF((LEFT(E1050,3))="132","Summer-2013",IF((LEFT(E1050,3))="133","Fall-2013",IF((LEFT(E1050,3))="141","Spring-2014",IF((LEFT(E1050,3))="142","Summer-2014",IF((LEFT(E1050,3))="143","Fall-2014",0)))))))))))))))))))))))))</f>
        <v/>
      </c>
      <c r="H1050" s="71" t="inlineStr">
        <is>
          <t>Fall-2015</t>
        </is>
      </c>
      <c r="I1050" s="71" t="inlineStr">
        <is>
          <t>Central Genaral Hospital, Sreenagar, Munshigang</t>
        </is>
      </c>
      <c r="J1050" s="71" t="inlineStr">
        <is>
          <t>Consultant</t>
        </is>
      </c>
      <c r="K1050" s="71" t="inlineStr">
        <is>
          <t>105, Lalbagh Road, Dhaka</t>
        </is>
      </c>
      <c r="L1050" s="71" t="inlineStr">
        <is>
          <t>Vill: Galimpur, P.O-Galimpur, Thanna- Nawabgang Dis: Dhaka</t>
        </is>
      </c>
      <c r="M1050" s="68" t="inlineStr">
        <is>
          <t>8801715200902</t>
        </is>
      </c>
      <c r="N1050" s="71" t="inlineStr">
        <is>
          <t xml:space="preserve"> razuanurrahman@gmail.com</t>
        </is>
      </c>
    </row>
    <row customHeight="1" ht="38.25" r="1051" s="161">
      <c r="A1051" s="10" t="n"/>
      <c r="B1051" s="77" t="n">
        <v>1051</v>
      </c>
      <c r="C1051" s="77" t="n"/>
      <c r="D1051" s="98" t="inlineStr">
        <is>
          <t>Gayetri Rani 
Chakravorty</t>
        </is>
      </c>
      <c r="E1051" s="98" t="inlineStr">
        <is>
          <t>142-41-140</t>
        </is>
      </c>
      <c r="F1051" s="49">
        <f>IF((MID(E1051,5,2))="10","ENG",IF((MID(E1051,5,2))="11","BBA",IF((MID(E1051,5,2))="12","MBA(E)",IF((MID(E1051,5,2))="14","MBA",IF((MID(E1051,5,2))="15","CSE",IF((MID(E1051,5,2))="16","CIS",IF((MID(E1051,5,2))="17","MS-MIS",IF((MID(E1051,5,2))="18","B.COM",IF((MID(E1051,5,2))="19","ETE",IF((MID(E1051,5,2))="20","CS",IF((MID(E1051,5,2))="21","MA-ENG(P)",IF((MID(E1051,5,2))="22","MA-ENG(F)",IF((MID(E1051,5,2))="23","TE",IF((MID(E1051,5,2))="24","JMC",IF((MID(E1051,5,2))="25","MS-CSE",IF((MID(E1051,5,2))="26","LLB(H)",IF((MID(E1051,5,2))="27","BRE",IF((MID(E1051,5,2))="28","MSS-JMC",IF((MID(E1051,5,2))="29","PHARMACY",IF((MID(E1051,5,2))="30","ESDM",IF((MID(E1051,5,2))="31","MS-ETE",IF((MID(E1051,5,2))="32","MS-TE",IF((MID(E1051,5,2))="33","EEE",IF((MID(E1051,5,2))="34","NFE",IF((MID(E1051,5,2))="35","SWE",IF((MID(E1051,5,2))="36","LLB(P)",IF((MID(E1051,5,2))="37","LLM(Pre)",IF((MID(E1051,5,2))="38","LLM(F)",IF((MID(E1051,5,2))="39","ICT",IF((MID(E1051,5,2))="40","MTCA",IF((MID(E1051,5,2))="41","MS-PH",IF((MID(E1051,5,2))="42","ARCH",IF((MID(E1051,5,2))="43","THM",IF((MID(E1051,5,2))="44","MS-SWE",IF((MID(E1051,5,2))="45","ENTRE",IF((MID(E1051,5,2))="46","M-PHARM",IF((MID(E1051,5,2))="47","CIVIL-ENG",0)))))))))))))))))))))))))))))))))))))</f>
        <v/>
      </c>
      <c r="G1051" s="90">
        <f>IF((LEFT(E1051,3))="063","Fall-2006",IF((LEFT(E1051,3))="071","Spring-2007",IF((LEFT(E1051,3))="072","Summer-2007",IF((LEFT(E1051,3))="073","Fall-2007",IF((LEFT(E1051,3))="081","Spring-2008",IF((LEFT(E1051,3))="082","Summer-2008",IF((LEFT(E1051,3))="083","Fall-2008",IF((LEFT(E1051,3))="091","Spring-2009",IF((LEFT(E1051,3))="092","Summer-2009",IF((LEFT(E1051,3))="093","Fall-2009",IF((LEFT(E1051,3))="101","Spring-2010",IF((LEFT(E1051,3))="102","Summer-2010",IF((LEFT(E1051,3))="103","Fall-2010",IF((LEFT(E1051,3))="111","Spring-2011",IF((LEFT(E1051,3))="112","Summer-2011",IF((LEFT(E1051,3))="113","Fall-2011",IF((LEFT(E1051,3))="121","Spring-2012",IF((LEFT(E1051,3))="122","Summer-2012",IF((LEFT(E1051,3))="123","Fall-2012",IF((LEFT(E1051,3))="131","Spring-2013",IF((LEFT(E1051,3))="132","Summer-2013",IF((LEFT(E1051,3))="133","Fall-2013",IF((LEFT(E1051,3))="141","Spring-2014",IF((LEFT(E1051,3))="142","Summer-2014",IF((LEFT(E1051,3))="143","Fall-2014",0)))))))))))))))))))))))))</f>
        <v/>
      </c>
      <c r="H1051" s="77" t="inlineStr">
        <is>
          <t>Fall 2015</t>
        </is>
      </c>
      <c r="I1051" s="71" t="inlineStr">
        <is>
          <t>UHC Rupgonj,
Narayanganj, 
Dhaka</t>
        </is>
      </c>
      <c r="J1051" s="77" t="inlineStr">
        <is>
          <t>S.S.N</t>
        </is>
      </c>
      <c r="K1051" s="71" t="inlineStr">
        <is>
          <t>UHC Rupgonj,
Narayanganj, 
Dhaka</t>
        </is>
      </c>
      <c r="L1051" s="77" t="inlineStr">
        <is>
          <t>Vill: Charkhali, Post: 
Baburhat, Nazirpur, 
Pirojpur, Barisal</t>
        </is>
      </c>
      <c r="M1051" s="76" t="inlineStr">
        <is>
          <t>8801911529282</t>
        </is>
      </c>
      <c r="N1051" s="77" t="inlineStr">
        <is>
          <t>-</t>
        </is>
      </c>
    </row>
    <row customHeight="1" ht="25.5" r="1052" s="161">
      <c r="A1052" s="10" t="n"/>
      <c r="B1052" s="77" t="n">
        <v>1052</v>
      </c>
      <c r="C1052" s="77" t="n"/>
      <c r="D1052" s="98" t="inlineStr">
        <is>
          <t>Fatema -Tuj- Zohora</t>
        </is>
      </c>
      <c r="E1052" s="98" t="inlineStr">
        <is>
          <t>122-14-334</t>
        </is>
      </c>
      <c r="F1052" s="49">
        <f>IF((MID(E1052,5,2))="10","ENG",IF((MID(E1052,5,2))="11","BBA",IF((MID(E1052,5,2))="12","MBA(E)",IF((MID(E1052,5,2))="14","MBA",IF((MID(E1052,5,2))="15","CSE",IF((MID(E1052,5,2))="16","CIS",IF((MID(E1052,5,2))="17","MS-MIS",IF((MID(E1052,5,2))="18","B.COM",IF((MID(E1052,5,2))="19","ETE",IF((MID(E1052,5,2))="20","CS",IF((MID(E1052,5,2))="21","MA-ENG(P)",IF((MID(E1052,5,2))="22","MA-ENG(F)",IF((MID(E1052,5,2))="23","TE",IF((MID(E1052,5,2))="24","JMC",IF((MID(E1052,5,2))="25","MS-CSE",IF((MID(E1052,5,2))="26","LLB(H)",IF((MID(E1052,5,2))="27","BRE",IF((MID(E1052,5,2))="28","MSS-JMC",IF((MID(E1052,5,2))="29","PHARMACY",IF((MID(E1052,5,2))="30","ESDM",IF((MID(E1052,5,2))="31","MS-ETE",IF((MID(E1052,5,2))="32","MS-TE",IF((MID(E1052,5,2))="33","EEE",IF((MID(E1052,5,2))="34","NFE",IF((MID(E1052,5,2))="35","SWE",IF((MID(E1052,5,2))="36","LLB(P)",IF((MID(E1052,5,2))="37","LLM(Pre)",IF((MID(E1052,5,2))="38","LLM(F)",IF((MID(E1052,5,2))="39","ICT",IF((MID(E1052,5,2))="40","MTCA",IF((MID(E1052,5,2))="41","MS-PH",IF((MID(E1052,5,2))="42","ARCH",IF((MID(E1052,5,2))="43","THM",IF((MID(E1052,5,2))="44","MS-SWE",IF((MID(E1052,5,2))="45","ENTRE",IF((MID(E1052,5,2))="46","M-PHARM",IF((MID(E1052,5,2))="47","CIVIL-ENG",0)))))))))))))))))))))))))))))))))))))</f>
        <v/>
      </c>
      <c r="G1052" s="90">
        <f>IF((LEFT(E1052,3))="063","Fall-2006",IF((LEFT(E1052,3))="071","Spring-2007",IF((LEFT(E1052,3))="072","Summer-2007",IF((LEFT(E1052,3))="073","Fall-2007",IF((LEFT(E1052,3))="081","Spring-2008",IF((LEFT(E1052,3))="082","Summer-2008",IF((LEFT(E1052,3))="083","Fall-2008",IF((LEFT(E1052,3))="091","Spring-2009",IF((LEFT(E1052,3))="092","Summer-2009",IF((LEFT(E1052,3))="093","Fall-2009",IF((LEFT(E1052,3))="101","Spring-2010",IF((LEFT(E1052,3))="102","Summer-2010",IF((LEFT(E1052,3))="103","Fall-2010",IF((LEFT(E1052,3))="111","Spring-2011",IF((LEFT(E1052,3))="112","Summer-2011",IF((LEFT(E1052,3))="113","Fall-2011",IF((LEFT(E1052,3))="121","Spring-2012",IF((LEFT(E1052,3))="122","Summer-2012",IF((LEFT(E1052,3))="123","Fall-2012",IF((LEFT(E1052,3))="131","Spring-2013",IF((LEFT(E1052,3))="132","Summer-2013",IF((LEFT(E1052,3))="133","Fall-2013",IF((LEFT(E1052,3))="141","Spring-2014",IF((LEFT(E1052,3))="142","Summer-2014",IF((LEFT(E1052,3))="143","Fall-2014",0)))))))))))))))))))))))))</f>
        <v/>
      </c>
      <c r="H1052" s="77" t="inlineStr">
        <is>
          <t>Fall 2015</t>
        </is>
      </c>
      <c r="I1052" s="71" t="inlineStr">
        <is>
          <t>Joyjo Bangladesh 
Liaison Office</t>
        </is>
      </c>
      <c r="J1052" s="77" t="inlineStr">
        <is>
          <t>Trainee
Marchandiser</t>
        </is>
      </c>
      <c r="K1052" s="77" t="inlineStr">
        <is>
          <t>KA-200/GA-45-A,
Khilkhet, Dhaka</t>
        </is>
      </c>
      <c r="L1052" s="77" t="inlineStr">
        <is>
          <t>KA-200/GA-45-A,
Khilkhet, Dhaka</t>
        </is>
      </c>
      <c r="M1052" s="76" t="inlineStr">
        <is>
          <t>8801752726187</t>
        </is>
      </c>
      <c r="N1052" s="77" t="inlineStr">
        <is>
          <t>apu.haque@gmail.com</t>
        </is>
      </c>
    </row>
    <row customHeight="1" ht="12.75" r="1053" s="161">
      <c r="A1053" s="10" t="n"/>
      <c r="B1053" s="77" t="n">
        <v>1053</v>
      </c>
      <c r="C1053" s="77" t="n"/>
      <c r="D1053" s="98" t="inlineStr">
        <is>
          <t>Md. Nur-A-Alam</t>
        </is>
      </c>
      <c r="E1053" s="98" t="inlineStr">
        <is>
          <t>113-23-2642</t>
        </is>
      </c>
      <c r="F1053" s="49">
        <f>IF((MID(E1053,5,2))="10","ENG",IF((MID(E1053,5,2))="11","BBA",IF((MID(E1053,5,2))="12","MBA(E)",IF((MID(E1053,5,2))="14","MBA",IF((MID(E1053,5,2))="15","CSE",IF((MID(E1053,5,2))="16","CIS",IF((MID(E1053,5,2))="17","MS-MIS",IF((MID(E1053,5,2))="18","B.COM",IF((MID(E1053,5,2))="19","ETE",IF((MID(E1053,5,2))="20","CS",IF((MID(E1053,5,2))="21","MA-ENG(P)",IF((MID(E1053,5,2))="22","MA-ENG(F)",IF((MID(E1053,5,2))="23","TE",IF((MID(E1053,5,2))="24","JMC",IF((MID(E1053,5,2))="25","MS-CSE",IF((MID(E1053,5,2))="26","LLB(H)",IF((MID(E1053,5,2))="27","BRE",IF((MID(E1053,5,2))="28","MSS-JMC",IF((MID(E1053,5,2))="29","PHARMACY",IF((MID(E1053,5,2))="30","ESDM",IF((MID(E1053,5,2))="31","MS-ETE",IF((MID(E1053,5,2))="32","MS-TE",IF((MID(E1053,5,2))="33","EEE",IF((MID(E1053,5,2))="34","NFE",IF((MID(E1053,5,2))="35","SWE",IF((MID(E1053,5,2))="36","LLB(P)",IF((MID(E1053,5,2))="37","LLM(Pre)",IF((MID(E1053,5,2))="38","LLM(F)",IF((MID(E1053,5,2))="39","ICT",IF((MID(E1053,5,2))="40","MTCA",IF((MID(E1053,5,2))="41","MS-PH",IF((MID(E1053,5,2))="42","ARCH",IF((MID(E1053,5,2))="43","THM",IF((MID(E1053,5,2))="44","MS-SWE",IF((MID(E1053,5,2))="45","ENTRE",IF((MID(E1053,5,2))="46","M-PHARM",IF((MID(E1053,5,2))="47","CIVIL-ENG",0)))))))))))))))))))))))))))))))))))))</f>
        <v/>
      </c>
      <c r="G1053" s="90">
        <f>IF((LEFT(E1053,3))="063","Fall-2006",IF((LEFT(E1053,3))="071","Spring-2007",IF((LEFT(E1053,3))="072","Summer-2007",IF((LEFT(E1053,3))="073","Fall-2007",IF((LEFT(E1053,3))="081","Spring-2008",IF((LEFT(E1053,3))="082","Summer-2008",IF((LEFT(E1053,3))="083","Fall-2008",IF((LEFT(E1053,3))="091","Spring-2009",IF((LEFT(E1053,3))="092","Summer-2009",IF((LEFT(E1053,3))="093","Fall-2009",IF((LEFT(E1053,3))="101","Spring-2010",IF((LEFT(E1053,3))="102","Summer-2010",IF((LEFT(E1053,3))="103","Fall-2010",IF((LEFT(E1053,3))="111","Spring-2011",IF((LEFT(E1053,3))="112","Summer-2011",IF((LEFT(E1053,3))="113","Fall-2011",IF((LEFT(E1053,3))="121","Spring-2012",IF((LEFT(E1053,3))="122","Summer-2012",IF((LEFT(E1053,3))="123","Fall-2012",IF((LEFT(E1053,3))="131","Spring-2013",IF((LEFT(E1053,3))="132","Summer-2013",IF((LEFT(E1053,3))="133","Fall-2013",IF((LEFT(E1053,3))="141","Spring-2014",IF((LEFT(E1053,3))="142","Summer-2014",IF((LEFT(E1053,3))="143","Fall-2014",0)))))))))))))))))))))))))</f>
        <v/>
      </c>
      <c r="H1053" s="77" t="inlineStr">
        <is>
          <t>Spring 2015</t>
        </is>
      </c>
      <c r="I1053" s="71" t="inlineStr">
        <is>
          <t>Bitopi</t>
        </is>
      </c>
      <c r="J1053" s="77" t="inlineStr">
        <is>
          <t>Management
Trainee</t>
        </is>
      </c>
      <c r="K1053" s="77" t="inlineStr">
        <is>
          <t>33/5, Bank Town, Savar</t>
        </is>
      </c>
      <c r="L1053" s="77" t="inlineStr">
        <is>
          <t>33/5, Bank Town, Savar</t>
        </is>
      </c>
      <c r="M1053" s="76" t="inlineStr">
        <is>
          <t>8801734741795</t>
        </is>
      </c>
      <c r="N1053" s="77" t="inlineStr">
        <is>
          <t>sumon26420@gmail.com</t>
        </is>
      </c>
    </row>
    <row customHeight="1" ht="12.75" r="1054" s="161">
      <c r="A1054" s="10" t="n"/>
      <c r="B1054" s="77" t="n">
        <v>1054</v>
      </c>
      <c r="C1054" s="77" t="n"/>
      <c r="D1054" s="98" t="inlineStr">
        <is>
          <t>Rahul Kumar 
Bramman</t>
        </is>
      </c>
      <c r="E1054" s="98" t="inlineStr">
        <is>
          <t>112-11-2172</t>
        </is>
      </c>
      <c r="F1054" s="49">
        <f>IF((MID(E1054,5,2))="10","ENG",IF((MID(E1054,5,2))="11","BBA",IF((MID(E1054,5,2))="12","MBA(E)",IF((MID(E1054,5,2))="14","MBA",IF((MID(E1054,5,2))="15","CSE",IF((MID(E1054,5,2))="16","CIS",IF((MID(E1054,5,2))="17","MS-MIS",IF((MID(E1054,5,2))="18","B.COM",IF((MID(E1054,5,2))="19","ETE",IF((MID(E1054,5,2))="20","CS",IF((MID(E1054,5,2))="21","MA-ENG(P)",IF((MID(E1054,5,2))="22","MA-ENG(F)",IF((MID(E1054,5,2))="23","TE",IF((MID(E1054,5,2))="24","JMC",IF((MID(E1054,5,2))="25","MS-CSE",IF((MID(E1054,5,2))="26","LLB(H)",IF((MID(E1054,5,2))="27","BRE",IF((MID(E1054,5,2))="28","MSS-JMC",IF((MID(E1054,5,2))="29","PHARMACY",IF((MID(E1054,5,2))="30","ESDM",IF((MID(E1054,5,2))="31","MS-ETE",IF((MID(E1054,5,2))="32","MS-TE",IF((MID(E1054,5,2))="33","EEE",IF((MID(E1054,5,2))="34","NFE",IF((MID(E1054,5,2))="35","SWE",IF((MID(E1054,5,2))="36","LLB(P)",IF((MID(E1054,5,2))="37","LLM(Pre)",IF((MID(E1054,5,2))="38","LLM(F)",IF((MID(E1054,5,2))="39","ICT",IF((MID(E1054,5,2))="40","MTCA",IF((MID(E1054,5,2))="41","MS-PH",IF((MID(E1054,5,2))="42","ARCH",IF((MID(E1054,5,2))="43","THM",IF((MID(E1054,5,2))="44","MS-SWE",IF((MID(E1054,5,2))="45","ENTRE",IF((MID(E1054,5,2))="46","M-PHARM",IF((MID(E1054,5,2))="47","CIVIL-ENG",0)))))))))))))))))))))))))))))))))))))</f>
        <v/>
      </c>
      <c r="G1054" s="90">
        <f>IF((LEFT(E1054,3))="063","Fall-2006",IF((LEFT(E1054,3))="071","Spring-2007",IF((LEFT(E1054,3))="072","Summer-2007",IF((LEFT(E1054,3))="073","Fall-2007",IF((LEFT(E1054,3))="081","Spring-2008",IF((LEFT(E1054,3))="082","Summer-2008",IF((LEFT(E1054,3))="083","Fall-2008",IF((LEFT(E1054,3))="091","Spring-2009",IF((LEFT(E1054,3))="092","Summer-2009",IF((LEFT(E1054,3))="093","Fall-2009",IF((LEFT(E1054,3))="101","Spring-2010",IF((LEFT(E1054,3))="102","Summer-2010",IF((LEFT(E1054,3))="103","Fall-2010",IF((LEFT(E1054,3))="111","Spring-2011",IF((LEFT(E1054,3))="112","Summer-2011",IF((LEFT(E1054,3))="113","Fall-2011",IF((LEFT(E1054,3))="121","Spring-2012",IF((LEFT(E1054,3))="122","Summer-2012",IF((LEFT(E1054,3))="123","Fall-2012",IF((LEFT(E1054,3))="131","Spring-2013",IF((LEFT(E1054,3))="132","Summer-2013",IF((LEFT(E1054,3))="133","Fall-2013",IF((LEFT(E1054,3))="141","Spring-2014",IF((LEFT(E1054,3))="142","Summer-2014",IF((LEFT(E1054,3))="143","Fall-2014",0)))))))))))))))))))))))))</f>
        <v/>
      </c>
      <c r="H1054" s="77" t="inlineStr">
        <is>
          <t>Summer
2014</t>
        </is>
      </c>
      <c r="I1054" s="71" t="inlineStr">
        <is>
          <t>-</t>
        </is>
      </c>
      <c r="J1054" s="77" t="inlineStr">
        <is>
          <t>-</t>
        </is>
      </c>
      <c r="K1054" s="77" t="inlineStr">
        <is>
          <t>Noorjahan Road, S/11
House, Mohammadpur</t>
        </is>
      </c>
      <c r="L1054" s="77" t="inlineStr">
        <is>
          <t>Vill: Bhukurgaon, 
PO: Kamarpukur, Thana: 
Ranisonkal, Dist: Thakurgaon</t>
        </is>
      </c>
      <c r="M1054" s="76" t="inlineStr">
        <is>
          <t>8801726102163</t>
        </is>
      </c>
      <c r="N1054" s="77" t="inlineStr">
        <is>
          <t>kumar14-1734@diu.edu.bd</t>
        </is>
      </c>
    </row>
    <row customHeight="1" ht="25.5" r="1055" s="161">
      <c r="A1055" s="10" t="n"/>
      <c r="B1055" s="77" t="n">
        <v>1055</v>
      </c>
      <c r="C1055" s="77" t="n"/>
      <c r="D1055" s="98" t="inlineStr">
        <is>
          <t>Aftab Hossain</t>
        </is>
      </c>
      <c r="E1055" s="98" t="inlineStr">
        <is>
          <t>142-28-182</t>
        </is>
      </c>
      <c r="F1055" s="49">
        <f>IF((MID(E1055,5,2))="10","ENG",IF((MID(E1055,5,2))="11","BBA",IF((MID(E1055,5,2))="12","MBA(E)",IF((MID(E1055,5,2))="14","MBA",IF((MID(E1055,5,2))="15","CSE",IF((MID(E1055,5,2))="16","CIS",IF((MID(E1055,5,2))="17","MS-MIS",IF((MID(E1055,5,2))="18","B.COM",IF((MID(E1055,5,2))="19","ETE",IF((MID(E1055,5,2))="20","CS",IF((MID(E1055,5,2))="21","MA-ENG(P)",IF((MID(E1055,5,2))="22","MA-ENG(F)",IF((MID(E1055,5,2))="23","TE",IF((MID(E1055,5,2))="24","JMC",IF((MID(E1055,5,2))="25","MS-CSE",IF((MID(E1055,5,2))="26","LLB(H)",IF((MID(E1055,5,2))="27","BRE",IF((MID(E1055,5,2))="28","MSS-JMC",IF((MID(E1055,5,2))="29","PHARMACY",IF((MID(E1055,5,2))="30","ESDM",IF((MID(E1055,5,2))="31","MS-ETE",IF((MID(E1055,5,2))="32","MS-TE",IF((MID(E1055,5,2))="33","EEE",IF((MID(E1055,5,2))="34","NFE",IF((MID(E1055,5,2))="35","SWE",IF((MID(E1055,5,2))="36","LLB(P)",IF((MID(E1055,5,2))="37","LLM(Pre)",IF((MID(E1055,5,2))="38","LLM(F)",IF((MID(E1055,5,2))="39","ICT",IF((MID(E1055,5,2))="40","MTCA",IF((MID(E1055,5,2))="41","MS-PH",IF((MID(E1055,5,2))="42","ARCH",IF((MID(E1055,5,2))="43","THM",IF((MID(E1055,5,2))="44","MS-SWE",IF((MID(E1055,5,2))="45","ENTRE",IF((MID(E1055,5,2))="46","M-PHARM",IF((MID(E1055,5,2))="47","CIVIL-ENG",0)))))))))))))))))))))))))))))))))))))</f>
        <v/>
      </c>
      <c r="G1055" s="90">
        <f>IF((LEFT(E1055,3))="063","Fall-2006",IF((LEFT(E1055,3))="071","Spring-2007",IF((LEFT(E1055,3))="072","Summer-2007",IF((LEFT(E1055,3))="073","Fall-2007",IF((LEFT(E1055,3))="081","Spring-2008",IF((LEFT(E1055,3))="082","Summer-2008",IF((LEFT(E1055,3))="083","Fall-2008",IF((LEFT(E1055,3))="091","Spring-2009",IF((LEFT(E1055,3))="092","Summer-2009",IF((LEFT(E1055,3))="093","Fall-2009",IF((LEFT(E1055,3))="101","Spring-2010",IF((LEFT(E1055,3))="102","Summer-2010",IF((LEFT(E1055,3))="103","Fall-2010",IF((LEFT(E1055,3))="111","Spring-2011",IF((LEFT(E1055,3))="112","Summer-2011",IF((LEFT(E1055,3))="113","Fall-2011",IF((LEFT(E1055,3))="121","Spring-2012",IF((LEFT(E1055,3))="122","Summer-2012",IF((LEFT(E1055,3))="123","Fall-2012",IF((LEFT(E1055,3))="131","Spring-2013",IF((LEFT(E1055,3))="132","Summer-2013",IF((LEFT(E1055,3))="133","Fall-2013",IF((LEFT(E1055,3))="141","Spring-2014",IF((LEFT(E1055,3))="142","Summer-2014",IF((LEFT(E1055,3))="143","Fall-2014",0)))))))))))))))))))))))))</f>
        <v/>
      </c>
      <c r="H1055" s="77" t="inlineStr">
        <is>
          <t>Spring
2015</t>
        </is>
      </c>
      <c r="I1055" s="71" t="inlineStr">
        <is>
          <t>Tareque Masud
Memorial Trust</t>
        </is>
      </c>
      <c r="J1055" s="77" t="inlineStr">
        <is>
          <t>Research &amp;
PR Coordinator</t>
        </is>
      </c>
      <c r="K1055" s="77" t="inlineStr">
        <is>
          <t>F#C-2, H# 83-84, R#03
PC Culture Housing Socity
Adabor, Dhaka</t>
        </is>
      </c>
      <c r="L1055" s="77" t="inlineStr">
        <is>
          <t>F#C-2, H# 83-84, R#03
PC Culture Housing Socity
Adabor, Dhaka</t>
        </is>
      </c>
      <c r="M1055" s="76" t="inlineStr">
        <is>
          <t>8801713041495</t>
        </is>
      </c>
      <c r="N1055" s="77" t="inlineStr">
        <is>
          <t>aftab.hossain@gmail.com</t>
        </is>
      </c>
    </row>
    <row customHeight="1" ht="12.75" r="1056" s="161">
      <c r="A1056" s="10" t="n"/>
      <c r="B1056" s="77" t="n">
        <v>1056</v>
      </c>
      <c r="C1056" s="77" t="n"/>
      <c r="D1056" s="98" t="inlineStr">
        <is>
          <t>Md. Bodiul Alam</t>
        </is>
      </c>
      <c r="E1056" s="98" t="inlineStr">
        <is>
          <t>103-25-179</t>
        </is>
      </c>
      <c r="F1056" s="49">
        <f>IF((MID(E1056,5,2))="10","ENG",IF((MID(E1056,5,2))="11","BBA",IF((MID(E1056,5,2))="12","MBA(E)",IF((MID(E1056,5,2))="14","MBA",IF((MID(E1056,5,2))="15","CSE",IF((MID(E1056,5,2))="16","CIS",IF((MID(E1056,5,2))="17","MS-MIS",IF((MID(E1056,5,2))="18","B.COM",IF((MID(E1056,5,2))="19","ETE",IF((MID(E1056,5,2))="20","CS",IF((MID(E1056,5,2))="21","MA-ENG(P)",IF((MID(E1056,5,2))="22","MA-ENG(F)",IF((MID(E1056,5,2))="23","TE",IF((MID(E1056,5,2))="24","JMC",IF((MID(E1056,5,2))="25","MS-CSE",IF((MID(E1056,5,2))="26","LLB(H)",IF((MID(E1056,5,2))="27","BRE",IF((MID(E1056,5,2))="28","MSS-JMC",IF((MID(E1056,5,2))="29","PHARMACY",IF((MID(E1056,5,2))="30","ESDM",IF((MID(E1056,5,2))="31","MS-ETE",IF((MID(E1056,5,2))="32","MS-TE",IF((MID(E1056,5,2))="33","EEE",IF((MID(E1056,5,2))="34","NFE",IF((MID(E1056,5,2))="35","SWE",IF((MID(E1056,5,2))="36","LLB(P)",IF((MID(E1056,5,2))="37","LLM(Pre)",IF((MID(E1056,5,2))="38","LLM(F)",IF((MID(E1056,5,2))="39","ICT",IF((MID(E1056,5,2))="40","MTCA",IF((MID(E1056,5,2))="41","MS-PH",IF((MID(E1056,5,2))="42","ARCH",IF((MID(E1056,5,2))="43","THM",IF((MID(E1056,5,2))="44","MS-SWE",IF((MID(E1056,5,2))="45","ENTRE",IF((MID(E1056,5,2))="46","M-PHARM",IF((MID(E1056,5,2))="47","CIVIL-ENG",0)))))))))))))))))))))))))))))))))))))</f>
        <v/>
      </c>
      <c r="G1056" s="90">
        <f>IF((LEFT(E1056,3))="063","Fall-2006",IF((LEFT(E1056,3))="071","Spring-2007",IF((LEFT(E1056,3))="072","Summer-2007",IF((LEFT(E1056,3))="073","Fall-2007",IF((LEFT(E1056,3))="081","Spring-2008",IF((LEFT(E1056,3))="082","Summer-2008",IF((LEFT(E1056,3))="083","Fall-2008",IF((LEFT(E1056,3))="091","Spring-2009",IF((LEFT(E1056,3))="092","Summer-2009",IF((LEFT(E1056,3))="093","Fall-2009",IF((LEFT(E1056,3))="101","Spring-2010",IF((LEFT(E1056,3))="102","Summer-2010",IF((LEFT(E1056,3))="103","Fall-2010",IF((LEFT(E1056,3))="111","Spring-2011",IF((LEFT(E1056,3))="112","Summer-2011",IF((LEFT(E1056,3))="113","Fall-2011",IF((LEFT(E1056,3))="121","Spring-2012",IF((LEFT(E1056,3))="122","Summer-2012",IF((LEFT(E1056,3))="123","Fall-2012",IF((LEFT(E1056,3))="131","Spring-2013",IF((LEFT(E1056,3))="132","Summer-2013",IF((LEFT(E1056,3))="133","Fall-2013",IF((LEFT(E1056,3))="141","Spring-2014",IF((LEFT(E1056,3))="142","Summer-2014",IF((LEFT(E1056,3))="143","Fall-2014",0)))))))))))))))))))))))))</f>
        <v/>
      </c>
      <c r="H1056" s="77" t="inlineStr">
        <is>
          <t>Summer
2014</t>
        </is>
      </c>
      <c r="I1056" s="71" t="inlineStr">
        <is>
          <t>Rupali Bank Ltd.</t>
        </is>
      </c>
      <c r="J1056" s="77" t="inlineStr">
        <is>
          <t>Principal Officer
(Network Eng.)</t>
        </is>
      </c>
      <c r="K1056" s="77" t="inlineStr">
        <is>
          <t>ICT System Division (9th 
Floor), Head Office, Rupali 
Bank Ltd. 34, Dilkusha C/A, 
Dhaka</t>
        </is>
      </c>
      <c r="L1056" s="77" t="inlineStr">
        <is>
          <t>322/Ka, Dharma Sagor
Westpar, Comilla</t>
        </is>
      </c>
      <c r="M1056" s="76" t="inlineStr">
        <is>
          <t>8801712702683</t>
        </is>
      </c>
      <c r="N1056" s="77" t="inlineStr">
        <is>
          <t>bpalash_114@yahoo.com</t>
        </is>
      </c>
    </row>
    <row customHeight="1" ht="12.75" r="1057" s="161">
      <c r="A1057" s="10" t="n"/>
      <c r="B1057" s="77" t="n">
        <v>1057</v>
      </c>
      <c r="C1057" s="77" t="n"/>
      <c r="D1057" s="98" t="inlineStr">
        <is>
          <t>Indrani Rakshit</t>
        </is>
      </c>
      <c r="E1057" s="98" t="inlineStr">
        <is>
          <t>121-15-1719</t>
        </is>
      </c>
      <c r="F1057" s="49">
        <f>IF((MID(E1057,5,2))="10","ENG",IF((MID(E1057,5,2))="11","BBA",IF((MID(E1057,5,2))="12","MBA(E)",IF((MID(E1057,5,2))="14","MBA",IF((MID(E1057,5,2))="15","CSE",IF((MID(E1057,5,2))="16","CIS",IF((MID(E1057,5,2))="17","MS-MIS",IF((MID(E1057,5,2))="18","B.COM",IF((MID(E1057,5,2))="19","ETE",IF((MID(E1057,5,2))="20","CS",IF((MID(E1057,5,2))="21","MA-ENG(P)",IF((MID(E1057,5,2))="22","MA-ENG(F)",IF((MID(E1057,5,2))="23","TE",IF((MID(E1057,5,2))="24","JMC",IF((MID(E1057,5,2))="25","MS-CSE",IF((MID(E1057,5,2))="26","LLB(H)",IF((MID(E1057,5,2))="27","BRE",IF((MID(E1057,5,2))="28","MSS-JMC",IF((MID(E1057,5,2))="29","PHARMACY",IF((MID(E1057,5,2))="30","ESDM",IF((MID(E1057,5,2))="31","MS-ETE",IF((MID(E1057,5,2))="32","MS-TE",IF((MID(E1057,5,2))="33","EEE",IF((MID(E1057,5,2))="34","NFE",IF((MID(E1057,5,2))="35","SWE",IF((MID(E1057,5,2))="36","LLB(P)",IF((MID(E1057,5,2))="37","LLM(Pre)",IF((MID(E1057,5,2))="38","LLM(F)",IF((MID(E1057,5,2))="39","ICT",IF((MID(E1057,5,2))="40","MTCA",IF((MID(E1057,5,2))="41","MS-PH",IF((MID(E1057,5,2))="42","ARCH",IF((MID(E1057,5,2))="43","THM",IF((MID(E1057,5,2))="44","MS-SWE",IF((MID(E1057,5,2))="45","ENTRE",IF((MID(E1057,5,2))="46","M-PHARM",IF((MID(E1057,5,2))="47","CIVIL-ENG",0)))))))))))))))))))))))))))))))))))))</f>
        <v/>
      </c>
      <c r="G1057" s="90">
        <f>IF((LEFT(E1057,3))="063","Fall-2006",IF((LEFT(E1057,3))="071","Spring-2007",IF((LEFT(E1057,3))="072","Summer-2007",IF((LEFT(E1057,3))="073","Fall-2007",IF((LEFT(E1057,3))="081","Spring-2008",IF((LEFT(E1057,3))="082","Summer-2008",IF((LEFT(E1057,3))="083","Fall-2008",IF((LEFT(E1057,3))="091","Spring-2009",IF((LEFT(E1057,3))="092","Summer-2009",IF((LEFT(E1057,3))="093","Fall-2009",IF((LEFT(E1057,3))="101","Spring-2010",IF((LEFT(E1057,3))="102","Summer-2010",IF((LEFT(E1057,3))="103","Fall-2010",IF((LEFT(E1057,3))="111","Spring-2011",IF((LEFT(E1057,3))="112","Summer-2011",IF((LEFT(E1057,3))="113","Fall-2011",IF((LEFT(E1057,3))="121","Spring-2012",IF((LEFT(E1057,3))="122","Summer-2012",IF((LEFT(E1057,3))="123","Fall-2012",IF((LEFT(E1057,3))="131","Spring-2013",IF((LEFT(E1057,3))="132","Summer-2013",IF((LEFT(E1057,3))="133","Fall-2013",IF((LEFT(E1057,3))="141","Spring-2014",IF((LEFT(E1057,3))="142","Summer-2014",IF((LEFT(E1057,3))="143","Fall-2014",0)))))))))))))))))))))))))</f>
        <v/>
      </c>
      <c r="H1057" s="77" t="inlineStr">
        <is>
          <t>Summer
2015</t>
        </is>
      </c>
      <c r="I1057" s="71" t="inlineStr">
        <is>
          <t>-</t>
        </is>
      </c>
      <c r="J1057" s="77" t="inlineStr">
        <is>
          <t>-</t>
        </is>
      </c>
      <c r="K1057" s="77" t="inlineStr">
        <is>
          <t>C/O, Pochonda, Main Road
Maijdee Court, Noakhali</t>
        </is>
      </c>
      <c r="L1057" s="77" t="inlineStr">
        <is>
          <t>C/O, Pochonda, Main Road
Maijdee Court, Noakhali</t>
        </is>
      </c>
      <c r="M1057" s="76" t="inlineStr">
        <is>
          <t>8801681624143</t>
        </is>
      </c>
      <c r="N1057" s="77" t="inlineStr">
        <is>
          <t>indrani.rakshit92@gmail.com</t>
        </is>
      </c>
    </row>
    <row customHeight="1" ht="12.75" r="1058" s="161">
      <c r="A1058" s="10" t="n"/>
      <c r="B1058" s="77" t="n">
        <v>1058</v>
      </c>
      <c r="C1058" s="77" t="n"/>
      <c r="D1058" s="98" t="inlineStr">
        <is>
          <t>Md. Delower Hossain</t>
        </is>
      </c>
      <c r="E1058" s="98" t="inlineStr">
        <is>
          <t>103-11-1717</t>
        </is>
      </c>
      <c r="F1058" s="49">
        <f>IF((MID(E1058,5,2))="10","ENG",IF((MID(E1058,5,2))="11","BBA",IF((MID(E1058,5,2))="12","MBA(E)",IF((MID(E1058,5,2))="14","MBA",IF((MID(E1058,5,2))="15","CSE",IF((MID(E1058,5,2))="16","CIS",IF((MID(E1058,5,2))="17","MS-MIS",IF((MID(E1058,5,2))="18","B.COM",IF((MID(E1058,5,2))="19","ETE",IF((MID(E1058,5,2))="20","CS",IF((MID(E1058,5,2))="21","MA-ENG(P)",IF((MID(E1058,5,2))="22","MA-ENG(F)",IF((MID(E1058,5,2))="23","TE",IF((MID(E1058,5,2))="24","JMC",IF((MID(E1058,5,2))="25","MS-CSE",IF((MID(E1058,5,2))="26","LLB(H)",IF((MID(E1058,5,2))="27","BRE",IF((MID(E1058,5,2))="28","MSS-JMC",IF((MID(E1058,5,2))="29","PHARMACY",IF((MID(E1058,5,2))="30","ESDM",IF((MID(E1058,5,2))="31","MS-ETE",IF((MID(E1058,5,2))="32","MS-TE",IF((MID(E1058,5,2))="33","EEE",IF((MID(E1058,5,2))="34","NFE",IF((MID(E1058,5,2))="35","SWE",IF((MID(E1058,5,2))="36","LLB(P)",IF((MID(E1058,5,2))="37","LLM(Pre)",IF((MID(E1058,5,2))="38","LLM(F)",IF((MID(E1058,5,2))="39","ICT",IF((MID(E1058,5,2))="40","MTCA",IF((MID(E1058,5,2))="41","MS-PH",IF((MID(E1058,5,2))="42","ARCH",IF((MID(E1058,5,2))="43","THM",IF((MID(E1058,5,2))="44","MS-SWE",IF((MID(E1058,5,2))="45","ENTRE",IF((MID(E1058,5,2))="46","M-PHARM",IF((MID(E1058,5,2))="47","CIVIL-ENG",0)))))))))))))))))))))))))))))))))))))</f>
        <v/>
      </c>
      <c r="G1058" s="90">
        <f>IF((LEFT(E1058,3))="063","Fall-2006",IF((LEFT(E1058,3))="071","Spring-2007",IF((LEFT(E1058,3))="072","Summer-2007",IF((LEFT(E1058,3))="073","Fall-2007",IF((LEFT(E1058,3))="081","Spring-2008",IF((LEFT(E1058,3))="082","Summer-2008",IF((LEFT(E1058,3))="083","Fall-2008",IF((LEFT(E1058,3))="091","Spring-2009",IF((LEFT(E1058,3))="092","Summer-2009",IF((LEFT(E1058,3))="093","Fall-2009",IF((LEFT(E1058,3))="101","Spring-2010",IF((LEFT(E1058,3))="102","Summer-2010",IF((LEFT(E1058,3))="103","Fall-2010",IF((LEFT(E1058,3))="111","Spring-2011",IF((LEFT(E1058,3))="112","Summer-2011",IF((LEFT(E1058,3))="113","Fall-2011",IF((LEFT(E1058,3))="121","Spring-2012",IF((LEFT(E1058,3))="122","Summer-2012",IF((LEFT(E1058,3))="123","Fall-2012",IF((LEFT(E1058,3))="131","Spring-2013",IF((LEFT(E1058,3))="132","Summer-2013",IF((LEFT(E1058,3))="133","Fall-2013",IF((LEFT(E1058,3))="141","Spring-2014",IF((LEFT(E1058,3))="142","Summer-2014",IF((LEFT(E1058,3))="143","Fall-2014",0)))))))))))))))))))))))))</f>
        <v/>
      </c>
      <c r="H1058" s="77" t="inlineStr">
        <is>
          <t>Summer
2014</t>
        </is>
      </c>
      <c r="I1058" s="71" t="inlineStr">
        <is>
          <t>-</t>
        </is>
      </c>
      <c r="J1058" s="77" t="inlineStr">
        <is>
          <t>-</t>
        </is>
      </c>
      <c r="K1058" s="77" t="inlineStr">
        <is>
          <t>152/7-1, Green Road,
Dhaka-1205</t>
        </is>
      </c>
      <c r="L1058" s="77" t="inlineStr">
        <is>
          <t>Vill: Modhaya Baushia
PO: Baushia, Gazaria
Munshigonj</t>
        </is>
      </c>
      <c r="M1058" s="76" t="inlineStr">
        <is>
          <t>8801731203653</t>
        </is>
      </c>
      <c r="N1058" s="77" t="inlineStr">
        <is>
          <t>mddelowerhosn@gmail.com</t>
        </is>
      </c>
    </row>
    <row customHeight="1" ht="12.75" r="1059" s="161">
      <c r="A1059" s="10" t="n"/>
      <c r="B1059" s="77" t="n">
        <v>1059</v>
      </c>
      <c r="C1059" s="77" t="n"/>
      <c r="D1059" s="98" t="inlineStr">
        <is>
          <t>Kamrul Islam 
Chowdhury</t>
        </is>
      </c>
      <c r="E1059" s="98" t="inlineStr">
        <is>
          <t>121-15-1741</t>
        </is>
      </c>
      <c r="F1059" s="49">
        <f>IF((MID(E1059,5,2))="10","ENG",IF((MID(E1059,5,2))="11","BBA",IF((MID(E1059,5,2))="12","MBA(E)",IF((MID(E1059,5,2))="14","MBA",IF((MID(E1059,5,2))="15","CSE",IF((MID(E1059,5,2))="16","CIS",IF((MID(E1059,5,2))="17","MS-MIS",IF((MID(E1059,5,2))="18","B.COM",IF((MID(E1059,5,2))="19","ETE",IF((MID(E1059,5,2))="20","CS",IF((MID(E1059,5,2))="21","MA-ENG(P)",IF((MID(E1059,5,2))="22","MA-ENG(F)",IF((MID(E1059,5,2))="23","TE",IF((MID(E1059,5,2))="24","JMC",IF((MID(E1059,5,2))="25","MS-CSE",IF((MID(E1059,5,2))="26","LLB(H)",IF((MID(E1059,5,2))="27","BRE",IF((MID(E1059,5,2))="28","MSS-JMC",IF((MID(E1059,5,2))="29","PHARMACY",IF((MID(E1059,5,2))="30","ESDM",IF((MID(E1059,5,2))="31","MS-ETE",IF((MID(E1059,5,2))="32","MS-TE",IF((MID(E1059,5,2))="33","EEE",IF((MID(E1059,5,2))="34","NFE",IF((MID(E1059,5,2))="35","SWE",IF((MID(E1059,5,2))="36","LLB(P)",IF((MID(E1059,5,2))="37","LLM(Pre)",IF((MID(E1059,5,2))="38","LLM(F)",IF((MID(E1059,5,2))="39","ICT",IF((MID(E1059,5,2))="40","MTCA",IF((MID(E1059,5,2))="41","MS-PH",IF((MID(E1059,5,2))="42","ARCH",IF((MID(E1059,5,2))="43","THM",IF((MID(E1059,5,2))="44","MS-SWE",IF((MID(E1059,5,2))="45","ENTRE",IF((MID(E1059,5,2))="46","M-PHARM",IF((MID(E1059,5,2))="47","CIVIL-ENG",0)))))))))))))))))))))))))))))))))))))</f>
        <v/>
      </c>
      <c r="G1059" s="90">
        <f>IF((LEFT(E1059,3))="063","Fall-2006",IF((LEFT(E1059,3))="071","Spring-2007",IF((LEFT(E1059,3))="072","Summer-2007",IF((LEFT(E1059,3))="073","Fall-2007",IF((LEFT(E1059,3))="081","Spring-2008",IF((LEFT(E1059,3))="082","Summer-2008",IF((LEFT(E1059,3))="083","Fall-2008",IF((LEFT(E1059,3))="091","Spring-2009",IF((LEFT(E1059,3))="092","Summer-2009",IF((LEFT(E1059,3))="093","Fall-2009",IF((LEFT(E1059,3))="101","Spring-2010",IF((LEFT(E1059,3))="102","Summer-2010",IF((LEFT(E1059,3))="103","Fall-2010",IF((LEFT(E1059,3))="111","Spring-2011",IF((LEFT(E1059,3))="112","Summer-2011",IF((LEFT(E1059,3))="113","Fall-2011",IF((LEFT(E1059,3))="121","Spring-2012",IF((LEFT(E1059,3))="122","Summer-2012",IF((LEFT(E1059,3))="123","Fall-2012",IF((LEFT(E1059,3))="131","Spring-2013",IF((LEFT(E1059,3))="132","Summer-2013",IF((LEFT(E1059,3))="133","Fall-2013",IF((LEFT(E1059,3))="141","Spring-2014",IF((LEFT(E1059,3))="142","Summer-2014",IF((LEFT(E1059,3))="143","Fall-2014",0)))))))))))))))))))))))))</f>
        <v/>
      </c>
      <c r="H1059" s="77" t="inlineStr">
        <is>
          <t>Summer
2015</t>
        </is>
      </c>
      <c r="I1059" s="71" t="inlineStr">
        <is>
          <t>-</t>
        </is>
      </c>
      <c r="J1059" s="77" t="inlineStr">
        <is>
          <t>-</t>
        </is>
      </c>
      <c r="K1059" s="77" t="inlineStr">
        <is>
          <t>Barahar Khamarpara, 
Ullapara, Sirajgong</t>
        </is>
      </c>
      <c r="L1059" s="77" t="inlineStr">
        <is>
          <t>Barahar Khamarpara, 
Ullapara, Sirajgong</t>
        </is>
      </c>
      <c r="M1059" s="76" t="inlineStr">
        <is>
          <t>8801719790040</t>
        </is>
      </c>
      <c r="N1059" s="77" t="inlineStr">
        <is>
          <t>kamrul.rezu@gmail.com</t>
        </is>
      </c>
    </row>
    <row customHeight="1" ht="12.75" r="1060" s="161">
      <c r="A1060" s="10" t="n"/>
      <c r="B1060" s="77" t="n">
        <v>1060</v>
      </c>
      <c r="C1060" s="77" t="n"/>
      <c r="D1060" s="98" t="inlineStr">
        <is>
          <t>Airin Jahan</t>
        </is>
      </c>
      <c r="E1060" s="98" t="inlineStr">
        <is>
          <t>122-14-781</t>
        </is>
      </c>
      <c r="F1060" s="49">
        <f>IF((MID(E1060,5,2))="10","ENG",IF((MID(E1060,5,2))="11","BBA",IF((MID(E1060,5,2))="12","MBA(E)",IF((MID(E1060,5,2))="14","MBA",IF((MID(E1060,5,2))="15","CSE",IF((MID(E1060,5,2))="16","CIS",IF((MID(E1060,5,2))="17","MS-MIS",IF((MID(E1060,5,2))="18","B.COM",IF((MID(E1060,5,2))="19","ETE",IF((MID(E1060,5,2))="20","CS",IF((MID(E1060,5,2))="21","MA-ENG(P)",IF((MID(E1060,5,2))="22","MA-ENG(F)",IF((MID(E1060,5,2))="23","TE",IF((MID(E1060,5,2))="24","JMC",IF((MID(E1060,5,2))="25","MS-CSE",IF((MID(E1060,5,2))="26","LLB(H)",IF((MID(E1060,5,2))="27","BRE",IF((MID(E1060,5,2))="28","MSS-JMC",IF((MID(E1060,5,2))="29","PHARMACY",IF((MID(E1060,5,2))="30","ESDM",IF((MID(E1060,5,2))="31","MS-ETE",IF((MID(E1060,5,2))="32","MS-TE",IF((MID(E1060,5,2))="33","EEE",IF((MID(E1060,5,2))="34","NFE",IF((MID(E1060,5,2))="35","SWE",IF((MID(E1060,5,2))="36","LLB(P)",IF((MID(E1060,5,2))="37","LLM(Pre)",IF((MID(E1060,5,2))="38","LLM(F)",IF((MID(E1060,5,2))="39","ICT",IF((MID(E1060,5,2))="40","MTCA",IF((MID(E1060,5,2))="41","MS-PH",IF((MID(E1060,5,2))="42","ARCH",IF((MID(E1060,5,2))="43","THM",IF((MID(E1060,5,2))="44","MS-SWE",IF((MID(E1060,5,2))="45","ENTRE",IF((MID(E1060,5,2))="46","M-PHARM",IF((MID(E1060,5,2))="47","CIVIL-ENG",0)))))))))))))))))))))))))))))))))))))</f>
        <v/>
      </c>
      <c r="G1060" s="90">
        <f>IF((LEFT(E1060,3))="063","Fall-2006",IF((LEFT(E1060,3))="071","Spring-2007",IF((LEFT(E1060,3))="072","Summer-2007",IF((LEFT(E1060,3))="073","Fall-2007",IF((LEFT(E1060,3))="081","Spring-2008",IF((LEFT(E1060,3))="082","Summer-2008",IF((LEFT(E1060,3))="083","Fall-2008",IF((LEFT(E1060,3))="091","Spring-2009",IF((LEFT(E1060,3))="092","Summer-2009",IF((LEFT(E1060,3))="093","Fall-2009",IF((LEFT(E1060,3))="101","Spring-2010",IF((LEFT(E1060,3))="102","Summer-2010",IF((LEFT(E1060,3))="103","Fall-2010",IF((LEFT(E1060,3))="111","Spring-2011",IF((LEFT(E1060,3))="112","Summer-2011",IF((LEFT(E1060,3))="113","Fall-2011",IF((LEFT(E1060,3))="121","Spring-2012",IF((LEFT(E1060,3))="122","Summer-2012",IF((LEFT(E1060,3))="123","Fall-2012",IF((LEFT(E1060,3))="131","Spring-2013",IF((LEFT(E1060,3))="132","Summer-2013",IF((LEFT(E1060,3))="133","Fall-2013",IF((LEFT(E1060,3))="141","Spring-2014",IF((LEFT(E1060,3))="142","Summer-2014",IF((LEFT(E1060,3))="143","Fall-2014",0)))))))))))))))))))))))))</f>
        <v/>
      </c>
      <c r="H1060" s="77" t="inlineStr">
        <is>
          <t>Fall 2013</t>
        </is>
      </c>
      <c r="I1060" s="71" t="inlineStr">
        <is>
          <t>-</t>
        </is>
      </c>
      <c r="J1060" s="77" t="inlineStr">
        <is>
          <t>-</t>
        </is>
      </c>
      <c r="K1060" s="77" t="inlineStr">
        <is>
          <t>330/1, Mirhazirbag,
Jatrabari, Dhaka-1204</t>
        </is>
      </c>
      <c r="L1060" s="77" t="inlineStr">
        <is>
          <t>330/1, Mirhazirbag,
Jatrabari, Dhaka-1204</t>
        </is>
      </c>
      <c r="M1060" s="76" t="inlineStr">
        <is>
          <t>8801680909624</t>
        </is>
      </c>
      <c r="N1060" s="77" t="inlineStr">
        <is>
          <t>airin.jahan@yahoo.com</t>
        </is>
      </c>
    </row>
    <row customHeight="1" ht="12.75" r="1061" s="161">
      <c r="A1061" s="10" t="n"/>
      <c r="B1061" s="77" t="n">
        <v>1061</v>
      </c>
      <c r="C1061" s="77" t="n"/>
      <c r="D1061" s="98" t="inlineStr">
        <is>
          <t>Sayeda Sadia 
Shahrin</t>
        </is>
      </c>
      <c r="E1061" s="98" t="inlineStr">
        <is>
          <t>112-24-235</t>
        </is>
      </c>
      <c r="F1061" s="49">
        <f>IF((MID(E1061,5,2))="10","ENG",IF((MID(E1061,5,2))="11","BBA",IF((MID(E1061,5,2))="12","MBA(E)",IF((MID(E1061,5,2))="14","MBA",IF((MID(E1061,5,2))="15","CSE",IF((MID(E1061,5,2))="16","CIS",IF((MID(E1061,5,2))="17","MS-MIS",IF((MID(E1061,5,2))="18","B.COM",IF((MID(E1061,5,2))="19","ETE",IF((MID(E1061,5,2))="20","CS",IF((MID(E1061,5,2))="21","MA-ENG(P)",IF((MID(E1061,5,2))="22","MA-ENG(F)",IF((MID(E1061,5,2))="23","TE",IF((MID(E1061,5,2))="24","JMC",IF((MID(E1061,5,2))="25","MS-CSE",IF((MID(E1061,5,2))="26","LLB(H)",IF((MID(E1061,5,2))="27","BRE",IF((MID(E1061,5,2))="28","MSS-JMC",IF((MID(E1061,5,2))="29","PHARMACY",IF((MID(E1061,5,2))="30","ESDM",IF((MID(E1061,5,2))="31","MS-ETE",IF((MID(E1061,5,2))="32","MS-TE",IF((MID(E1061,5,2))="33","EEE",IF((MID(E1061,5,2))="34","NFE",IF((MID(E1061,5,2))="35","SWE",IF((MID(E1061,5,2))="36","LLB(P)",IF((MID(E1061,5,2))="37","LLM(Pre)",IF((MID(E1061,5,2))="38","LLM(F)",IF((MID(E1061,5,2))="39","ICT",IF((MID(E1061,5,2))="40","MTCA",IF((MID(E1061,5,2))="41","MS-PH",IF((MID(E1061,5,2))="42","ARCH",IF((MID(E1061,5,2))="43","THM",IF((MID(E1061,5,2))="44","MS-SWE",IF((MID(E1061,5,2))="45","ENTRE",IF((MID(E1061,5,2))="46","M-PHARM",IF((MID(E1061,5,2))="47","CIVIL-ENG",0)))))))))))))))))))))))))))))))))))))</f>
        <v/>
      </c>
      <c r="G1061" s="90">
        <f>IF((LEFT(E1061,3))="063","Fall-2006",IF((LEFT(E1061,3))="071","Spring-2007",IF((LEFT(E1061,3))="072","Summer-2007",IF((LEFT(E1061,3))="073","Fall-2007",IF((LEFT(E1061,3))="081","Spring-2008",IF((LEFT(E1061,3))="082","Summer-2008",IF((LEFT(E1061,3))="083","Fall-2008",IF((LEFT(E1061,3))="091","Spring-2009",IF((LEFT(E1061,3))="092","Summer-2009",IF((LEFT(E1061,3))="093","Fall-2009",IF((LEFT(E1061,3))="101","Spring-2010",IF((LEFT(E1061,3))="102","Summer-2010",IF((LEFT(E1061,3))="103","Fall-2010",IF((LEFT(E1061,3))="111","Spring-2011",IF((LEFT(E1061,3))="112","Summer-2011",IF((LEFT(E1061,3))="113","Fall-2011",IF((LEFT(E1061,3))="121","Spring-2012",IF((LEFT(E1061,3))="122","Summer-2012",IF((LEFT(E1061,3))="123","Fall-2012",IF((LEFT(E1061,3))="131","Spring-2013",IF((LEFT(E1061,3))="132","Summer-2013",IF((LEFT(E1061,3))="133","Fall-2013",IF((LEFT(E1061,3))="141","Spring-2014",IF((LEFT(E1061,3))="142","Summer-2014",IF((LEFT(E1061,3))="143","Fall-2014",0)))))))))))))))))))))))))</f>
        <v/>
      </c>
      <c r="H1061" s="77" t="inlineStr">
        <is>
          <t>Spring
2015</t>
        </is>
      </c>
      <c r="I1061" s="71" t="inlineStr">
        <is>
          <t>DIU, JMC</t>
        </is>
      </c>
      <c r="J1061" s="77" t="inlineStr">
        <is>
          <t>Teachining 
Assistant</t>
        </is>
      </c>
      <c r="K1061" s="77" t="inlineStr">
        <is>
          <t>31/A, East Rajabazar, 
Tejgaon, Dhaka</t>
        </is>
      </c>
      <c r="L1061" s="77" t="inlineStr">
        <is>
          <t>186, North Satirpara, 
Narsingdi</t>
        </is>
      </c>
      <c r="M1061" s="76" t="inlineStr">
        <is>
          <t>8801613376546</t>
        </is>
      </c>
      <c r="N1061" s="77" t="inlineStr">
        <is>
          <t>shahrinjheel@gmail.com
shahrinjheel@yahoo.com</t>
        </is>
      </c>
    </row>
    <row customHeight="1" ht="12.75" r="1062" s="161">
      <c r="A1062" s="10" t="n"/>
      <c r="B1062" s="77" t="n">
        <v>1062</v>
      </c>
      <c r="C1062" s="77" t="n"/>
      <c r="D1062" s="98" t="inlineStr">
        <is>
          <t>Al-Imran Ahmed</t>
        </is>
      </c>
      <c r="E1062" s="98" t="inlineStr">
        <is>
          <t>111-15-1191</t>
        </is>
      </c>
      <c r="F1062" s="49">
        <f>IF((MID(E1062,5,2))="10","ENG",IF((MID(E1062,5,2))="11","BBA",IF((MID(E1062,5,2))="12","MBA(E)",IF((MID(E1062,5,2))="14","MBA",IF((MID(E1062,5,2))="15","CSE",IF((MID(E1062,5,2))="16","CIS",IF((MID(E1062,5,2))="17","MS-MIS",IF((MID(E1062,5,2))="18","B.COM",IF((MID(E1062,5,2))="19","ETE",IF((MID(E1062,5,2))="20","CS",IF((MID(E1062,5,2))="21","MA-ENG(P)",IF((MID(E1062,5,2))="22","MA-ENG(F)",IF((MID(E1062,5,2))="23","TE",IF((MID(E1062,5,2))="24","JMC",IF((MID(E1062,5,2))="25","MS-CSE",IF((MID(E1062,5,2))="26","LLB(H)",IF((MID(E1062,5,2))="27","BRE",IF((MID(E1062,5,2))="28","MSS-JMC",IF((MID(E1062,5,2))="29","PHARMACY",IF((MID(E1062,5,2))="30","ESDM",IF((MID(E1062,5,2))="31","MS-ETE",IF((MID(E1062,5,2))="32","MS-TE",IF((MID(E1062,5,2))="33","EEE",IF((MID(E1062,5,2))="34","NFE",IF((MID(E1062,5,2))="35","SWE",IF((MID(E1062,5,2))="36","LLB(P)",IF((MID(E1062,5,2))="37","LLM(Pre)",IF((MID(E1062,5,2))="38","LLM(F)",IF((MID(E1062,5,2))="39","ICT",IF((MID(E1062,5,2))="40","MTCA",IF((MID(E1062,5,2))="41","MS-PH",IF((MID(E1062,5,2))="42","ARCH",IF((MID(E1062,5,2))="43","THM",IF((MID(E1062,5,2))="44","MS-SWE",IF((MID(E1062,5,2))="45","ENTRE",IF((MID(E1062,5,2))="46","M-PHARM",IF((MID(E1062,5,2))="47","CIVIL-ENG",0)))))))))))))))))))))))))))))))))))))</f>
        <v/>
      </c>
      <c r="G1062" s="90">
        <f>IF((LEFT(E1062,3))="063","Fall-2006",IF((LEFT(E1062,3))="071","Spring-2007",IF((LEFT(E1062,3))="072","Summer-2007",IF((LEFT(E1062,3))="073","Fall-2007",IF((LEFT(E1062,3))="081","Spring-2008",IF((LEFT(E1062,3))="082","Summer-2008",IF((LEFT(E1062,3))="083","Fall-2008",IF((LEFT(E1062,3))="091","Spring-2009",IF((LEFT(E1062,3))="092","Summer-2009",IF((LEFT(E1062,3))="093","Fall-2009",IF((LEFT(E1062,3))="101","Spring-2010",IF((LEFT(E1062,3))="102","Summer-2010",IF((LEFT(E1062,3))="103","Fall-2010",IF((LEFT(E1062,3))="111","Spring-2011",IF((LEFT(E1062,3))="112","Summer-2011",IF((LEFT(E1062,3))="113","Fall-2011",IF((LEFT(E1062,3))="121","Spring-2012",IF((LEFT(E1062,3))="122","Summer-2012",IF((LEFT(E1062,3))="123","Fall-2012",IF((LEFT(E1062,3))="131","Spring-2013",IF((LEFT(E1062,3))="132","Summer-2013",IF((LEFT(E1062,3))="133","Fall-2013",IF((LEFT(E1062,3))="141","Spring-2014",IF((LEFT(E1062,3))="142","Summer-2014",IF((LEFT(E1062,3))="143","Fall-2014",0)))))))))))))))))))))))))</f>
        <v/>
      </c>
      <c r="H1062" s="77" t="inlineStr">
        <is>
          <t>Summer
2014</t>
        </is>
      </c>
      <c r="I1062" s="71" t="inlineStr">
        <is>
          <t xml:space="preserve">DIU </t>
        </is>
      </c>
      <c r="J1062" s="77" t="inlineStr">
        <is>
          <t>Research
Associate</t>
        </is>
      </c>
      <c r="K1062" s="77" t="inlineStr">
        <is>
          <t>4B, 59/A/1, West Raza 
Bazar, Tejgaon, Dhaka</t>
        </is>
      </c>
      <c r="L1062" s="77" t="inlineStr">
        <is>
          <t>943/2, Monshi Bari, Aliya
Madrasha Road, West 
Medda, Brahamanbaria</t>
        </is>
      </c>
      <c r="M1062" s="76" t="inlineStr">
        <is>
          <t>8801748197835</t>
        </is>
      </c>
      <c r="N1062" s="77" t="inlineStr">
        <is>
          <t>al.imran.cse@gmail.com</t>
        </is>
      </c>
    </row>
    <row customHeight="1" ht="12.75" r="1063" s="161">
      <c r="A1063" s="10" t="n"/>
      <c r="B1063" s="77" t="n">
        <v>1063</v>
      </c>
      <c r="C1063" s="77" t="n"/>
      <c r="D1063" s="98" t="inlineStr">
        <is>
          <t>Nahid Alam</t>
        </is>
      </c>
      <c r="E1063" s="98" t="inlineStr">
        <is>
          <t>103-14-205</t>
        </is>
      </c>
      <c r="F1063" s="49">
        <f>IF((MID(E1063,5,2))="10","ENG",IF((MID(E1063,5,2))="11","BBA",IF((MID(E1063,5,2))="12","MBA(E)",IF((MID(E1063,5,2))="14","MBA",IF((MID(E1063,5,2))="15","CSE",IF((MID(E1063,5,2))="16","CIS",IF((MID(E1063,5,2))="17","MS-MIS",IF((MID(E1063,5,2))="18","B.COM",IF((MID(E1063,5,2))="19","ETE",IF((MID(E1063,5,2))="20","CS",IF((MID(E1063,5,2))="21","MA-ENG(P)",IF((MID(E1063,5,2))="22","MA-ENG(F)",IF((MID(E1063,5,2))="23","TE",IF((MID(E1063,5,2))="24","JMC",IF((MID(E1063,5,2))="25","MS-CSE",IF((MID(E1063,5,2))="26","LLB(H)",IF((MID(E1063,5,2))="27","BRE",IF((MID(E1063,5,2))="28","MSS-JMC",IF((MID(E1063,5,2))="29","PHARMACY",IF((MID(E1063,5,2))="30","ESDM",IF((MID(E1063,5,2))="31","MS-ETE",IF((MID(E1063,5,2))="32","MS-TE",IF((MID(E1063,5,2))="33","EEE",IF((MID(E1063,5,2))="34","NFE",IF((MID(E1063,5,2))="35","SWE",IF((MID(E1063,5,2))="36","LLB(P)",IF((MID(E1063,5,2))="37","LLM(Pre)",IF((MID(E1063,5,2))="38","LLM(F)",IF((MID(E1063,5,2))="39","ICT",IF((MID(E1063,5,2))="40","MTCA",IF((MID(E1063,5,2))="41","MS-PH",IF((MID(E1063,5,2))="42","ARCH",IF((MID(E1063,5,2))="43","THM",IF((MID(E1063,5,2))="44","MS-SWE",IF((MID(E1063,5,2))="45","ENTRE",IF((MID(E1063,5,2))="46","M-PHARM",IF((MID(E1063,5,2))="47","CIVIL-ENG",0)))))))))))))))))))))))))))))))))))))</f>
        <v/>
      </c>
      <c r="G1063" s="90">
        <f>IF((LEFT(E1063,3))="063","Fall-2006",IF((LEFT(E1063,3))="071","Spring-2007",IF((LEFT(E1063,3))="072","Summer-2007",IF((LEFT(E1063,3))="073","Fall-2007",IF((LEFT(E1063,3))="081","Spring-2008",IF((LEFT(E1063,3))="082","Summer-2008",IF((LEFT(E1063,3))="083","Fall-2008",IF((LEFT(E1063,3))="091","Spring-2009",IF((LEFT(E1063,3))="092","Summer-2009",IF((LEFT(E1063,3))="093","Fall-2009",IF((LEFT(E1063,3))="101","Spring-2010",IF((LEFT(E1063,3))="102","Summer-2010",IF((LEFT(E1063,3))="103","Fall-2010",IF((LEFT(E1063,3))="111","Spring-2011",IF((LEFT(E1063,3))="112","Summer-2011",IF((LEFT(E1063,3))="113","Fall-2011",IF((LEFT(E1063,3))="121","Spring-2012",IF((LEFT(E1063,3))="122","Summer-2012",IF((LEFT(E1063,3))="123","Fall-2012",IF((LEFT(E1063,3))="131","Spring-2013",IF((LEFT(E1063,3))="132","Summer-2013",IF((LEFT(E1063,3))="133","Fall-2013",IF((LEFT(E1063,3))="141","Spring-2014",IF((LEFT(E1063,3))="142","Summer-2014",IF((LEFT(E1063,3))="143","Fall-2014",0)))))))))))))))))))))))))</f>
        <v/>
      </c>
      <c r="H1063" s="77" t="inlineStr">
        <is>
          <t>Spring 2014</t>
        </is>
      </c>
      <c r="I1063" s="71" t="inlineStr">
        <is>
          <t>AB Bank Ltd.</t>
        </is>
      </c>
      <c r="J1063" s="77" t="inlineStr">
        <is>
          <t>Officer</t>
        </is>
      </c>
      <c r="K1063" s="77" t="inlineStr">
        <is>
          <t>F#B4, H#06, Sec: 06, R#
13/A, Azampur, Uttara</t>
        </is>
      </c>
      <c r="L1063" s="77" t="inlineStr">
        <is>
          <t>F#B4, H#06, Sec: 06, R#
13/A, Azampur, Uttara</t>
        </is>
      </c>
      <c r="M1063" s="76" t="inlineStr">
        <is>
          <t>8801672725842</t>
        </is>
      </c>
      <c r="N1063" s="77" t="inlineStr">
        <is>
          <t>nayem5656@yahoo.com</t>
        </is>
      </c>
    </row>
    <row customHeight="1" ht="12.75" r="1064" s="161">
      <c r="A1064" s="10" t="n"/>
      <c r="B1064" s="77" t="n">
        <v>1064</v>
      </c>
      <c r="C1064" s="77" t="n"/>
      <c r="D1064" s="98" t="inlineStr">
        <is>
          <t>Faysal Kabir</t>
        </is>
      </c>
      <c r="E1064" s="98" t="inlineStr">
        <is>
          <t>103-11-1705</t>
        </is>
      </c>
      <c r="F1064" s="49">
        <f>IF((MID(E1064,5,2))="10","ENG",IF((MID(E1064,5,2))="11","BBA",IF((MID(E1064,5,2))="12","MBA(E)",IF((MID(E1064,5,2))="14","MBA",IF((MID(E1064,5,2))="15","CSE",IF((MID(E1064,5,2))="16","CIS",IF((MID(E1064,5,2))="17","MS-MIS",IF((MID(E1064,5,2))="18","B.COM",IF((MID(E1064,5,2))="19","ETE",IF((MID(E1064,5,2))="20","CS",IF((MID(E1064,5,2))="21","MA-ENG(P)",IF((MID(E1064,5,2))="22","MA-ENG(F)",IF((MID(E1064,5,2))="23","TE",IF((MID(E1064,5,2))="24","JMC",IF((MID(E1064,5,2))="25","MS-CSE",IF((MID(E1064,5,2))="26","LLB(H)",IF((MID(E1064,5,2))="27","BRE",IF((MID(E1064,5,2))="28","MSS-JMC",IF((MID(E1064,5,2))="29","PHARMACY",IF((MID(E1064,5,2))="30","ESDM",IF((MID(E1064,5,2))="31","MS-ETE",IF((MID(E1064,5,2))="32","MS-TE",IF((MID(E1064,5,2))="33","EEE",IF((MID(E1064,5,2))="34","NFE",IF((MID(E1064,5,2))="35","SWE",IF((MID(E1064,5,2))="36","LLB(P)",IF((MID(E1064,5,2))="37","LLM(Pre)",IF((MID(E1064,5,2))="38","LLM(F)",IF((MID(E1064,5,2))="39","ICT",IF((MID(E1064,5,2))="40","MTCA",IF((MID(E1064,5,2))="41","MS-PH",IF((MID(E1064,5,2))="42","ARCH",IF((MID(E1064,5,2))="43","THM",IF((MID(E1064,5,2))="44","MS-SWE",IF((MID(E1064,5,2))="45","ENTRE",IF((MID(E1064,5,2))="46","M-PHARM",IF((MID(E1064,5,2))="47","CIVIL-ENG",0)))))))))))))))))))))))))))))))))))))</f>
        <v/>
      </c>
      <c r="G1064" s="90">
        <f>IF((LEFT(E1064,3))="063","Fall-2006",IF((LEFT(E1064,3))="071","Spring-2007",IF((LEFT(E1064,3))="072","Summer-2007",IF((LEFT(E1064,3))="073","Fall-2007",IF((LEFT(E1064,3))="081","Spring-2008",IF((LEFT(E1064,3))="082","Summer-2008",IF((LEFT(E1064,3))="083","Fall-2008",IF((LEFT(E1064,3))="091","Spring-2009",IF((LEFT(E1064,3))="092","Summer-2009",IF((LEFT(E1064,3))="093","Fall-2009",IF((LEFT(E1064,3))="101","Spring-2010",IF((LEFT(E1064,3))="102","Summer-2010",IF((LEFT(E1064,3))="103","Fall-2010",IF((LEFT(E1064,3))="111","Spring-2011",IF((LEFT(E1064,3))="112","Summer-2011",IF((LEFT(E1064,3))="113","Fall-2011",IF((LEFT(E1064,3))="121","Spring-2012",IF((LEFT(E1064,3))="122","Summer-2012",IF((LEFT(E1064,3))="123","Fall-2012",IF((LEFT(E1064,3))="131","Spring-2013",IF((LEFT(E1064,3))="132","Summer-2013",IF((LEFT(E1064,3))="133","Fall-2013",IF((LEFT(E1064,3))="141","Spring-2014",IF((LEFT(E1064,3))="142","Summer-2014",IF((LEFT(E1064,3))="143","Fall-2014",0)))))))))))))))))))))))))</f>
        <v/>
      </c>
      <c r="H1064" s="77" t="inlineStr">
        <is>
          <t>Summer
2015</t>
        </is>
      </c>
      <c r="I1064" s="71" t="inlineStr">
        <is>
          <t>G-Technologies</t>
        </is>
      </c>
      <c r="J1064" s="77" t="inlineStr">
        <is>
          <t>Executive</t>
        </is>
      </c>
      <c r="K1064" s="77" t="inlineStr">
        <is>
          <t>-</t>
        </is>
      </c>
      <c r="L1064" s="77" t="inlineStr">
        <is>
          <t>Vill: Champak Nagar, PO:
Halima Nagar, PS: Adarsha 
Sadar, Comilla</t>
        </is>
      </c>
      <c r="M1064" s="76" t="inlineStr">
        <is>
          <t>8801717535243</t>
        </is>
      </c>
      <c r="N1064" s="77" t="inlineStr">
        <is>
          <t>faysal.bd43@gmail.com</t>
        </is>
      </c>
    </row>
    <row customHeight="1" ht="25.5" r="1065" s="161">
      <c r="A1065" s="10" t="n"/>
      <c r="B1065" s="77" t="n">
        <v>1066</v>
      </c>
      <c r="C1065" s="77" t="n"/>
      <c r="D1065" s="98" t="inlineStr">
        <is>
          <t>Kulsum Akter</t>
        </is>
      </c>
      <c r="E1065" s="98" t="inlineStr">
        <is>
          <t>112-15-1374</t>
        </is>
      </c>
      <c r="F1065" s="49">
        <f>IF((MID(E1065,5,2))="10","ENG",IF((MID(E1065,5,2))="11","BBA",IF((MID(E1065,5,2))="12","MBA(E)",IF((MID(E1065,5,2))="14","MBA",IF((MID(E1065,5,2))="15","CSE",IF((MID(E1065,5,2))="16","CIS",IF((MID(E1065,5,2))="17","MS-MIS",IF((MID(E1065,5,2))="18","B.COM",IF((MID(E1065,5,2))="19","ETE",IF((MID(E1065,5,2))="20","CS",IF((MID(E1065,5,2))="21","MA-ENG(P)",IF((MID(E1065,5,2))="22","MA-ENG(F)",IF((MID(E1065,5,2))="23","TE",IF((MID(E1065,5,2))="24","JMC",IF((MID(E1065,5,2))="25","MS-CSE",IF((MID(E1065,5,2))="26","LLB(H)",IF((MID(E1065,5,2))="27","BRE",IF((MID(E1065,5,2))="28","MSS-JMC",IF((MID(E1065,5,2))="29","PHARMACY",IF((MID(E1065,5,2))="30","ESDM",IF((MID(E1065,5,2))="31","MS-ETE",IF((MID(E1065,5,2))="32","MS-TE",IF((MID(E1065,5,2))="33","EEE",IF((MID(E1065,5,2))="34","NFE",IF((MID(E1065,5,2))="35","SWE",IF((MID(E1065,5,2))="36","LLB(P)",IF((MID(E1065,5,2))="37","LLM(Pre)",IF((MID(E1065,5,2))="38","LLM(F)",IF((MID(E1065,5,2))="39","ICT",IF((MID(E1065,5,2))="40","MTCA",IF((MID(E1065,5,2))="41","MS-PH",IF((MID(E1065,5,2))="42","ARCH",IF((MID(E1065,5,2))="43","THM",IF((MID(E1065,5,2))="44","MS-SWE",IF((MID(E1065,5,2))="45","ENTRE",IF((MID(E1065,5,2))="46","M-PHARM",IF((MID(E1065,5,2))="47","CIVIL-ENG",0)))))))))))))))))))))))))))))))))))))</f>
        <v/>
      </c>
      <c r="G1065" s="90">
        <f>IF((LEFT(E1065,3))="063","Fall-2006",IF((LEFT(E1065,3))="071","Spring-2007",IF((LEFT(E1065,3))="072","Summer-2007",IF((LEFT(E1065,3))="073","Fall-2007",IF((LEFT(E1065,3))="081","Spring-2008",IF((LEFT(E1065,3))="082","Summer-2008",IF((LEFT(E1065,3))="083","Fall-2008",IF((LEFT(E1065,3))="091","Spring-2009",IF((LEFT(E1065,3))="092","Summer-2009",IF((LEFT(E1065,3))="093","Fall-2009",IF((LEFT(E1065,3))="101","Spring-2010",IF((LEFT(E1065,3))="102","Summer-2010",IF((LEFT(E1065,3))="103","Fall-2010",IF((LEFT(E1065,3))="111","Spring-2011",IF((LEFT(E1065,3))="112","Summer-2011",IF((LEFT(E1065,3))="113","Fall-2011",IF((LEFT(E1065,3))="121","Spring-2012",IF((LEFT(E1065,3))="122","Summer-2012",IF((LEFT(E1065,3))="123","Fall-2012",IF((LEFT(E1065,3))="131","Spring-2013",IF((LEFT(E1065,3))="132","Summer-2013",IF((LEFT(E1065,3))="133","Fall-2013",IF((LEFT(E1065,3))="141","Spring-2014",IF((LEFT(E1065,3))="142","Summer-2014",IF((LEFT(E1065,3))="143","Fall-2014",0)))))))))))))))))))))))))</f>
        <v/>
      </c>
      <c r="H1065" s="77" t="inlineStr">
        <is>
          <t>Summer
2014</t>
        </is>
      </c>
      <c r="I1065" s="71" t="inlineStr">
        <is>
          <t>Promiti Computer
&amp; Network Pvt. Ltd.</t>
        </is>
      </c>
      <c r="J1065" s="77" t="inlineStr">
        <is>
          <t>Assistant 
Programmer</t>
        </is>
      </c>
      <c r="K1065" s="77" t="inlineStr">
        <is>
          <t>11/X (Top), Green Road 
Staff Quarter, Dhanmondi
Dhaka-1230</t>
        </is>
      </c>
      <c r="L1065" s="77" t="inlineStr">
        <is>
          <t>Vill: Balashor, Post/
Upazila: Chandina, 
Comilla</t>
        </is>
      </c>
      <c r="M1065" s="76" t="inlineStr">
        <is>
          <t>8801824133736</t>
        </is>
      </c>
      <c r="N1065" s="77" t="inlineStr">
        <is>
          <t>bijly-k@yahoo.com</t>
        </is>
      </c>
    </row>
    <row customHeight="1" ht="12.75" r="1066" s="161">
      <c r="A1066" s="10" t="n"/>
      <c r="B1066" s="77" t="n">
        <v>1067</v>
      </c>
      <c r="C1066" s="77" t="n"/>
      <c r="D1066" s="98" t="inlineStr">
        <is>
          <t>Md. Rubel Ahmed</t>
        </is>
      </c>
      <c r="E1066" s="98" t="inlineStr">
        <is>
          <t>112-26-264</t>
        </is>
      </c>
      <c r="F1066" s="49">
        <f>IF((MID(E1066,5,2))="10","ENG",IF((MID(E1066,5,2))="11","BBA",IF((MID(E1066,5,2))="12","MBA(E)",IF((MID(E1066,5,2))="14","MBA",IF((MID(E1066,5,2))="15","CSE",IF((MID(E1066,5,2))="16","CIS",IF((MID(E1066,5,2))="17","MS-MIS",IF((MID(E1066,5,2))="18","B.COM",IF((MID(E1066,5,2))="19","ETE",IF((MID(E1066,5,2))="20","CS",IF((MID(E1066,5,2))="21","MA-ENG(P)",IF((MID(E1066,5,2))="22","MA-ENG(F)",IF((MID(E1066,5,2))="23","TE",IF((MID(E1066,5,2))="24","JMC",IF((MID(E1066,5,2))="25","MS-CSE",IF((MID(E1066,5,2))="26","LLB(H)",IF((MID(E1066,5,2))="27","BRE",IF((MID(E1066,5,2))="28","MSS-JMC",IF((MID(E1066,5,2))="29","PHARMACY",IF((MID(E1066,5,2))="30","ESDM",IF((MID(E1066,5,2))="31","MS-ETE",IF((MID(E1066,5,2))="32","MS-TE",IF((MID(E1066,5,2))="33","EEE",IF((MID(E1066,5,2))="34","NFE",IF((MID(E1066,5,2))="35","SWE",IF((MID(E1066,5,2))="36","LLB(P)",IF((MID(E1066,5,2))="37","LLM(Pre)",IF((MID(E1066,5,2))="38","LLM(F)",IF((MID(E1066,5,2))="39","ICT",IF((MID(E1066,5,2))="40","MTCA",IF((MID(E1066,5,2))="41","MS-PH",IF((MID(E1066,5,2))="42","ARCH",IF((MID(E1066,5,2))="43","THM",IF((MID(E1066,5,2))="44","MS-SWE",IF((MID(E1066,5,2))="45","ENTRE",IF((MID(E1066,5,2))="46","M-PHARM",IF((MID(E1066,5,2))="47","CIVIL-ENG",0)))))))))))))))))))))))))))))))))))))</f>
        <v/>
      </c>
      <c r="G1066" s="90">
        <f>IF((LEFT(E1066,3))="063","Fall-2006",IF((LEFT(E1066,3))="071","Spring-2007",IF((LEFT(E1066,3))="072","Summer-2007",IF((LEFT(E1066,3))="073","Fall-2007",IF((LEFT(E1066,3))="081","Spring-2008",IF((LEFT(E1066,3))="082","Summer-2008",IF((LEFT(E1066,3))="083","Fall-2008",IF((LEFT(E1066,3))="091","Spring-2009",IF((LEFT(E1066,3))="092","Summer-2009",IF((LEFT(E1066,3))="093","Fall-2009",IF((LEFT(E1066,3))="101","Spring-2010",IF((LEFT(E1066,3))="102","Summer-2010",IF((LEFT(E1066,3))="103","Fall-2010",IF((LEFT(E1066,3))="111","Spring-2011",IF((LEFT(E1066,3))="112","Summer-2011",IF((LEFT(E1066,3))="113","Fall-2011",IF((LEFT(E1066,3))="121","Spring-2012",IF((LEFT(E1066,3))="122","Summer-2012",IF((LEFT(E1066,3))="123","Fall-2012",IF((LEFT(E1066,3))="131","Spring-2013",IF((LEFT(E1066,3))="132","Summer-2013",IF((LEFT(E1066,3))="133","Fall-2013",IF((LEFT(E1066,3))="141","Spring-2014",IF((LEFT(E1066,3))="142","Summer-2014",IF((LEFT(E1066,3))="143","Fall-2014",0)))))))))))))))))))))))))</f>
        <v/>
      </c>
      <c r="H1066" s="77" t="inlineStr">
        <is>
          <t>Summer
2015</t>
        </is>
      </c>
      <c r="I1066" s="71" t="inlineStr">
        <is>
          <t>-</t>
        </is>
      </c>
      <c r="J1066" s="77" t="inlineStr">
        <is>
          <t>-</t>
        </is>
      </c>
      <c r="K1066" s="77" t="inlineStr">
        <is>
          <t>49. K.P. Ghosh Street,
Bongshall Road, Dhaka</t>
        </is>
      </c>
      <c r="L1066" s="77" t="inlineStr">
        <is>
          <t>49. K.P. Ghosh Street,
Bongshall Road, Dhaka</t>
        </is>
      </c>
      <c r="M1066" s="76" t="inlineStr">
        <is>
          <t>8801681402333</t>
        </is>
      </c>
      <c r="N1066" s="77" t="inlineStr">
        <is>
          <t>rubelandahmed@gmail.com</t>
        </is>
      </c>
    </row>
    <row customHeight="1" ht="25.5" r="1067" s="161">
      <c r="A1067" s="10" t="n"/>
      <c r="B1067" s="77" t="n">
        <v>1068</v>
      </c>
      <c r="C1067" s="77" t="inlineStr">
        <is>
          <t>Entrepreneur</t>
        </is>
      </c>
      <c r="D1067" s="98" t="inlineStr">
        <is>
          <t>Md. Abu Naeem 
Ahmed</t>
        </is>
      </c>
      <c r="E1067" s="98" t="inlineStr">
        <is>
          <t>132-14-436</t>
        </is>
      </c>
      <c r="F1067" s="49">
        <f>IF((MID(E1067,5,2))="10","ENG",IF((MID(E1067,5,2))="11","BBA",IF((MID(E1067,5,2))="12","MBA(E)",IF((MID(E1067,5,2))="14","MBA",IF((MID(E1067,5,2))="15","CSE",IF((MID(E1067,5,2))="16","CIS",IF((MID(E1067,5,2))="17","MS-MIS",IF((MID(E1067,5,2))="18","B.COM",IF((MID(E1067,5,2))="19","ETE",IF((MID(E1067,5,2))="20","CS",IF((MID(E1067,5,2))="21","MA-ENG(P)",IF((MID(E1067,5,2))="22","MA-ENG(F)",IF((MID(E1067,5,2))="23","TE",IF((MID(E1067,5,2))="24","JMC",IF((MID(E1067,5,2))="25","MS-CSE",IF((MID(E1067,5,2))="26","LLB(H)",IF((MID(E1067,5,2))="27","BRE",IF((MID(E1067,5,2))="28","MSS-JMC",IF((MID(E1067,5,2))="29","PHARMACY",IF((MID(E1067,5,2))="30","ESDM",IF((MID(E1067,5,2))="31","MS-ETE",IF((MID(E1067,5,2))="32","MS-TE",IF((MID(E1067,5,2))="33","EEE",IF((MID(E1067,5,2))="34","NFE",IF((MID(E1067,5,2))="35","SWE",IF((MID(E1067,5,2))="36","LLB(P)",IF((MID(E1067,5,2))="37","LLM(Pre)",IF((MID(E1067,5,2))="38","LLM(F)",IF((MID(E1067,5,2))="39","ICT",IF((MID(E1067,5,2))="40","MTCA",IF((MID(E1067,5,2))="41","MS-PH",IF((MID(E1067,5,2))="42","ARCH",IF((MID(E1067,5,2))="43","THM",IF((MID(E1067,5,2))="44","MS-SWE",IF((MID(E1067,5,2))="45","ENTRE",IF((MID(E1067,5,2))="46","M-PHARM",IF((MID(E1067,5,2))="47","CIVIL-ENG",0)))))))))))))))))))))))))))))))))))))</f>
        <v/>
      </c>
      <c r="G1067" s="90">
        <f>IF((LEFT(E1067,3))="063","Fall-2006",IF((LEFT(E1067,3))="071","Spring-2007",IF((LEFT(E1067,3))="072","Summer-2007",IF((LEFT(E1067,3))="073","Fall-2007",IF((LEFT(E1067,3))="081","Spring-2008",IF((LEFT(E1067,3))="082","Summer-2008",IF((LEFT(E1067,3))="083","Fall-2008",IF((LEFT(E1067,3))="091","Spring-2009",IF((LEFT(E1067,3))="092","Summer-2009",IF((LEFT(E1067,3))="093","Fall-2009",IF((LEFT(E1067,3))="101","Spring-2010",IF((LEFT(E1067,3))="102","Summer-2010",IF((LEFT(E1067,3))="103","Fall-2010",IF((LEFT(E1067,3))="111","Spring-2011",IF((LEFT(E1067,3))="112","Summer-2011",IF((LEFT(E1067,3))="113","Fall-2011",IF((LEFT(E1067,3))="121","Spring-2012",IF((LEFT(E1067,3))="122","Summer-2012",IF((LEFT(E1067,3))="123","Fall-2012",IF((LEFT(E1067,3))="131","Spring-2013",IF((LEFT(E1067,3))="132","Summer-2013",IF((LEFT(E1067,3))="133","Fall-2013",IF((LEFT(E1067,3))="141","Spring-2014",IF((LEFT(E1067,3))="142","Summer-2014",IF((LEFT(E1067,3))="143","Fall-2014",0)))))))))))))))))))))))))</f>
        <v/>
      </c>
      <c r="H1067" s="77" t="inlineStr">
        <is>
          <t>Fall 2015</t>
        </is>
      </c>
      <c r="I1067" s="71" t="inlineStr">
        <is>
          <t>Ashnaee Buying 
House</t>
        </is>
      </c>
      <c r="J1067" s="77" t="inlineStr">
        <is>
          <t>Director</t>
        </is>
      </c>
      <c r="K1067" s="77" t="inlineStr">
        <is>
          <t>H#9,R#04, Block#F
Banani, Dhaka</t>
        </is>
      </c>
      <c r="L1067" s="77" t="inlineStr">
        <is>
          <t>Vill: Dashuria Bazar, PO:
Dashuria, Thana: Ishwardi
Dist: Pabna</t>
        </is>
      </c>
      <c r="M1067" s="76" t="inlineStr">
        <is>
          <t>8801712875031</t>
        </is>
      </c>
      <c r="N1067" s="77" t="inlineStr">
        <is>
          <t>maeem@ashnaeebuying.com</t>
        </is>
      </c>
    </row>
    <row customHeight="1" ht="12.75" r="1068" s="161">
      <c r="A1068" s="10" t="n"/>
      <c r="B1068" s="77" t="n">
        <v>1069</v>
      </c>
      <c r="C1068" s="77" t="n"/>
      <c r="D1068" s="98" t="inlineStr">
        <is>
          <t xml:space="preserve">Kamrul Islam  </t>
        </is>
      </c>
      <c r="E1068" s="98" t="inlineStr">
        <is>
          <t>141-14-1350</t>
        </is>
      </c>
      <c r="F1068" s="49">
        <f>IF((MID(E1068,5,2))="10","ENG",IF((MID(E1068,5,2))="11","BBA",IF((MID(E1068,5,2))="12","MBA(E)",IF((MID(E1068,5,2))="14","MBA",IF((MID(E1068,5,2))="15","CSE",IF((MID(E1068,5,2))="16","CIS",IF((MID(E1068,5,2))="17","MS-MIS",IF((MID(E1068,5,2))="18","B.COM",IF((MID(E1068,5,2))="19","ETE",IF((MID(E1068,5,2))="20","CS",IF((MID(E1068,5,2))="21","MA-ENG(P)",IF((MID(E1068,5,2))="22","MA-ENG(F)",IF((MID(E1068,5,2))="23","TE",IF((MID(E1068,5,2))="24","JMC",IF((MID(E1068,5,2))="25","MS-CSE",IF((MID(E1068,5,2))="26","LLB(H)",IF((MID(E1068,5,2))="27","BRE",IF((MID(E1068,5,2))="28","MSS-JMC",IF((MID(E1068,5,2))="29","PHARMACY",IF((MID(E1068,5,2))="30","ESDM",IF((MID(E1068,5,2))="31","MS-ETE",IF((MID(E1068,5,2))="32","MS-TE",IF((MID(E1068,5,2))="33","EEE",IF((MID(E1068,5,2))="34","NFE",IF((MID(E1068,5,2))="35","SWE",IF((MID(E1068,5,2))="36","LLB(P)",IF((MID(E1068,5,2))="37","LLM(Pre)",IF((MID(E1068,5,2))="38","LLM(F)",IF((MID(E1068,5,2))="39","ICT",IF((MID(E1068,5,2))="40","MTCA",IF((MID(E1068,5,2))="41","MS-PH",IF((MID(E1068,5,2))="42","ARCH",IF((MID(E1068,5,2))="43","THM",IF((MID(E1068,5,2))="44","MS-SWE",IF((MID(E1068,5,2))="45","ENTRE",IF((MID(E1068,5,2))="46","M-PHARM",IF((MID(E1068,5,2))="47","CIVIL-ENG",0)))))))))))))))))))))))))))))))))))))</f>
        <v/>
      </c>
      <c r="G1068" s="90">
        <f>IF((LEFT(E1068,3))="063","Fall-2006",IF((LEFT(E1068,3))="071","Spring-2007",IF((LEFT(E1068,3))="072","Summer-2007",IF((LEFT(E1068,3))="073","Fall-2007",IF((LEFT(E1068,3))="081","Spring-2008",IF((LEFT(E1068,3))="082","Summer-2008",IF((LEFT(E1068,3))="083","Fall-2008",IF((LEFT(E1068,3))="091","Spring-2009",IF((LEFT(E1068,3))="092","Summer-2009",IF((LEFT(E1068,3))="093","Fall-2009",IF((LEFT(E1068,3))="101","Spring-2010",IF((LEFT(E1068,3))="102","Summer-2010",IF((LEFT(E1068,3))="103","Fall-2010",IF((LEFT(E1068,3))="111","Spring-2011",IF((LEFT(E1068,3))="112","Summer-2011",IF((LEFT(E1068,3))="113","Fall-2011",IF((LEFT(E1068,3))="121","Spring-2012",IF((LEFT(E1068,3))="122","Summer-2012",IF((LEFT(E1068,3))="123","Fall-2012",IF((LEFT(E1068,3))="131","Spring-2013",IF((LEFT(E1068,3))="132","Summer-2013",IF((LEFT(E1068,3))="133","Fall-2013",IF((LEFT(E1068,3))="141","Spring-2014",IF((LEFT(E1068,3))="142","Summer-2014",IF((LEFT(E1068,3))="143","Fall-2014",0)))))))))))))))))))))))))</f>
        <v/>
      </c>
      <c r="H1068" s="77" t="inlineStr">
        <is>
          <t>Summer
2015</t>
        </is>
      </c>
      <c r="I1068" s="71" t="inlineStr">
        <is>
          <t>-</t>
        </is>
      </c>
      <c r="J1068" s="77" t="inlineStr">
        <is>
          <t>-</t>
        </is>
      </c>
      <c r="K1068" s="77" t="inlineStr">
        <is>
          <t>105/1, Sukrabad, 4th 
Floor, Dhanmondi, Dhaka</t>
        </is>
      </c>
      <c r="L1068" s="77" t="inlineStr">
        <is>
          <t>Vill: Saughed, PO: Bhulta
Upzila: Rupgonj,
Dist: Narayanganj</t>
        </is>
      </c>
      <c r="M1068" s="76" t="inlineStr">
        <is>
          <t>8801672279789</t>
        </is>
      </c>
      <c r="N1068" s="77" t="inlineStr">
        <is>
          <t>kamrul-1280@diu.edu.bd</t>
        </is>
      </c>
    </row>
    <row customHeight="1" ht="12.75" r="1069" s="161">
      <c r="A1069" s="10" t="n"/>
      <c r="B1069" s="77" t="n">
        <v>1070</v>
      </c>
      <c r="C1069" s="77" t="n"/>
      <c r="D1069" s="98" t="inlineStr">
        <is>
          <t>Md. Rabiul Karim</t>
        </is>
      </c>
      <c r="E1069" s="98" t="inlineStr">
        <is>
          <t>111-33-405</t>
        </is>
      </c>
      <c r="F1069" s="49">
        <f>IF((MID(E1069,5,2))="10","ENG",IF((MID(E1069,5,2))="11","BBA",IF((MID(E1069,5,2))="12","MBA(E)",IF((MID(E1069,5,2))="14","MBA",IF((MID(E1069,5,2))="15","CSE",IF((MID(E1069,5,2))="16","CIS",IF((MID(E1069,5,2))="17","MS-MIS",IF((MID(E1069,5,2))="18","B.COM",IF((MID(E1069,5,2))="19","ETE",IF((MID(E1069,5,2))="20","CS",IF((MID(E1069,5,2))="21","MA-ENG(P)",IF((MID(E1069,5,2))="22","MA-ENG(F)",IF((MID(E1069,5,2))="23","TE",IF((MID(E1069,5,2))="24","JMC",IF((MID(E1069,5,2))="25","MS-CSE",IF((MID(E1069,5,2))="26","LLB(H)",IF((MID(E1069,5,2))="27","BRE",IF((MID(E1069,5,2))="28","MSS-JMC",IF((MID(E1069,5,2))="29","PHARMACY",IF((MID(E1069,5,2))="30","ESDM",IF((MID(E1069,5,2))="31","MS-ETE",IF((MID(E1069,5,2))="32","MS-TE",IF((MID(E1069,5,2))="33","EEE",IF((MID(E1069,5,2))="34","NFE",IF((MID(E1069,5,2))="35","SWE",IF((MID(E1069,5,2))="36","LLB(P)",IF((MID(E1069,5,2))="37","LLM(Pre)",IF((MID(E1069,5,2))="38","LLM(F)",IF((MID(E1069,5,2))="39","ICT",IF((MID(E1069,5,2))="40","MTCA",IF((MID(E1069,5,2))="41","MS-PH",IF((MID(E1069,5,2))="42","ARCH",IF((MID(E1069,5,2))="43","THM",IF((MID(E1069,5,2))="44","MS-SWE",IF((MID(E1069,5,2))="45","ENTRE",IF((MID(E1069,5,2))="46","M-PHARM",IF((MID(E1069,5,2))="47","CIVIL-ENG",0)))))))))))))))))))))))))))))))))))))</f>
        <v/>
      </c>
      <c r="G1069" s="90">
        <f>IF((LEFT(E1069,3))="063","Fall-2006",IF((LEFT(E1069,3))="071","Spring-2007",IF((LEFT(E1069,3))="072","Summer-2007",IF((LEFT(E1069,3))="073","Fall-2007",IF((LEFT(E1069,3))="081","Spring-2008",IF((LEFT(E1069,3))="082","Summer-2008",IF((LEFT(E1069,3))="083","Fall-2008",IF((LEFT(E1069,3))="091","Spring-2009",IF((LEFT(E1069,3))="092","Summer-2009",IF((LEFT(E1069,3))="093","Fall-2009",IF((LEFT(E1069,3))="101","Spring-2010",IF((LEFT(E1069,3))="102","Summer-2010",IF((LEFT(E1069,3))="103","Fall-2010",IF((LEFT(E1069,3))="111","Spring-2011",IF((LEFT(E1069,3))="112","Summer-2011",IF((LEFT(E1069,3))="113","Fall-2011",IF((LEFT(E1069,3))="121","Spring-2012",IF((LEFT(E1069,3))="122","Summer-2012",IF((LEFT(E1069,3))="123","Fall-2012",IF((LEFT(E1069,3))="131","Spring-2013",IF((LEFT(E1069,3))="132","Summer-2013",IF((LEFT(E1069,3))="133","Fall-2013",IF((LEFT(E1069,3))="141","Spring-2014",IF((LEFT(E1069,3))="142","Summer-2014",IF((LEFT(E1069,3))="143","Fall-2014",0)))))))))))))))))))))))))</f>
        <v/>
      </c>
      <c r="H1069" s="77" t="inlineStr">
        <is>
          <t>Summer
2015</t>
        </is>
      </c>
      <c r="I1069" s="71" t="inlineStr">
        <is>
          <t>-</t>
        </is>
      </c>
      <c r="J1069" s="77" t="inlineStr">
        <is>
          <t>-</t>
        </is>
      </c>
      <c r="K1069" s="77" t="inlineStr">
        <is>
          <t>-</t>
        </is>
      </c>
      <c r="L1069" s="77" t="inlineStr">
        <is>
          <t>Vill: Kalanpur, PO: Kalanpur, 
Thana: Dhamrai, Dist: Dhaka</t>
        </is>
      </c>
      <c r="M1069" s="76" t="inlineStr">
        <is>
          <t>8801963525049</t>
        </is>
      </c>
      <c r="N1069" s="77" t="inlineStr">
        <is>
          <t>rabiuleee405@gmail.com</t>
        </is>
      </c>
    </row>
    <row customHeight="1" ht="12.75" r="1070" s="161">
      <c r="A1070" s="10" t="n"/>
      <c r="B1070" s="77" t="n">
        <v>1072</v>
      </c>
      <c r="C1070" s="77" t="n"/>
      <c r="D1070" s="98" t="inlineStr">
        <is>
          <t>Sabbir Hossain
Mozumder</t>
        </is>
      </c>
      <c r="E1070" s="98" t="inlineStr">
        <is>
          <t>09172-11-1065</t>
        </is>
      </c>
      <c r="F1070" s="49">
        <f>IF((MID(E1070,5,2))="10","ENG",IF((MID(E1070,5,2))="11","BBA",IF((MID(E1070,5,2))="12","MBA(E)",IF((MID(E1070,5,2))="14","MBA",IF((MID(E1070,5,2))="15","CSE",IF((MID(E1070,5,2))="16","CIS",IF((MID(E1070,5,2))="17","MS-MIS",IF((MID(E1070,5,2))="18","B.COM",IF((MID(E1070,5,2))="19","ETE",IF((MID(E1070,5,2))="20","CS",IF((MID(E1070,5,2))="21","MA-ENG(P)",IF((MID(E1070,5,2))="22","MA-ENG(F)",IF((MID(E1070,5,2))="23","TE",IF((MID(E1070,5,2))="24","JMC",IF((MID(E1070,5,2))="25","MS-CSE",IF((MID(E1070,5,2))="26","LLB(H)",IF((MID(E1070,5,2))="27","BRE",IF((MID(E1070,5,2))="28","MSS-JMC",IF((MID(E1070,5,2))="29","PHARMACY",IF((MID(E1070,5,2))="30","ESDM",IF((MID(E1070,5,2))="31","MS-ETE",IF((MID(E1070,5,2))="32","MS-TE",IF((MID(E1070,5,2))="33","EEE",IF((MID(E1070,5,2))="34","NFE",IF((MID(E1070,5,2))="35","SWE",IF((MID(E1070,5,2))="36","LLB(P)",IF((MID(E1070,5,2))="37","LLM(Pre)",IF((MID(E1070,5,2))="38","LLM(F)",IF((MID(E1070,5,2))="39","ICT",IF((MID(E1070,5,2))="40","MTCA",IF((MID(E1070,5,2))="41","MS-PH",IF((MID(E1070,5,2))="42","ARCH",IF((MID(E1070,5,2))="43","THM",IF((MID(E1070,5,2))="44","MS-SWE",IF((MID(E1070,5,2))="45","ENTRE",IF((MID(E1070,5,2))="46","M-PHARM",IF((MID(E1070,5,2))="47","CIVIL-ENG",0)))))))))))))))))))))))))))))))))))))</f>
        <v/>
      </c>
      <c r="G1070" s="90">
        <f>IF((LEFT(E1070,3))="063","Fall-2006",IF((LEFT(E1070,3))="071","Spring-2007",IF((LEFT(E1070,3))="072","Summer-2007",IF((LEFT(E1070,3))="073","Fall-2007",IF((LEFT(E1070,3))="081","Spring-2008",IF((LEFT(E1070,3))="082","Summer-2008",IF((LEFT(E1070,3))="083","Fall-2008",IF((LEFT(E1070,3))="091","Spring-2009",IF((LEFT(E1070,3))="092","Summer-2009",IF((LEFT(E1070,3))="093","Fall-2009",IF((LEFT(E1070,3))="101","Spring-2010",IF((LEFT(E1070,3))="102","Summer-2010",IF((LEFT(E1070,3))="103","Fall-2010",IF((LEFT(E1070,3))="111","Spring-2011",IF((LEFT(E1070,3))="112","Summer-2011",IF((LEFT(E1070,3))="113","Fall-2011",IF((LEFT(E1070,3))="121","Spring-2012",IF((LEFT(E1070,3))="122","Summer-2012",IF((LEFT(E1070,3))="123","Fall-2012",IF((LEFT(E1070,3))="131","Spring-2013",IF((LEFT(E1070,3))="132","Summer-2013",IF((LEFT(E1070,3))="133","Fall-2013",IF((LEFT(E1070,3))="141","Spring-2014",IF((LEFT(E1070,3))="142","Summer-2014",IF((LEFT(E1070,3))="143","Fall-2014",0)))))))))))))))))))))))))</f>
        <v/>
      </c>
      <c r="H1070" s="77" t="inlineStr">
        <is>
          <t>-</t>
        </is>
      </c>
      <c r="I1070" s="71" t="inlineStr">
        <is>
          <t>-</t>
        </is>
      </c>
      <c r="J1070" s="77" t="inlineStr">
        <is>
          <t>-</t>
        </is>
      </c>
      <c r="K1070" s="77" t="inlineStr">
        <is>
          <t>176/6, Rampura, Ulon
Dhaka-1219</t>
        </is>
      </c>
      <c r="L1070" s="77" t="inlineStr">
        <is>
          <t>176/6, Rampura, Ulon
Dhaka-1219</t>
        </is>
      </c>
      <c r="M1070" s="76" t="inlineStr">
        <is>
          <t>8801730904600</t>
        </is>
      </c>
      <c r="N1070" s="77" t="inlineStr">
        <is>
          <t>sabbir.digicon@gmail.com</t>
        </is>
      </c>
    </row>
    <row customHeight="1" ht="12.75" r="1071" s="161">
      <c r="A1071" s="10" t="n"/>
      <c r="B1071" s="77" t="n">
        <v>1073</v>
      </c>
      <c r="C1071" s="77" t="n"/>
      <c r="D1071" s="98" t="inlineStr">
        <is>
          <t>Jasim Uddin</t>
        </is>
      </c>
      <c r="E1071" s="98" t="inlineStr">
        <is>
          <t>121-33-904</t>
        </is>
      </c>
      <c r="F1071" s="49">
        <f>IF((MID(E1071,5,2))="10","ENG",IF((MID(E1071,5,2))="11","BBA",IF((MID(E1071,5,2))="12","MBA(E)",IF((MID(E1071,5,2))="14","MBA",IF((MID(E1071,5,2))="15","CSE",IF((MID(E1071,5,2))="16","CIS",IF((MID(E1071,5,2))="17","MS-MIS",IF((MID(E1071,5,2))="18","B.COM",IF((MID(E1071,5,2))="19","ETE",IF((MID(E1071,5,2))="20","CS",IF((MID(E1071,5,2))="21","MA-ENG(P)",IF((MID(E1071,5,2))="22","MA-ENG(F)",IF((MID(E1071,5,2))="23","TE",IF((MID(E1071,5,2))="24","JMC",IF((MID(E1071,5,2))="25","MS-CSE",IF((MID(E1071,5,2))="26","LLB(H)",IF((MID(E1071,5,2))="27","BRE",IF((MID(E1071,5,2))="28","MSS-JMC",IF((MID(E1071,5,2))="29","PHARMACY",IF((MID(E1071,5,2))="30","ESDM",IF((MID(E1071,5,2))="31","MS-ETE",IF((MID(E1071,5,2))="32","MS-TE",IF((MID(E1071,5,2))="33","EEE",IF((MID(E1071,5,2))="34","NFE",IF((MID(E1071,5,2))="35","SWE",IF((MID(E1071,5,2))="36","LLB(P)",IF((MID(E1071,5,2))="37","LLM(Pre)",IF((MID(E1071,5,2))="38","LLM(F)",IF((MID(E1071,5,2))="39","ICT",IF((MID(E1071,5,2))="40","MTCA",IF((MID(E1071,5,2))="41","MS-PH",IF((MID(E1071,5,2))="42","ARCH",IF((MID(E1071,5,2))="43","THM",IF((MID(E1071,5,2))="44","MS-SWE",IF((MID(E1071,5,2))="45","ENTRE",IF((MID(E1071,5,2))="46","M-PHARM",IF((MID(E1071,5,2))="47","CIVIL-ENG",0)))))))))))))))))))))))))))))))))))))</f>
        <v/>
      </c>
      <c r="G1071" s="90">
        <f>IF((LEFT(E1071,3))="063","Fall-2006",IF((LEFT(E1071,3))="071","Spring-2007",IF((LEFT(E1071,3))="072","Summer-2007",IF((LEFT(E1071,3))="073","Fall-2007",IF((LEFT(E1071,3))="081","Spring-2008",IF((LEFT(E1071,3))="082","Summer-2008",IF((LEFT(E1071,3))="083","Fall-2008",IF((LEFT(E1071,3))="091","Spring-2009",IF((LEFT(E1071,3))="092","Summer-2009",IF((LEFT(E1071,3))="093","Fall-2009",IF((LEFT(E1071,3))="101","Spring-2010",IF((LEFT(E1071,3))="102","Summer-2010",IF((LEFT(E1071,3))="103","Fall-2010",IF((LEFT(E1071,3))="111","Spring-2011",IF((LEFT(E1071,3))="112","Summer-2011",IF((LEFT(E1071,3))="113","Fall-2011",IF((LEFT(E1071,3))="121","Spring-2012",IF((LEFT(E1071,3))="122","Summer-2012",IF((LEFT(E1071,3))="123","Fall-2012",IF((LEFT(E1071,3))="131","Spring-2013",IF((LEFT(E1071,3))="132","Summer-2013",IF((LEFT(E1071,3))="133","Fall-2013",IF((LEFT(E1071,3))="141","Spring-2014",IF((LEFT(E1071,3))="142","Summer-2014",IF((LEFT(E1071,3))="143","Fall-2014",0)))))))))))))))))))))))))</f>
        <v/>
      </c>
      <c r="H1071" s="77" t="inlineStr">
        <is>
          <t>Fall 2015</t>
        </is>
      </c>
      <c r="I1071" s="71" t="inlineStr">
        <is>
          <t>-</t>
        </is>
      </c>
      <c r="J1071" s="77" t="inlineStr">
        <is>
          <t>-</t>
        </is>
      </c>
      <c r="K1071" s="77" t="inlineStr">
        <is>
          <t>12-Kd, D/2, Shamoly, 
Dhaka</t>
        </is>
      </c>
      <c r="L1071" s="77" t="inlineStr">
        <is>
          <t>Vill: Chowdhury Para, 
Post: Ramgash, 
Dist: Khagrachari</t>
        </is>
      </c>
      <c r="M1071" s="76" t="inlineStr">
        <is>
          <t>8801819909394</t>
        </is>
      </c>
      <c r="N1071" s="77" t="inlineStr">
        <is>
          <t>jasimdiu@yahoo.com</t>
        </is>
      </c>
    </row>
    <row customHeight="1" ht="12.75" r="1072" s="161">
      <c r="A1072" s="10" t="n"/>
      <c r="B1072" s="77" t="n">
        <v>1074</v>
      </c>
      <c r="C1072" s="77" t="n"/>
      <c r="D1072" s="98" t="inlineStr">
        <is>
          <t>Md. Mamunur Roshid</t>
        </is>
      </c>
      <c r="E1072" s="98" t="inlineStr">
        <is>
          <t>121-33-886</t>
        </is>
      </c>
      <c r="F1072" s="49">
        <f>IF((MID(E1072,5,2))="10","ENG",IF((MID(E1072,5,2))="11","BBA",IF((MID(E1072,5,2))="12","MBA(E)",IF((MID(E1072,5,2))="14","MBA",IF((MID(E1072,5,2))="15","CSE",IF((MID(E1072,5,2))="16","CIS",IF((MID(E1072,5,2))="17","MS-MIS",IF((MID(E1072,5,2))="18","B.COM",IF((MID(E1072,5,2))="19","ETE",IF((MID(E1072,5,2))="20","CS",IF((MID(E1072,5,2))="21","MA-ENG(P)",IF((MID(E1072,5,2))="22","MA-ENG(F)",IF((MID(E1072,5,2))="23","TE",IF((MID(E1072,5,2))="24","JMC",IF((MID(E1072,5,2))="25","MS-CSE",IF((MID(E1072,5,2))="26","LLB(H)",IF((MID(E1072,5,2))="27","BRE",IF((MID(E1072,5,2))="28","MSS-JMC",IF((MID(E1072,5,2))="29","PHARMACY",IF((MID(E1072,5,2))="30","ESDM",IF((MID(E1072,5,2))="31","MS-ETE",IF((MID(E1072,5,2))="32","MS-TE",IF((MID(E1072,5,2))="33","EEE",IF((MID(E1072,5,2))="34","NFE",IF((MID(E1072,5,2))="35","SWE",IF((MID(E1072,5,2))="36","LLB(P)",IF((MID(E1072,5,2))="37","LLM(Pre)",IF((MID(E1072,5,2))="38","LLM(F)",IF((MID(E1072,5,2))="39","ICT",IF((MID(E1072,5,2))="40","MTCA",IF((MID(E1072,5,2))="41","MS-PH",IF((MID(E1072,5,2))="42","ARCH",IF((MID(E1072,5,2))="43","THM",IF((MID(E1072,5,2))="44","MS-SWE",IF((MID(E1072,5,2))="45","ENTRE",IF((MID(E1072,5,2))="46","M-PHARM",IF((MID(E1072,5,2))="47","CIVIL-ENG",0)))))))))))))))))))))))))))))))))))))</f>
        <v/>
      </c>
      <c r="G1072" s="90">
        <f>IF((LEFT(E1072,3))="063","Fall-2006",IF((LEFT(E1072,3))="071","Spring-2007",IF((LEFT(E1072,3))="072","Summer-2007",IF((LEFT(E1072,3))="073","Fall-2007",IF((LEFT(E1072,3))="081","Spring-2008",IF((LEFT(E1072,3))="082","Summer-2008",IF((LEFT(E1072,3))="083","Fall-2008",IF((LEFT(E1072,3))="091","Spring-2009",IF((LEFT(E1072,3))="092","Summer-2009",IF((LEFT(E1072,3))="093","Fall-2009",IF((LEFT(E1072,3))="101","Spring-2010",IF((LEFT(E1072,3))="102","Summer-2010",IF((LEFT(E1072,3))="103","Fall-2010",IF((LEFT(E1072,3))="111","Spring-2011",IF((LEFT(E1072,3))="112","Summer-2011",IF((LEFT(E1072,3))="113","Fall-2011",IF((LEFT(E1072,3))="121","Spring-2012",IF((LEFT(E1072,3))="122","Summer-2012",IF((LEFT(E1072,3))="123","Fall-2012",IF((LEFT(E1072,3))="131","Spring-2013",IF((LEFT(E1072,3))="132","Summer-2013",IF((LEFT(E1072,3))="133","Fall-2013",IF((LEFT(E1072,3))="141","Spring-2014",IF((LEFT(E1072,3))="142","Summer-2014",IF((LEFT(E1072,3))="143","Fall-2014",0)))))))))))))))))))))))))</f>
        <v/>
      </c>
      <c r="H1072" s="77" t="inlineStr">
        <is>
          <t xml:space="preserve">Fall  </t>
        </is>
      </c>
      <c r="I1072" s="71" t="inlineStr">
        <is>
          <t>-</t>
        </is>
      </c>
      <c r="J1072" s="77" t="inlineStr">
        <is>
          <t>-</t>
        </is>
      </c>
      <c r="K1072" s="77" t="inlineStr">
        <is>
          <t>12/Ka, Road-2, Shamoli</t>
        </is>
      </c>
      <c r="L1072" s="77" t="inlineStr">
        <is>
          <t>Chordharosspur, Bholahat
Chapinawabganj</t>
        </is>
      </c>
      <c r="M1072" s="76" t="inlineStr">
        <is>
          <t>8801746855552</t>
        </is>
      </c>
      <c r="N1072" s="77" t="inlineStr">
        <is>
          <t>mamunur2rashid@gmail.com</t>
        </is>
      </c>
    </row>
    <row customHeight="1" ht="12.75" r="1073" s="161">
      <c r="A1073" s="10" t="n"/>
      <c r="B1073" s="77" t="n">
        <v>1075</v>
      </c>
      <c r="C1073" s="77" t="n"/>
      <c r="D1073" s="98" t="inlineStr">
        <is>
          <t>Md. Mashiur 
Rahaman</t>
        </is>
      </c>
      <c r="E1073" s="98" t="inlineStr">
        <is>
          <t>112-11-2086</t>
        </is>
      </c>
      <c r="F1073" s="49">
        <f>IF((MID(E1073,5,2))="10","ENG",IF((MID(E1073,5,2))="11","BBA",IF((MID(E1073,5,2))="12","MBA(E)",IF((MID(E1073,5,2))="14","MBA",IF((MID(E1073,5,2))="15","CSE",IF((MID(E1073,5,2))="16","CIS",IF((MID(E1073,5,2))="17","MS-MIS",IF((MID(E1073,5,2))="18","B.COM",IF((MID(E1073,5,2))="19","ETE",IF((MID(E1073,5,2))="20","CS",IF((MID(E1073,5,2))="21","MA-ENG(P)",IF((MID(E1073,5,2))="22","MA-ENG(F)",IF((MID(E1073,5,2))="23","TE",IF((MID(E1073,5,2))="24","JMC",IF((MID(E1073,5,2))="25","MS-CSE",IF((MID(E1073,5,2))="26","LLB(H)",IF((MID(E1073,5,2))="27","BRE",IF((MID(E1073,5,2))="28","MSS-JMC",IF((MID(E1073,5,2))="29","PHARMACY",IF((MID(E1073,5,2))="30","ESDM",IF((MID(E1073,5,2))="31","MS-ETE",IF((MID(E1073,5,2))="32","MS-TE",IF((MID(E1073,5,2))="33","EEE",IF((MID(E1073,5,2))="34","NFE",IF((MID(E1073,5,2))="35","SWE",IF((MID(E1073,5,2))="36","LLB(P)",IF((MID(E1073,5,2))="37","LLM(Pre)",IF((MID(E1073,5,2))="38","LLM(F)",IF((MID(E1073,5,2))="39","ICT",IF((MID(E1073,5,2))="40","MTCA",IF((MID(E1073,5,2))="41","MS-PH",IF((MID(E1073,5,2))="42","ARCH",IF((MID(E1073,5,2))="43","THM",IF((MID(E1073,5,2))="44","MS-SWE",IF((MID(E1073,5,2))="45","ENTRE",IF((MID(E1073,5,2))="46","M-PHARM",IF((MID(E1073,5,2))="47","CIVIL-ENG",0)))))))))))))))))))))))))))))))))))))</f>
        <v/>
      </c>
      <c r="G1073" s="90">
        <f>IF((LEFT(E1073,3))="063","Fall-2006",IF((LEFT(E1073,3))="071","Spring-2007",IF((LEFT(E1073,3))="072","Summer-2007",IF((LEFT(E1073,3))="073","Fall-2007",IF((LEFT(E1073,3))="081","Spring-2008",IF((LEFT(E1073,3))="082","Summer-2008",IF((LEFT(E1073,3))="083","Fall-2008",IF((LEFT(E1073,3))="091","Spring-2009",IF((LEFT(E1073,3))="092","Summer-2009",IF((LEFT(E1073,3))="093","Fall-2009",IF((LEFT(E1073,3))="101","Spring-2010",IF((LEFT(E1073,3))="102","Summer-2010",IF((LEFT(E1073,3))="103","Fall-2010",IF((LEFT(E1073,3))="111","Spring-2011",IF((LEFT(E1073,3))="112","Summer-2011",IF((LEFT(E1073,3))="113","Fall-2011",IF((LEFT(E1073,3))="121","Spring-2012",IF((LEFT(E1073,3))="122","Summer-2012",IF((LEFT(E1073,3))="123","Fall-2012",IF((LEFT(E1073,3))="131","Spring-2013",IF((LEFT(E1073,3))="132","Summer-2013",IF((LEFT(E1073,3))="133","Fall-2013",IF((LEFT(E1073,3))="141","Spring-2014",IF((LEFT(E1073,3))="142","Summer-2014",IF((LEFT(E1073,3))="143","Fall-2014",0)))))))))))))))))))))))))</f>
        <v/>
      </c>
      <c r="H1073" s="77" t="inlineStr">
        <is>
          <t>Spring
2015</t>
        </is>
      </c>
      <c r="I1073" s="71" t="inlineStr">
        <is>
          <t>Eastern Bank Ltd.</t>
        </is>
      </c>
      <c r="J1073" s="77" t="inlineStr">
        <is>
          <t>Sales
Executive</t>
        </is>
      </c>
      <c r="K1073" s="77" t="inlineStr">
        <is>
          <t>H#94/1, Ground Floor, 
Crescent Road, Dhanmondi, 
Dhaka</t>
        </is>
      </c>
      <c r="L1073" s="77" t="inlineStr">
        <is>
          <t>Sondharoy, Bongaon, 
Ranisankail
Thakurgaon</t>
        </is>
      </c>
      <c r="M1073" s="76" t="inlineStr">
        <is>
          <t>8801737373682</t>
        </is>
      </c>
      <c r="N1073" s="77" t="inlineStr">
        <is>
          <t>mashiur11-2086@diu.edu.bd</t>
        </is>
      </c>
    </row>
    <row customHeight="1" ht="12.75" r="1074" s="161">
      <c r="A1074" s="10" t="n"/>
      <c r="B1074" s="77" t="n">
        <v>1076</v>
      </c>
      <c r="C1074" s="77" t="n"/>
      <c r="D1074" s="98" t="inlineStr">
        <is>
          <t>Majbah Uddin</t>
        </is>
      </c>
      <c r="E1074" s="98" t="inlineStr">
        <is>
          <t>111-11-1789</t>
        </is>
      </c>
      <c r="F1074" s="49">
        <f>IF((MID(E1074,5,2))="10","ENG",IF((MID(E1074,5,2))="11","BBA",IF((MID(E1074,5,2))="12","MBA(E)",IF((MID(E1074,5,2))="14","MBA",IF((MID(E1074,5,2))="15","CSE",IF((MID(E1074,5,2))="16","CIS",IF((MID(E1074,5,2))="17","MS-MIS",IF((MID(E1074,5,2))="18","B.COM",IF((MID(E1074,5,2))="19","ETE",IF((MID(E1074,5,2))="20","CS",IF((MID(E1074,5,2))="21","MA-ENG(P)",IF((MID(E1074,5,2))="22","MA-ENG(F)",IF((MID(E1074,5,2))="23","TE",IF((MID(E1074,5,2))="24","JMC",IF((MID(E1074,5,2))="25","MS-CSE",IF((MID(E1074,5,2))="26","LLB(H)",IF((MID(E1074,5,2))="27","BRE",IF((MID(E1074,5,2))="28","MSS-JMC",IF((MID(E1074,5,2))="29","PHARMACY",IF((MID(E1074,5,2))="30","ESDM",IF((MID(E1074,5,2))="31","MS-ETE",IF((MID(E1074,5,2))="32","MS-TE",IF((MID(E1074,5,2))="33","EEE",IF((MID(E1074,5,2))="34","NFE",IF((MID(E1074,5,2))="35","SWE",IF((MID(E1074,5,2))="36","LLB(P)",IF((MID(E1074,5,2))="37","LLM(Pre)",IF((MID(E1074,5,2))="38","LLM(F)",IF((MID(E1074,5,2))="39","ICT",IF((MID(E1074,5,2))="40","MTCA",IF((MID(E1074,5,2))="41","MS-PH",IF((MID(E1074,5,2))="42","ARCH",IF((MID(E1074,5,2))="43","THM",IF((MID(E1074,5,2))="44","MS-SWE",IF((MID(E1074,5,2))="45","ENTRE",IF((MID(E1074,5,2))="46","M-PHARM",IF((MID(E1074,5,2))="47","CIVIL-ENG",0)))))))))))))))))))))))))))))))))))))</f>
        <v/>
      </c>
      <c r="G1074" s="90">
        <f>IF((LEFT(E1074,3))="063","Fall-2006",IF((LEFT(E1074,3))="071","Spring-2007",IF((LEFT(E1074,3))="072","Summer-2007",IF((LEFT(E1074,3))="073","Fall-2007",IF((LEFT(E1074,3))="081","Spring-2008",IF((LEFT(E1074,3))="082","Summer-2008",IF((LEFT(E1074,3))="083","Fall-2008",IF((LEFT(E1074,3))="091","Spring-2009",IF((LEFT(E1074,3))="092","Summer-2009",IF((LEFT(E1074,3))="093","Fall-2009",IF((LEFT(E1074,3))="101","Spring-2010",IF((LEFT(E1074,3))="102","Summer-2010",IF((LEFT(E1074,3))="103","Fall-2010",IF((LEFT(E1074,3))="111","Spring-2011",IF((LEFT(E1074,3))="112","Summer-2011",IF((LEFT(E1074,3))="113","Fall-2011",IF((LEFT(E1074,3))="121","Spring-2012",IF((LEFT(E1074,3))="122","Summer-2012",IF((LEFT(E1074,3))="123","Fall-2012",IF((LEFT(E1074,3))="131","Spring-2013",IF((LEFT(E1074,3))="132","Summer-2013",IF((LEFT(E1074,3))="133","Fall-2013",IF((LEFT(E1074,3))="141","Spring-2014",IF((LEFT(E1074,3))="142","Summer-2014",IF((LEFT(E1074,3))="143","Fall-2014",0)))))))))))))))))))))))))</f>
        <v/>
      </c>
      <c r="H1074" s="77" t="inlineStr">
        <is>
          <t>Fall 2014</t>
        </is>
      </c>
      <c r="I1074" s="71" t="inlineStr">
        <is>
          <t>-</t>
        </is>
      </c>
      <c r="J1074" s="77" t="inlineStr">
        <is>
          <t>-</t>
        </is>
      </c>
      <c r="K1074" s="77" t="inlineStr">
        <is>
          <t>Muslimnagar, Zeropoint,
South Matuail, Demra
Dhaka-1362</t>
        </is>
      </c>
      <c r="L1074" s="77" t="inlineStr">
        <is>
          <t>Sreepur, Joypur, Homna, 
Comilla</t>
        </is>
      </c>
      <c r="M1074" s="76" t="inlineStr">
        <is>
          <t>8801914002235</t>
        </is>
      </c>
      <c r="N1074" s="77" t="inlineStr">
        <is>
          <t>-</t>
        </is>
      </c>
    </row>
    <row customHeight="1" ht="12.75" r="1075" s="161">
      <c r="A1075" s="10" t="n"/>
      <c r="B1075" s="77" t="n">
        <v>1077</v>
      </c>
      <c r="C1075" s="77" t="n"/>
      <c r="D1075" s="98" t="inlineStr">
        <is>
          <t>Mirajul Islam</t>
        </is>
      </c>
      <c r="E1075" s="98" t="inlineStr">
        <is>
          <t>111-11-1792</t>
        </is>
      </c>
      <c r="F1075" s="49">
        <f>IF((MID(E1075,5,2))="10","ENG",IF((MID(E1075,5,2))="11","BBA",IF((MID(E1075,5,2))="12","MBA(E)",IF((MID(E1075,5,2))="14","MBA",IF((MID(E1075,5,2))="15","CSE",IF((MID(E1075,5,2))="16","CIS",IF((MID(E1075,5,2))="17","MS-MIS",IF((MID(E1075,5,2))="18","B.COM",IF((MID(E1075,5,2))="19","ETE",IF((MID(E1075,5,2))="20","CS",IF((MID(E1075,5,2))="21","MA-ENG(P)",IF((MID(E1075,5,2))="22","MA-ENG(F)",IF((MID(E1075,5,2))="23","TE",IF((MID(E1075,5,2))="24","JMC",IF((MID(E1075,5,2))="25","MS-CSE",IF((MID(E1075,5,2))="26","LLB(H)",IF((MID(E1075,5,2))="27","BRE",IF((MID(E1075,5,2))="28","MSS-JMC",IF((MID(E1075,5,2))="29","PHARMACY",IF((MID(E1075,5,2))="30","ESDM",IF((MID(E1075,5,2))="31","MS-ETE",IF((MID(E1075,5,2))="32","MS-TE",IF((MID(E1075,5,2))="33","EEE",IF((MID(E1075,5,2))="34","NFE",IF((MID(E1075,5,2))="35","SWE",IF((MID(E1075,5,2))="36","LLB(P)",IF((MID(E1075,5,2))="37","LLM(Pre)",IF((MID(E1075,5,2))="38","LLM(F)",IF((MID(E1075,5,2))="39","ICT",IF((MID(E1075,5,2))="40","MTCA",IF((MID(E1075,5,2))="41","MS-PH",IF((MID(E1075,5,2))="42","ARCH",IF((MID(E1075,5,2))="43","THM",IF((MID(E1075,5,2))="44","MS-SWE",IF((MID(E1075,5,2))="45","ENTRE",IF((MID(E1075,5,2))="46","M-PHARM",IF((MID(E1075,5,2))="47","CIVIL-ENG",0)))))))))))))))))))))))))))))))))))))</f>
        <v/>
      </c>
      <c r="G1075" s="90">
        <f>IF((LEFT(E1075,3))="063","Fall-2006",IF((LEFT(E1075,3))="071","Spring-2007",IF((LEFT(E1075,3))="072","Summer-2007",IF((LEFT(E1075,3))="073","Fall-2007",IF((LEFT(E1075,3))="081","Spring-2008",IF((LEFT(E1075,3))="082","Summer-2008",IF((LEFT(E1075,3))="083","Fall-2008",IF((LEFT(E1075,3))="091","Spring-2009",IF((LEFT(E1075,3))="092","Summer-2009",IF((LEFT(E1075,3))="093","Fall-2009",IF((LEFT(E1075,3))="101","Spring-2010",IF((LEFT(E1075,3))="102","Summer-2010",IF((LEFT(E1075,3))="103","Fall-2010",IF((LEFT(E1075,3))="111","Spring-2011",IF((LEFT(E1075,3))="112","Summer-2011",IF((LEFT(E1075,3))="113","Fall-2011",IF((LEFT(E1075,3))="121","Spring-2012",IF((LEFT(E1075,3))="122","Summer-2012",IF((LEFT(E1075,3))="123","Fall-2012",IF((LEFT(E1075,3))="131","Spring-2013",IF((LEFT(E1075,3))="132","Summer-2013",IF((LEFT(E1075,3))="133","Fall-2013",IF((LEFT(E1075,3))="141","Spring-2014",IF((LEFT(E1075,3))="142","Summer-2014",IF((LEFT(E1075,3))="143","Fall-2014",0)))))))))))))))))))))))))</f>
        <v/>
      </c>
      <c r="H1075" s="77" t="inlineStr">
        <is>
          <t>Spring
2015</t>
        </is>
      </c>
      <c r="I1075" s="71" t="inlineStr">
        <is>
          <t>-</t>
        </is>
      </c>
      <c r="J1075" s="77" t="inlineStr">
        <is>
          <t>-</t>
        </is>
      </c>
      <c r="K1075" s="77" t="inlineStr">
        <is>
          <t>North Pangoan, South
Keranigonj, Dhaka</t>
        </is>
      </c>
      <c r="L1075" s="77" t="inlineStr">
        <is>
          <t>North Pangoan, South
Keranigonj, Dhaka</t>
        </is>
      </c>
      <c r="M1075" s="76" t="inlineStr">
        <is>
          <t>8801838698525</t>
        </is>
      </c>
      <c r="N1075" s="77" t="inlineStr">
        <is>
          <t>mirajul1792@diu.edu.bd</t>
        </is>
      </c>
    </row>
    <row customHeight="1" ht="12.75" r="1076" s="161">
      <c r="A1076" s="10" t="n"/>
      <c r="B1076" s="77" t="n">
        <v>1078</v>
      </c>
      <c r="C1076" s="77" t="n"/>
      <c r="D1076" s="98" t="inlineStr">
        <is>
          <t>Md. Emran Hossain</t>
        </is>
      </c>
      <c r="E1076" s="98" t="inlineStr">
        <is>
          <t>122-15-1927</t>
        </is>
      </c>
      <c r="F1076" s="49">
        <f>IF((MID(E1076,5,2))="10","ENG",IF((MID(E1076,5,2))="11","BBA",IF((MID(E1076,5,2))="12","MBA(E)",IF((MID(E1076,5,2))="14","MBA",IF((MID(E1076,5,2))="15","CSE",IF((MID(E1076,5,2))="16","CIS",IF((MID(E1076,5,2))="17","MS-MIS",IF((MID(E1076,5,2))="18","B.COM",IF((MID(E1076,5,2))="19","ETE",IF((MID(E1076,5,2))="20","CS",IF((MID(E1076,5,2))="21","MA-ENG(P)",IF((MID(E1076,5,2))="22","MA-ENG(F)",IF((MID(E1076,5,2))="23","TE",IF((MID(E1076,5,2))="24","JMC",IF((MID(E1076,5,2))="25","MS-CSE",IF((MID(E1076,5,2))="26","LLB(H)",IF((MID(E1076,5,2))="27","BRE",IF((MID(E1076,5,2))="28","MSS-JMC",IF((MID(E1076,5,2))="29","PHARMACY",IF((MID(E1076,5,2))="30","ESDM",IF((MID(E1076,5,2))="31","MS-ETE",IF((MID(E1076,5,2))="32","MS-TE",IF((MID(E1076,5,2))="33","EEE",IF((MID(E1076,5,2))="34","NFE",IF((MID(E1076,5,2))="35","SWE",IF((MID(E1076,5,2))="36","LLB(P)",IF((MID(E1076,5,2))="37","LLM(Pre)",IF((MID(E1076,5,2))="38","LLM(F)",IF((MID(E1076,5,2))="39","ICT",IF((MID(E1076,5,2))="40","MTCA",IF((MID(E1076,5,2))="41","MS-PH",IF((MID(E1076,5,2))="42","ARCH",IF((MID(E1076,5,2))="43","THM",IF((MID(E1076,5,2))="44","MS-SWE",IF((MID(E1076,5,2))="45","ENTRE",IF((MID(E1076,5,2))="46","M-PHARM",IF((MID(E1076,5,2))="47","CIVIL-ENG",0)))))))))))))))))))))))))))))))))))))</f>
        <v/>
      </c>
      <c r="G1076" s="90">
        <f>IF((LEFT(E1076,3))="063","Fall-2006",IF((LEFT(E1076,3))="071","Spring-2007",IF((LEFT(E1076,3))="072","Summer-2007",IF((LEFT(E1076,3))="073","Fall-2007",IF((LEFT(E1076,3))="081","Spring-2008",IF((LEFT(E1076,3))="082","Summer-2008",IF((LEFT(E1076,3))="083","Fall-2008",IF((LEFT(E1076,3))="091","Spring-2009",IF((LEFT(E1076,3))="092","Summer-2009",IF((LEFT(E1076,3))="093","Fall-2009",IF((LEFT(E1076,3))="101","Spring-2010",IF((LEFT(E1076,3))="102","Summer-2010",IF((LEFT(E1076,3))="103","Fall-2010",IF((LEFT(E1076,3))="111","Spring-2011",IF((LEFT(E1076,3))="112","Summer-2011",IF((LEFT(E1076,3))="113","Fall-2011",IF((LEFT(E1076,3))="121","Spring-2012",IF((LEFT(E1076,3))="122","Summer-2012",IF((LEFT(E1076,3))="123","Fall-2012",IF((LEFT(E1076,3))="131","Spring-2013",IF((LEFT(E1076,3))="132","Summer-2013",IF((LEFT(E1076,3))="133","Fall-2013",IF((LEFT(E1076,3))="141","Spring-2014",IF((LEFT(E1076,3))="142","Summer-2014",IF((LEFT(E1076,3))="143","Fall-2014",0)))))))))))))))))))))))))</f>
        <v/>
      </c>
      <c r="H1076" s="77" t="inlineStr">
        <is>
          <t xml:space="preserve">Spring </t>
        </is>
      </c>
      <c r="I1076" s="71" t="inlineStr">
        <is>
          <t>-</t>
        </is>
      </c>
      <c r="J1076" s="77" t="inlineStr">
        <is>
          <t>-</t>
        </is>
      </c>
      <c r="K1076" s="77" t="inlineStr">
        <is>
          <t>60/1, Sukrabad, 1st Floor
Dhanmondi 32, Dhaka</t>
        </is>
      </c>
      <c r="L1076" s="77" t="inlineStr">
        <is>
          <t>60/1, Sukrabad, 1st Floor
Dhanmondi 32, Dhaka</t>
        </is>
      </c>
      <c r="M1076" s="95" t="n">
        <v>8801939895657</v>
      </c>
      <c r="N1076" s="77" t="inlineStr">
        <is>
          <t>emran0102@gmail.com</t>
        </is>
      </c>
    </row>
    <row customHeight="1" ht="25.5" r="1077" s="161">
      <c r="A1077" s="10" t="n"/>
      <c r="B1077" s="77" t="n">
        <v>1079</v>
      </c>
      <c r="C1077" s="77" t="n"/>
      <c r="D1077" s="98" t="inlineStr">
        <is>
          <t>Md. Mahmudul Hasan
Bhuiyan</t>
        </is>
      </c>
      <c r="E1077" s="98" t="inlineStr">
        <is>
          <t>111-33-485</t>
        </is>
      </c>
      <c r="F1077" s="49">
        <f>IF((MID(E1077,5,2))="10","ENG",IF((MID(E1077,5,2))="11","BBA",IF((MID(E1077,5,2))="12","MBA(E)",IF((MID(E1077,5,2))="14","MBA",IF((MID(E1077,5,2))="15","CSE",IF((MID(E1077,5,2))="16","CIS",IF((MID(E1077,5,2))="17","MS-MIS",IF((MID(E1077,5,2))="18","B.COM",IF((MID(E1077,5,2))="19","ETE",IF((MID(E1077,5,2))="20","CS",IF((MID(E1077,5,2))="21","MA-ENG(P)",IF((MID(E1077,5,2))="22","MA-ENG(F)",IF((MID(E1077,5,2))="23","TE",IF((MID(E1077,5,2))="24","JMC",IF((MID(E1077,5,2))="25","MS-CSE",IF((MID(E1077,5,2))="26","LLB(H)",IF((MID(E1077,5,2))="27","BRE",IF((MID(E1077,5,2))="28","MSS-JMC",IF((MID(E1077,5,2))="29","PHARMACY",IF((MID(E1077,5,2))="30","ESDM",IF((MID(E1077,5,2))="31","MS-ETE",IF((MID(E1077,5,2))="32","MS-TE",IF((MID(E1077,5,2))="33","EEE",IF((MID(E1077,5,2))="34","NFE",IF((MID(E1077,5,2))="35","SWE",IF((MID(E1077,5,2))="36","LLB(P)",IF((MID(E1077,5,2))="37","LLM(Pre)",IF((MID(E1077,5,2))="38","LLM(F)",IF((MID(E1077,5,2))="39","ICT",IF((MID(E1077,5,2))="40","MTCA",IF((MID(E1077,5,2))="41","MS-PH",IF((MID(E1077,5,2))="42","ARCH",IF((MID(E1077,5,2))="43","THM",IF((MID(E1077,5,2))="44","MS-SWE",IF((MID(E1077,5,2))="45","ENTRE",IF((MID(E1077,5,2))="46","M-PHARM",IF((MID(E1077,5,2))="47","CIVIL-ENG",0)))))))))))))))))))))))))))))))))))))</f>
        <v/>
      </c>
      <c r="G1077" s="90">
        <f>IF((LEFT(E1077,3))="063","Fall-2006",IF((LEFT(E1077,3))="071","Spring-2007",IF((LEFT(E1077,3))="072","Summer-2007",IF((LEFT(E1077,3))="073","Fall-2007",IF((LEFT(E1077,3))="081","Spring-2008",IF((LEFT(E1077,3))="082","Summer-2008",IF((LEFT(E1077,3))="083","Fall-2008",IF((LEFT(E1077,3))="091","Spring-2009",IF((LEFT(E1077,3))="092","Summer-2009",IF((LEFT(E1077,3))="093","Fall-2009",IF((LEFT(E1077,3))="101","Spring-2010",IF((LEFT(E1077,3))="102","Summer-2010",IF((LEFT(E1077,3))="103","Fall-2010",IF((LEFT(E1077,3))="111","Spring-2011",IF((LEFT(E1077,3))="112","Summer-2011",IF((LEFT(E1077,3))="113","Fall-2011",IF((LEFT(E1077,3))="121","Spring-2012",IF((LEFT(E1077,3))="122","Summer-2012",IF((LEFT(E1077,3))="123","Fall-2012",IF((LEFT(E1077,3))="131","Spring-2013",IF((LEFT(E1077,3))="132","Summer-2013",IF((LEFT(E1077,3))="133","Fall-2013",IF((LEFT(E1077,3))="141","Spring-2014",IF((LEFT(E1077,3))="142","Summer-2014",IF((LEFT(E1077,3))="143","Fall-2014",0)))))))))))))))))))))))))</f>
        <v/>
      </c>
      <c r="H1077" s="77" t="inlineStr">
        <is>
          <t>Summer
2014</t>
        </is>
      </c>
      <c r="I1077" s="71" t="inlineStr">
        <is>
          <t>Systech Unimax
Limited</t>
        </is>
      </c>
      <c r="J1077" s="77" t="inlineStr">
        <is>
          <t>Sr. Executive
(B&amp;D)</t>
        </is>
      </c>
      <c r="K1077" s="77" t="inlineStr">
        <is>
          <t>Razzak Plaza(8th Floor)
New Eskaton Road, 
Moghbazar Circle, Dhaka</t>
        </is>
      </c>
      <c r="L1077" s="77" t="inlineStr">
        <is>
          <t>Moharong (Wapda Road)
PO&amp;PS: Chandina, Dist:
Comilla-3510</t>
        </is>
      </c>
      <c r="M1077" s="76" t="inlineStr">
        <is>
          <t>8801911245525</t>
        </is>
      </c>
      <c r="N1077" s="77" t="inlineStr">
        <is>
          <t>mahmud007hasan@gmail.com</t>
        </is>
      </c>
    </row>
    <row customHeight="1" ht="12.75" r="1078" s="161">
      <c r="A1078" s="10" t="n"/>
      <c r="B1078" s="77" t="n">
        <v>1080</v>
      </c>
      <c r="C1078" s="77" t="n"/>
      <c r="D1078" s="98" t="inlineStr">
        <is>
          <t>Md. Mazarul Islam</t>
        </is>
      </c>
      <c r="E1078" s="98" t="inlineStr">
        <is>
          <t>103-11-1752</t>
        </is>
      </c>
      <c r="F1078" s="49">
        <f>IF((MID(E1078,5,2))="10","ENG",IF((MID(E1078,5,2))="11","BBA",IF((MID(E1078,5,2))="12","MBA(E)",IF((MID(E1078,5,2))="14","MBA",IF((MID(E1078,5,2))="15","CSE",IF((MID(E1078,5,2))="16","CIS",IF((MID(E1078,5,2))="17","MS-MIS",IF((MID(E1078,5,2))="18","B.COM",IF((MID(E1078,5,2))="19","ETE",IF((MID(E1078,5,2))="20","CS",IF((MID(E1078,5,2))="21","MA-ENG(P)",IF((MID(E1078,5,2))="22","MA-ENG(F)",IF((MID(E1078,5,2))="23","TE",IF((MID(E1078,5,2))="24","JMC",IF((MID(E1078,5,2))="25","MS-CSE",IF((MID(E1078,5,2))="26","LLB(H)",IF((MID(E1078,5,2))="27","BRE",IF((MID(E1078,5,2))="28","MSS-JMC",IF((MID(E1078,5,2))="29","PHARMACY",IF((MID(E1078,5,2))="30","ESDM",IF((MID(E1078,5,2))="31","MS-ETE",IF((MID(E1078,5,2))="32","MS-TE",IF((MID(E1078,5,2))="33","EEE",IF((MID(E1078,5,2))="34","NFE",IF((MID(E1078,5,2))="35","SWE",IF((MID(E1078,5,2))="36","LLB(P)",IF((MID(E1078,5,2))="37","LLM(Pre)",IF((MID(E1078,5,2))="38","LLM(F)",IF((MID(E1078,5,2))="39","ICT",IF((MID(E1078,5,2))="40","MTCA",IF((MID(E1078,5,2))="41","MS-PH",IF((MID(E1078,5,2))="42","ARCH",IF((MID(E1078,5,2))="43","THM",IF((MID(E1078,5,2))="44","MS-SWE",IF((MID(E1078,5,2))="45","ENTRE",IF((MID(E1078,5,2))="46","M-PHARM",IF((MID(E1078,5,2))="47","CIVIL-ENG",0)))))))))))))))))))))))))))))))))))))</f>
        <v/>
      </c>
      <c r="G1078" s="90">
        <f>IF((LEFT(E1078,3))="063","Fall-2006",IF((LEFT(E1078,3))="071","Spring-2007",IF((LEFT(E1078,3))="072","Summer-2007",IF((LEFT(E1078,3))="073","Fall-2007",IF((LEFT(E1078,3))="081","Spring-2008",IF((LEFT(E1078,3))="082","Summer-2008",IF((LEFT(E1078,3))="083","Fall-2008",IF((LEFT(E1078,3))="091","Spring-2009",IF((LEFT(E1078,3))="092","Summer-2009",IF((LEFT(E1078,3))="093","Fall-2009",IF((LEFT(E1078,3))="101","Spring-2010",IF((LEFT(E1078,3))="102","Summer-2010",IF((LEFT(E1078,3))="103","Fall-2010",IF((LEFT(E1078,3))="111","Spring-2011",IF((LEFT(E1078,3))="112","Summer-2011",IF((LEFT(E1078,3))="113","Fall-2011",IF((LEFT(E1078,3))="121","Spring-2012",IF((LEFT(E1078,3))="122","Summer-2012",IF((LEFT(E1078,3))="123","Fall-2012",IF((LEFT(E1078,3))="131","Spring-2013",IF((LEFT(E1078,3))="132","Summer-2013",IF((LEFT(E1078,3))="133","Fall-2013",IF((LEFT(E1078,3))="141","Spring-2014",IF((LEFT(E1078,3))="142","Summer-2014",IF((LEFT(E1078,3))="143","Fall-2014",0)))))))))))))))))))))))))</f>
        <v/>
      </c>
      <c r="H1078" s="77" t="inlineStr">
        <is>
          <t>Summer
2014</t>
        </is>
      </c>
      <c r="I1078" s="74" t="inlineStr">
        <is>
          <t>Apnare.com</t>
        </is>
      </c>
      <c r="J1078" s="77" t="inlineStr">
        <is>
          <t>Managing
Partner &amp; CEO</t>
        </is>
      </c>
      <c r="K1078" s="77" t="inlineStr">
        <is>
          <t xml:space="preserve"> 69, Kalabagan, 3rd Floor
Dhaka</t>
        </is>
      </c>
      <c r="L1078" s="77" t="inlineStr">
        <is>
          <t>Panchora, Choranol
Burichong, Comilla</t>
        </is>
      </c>
      <c r="M1078" s="76" t="inlineStr">
        <is>
          <t>8801515210920</t>
        </is>
      </c>
      <c r="N1078" s="77" t="inlineStr">
        <is>
          <t>mazarul.apnaree@gmail.com</t>
        </is>
      </c>
    </row>
    <row customHeight="1" ht="12.75" r="1079" s="161">
      <c r="A1079" s="10" t="n"/>
      <c r="B1079" s="77" t="n">
        <v>1081</v>
      </c>
      <c r="C1079" s="77" t="n"/>
      <c r="D1079" s="98" t="inlineStr">
        <is>
          <t>Raja Tariqul Hasan
Tusher</t>
        </is>
      </c>
      <c r="E1079" s="98" t="inlineStr">
        <is>
          <t>101-15-944</t>
        </is>
      </c>
      <c r="F1079" s="49">
        <f>IF((MID(E1079,5,2))="10","ENG",IF((MID(E1079,5,2))="11","BBA",IF((MID(E1079,5,2))="12","MBA(E)",IF((MID(E1079,5,2))="14","MBA",IF((MID(E1079,5,2))="15","CSE",IF((MID(E1079,5,2))="16","CIS",IF((MID(E1079,5,2))="17","MS-MIS",IF((MID(E1079,5,2))="18","B.COM",IF((MID(E1079,5,2))="19","ETE",IF((MID(E1079,5,2))="20","CS",IF((MID(E1079,5,2))="21","MA-ENG(P)",IF((MID(E1079,5,2))="22","MA-ENG(F)",IF((MID(E1079,5,2))="23","TE",IF((MID(E1079,5,2))="24","JMC",IF((MID(E1079,5,2))="25","MS-CSE",IF((MID(E1079,5,2))="26","LLB(H)",IF((MID(E1079,5,2))="27","BRE",IF((MID(E1079,5,2))="28","MSS-JMC",IF((MID(E1079,5,2))="29","PHARMACY",IF((MID(E1079,5,2))="30","ESDM",IF((MID(E1079,5,2))="31","MS-ETE",IF((MID(E1079,5,2))="32","MS-TE",IF((MID(E1079,5,2))="33","EEE",IF((MID(E1079,5,2))="34","NFE",IF((MID(E1079,5,2))="35","SWE",IF((MID(E1079,5,2))="36","LLB(P)",IF((MID(E1079,5,2))="37","LLM(Pre)",IF((MID(E1079,5,2))="38","LLM(F)",IF((MID(E1079,5,2))="39","ICT",IF((MID(E1079,5,2))="40","MTCA",IF((MID(E1079,5,2))="41","MS-PH",IF((MID(E1079,5,2))="42","ARCH",IF((MID(E1079,5,2))="43","THM",IF((MID(E1079,5,2))="44","MS-SWE",IF((MID(E1079,5,2))="45","ENTRE",IF((MID(E1079,5,2))="46","M-PHARM",IF((MID(E1079,5,2))="47","CIVIL-ENG",0)))))))))))))))))))))))))))))))))))))</f>
        <v/>
      </c>
      <c r="G1079" s="90">
        <f>IF((LEFT(E1079,3))="063","Fall-2006",IF((LEFT(E1079,3))="071","Spring-2007",IF((LEFT(E1079,3))="072","Summer-2007",IF((LEFT(E1079,3))="073","Fall-2007",IF((LEFT(E1079,3))="081","Spring-2008",IF((LEFT(E1079,3))="082","Summer-2008",IF((LEFT(E1079,3))="083","Fall-2008",IF((LEFT(E1079,3))="091","Spring-2009",IF((LEFT(E1079,3))="092","Summer-2009",IF((LEFT(E1079,3))="093","Fall-2009",IF((LEFT(E1079,3))="101","Spring-2010",IF((LEFT(E1079,3))="102","Summer-2010",IF((LEFT(E1079,3))="103","Fall-2010",IF((LEFT(E1079,3))="111","Spring-2011",IF((LEFT(E1079,3))="112","Summer-2011",IF((LEFT(E1079,3))="113","Fall-2011",IF((LEFT(E1079,3))="121","Spring-2012",IF((LEFT(E1079,3))="122","Summer-2012",IF((LEFT(E1079,3))="123","Fall-2012",IF((LEFT(E1079,3))="131","Spring-2013",IF((LEFT(E1079,3))="132","Summer-2013",IF((LEFT(E1079,3))="133","Fall-2013",IF((LEFT(E1079,3))="141","Spring-2014",IF((LEFT(E1079,3))="142","Summer-2014",IF((LEFT(E1079,3))="143","Fall-2014",0)))))))))))))))))))))))))</f>
        <v/>
      </c>
      <c r="H1079" s="77" t="inlineStr">
        <is>
          <t>Fall 2014</t>
        </is>
      </c>
      <c r="I1079" s="71" t="inlineStr">
        <is>
          <t>DIU</t>
        </is>
      </c>
      <c r="J1079" s="77" t="inlineStr">
        <is>
          <t>Lecturer</t>
        </is>
      </c>
      <c r="K1079" s="77" t="inlineStr">
        <is>
          <t>458, Chandramallika, IA,
Senpara, Mirpur-13</t>
        </is>
      </c>
      <c r="L1079" s="77" t="inlineStr">
        <is>
          <t>71/3/B, 8-A, Palashnagar,
Pallabi, Dhaka</t>
        </is>
      </c>
      <c r="M1079" s="76" t="inlineStr">
        <is>
          <t>8801675193182</t>
        </is>
      </c>
      <c r="N1079" s="77" t="inlineStr">
        <is>
          <t>tusharmub12@gmail.com</t>
        </is>
      </c>
    </row>
    <row customHeight="1" ht="12.75" r="1080" s="161">
      <c r="A1080" s="10" t="n"/>
      <c r="B1080" s="77" t="n">
        <v>1082</v>
      </c>
      <c r="C1080" s="77" t="n"/>
      <c r="D1080" s="98" t="inlineStr">
        <is>
          <t>Mst. Umme Habiba</t>
        </is>
      </c>
      <c r="E1080" s="98" t="inlineStr">
        <is>
          <t>101-33-176</t>
        </is>
      </c>
      <c r="F1080" s="49">
        <f>IF((MID(E1080,5,2))="10","ENG",IF((MID(E1080,5,2))="11","BBA",IF((MID(E1080,5,2))="12","MBA(E)",IF((MID(E1080,5,2))="14","MBA",IF((MID(E1080,5,2))="15","CSE",IF((MID(E1080,5,2))="16","CIS",IF((MID(E1080,5,2))="17","MS-MIS",IF((MID(E1080,5,2))="18","B.COM",IF((MID(E1080,5,2))="19","ETE",IF((MID(E1080,5,2))="20","CS",IF((MID(E1080,5,2))="21","MA-ENG(P)",IF((MID(E1080,5,2))="22","MA-ENG(F)",IF((MID(E1080,5,2))="23","TE",IF((MID(E1080,5,2))="24","JMC",IF((MID(E1080,5,2))="25","MS-CSE",IF((MID(E1080,5,2))="26","LLB(H)",IF((MID(E1080,5,2))="27","BRE",IF((MID(E1080,5,2))="28","MSS-JMC",IF((MID(E1080,5,2))="29","PHARMACY",IF((MID(E1080,5,2))="30","ESDM",IF((MID(E1080,5,2))="31","MS-ETE",IF((MID(E1080,5,2))="32","MS-TE",IF((MID(E1080,5,2))="33","EEE",IF((MID(E1080,5,2))="34","NFE",IF((MID(E1080,5,2))="35","SWE",IF((MID(E1080,5,2))="36","LLB(P)",IF((MID(E1080,5,2))="37","LLM(Pre)",IF((MID(E1080,5,2))="38","LLM(F)",IF((MID(E1080,5,2))="39","ICT",IF((MID(E1080,5,2))="40","MTCA",IF((MID(E1080,5,2))="41","MS-PH",IF((MID(E1080,5,2))="42","ARCH",IF((MID(E1080,5,2))="43","THM",IF((MID(E1080,5,2))="44","MS-SWE",IF((MID(E1080,5,2))="45","ENTRE",IF((MID(E1080,5,2))="46","M-PHARM",IF((MID(E1080,5,2))="47","CIVIL-ENG",0)))))))))))))))))))))))))))))))))))))</f>
        <v/>
      </c>
      <c r="G1080" s="90">
        <f>IF((LEFT(E1080,3))="063","Fall-2006",IF((LEFT(E1080,3))="071","Spring-2007",IF((LEFT(E1080,3))="072","Summer-2007",IF((LEFT(E1080,3))="073","Fall-2007",IF((LEFT(E1080,3))="081","Spring-2008",IF((LEFT(E1080,3))="082","Summer-2008",IF((LEFT(E1080,3))="083","Fall-2008",IF((LEFT(E1080,3))="091","Spring-2009",IF((LEFT(E1080,3))="092","Summer-2009",IF((LEFT(E1080,3))="093","Fall-2009",IF((LEFT(E1080,3))="101","Spring-2010",IF((LEFT(E1080,3))="102","Summer-2010",IF((LEFT(E1080,3))="103","Fall-2010",IF((LEFT(E1080,3))="111","Spring-2011",IF((LEFT(E1080,3))="112","Summer-2011",IF((LEFT(E1080,3))="113","Fall-2011",IF((LEFT(E1080,3))="121","Spring-2012",IF((LEFT(E1080,3))="122","Summer-2012",IF((LEFT(E1080,3))="123","Fall-2012",IF((LEFT(E1080,3))="131","Spring-2013",IF((LEFT(E1080,3))="132","Summer-2013",IF((LEFT(E1080,3))="133","Fall-2013",IF((LEFT(E1080,3))="141","Spring-2014",IF((LEFT(E1080,3))="142","Summer-2014",IF((LEFT(E1080,3))="143","Fall-2014",0)))))))))))))))))))))))))</f>
        <v/>
      </c>
      <c r="H1080" s="77" t="inlineStr">
        <is>
          <t>Summer
2014</t>
        </is>
      </c>
      <c r="I1080" s="71" t="inlineStr">
        <is>
          <t>-</t>
        </is>
      </c>
      <c r="J1080" s="77" t="inlineStr">
        <is>
          <t>-</t>
        </is>
      </c>
      <c r="K1080" s="77" t="inlineStr">
        <is>
          <t>21/G, Block-D, Bashbari
Road, Mohammadpur</t>
        </is>
      </c>
      <c r="L1080" s="77" t="inlineStr">
        <is>
          <t>Vill: Chorshahadear, Po:
Dapunia, Dist: Pabna</t>
        </is>
      </c>
      <c r="M1080" s="76" t="inlineStr">
        <is>
          <t>8801760590159</t>
        </is>
      </c>
      <c r="N1080" s="77" t="inlineStr">
        <is>
          <t>umme.tuli@gmail.com</t>
        </is>
      </c>
    </row>
    <row customHeight="1" ht="12.75" r="1081" s="161">
      <c r="A1081" s="10" t="n"/>
      <c r="B1081" s="77" t="n">
        <v>1083</v>
      </c>
      <c r="C1081" s="77" t="n"/>
      <c r="D1081" s="98" t="inlineStr">
        <is>
          <t>Asikul Alam</t>
        </is>
      </c>
      <c r="E1081" s="98" t="inlineStr">
        <is>
          <t>101-33-133</t>
        </is>
      </c>
      <c r="F1081" s="49">
        <f>IF((MID(E1081,5,2))="10","ENG",IF((MID(E1081,5,2))="11","BBA",IF((MID(E1081,5,2))="12","MBA(E)",IF((MID(E1081,5,2))="14","MBA",IF((MID(E1081,5,2))="15","CSE",IF((MID(E1081,5,2))="16","CIS",IF((MID(E1081,5,2))="17","MS-MIS",IF((MID(E1081,5,2))="18","B.COM",IF((MID(E1081,5,2))="19","ETE",IF((MID(E1081,5,2))="20","CS",IF((MID(E1081,5,2))="21","MA-ENG(P)",IF((MID(E1081,5,2))="22","MA-ENG(F)",IF((MID(E1081,5,2))="23","TE",IF((MID(E1081,5,2))="24","JMC",IF((MID(E1081,5,2))="25","MS-CSE",IF((MID(E1081,5,2))="26","LLB(H)",IF((MID(E1081,5,2))="27","BRE",IF((MID(E1081,5,2))="28","MSS-JMC",IF((MID(E1081,5,2))="29","PHARMACY",IF((MID(E1081,5,2))="30","ESDM",IF((MID(E1081,5,2))="31","MS-ETE",IF((MID(E1081,5,2))="32","MS-TE",IF((MID(E1081,5,2))="33","EEE",IF((MID(E1081,5,2))="34","NFE",IF((MID(E1081,5,2))="35","SWE",IF((MID(E1081,5,2))="36","LLB(P)",IF((MID(E1081,5,2))="37","LLM(Pre)",IF((MID(E1081,5,2))="38","LLM(F)",IF((MID(E1081,5,2))="39","ICT",IF((MID(E1081,5,2))="40","MTCA",IF((MID(E1081,5,2))="41","MS-PH",IF((MID(E1081,5,2))="42","ARCH",IF((MID(E1081,5,2))="43","THM",IF((MID(E1081,5,2))="44","MS-SWE",IF((MID(E1081,5,2))="45","ENTRE",IF((MID(E1081,5,2))="46","M-PHARM",IF((MID(E1081,5,2))="47","CIVIL-ENG",0)))))))))))))))))))))))))))))))))))))</f>
        <v/>
      </c>
      <c r="G1081" s="90">
        <f>IF((LEFT(E1081,3))="063","Fall-2006",IF((LEFT(E1081,3))="071","Spring-2007",IF((LEFT(E1081,3))="072","Summer-2007",IF((LEFT(E1081,3))="073","Fall-2007",IF((LEFT(E1081,3))="081","Spring-2008",IF((LEFT(E1081,3))="082","Summer-2008",IF((LEFT(E1081,3))="083","Fall-2008",IF((LEFT(E1081,3))="091","Spring-2009",IF((LEFT(E1081,3))="092","Summer-2009",IF((LEFT(E1081,3))="093","Fall-2009",IF((LEFT(E1081,3))="101","Spring-2010",IF((LEFT(E1081,3))="102","Summer-2010",IF((LEFT(E1081,3))="103","Fall-2010",IF((LEFT(E1081,3))="111","Spring-2011",IF((LEFT(E1081,3))="112","Summer-2011",IF((LEFT(E1081,3))="113","Fall-2011",IF((LEFT(E1081,3))="121","Spring-2012",IF((LEFT(E1081,3))="122","Summer-2012",IF((LEFT(E1081,3))="123","Fall-2012",IF((LEFT(E1081,3))="131","Spring-2013",IF((LEFT(E1081,3))="132","Summer-2013",IF((LEFT(E1081,3))="133","Fall-2013",IF((LEFT(E1081,3))="141","Spring-2014",IF((LEFT(E1081,3))="142","Summer-2014",IF((LEFT(E1081,3))="143","Fall-2014",0)))))))))))))))))))))))))</f>
        <v/>
      </c>
      <c r="H1081" s="77" t="inlineStr">
        <is>
          <t>Summer
2014</t>
        </is>
      </c>
      <c r="I1081" s="71" t="inlineStr">
        <is>
          <t>-</t>
        </is>
      </c>
      <c r="J1081" s="77" t="inlineStr">
        <is>
          <t>-</t>
        </is>
      </c>
      <c r="K1081" s="77" t="inlineStr">
        <is>
          <t>105/2, Nondini, 5th Floor
Shukrabad, Dhaka</t>
        </is>
      </c>
      <c r="L1081" s="77" t="inlineStr">
        <is>
          <t>Asik Complex, Nawab Bari
Road, Bogra</t>
        </is>
      </c>
      <c r="M1081" s="76" t="inlineStr">
        <is>
          <t>8801914128615</t>
        </is>
      </c>
      <c r="N1081" s="77" t="inlineStr">
        <is>
          <t>asikul.asik@gmail.com</t>
        </is>
      </c>
    </row>
    <row customHeight="1" ht="25.5" r="1082" s="161">
      <c r="A1082" s="10" t="n"/>
      <c r="B1082" s="77" t="n">
        <v>1084</v>
      </c>
      <c r="C1082" s="77" t="n"/>
      <c r="D1082" s="98" t="inlineStr">
        <is>
          <t>Md. Sharifur 
Rahaman</t>
        </is>
      </c>
      <c r="E1082" s="98" t="inlineStr">
        <is>
          <t>111-33-568</t>
        </is>
      </c>
      <c r="F1082" s="49">
        <f>IF((MID(E1082,5,2))="10","ENG",IF((MID(E1082,5,2))="11","BBA",IF((MID(E1082,5,2))="12","MBA(E)",IF((MID(E1082,5,2))="14","MBA",IF((MID(E1082,5,2))="15","CSE",IF((MID(E1082,5,2))="16","CIS",IF((MID(E1082,5,2))="17","MS-MIS",IF((MID(E1082,5,2))="18","B.COM",IF((MID(E1082,5,2))="19","ETE",IF((MID(E1082,5,2))="20","CS",IF((MID(E1082,5,2))="21","MA-ENG(P)",IF((MID(E1082,5,2))="22","MA-ENG(F)",IF((MID(E1082,5,2))="23","TE",IF((MID(E1082,5,2))="24","JMC",IF((MID(E1082,5,2))="25","MS-CSE",IF((MID(E1082,5,2))="26","LLB(H)",IF((MID(E1082,5,2))="27","BRE",IF((MID(E1082,5,2))="28","MSS-JMC",IF((MID(E1082,5,2))="29","PHARMACY",IF((MID(E1082,5,2))="30","ESDM",IF((MID(E1082,5,2))="31","MS-ETE",IF((MID(E1082,5,2))="32","MS-TE",IF((MID(E1082,5,2))="33","EEE",IF((MID(E1082,5,2))="34","NFE",IF((MID(E1082,5,2))="35","SWE",IF((MID(E1082,5,2))="36","LLB(P)",IF((MID(E1082,5,2))="37","LLM(Pre)",IF((MID(E1082,5,2))="38","LLM(F)",IF((MID(E1082,5,2))="39","ICT",IF((MID(E1082,5,2))="40","MTCA",IF((MID(E1082,5,2))="41","MS-PH",IF((MID(E1082,5,2))="42","ARCH",IF((MID(E1082,5,2))="43","THM",IF((MID(E1082,5,2))="44","MS-SWE",IF((MID(E1082,5,2))="45","ENTRE",IF((MID(E1082,5,2))="46","M-PHARM",IF((MID(E1082,5,2))="47","CIVIL-ENG",0)))))))))))))))))))))))))))))))))))))</f>
        <v/>
      </c>
      <c r="G1082" s="90">
        <f>IF((LEFT(E1082,3))="063","Fall-2006",IF((LEFT(E1082,3))="071","Spring-2007",IF((LEFT(E1082,3))="072","Summer-2007",IF((LEFT(E1082,3))="073","Fall-2007",IF((LEFT(E1082,3))="081","Spring-2008",IF((LEFT(E1082,3))="082","Summer-2008",IF((LEFT(E1082,3))="083","Fall-2008",IF((LEFT(E1082,3))="091","Spring-2009",IF((LEFT(E1082,3))="092","Summer-2009",IF((LEFT(E1082,3))="093","Fall-2009",IF((LEFT(E1082,3))="101","Spring-2010",IF((LEFT(E1082,3))="102","Summer-2010",IF((LEFT(E1082,3))="103","Fall-2010",IF((LEFT(E1082,3))="111","Spring-2011",IF((LEFT(E1082,3))="112","Summer-2011",IF((LEFT(E1082,3))="113","Fall-2011",IF((LEFT(E1082,3))="121","Spring-2012",IF((LEFT(E1082,3))="122","Summer-2012",IF((LEFT(E1082,3))="123","Fall-2012",IF((LEFT(E1082,3))="131","Spring-2013",IF((LEFT(E1082,3))="132","Summer-2013",IF((LEFT(E1082,3))="133","Fall-2013",IF((LEFT(E1082,3))="141","Spring-2014",IF((LEFT(E1082,3))="142","Summer-2014",IF((LEFT(E1082,3))="143","Fall-2014",0)))))))))))))))))))))))))</f>
        <v/>
      </c>
      <c r="H1082" s="77" t="inlineStr">
        <is>
          <t>Summer
2014</t>
        </is>
      </c>
      <c r="I1082" s="71" t="inlineStr">
        <is>
          <t>The Farmers 
Bank Ltd.</t>
        </is>
      </c>
      <c r="J1082" s="77" t="inlineStr">
        <is>
          <t>TAO, ITD</t>
        </is>
      </c>
      <c r="K1082" s="77" t="inlineStr">
        <is>
          <t>59-61, Lotus Kamal Tower
-02, Gulsshan-1, Level-3
IT Division, Dhaka</t>
        </is>
      </c>
      <c r="L1082" s="77" t="inlineStr">
        <is>
          <t>Palgiri, Rahimanagor,
Kachua, Chandpur</t>
        </is>
      </c>
      <c r="M1082" s="76" t="inlineStr">
        <is>
          <t>8801819097396</t>
        </is>
      </c>
      <c r="N1082" s="77" t="inlineStr">
        <is>
          <t>shari568@gmail.com</t>
        </is>
      </c>
    </row>
    <row customHeight="1" ht="12.75" r="1083" s="161">
      <c r="A1083" s="10" t="n"/>
      <c r="B1083" s="77" t="n">
        <v>1085</v>
      </c>
      <c r="C1083" s="77" t="n"/>
      <c r="D1083" s="98" t="inlineStr">
        <is>
          <t>SK. Hasan Imam</t>
        </is>
      </c>
      <c r="E1083" s="98" t="inlineStr">
        <is>
          <t>103-33-369</t>
        </is>
      </c>
      <c r="F1083" s="49">
        <f>IF((MID(E1083,5,2))="10","ENG",IF((MID(E1083,5,2))="11","BBA",IF((MID(E1083,5,2))="12","MBA(E)",IF((MID(E1083,5,2))="14","MBA",IF((MID(E1083,5,2))="15","CSE",IF((MID(E1083,5,2))="16","CIS",IF((MID(E1083,5,2))="17","MS-MIS",IF((MID(E1083,5,2))="18","B.COM",IF((MID(E1083,5,2))="19","ETE",IF((MID(E1083,5,2))="20","CS",IF((MID(E1083,5,2))="21","MA-ENG(P)",IF((MID(E1083,5,2))="22","MA-ENG(F)",IF((MID(E1083,5,2))="23","TE",IF((MID(E1083,5,2))="24","JMC",IF((MID(E1083,5,2))="25","MS-CSE",IF((MID(E1083,5,2))="26","LLB(H)",IF((MID(E1083,5,2))="27","BRE",IF((MID(E1083,5,2))="28","MSS-JMC",IF((MID(E1083,5,2))="29","PHARMACY",IF((MID(E1083,5,2))="30","ESDM",IF((MID(E1083,5,2))="31","MS-ETE",IF((MID(E1083,5,2))="32","MS-TE",IF((MID(E1083,5,2))="33","EEE",IF((MID(E1083,5,2))="34","NFE",IF((MID(E1083,5,2))="35","SWE",IF((MID(E1083,5,2))="36","LLB(P)",IF((MID(E1083,5,2))="37","LLM(Pre)",IF((MID(E1083,5,2))="38","LLM(F)",IF((MID(E1083,5,2))="39","ICT",IF((MID(E1083,5,2))="40","MTCA",IF((MID(E1083,5,2))="41","MS-PH",IF((MID(E1083,5,2))="42","ARCH",IF((MID(E1083,5,2))="43","THM",IF((MID(E1083,5,2))="44","MS-SWE",IF((MID(E1083,5,2))="45","ENTRE",IF((MID(E1083,5,2))="46","M-PHARM",IF((MID(E1083,5,2))="47","CIVIL-ENG",0)))))))))))))))))))))))))))))))))))))</f>
        <v/>
      </c>
      <c r="G1083" s="90">
        <f>IF((LEFT(E1083,3))="063","Fall-2006",IF((LEFT(E1083,3))="071","Spring-2007",IF((LEFT(E1083,3))="072","Summer-2007",IF((LEFT(E1083,3))="073","Fall-2007",IF((LEFT(E1083,3))="081","Spring-2008",IF((LEFT(E1083,3))="082","Summer-2008",IF((LEFT(E1083,3))="083","Fall-2008",IF((LEFT(E1083,3))="091","Spring-2009",IF((LEFT(E1083,3))="092","Summer-2009",IF((LEFT(E1083,3))="093","Fall-2009",IF((LEFT(E1083,3))="101","Spring-2010",IF((LEFT(E1083,3))="102","Summer-2010",IF((LEFT(E1083,3))="103","Fall-2010",IF((LEFT(E1083,3))="111","Spring-2011",IF((LEFT(E1083,3))="112","Summer-2011",IF((LEFT(E1083,3))="113","Fall-2011",IF((LEFT(E1083,3))="121","Spring-2012",IF((LEFT(E1083,3))="122","Summer-2012",IF((LEFT(E1083,3))="123","Fall-2012",IF((LEFT(E1083,3))="131","Spring-2013",IF((LEFT(E1083,3))="132","Summer-2013",IF((LEFT(E1083,3))="133","Fall-2013",IF((LEFT(E1083,3))="141","Spring-2014",IF((LEFT(E1083,3))="142","Summer-2014",IF((LEFT(E1083,3))="143","Fall-2014",0)))))))))))))))))))))))))</f>
        <v/>
      </c>
      <c r="H1083" s="77" t="inlineStr">
        <is>
          <t>Summer
2014</t>
        </is>
      </c>
      <c r="I1083" s="71" t="inlineStr">
        <is>
          <t>Bkash Ltd.</t>
        </is>
      </c>
      <c r="J1083" s="77" t="inlineStr">
        <is>
          <t>Engineer</t>
        </is>
      </c>
      <c r="K1083" s="77" t="inlineStr">
        <is>
          <t>43 (D2), Shukrabad Bazar
Dhanmondi-32, Dhaka</t>
        </is>
      </c>
      <c r="L1083" s="77" t="inlineStr">
        <is>
          <t>Khalshi, Singati, 
Bagerhat</t>
        </is>
      </c>
      <c r="M1083" s="76" t="inlineStr">
        <is>
          <t>8801842456777</t>
        </is>
      </c>
      <c r="N1083" s="77" t="inlineStr">
        <is>
          <t>skhasan.eee@gmail.com</t>
        </is>
      </c>
    </row>
    <row customHeight="1" ht="38.25" r="1084" s="161">
      <c r="A1084" s="10" t="n"/>
      <c r="B1084" s="77" t="n">
        <v>1086</v>
      </c>
      <c r="C1084" s="77" t="n"/>
      <c r="D1084" s="98" t="inlineStr">
        <is>
          <t>Md. Wlliullah</t>
        </is>
      </c>
      <c r="E1084" s="98" t="inlineStr">
        <is>
          <t>112-15-1398</t>
        </is>
      </c>
      <c r="F1084" s="49">
        <f>IF((MID(E1084,5,2))="10","ENG",IF((MID(E1084,5,2))="11","BBA",IF((MID(E1084,5,2))="12","MBA(E)",IF((MID(E1084,5,2))="14","MBA",IF((MID(E1084,5,2))="15","CSE",IF((MID(E1084,5,2))="16","CIS",IF((MID(E1084,5,2))="17","MS-MIS",IF((MID(E1084,5,2))="18","B.COM",IF((MID(E1084,5,2))="19","ETE",IF((MID(E1084,5,2))="20","CS",IF((MID(E1084,5,2))="21","MA-ENG(P)",IF((MID(E1084,5,2))="22","MA-ENG(F)",IF((MID(E1084,5,2))="23","TE",IF((MID(E1084,5,2))="24","JMC",IF((MID(E1084,5,2))="25","MS-CSE",IF((MID(E1084,5,2))="26","LLB(H)",IF((MID(E1084,5,2))="27","BRE",IF((MID(E1084,5,2))="28","MSS-JMC",IF((MID(E1084,5,2))="29","PHARMACY",IF((MID(E1084,5,2))="30","ESDM",IF((MID(E1084,5,2))="31","MS-ETE",IF((MID(E1084,5,2))="32","MS-TE",IF((MID(E1084,5,2))="33","EEE",IF((MID(E1084,5,2))="34","NFE",IF((MID(E1084,5,2))="35","SWE",IF((MID(E1084,5,2))="36","LLB(P)",IF((MID(E1084,5,2))="37","LLM(Pre)",IF((MID(E1084,5,2))="38","LLM(F)",IF((MID(E1084,5,2))="39","ICT",IF((MID(E1084,5,2))="40","MTCA",IF((MID(E1084,5,2))="41","MS-PH",IF((MID(E1084,5,2))="42","ARCH",IF((MID(E1084,5,2))="43","THM",IF((MID(E1084,5,2))="44","MS-SWE",IF((MID(E1084,5,2))="45","ENTRE",IF((MID(E1084,5,2))="46","M-PHARM",IF((MID(E1084,5,2))="47","CIVIL-ENG",0)))))))))))))))))))))))))))))))))))))</f>
        <v/>
      </c>
      <c r="G1084" s="90">
        <f>IF((LEFT(E1084,3))="063","Fall-2006",IF((LEFT(E1084,3))="071","Spring-2007",IF((LEFT(E1084,3))="072","Summer-2007",IF((LEFT(E1084,3))="073","Fall-2007",IF((LEFT(E1084,3))="081","Spring-2008",IF((LEFT(E1084,3))="082","Summer-2008",IF((LEFT(E1084,3))="083","Fall-2008",IF((LEFT(E1084,3))="091","Spring-2009",IF((LEFT(E1084,3))="092","Summer-2009",IF((LEFT(E1084,3))="093","Fall-2009",IF((LEFT(E1084,3))="101","Spring-2010",IF((LEFT(E1084,3))="102","Summer-2010",IF((LEFT(E1084,3))="103","Fall-2010",IF((LEFT(E1084,3))="111","Spring-2011",IF((LEFT(E1084,3))="112","Summer-2011",IF((LEFT(E1084,3))="113","Fall-2011",IF((LEFT(E1084,3))="121","Spring-2012",IF((LEFT(E1084,3))="122","Summer-2012",IF((LEFT(E1084,3))="123","Fall-2012",IF((LEFT(E1084,3))="131","Spring-2013",IF((LEFT(E1084,3))="132","Summer-2013",IF((LEFT(E1084,3))="133","Fall-2013",IF((LEFT(E1084,3))="141","Spring-2014",IF((LEFT(E1084,3))="142","Summer-2014",IF((LEFT(E1084,3))="143","Fall-2014",0)))))))))))))))))))))))))</f>
        <v/>
      </c>
      <c r="H1084" s="77" t="inlineStr">
        <is>
          <t>Spring 2014</t>
        </is>
      </c>
      <c r="I1084" s="71" t="inlineStr">
        <is>
          <t>New Horizons 
Computer 
Learning Center</t>
        </is>
      </c>
      <c r="J1084" s="77" t="inlineStr">
        <is>
          <t>Application 
Instructor</t>
        </is>
      </c>
      <c r="K1084" s="77" t="inlineStr">
        <is>
          <t>162/B (Ground Floor),
New Palton Len, 
Azimpur, Dhaka</t>
        </is>
      </c>
      <c r="L1084" s="77" t="inlineStr">
        <is>
          <t>Domkuly, Basudevpur, 
Godagari, Rajshahi</t>
        </is>
      </c>
      <c r="M1084" s="76" t="inlineStr">
        <is>
          <t>8801724841247</t>
        </is>
      </c>
      <c r="N1084" s="77" t="inlineStr">
        <is>
          <t>npi.wali@gmail.com</t>
        </is>
      </c>
    </row>
    <row customHeight="1" ht="12.75" r="1085" s="161">
      <c r="A1085" s="10" t="n"/>
      <c r="B1085" s="77" t="n">
        <v>1087</v>
      </c>
      <c r="C1085" s="77" t="n"/>
      <c r="D1085" s="98" t="inlineStr">
        <is>
          <t>Shakil Ahammed</t>
        </is>
      </c>
      <c r="E1085" s="98" t="inlineStr">
        <is>
          <t>111-23-2524</t>
        </is>
      </c>
      <c r="F1085" s="49">
        <f>IF((MID(E1085,5,2))="10","ENG",IF((MID(E1085,5,2))="11","BBA",IF((MID(E1085,5,2))="12","MBA(E)",IF((MID(E1085,5,2))="14","MBA",IF((MID(E1085,5,2))="15","CSE",IF((MID(E1085,5,2))="16","CIS",IF((MID(E1085,5,2))="17","MS-MIS",IF((MID(E1085,5,2))="18","B.COM",IF((MID(E1085,5,2))="19","ETE",IF((MID(E1085,5,2))="20","CS",IF((MID(E1085,5,2))="21","MA-ENG(P)",IF((MID(E1085,5,2))="22","MA-ENG(F)",IF((MID(E1085,5,2))="23","TE",IF((MID(E1085,5,2))="24","JMC",IF((MID(E1085,5,2))="25","MS-CSE",IF((MID(E1085,5,2))="26","LLB(H)",IF((MID(E1085,5,2))="27","BRE",IF((MID(E1085,5,2))="28","MSS-JMC",IF((MID(E1085,5,2))="29","PHARMACY",IF((MID(E1085,5,2))="30","ESDM",IF((MID(E1085,5,2))="31","MS-ETE",IF((MID(E1085,5,2))="32","MS-TE",IF((MID(E1085,5,2))="33","EEE",IF((MID(E1085,5,2))="34","NFE",IF((MID(E1085,5,2))="35","SWE",IF((MID(E1085,5,2))="36","LLB(P)",IF((MID(E1085,5,2))="37","LLM(Pre)",IF((MID(E1085,5,2))="38","LLM(F)",IF((MID(E1085,5,2))="39","ICT",IF((MID(E1085,5,2))="40","MTCA",IF((MID(E1085,5,2))="41","MS-PH",IF((MID(E1085,5,2))="42","ARCH",IF((MID(E1085,5,2))="43","THM",IF((MID(E1085,5,2))="44","MS-SWE",IF((MID(E1085,5,2))="45","ENTRE",IF((MID(E1085,5,2))="46","M-PHARM",IF((MID(E1085,5,2))="47","CIVIL-ENG",0)))))))))))))))))))))))))))))))))))))</f>
        <v/>
      </c>
      <c r="G1085" s="90">
        <f>IF((LEFT(E1085,3))="063","Fall-2006",IF((LEFT(E1085,3))="071","Spring-2007",IF((LEFT(E1085,3))="072","Summer-2007",IF((LEFT(E1085,3))="073","Fall-2007",IF((LEFT(E1085,3))="081","Spring-2008",IF((LEFT(E1085,3))="082","Summer-2008",IF((LEFT(E1085,3))="083","Fall-2008",IF((LEFT(E1085,3))="091","Spring-2009",IF((LEFT(E1085,3))="092","Summer-2009",IF((LEFT(E1085,3))="093","Fall-2009",IF((LEFT(E1085,3))="101","Spring-2010",IF((LEFT(E1085,3))="102","Summer-2010",IF((LEFT(E1085,3))="103","Fall-2010",IF((LEFT(E1085,3))="111","Spring-2011",IF((LEFT(E1085,3))="112","Summer-2011",IF((LEFT(E1085,3))="113","Fall-2011",IF((LEFT(E1085,3))="121","Spring-2012",IF((LEFT(E1085,3))="122","Summer-2012",IF((LEFT(E1085,3))="123","Fall-2012",IF((LEFT(E1085,3))="131","Spring-2013",IF((LEFT(E1085,3))="132","Summer-2013",IF((LEFT(E1085,3))="133","Fall-2013",IF((LEFT(E1085,3))="141","Spring-2014",IF((LEFT(E1085,3))="142","Summer-2014",IF((LEFT(E1085,3))="143","Fall-2014",0)))))))))))))))))))))))))</f>
        <v/>
      </c>
      <c r="H1085" s="77" t="inlineStr">
        <is>
          <t>Fall 2014</t>
        </is>
      </c>
      <c r="I1085" s="71" t="inlineStr">
        <is>
          <t>-</t>
        </is>
      </c>
      <c r="J1085" s="77" t="inlineStr">
        <is>
          <t>-</t>
        </is>
      </c>
      <c r="K1085" s="77" t="inlineStr">
        <is>
          <t>H# 422, Nabinagar, 
Brahmonbaria-3410</t>
        </is>
      </c>
      <c r="L1085" s="77" t="inlineStr">
        <is>
          <t>H# 422, Nabinagar, 
Brahmonbaria-3410</t>
        </is>
      </c>
      <c r="M1085" s="76" t="inlineStr">
        <is>
          <t>8801670902844</t>
        </is>
      </c>
      <c r="N1085" s="77" t="inlineStr">
        <is>
          <t>shakil.ahmmed@hotmail.com</t>
        </is>
      </c>
    </row>
    <row customHeight="1" ht="12.75" r="1086" s="161">
      <c r="A1086" s="10" t="n"/>
      <c r="B1086" s="77" t="n">
        <v>1089</v>
      </c>
      <c r="C1086" s="77" t="n"/>
      <c r="D1086" s="98" t="inlineStr">
        <is>
          <t>Md. Mehebub</t>
        </is>
      </c>
      <c r="E1086" s="98" t="inlineStr">
        <is>
          <t>141-14-1446</t>
        </is>
      </c>
      <c r="F1086" s="49">
        <f>IF((MID(E1086,5,2))="10","ENG",IF((MID(E1086,5,2))="11","BBA",IF((MID(E1086,5,2))="12","MBA(E)",IF((MID(E1086,5,2))="14","MBA",IF((MID(E1086,5,2))="15","CSE",IF((MID(E1086,5,2))="16","CIS",IF((MID(E1086,5,2))="17","MS-MIS",IF((MID(E1086,5,2))="18","B.COM",IF((MID(E1086,5,2))="19","ETE",IF((MID(E1086,5,2))="20","CS",IF((MID(E1086,5,2))="21","MA-ENG(P)",IF((MID(E1086,5,2))="22","MA-ENG(F)",IF((MID(E1086,5,2))="23","TE",IF((MID(E1086,5,2))="24","JMC",IF((MID(E1086,5,2))="25","MS-CSE",IF((MID(E1086,5,2))="26","LLB(H)",IF((MID(E1086,5,2))="27","BRE",IF((MID(E1086,5,2))="28","MSS-JMC",IF((MID(E1086,5,2))="29","PHARMACY",IF((MID(E1086,5,2))="30","ESDM",IF((MID(E1086,5,2))="31","MS-ETE",IF((MID(E1086,5,2))="32","MS-TE",IF((MID(E1086,5,2))="33","EEE",IF((MID(E1086,5,2))="34","NFE",IF((MID(E1086,5,2))="35","SWE",IF((MID(E1086,5,2))="36","LLB(P)",IF((MID(E1086,5,2))="37","LLM(Pre)",IF((MID(E1086,5,2))="38","LLM(F)",IF((MID(E1086,5,2))="39","ICT",IF((MID(E1086,5,2))="40","MTCA",IF((MID(E1086,5,2))="41","MS-PH",IF((MID(E1086,5,2))="42","ARCH",IF((MID(E1086,5,2))="43","THM",IF((MID(E1086,5,2))="44","MS-SWE",IF((MID(E1086,5,2))="45","ENTRE",IF((MID(E1086,5,2))="46","M-PHARM",IF((MID(E1086,5,2))="47","CIVIL-ENG",0)))))))))))))))))))))))))))))))))))))</f>
        <v/>
      </c>
      <c r="G1086" s="90">
        <f>IF((LEFT(E1086,3))="063","Fall-2006",IF((LEFT(E1086,3))="071","Spring-2007",IF((LEFT(E1086,3))="072","Summer-2007",IF((LEFT(E1086,3))="073","Fall-2007",IF((LEFT(E1086,3))="081","Spring-2008",IF((LEFT(E1086,3))="082","Summer-2008",IF((LEFT(E1086,3))="083","Fall-2008",IF((LEFT(E1086,3))="091","Spring-2009",IF((LEFT(E1086,3))="092","Summer-2009",IF((LEFT(E1086,3))="093","Fall-2009",IF((LEFT(E1086,3))="101","Spring-2010",IF((LEFT(E1086,3))="102","Summer-2010",IF((LEFT(E1086,3))="103","Fall-2010",IF((LEFT(E1086,3))="111","Spring-2011",IF((LEFT(E1086,3))="112","Summer-2011",IF((LEFT(E1086,3))="113","Fall-2011",IF((LEFT(E1086,3))="121","Spring-2012",IF((LEFT(E1086,3))="122","Summer-2012",IF((LEFT(E1086,3))="123","Fall-2012",IF((LEFT(E1086,3))="131","Spring-2013",IF((LEFT(E1086,3))="132","Summer-2013",IF((LEFT(E1086,3))="133","Fall-2013",IF((LEFT(E1086,3))="141","Spring-2014",IF((LEFT(E1086,3))="142","Summer-2014",IF((LEFT(E1086,3))="143","Fall-2014",0)))))))))))))))))))))))))</f>
        <v/>
      </c>
      <c r="H1086" s="77" t="inlineStr">
        <is>
          <t>-</t>
        </is>
      </c>
      <c r="I1086" s="71" t="inlineStr">
        <is>
          <t>-</t>
        </is>
      </c>
      <c r="J1086" s="77" t="inlineStr">
        <is>
          <t>-</t>
        </is>
      </c>
      <c r="K1086" s="77" t="inlineStr">
        <is>
          <t>C/O Atair Rahaman
R#8, H#B/1, 6A Floor
Sec: 07 AR, Mirpur</t>
        </is>
      </c>
      <c r="L1086" s="77" t="inlineStr">
        <is>
          <t>Chhaighoria, Darsana
Damurhuda, Chuadanga</t>
        </is>
      </c>
      <c r="M1086" s="76" t="inlineStr">
        <is>
          <t>8801913226240</t>
        </is>
      </c>
      <c r="N1086" s="77" t="inlineStr">
        <is>
          <t>arifmehebub@gmail.com</t>
        </is>
      </c>
    </row>
    <row customHeight="1" ht="12.75" r="1087" s="161">
      <c r="A1087" s="10" t="n"/>
      <c r="B1087" s="77" t="n">
        <v>1090</v>
      </c>
      <c r="C1087" s="77" t="n"/>
      <c r="D1087" s="98" t="inlineStr">
        <is>
          <t>Fahim Al Sufian</t>
        </is>
      </c>
      <c r="E1087" s="98" t="inlineStr">
        <is>
          <t>111-29-240</t>
        </is>
      </c>
      <c r="F1087" s="49">
        <f>IF((MID(E1087,5,2))="10","ENG",IF((MID(E1087,5,2))="11","BBA",IF((MID(E1087,5,2))="12","MBA(E)",IF((MID(E1087,5,2))="14","MBA",IF((MID(E1087,5,2))="15","CSE",IF((MID(E1087,5,2))="16","CIS",IF((MID(E1087,5,2))="17","MS-MIS",IF((MID(E1087,5,2))="18","B.COM",IF((MID(E1087,5,2))="19","ETE",IF((MID(E1087,5,2))="20","CS",IF((MID(E1087,5,2))="21","MA-ENG(P)",IF((MID(E1087,5,2))="22","MA-ENG(F)",IF((MID(E1087,5,2))="23","TE",IF((MID(E1087,5,2))="24","JMC",IF((MID(E1087,5,2))="25","MS-CSE",IF((MID(E1087,5,2))="26","LLB(H)",IF((MID(E1087,5,2))="27","BRE",IF((MID(E1087,5,2))="28","MSS-JMC",IF((MID(E1087,5,2))="29","PHARMACY",IF((MID(E1087,5,2))="30","ESDM",IF((MID(E1087,5,2))="31","MS-ETE",IF((MID(E1087,5,2))="32","MS-TE",IF((MID(E1087,5,2))="33","EEE",IF((MID(E1087,5,2))="34","NFE",IF((MID(E1087,5,2))="35","SWE",IF((MID(E1087,5,2))="36","LLB(P)",IF((MID(E1087,5,2))="37","LLM(Pre)",IF((MID(E1087,5,2))="38","LLM(F)",IF((MID(E1087,5,2))="39","ICT",IF((MID(E1087,5,2))="40","MTCA",IF((MID(E1087,5,2))="41","MS-PH",IF((MID(E1087,5,2))="42","ARCH",IF((MID(E1087,5,2))="43","THM",IF((MID(E1087,5,2))="44","MS-SWE",IF((MID(E1087,5,2))="45","ENTRE",IF((MID(E1087,5,2))="46","M-PHARM",IF((MID(E1087,5,2))="47","CIVIL-ENG",0)))))))))))))))))))))))))))))))))))))</f>
        <v/>
      </c>
      <c r="G1087" s="90">
        <f>IF((LEFT(E1087,3))="063","Fall-2006",IF((LEFT(E1087,3))="071","Spring-2007",IF((LEFT(E1087,3))="072","Summer-2007",IF((LEFT(E1087,3))="073","Fall-2007",IF((LEFT(E1087,3))="081","Spring-2008",IF((LEFT(E1087,3))="082","Summer-2008",IF((LEFT(E1087,3))="083","Fall-2008",IF((LEFT(E1087,3))="091","Spring-2009",IF((LEFT(E1087,3))="092","Summer-2009",IF((LEFT(E1087,3))="093","Fall-2009",IF((LEFT(E1087,3))="101","Spring-2010",IF((LEFT(E1087,3))="102","Summer-2010",IF((LEFT(E1087,3))="103","Fall-2010",IF((LEFT(E1087,3))="111","Spring-2011",IF((LEFT(E1087,3))="112","Summer-2011",IF((LEFT(E1087,3))="113","Fall-2011",IF((LEFT(E1087,3))="121","Spring-2012",IF((LEFT(E1087,3))="122","Summer-2012",IF((LEFT(E1087,3))="123","Fall-2012",IF((LEFT(E1087,3))="131","Spring-2013",IF((LEFT(E1087,3))="132","Summer-2013",IF((LEFT(E1087,3))="133","Fall-2013",IF((LEFT(E1087,3))="141","Spring-2014",IF((LEFT(E1087,3))="142","Summer-2014",IF((LEFT(E1087,3))="143","Fall-2014",0)))))))))))))))))))))))))</f>
        <v/>
      </c>
      <c r="H1087" s="77" t="inlineStr">
        <is>
          <t>Fall 2015</t>
        </is>
      </c>
      <c r="I1087" s="71" t="inlineStr">
        <is>
          <t>-</t>
        </is>
      </c>
      <c r="J1087" s="77" t="inlineStr">
        <is>
          <t>-</t>
        </is>
      </c>
      <c r="K1087" s="77" t="inlineStr">
        <is>
          <t>65, Enayet Nagar, 
Mirkadim, Munshigong</t>
        </is>
      </c>
      <c r="L1087" s="77" t="inlineStr">
        <is>
          <t>65, Enayet Nagar, 
Mirkadim, Munshigong</t>
        </is>
      </c>
      <c r="M1087" s="76" t="inlineStr">
        <is>
          <t>8801673480189</t>
        </is>
      </c>
      <c r="N1087" s="77" t="inlineStr">
        <is>
          <t>tonmoy_fahim@yahoo.com</t>
        </is>
      </c>
    </row>
    <row customHeight="1" ht="12.75" r="1088" s="161">
      <c r="A1088" s="10" t="n"/>
      <c r="B1088" s="77" t="n">
        <v>1091</v>
      </c>
      <c r="C1088" s="77" t="n"/>
      <c r="D1088" s="98" t="inlineStr">
        <is>
          <t>Nahida Rahaman
Neela</t>
        </is>
      </c>
      <c r="E1088" s="98" t="inlineStr">
        <is>
          <t>102-19-1249</t>
        </is>
      </c>
      <c r="F1088" s="49">
        <f>IF((MID(E1088,5,2))="10","ENG",IF((MID(E1088,5,2))="11","BBA",IF((MID(E1088,5,2))="12","MBA(E)",IF((MID(E1088,5,2))="14","MBA",IF((MID(E1088,5,2))="15","CSE",IF((MID(E1088,5,2))="16","CIS",IF((MID(E1088,5,2))="17","MS-MIS",IF((MID(E1088,5,2))="18","B.COM",IF((MID(E1088,5,2))="19","ETE",IF((MID(E1088,5,2))="20","CS",IF((MID(E1088,5,2))="21","MA-ENG(P)",IF((MID(E1088,5,2))="22","MA-ENG(F)",IF((MID(E1088,5,2))="23","TE",IF((MID(E1088,5,2))="24","JMC",IF((MID(E1088,5,2))="25","MS-CSE",IF((MID(E1088,5,2))="26","LLB(H)",IF((MID(E1088,5,2))="27","BRE",IF((MID(E1088,5,2))="28","MSS-JMC",IF((MID(E1088,5,2))="29","PHARMACY",IF((MID(E1088,5,2))="30","ESDM",IF((MID(E1088,5,2))="31","MS-ETE",IF((MID(E1088,5,2))="32","MS-TE",IF((MID(E1088,5,2))="33","EEE",IF((MID(E1088,5,2))="34","NFE",IF((MID(E1088,5,2))="35","SWE",IF((MID(E1088,5,2))="36","LLB(P)",IF((MID(E1088,5,2))="37","LLM(Pre)",IF((MID(E1088,5,2))="38","LLM(F)",IF((MID(E1088,5,2))="39","ICT",IF((MID(E1088,5,2))="40","MTCA",IF((MID(E1088,5,2))="41","MS-PH",IF((MID(E1088,5,2))="42","ARCH",IF((MID(E1088,5,2))="43","THM",IF((MID(E1088,5,2))="44","MS-SWE",IF((MID(E1088,5,2))="45","ENTRE",IF((MID(E1088,5,2))="46","M-PHARM",IF((MID(E1088,5,2))="47","CIVIL-ENG",0)))))))))))))))))))))))))))))))))))))</f>
        <v/>
      </c>
      <c r="G1088" s="90">
        <f>IF((LEFT(E1088,3))="063","Fall-2006",IF((LEFT(E1088,3))="071","Spring-2007",IF((LEFT(E1088,3))="072","Summer-2007",IF((LEFT(E1088,3))="073","Fall-2007",IF((LEFT(E1088,3))="081","Spring-2008",IF((LEFT(E1088,3))="082","Summer-2008",IF((LEFT(E1088,3))="083","Fall-2008",IF((LEFT(E1088,3))="091","Spring-2009",IF((LEFT(E1088,3))="092","Summer-2009",IF((LEFT(E1088,3))="093","Fall-2009",IF((LEFT(E1088,3))="101","Spring-2010",IF((LEFT(E1088,3))="102","Summer-2010",IF((LEFT(E1088,3))="103","Fall-2010",IF((LEFT(E1088,3))="111","Spring-2011",IF((LEFT(E1088,3))="112","Summer-2011",IF((LEFT(E1088,3))="113","Fall-2011",IF((LEFT(E1088,3))="121","Spring-2012",IF((LEFT(E1088,3))="122","Summer-2012",IF((LEFT(E1088,3))="123","Fall-2012",IF((LEFT(E1088,3))="131","Spring-2013",IF((LEFT(E1088,3))="132","Summer-2013",IF((LEFT(E1088,3))="133","Fall-2013",IF((LEFT(E1088,3))="141","Spring-2014",IF((LEFT(E1088,3))="142","Summer-2014",IF((LEFT(E1088,3))="143","Fall-2014",0)))))))))))))))))))))))))</f>
        <v/>
      </c>
      <c r="H1088" s="77" t="inlineStr">
        <is>
          <t>Fall 2015</t>
        </is>
      </c>
      <c r="I1088" s="71" t="inlineStr">
        <is>
          <t>-</t>
        </is>
      </c>
      <c r="J1088" s="77" t="inlineStr">
        <is>
          <t>-</t>
        </is>
      </c>
      <c r="K1088" s="77" t="inlineStr">
        <is>
          <t>411/B, Gulbag, Dhaka-
1217</t>
        </is>
      </c>
      <c r="L1088" s="77" t="inlineStr">
        <is>
          <t>Vhor, Panchgaon, Chatkhil
Noakhali</t>
        </is>
      </c>
      <c r="M1088" s="76" t="inlineStr">
        <is>
          <t>8801922445143</t>
        </is>
      </c>
      <c r="N1088" s="77" t="inlineStr">
        <is>
          <t>neela_1249@diu.edu.bd</t>
        </is>
      </c>
    </row>
    <row customHeight="1" ht="25.5" r="1089" s="161">
      <c r="A1089" s="10" t="n"/>
      <c r="B1089" s="77" t="n">
        <v>1092</v>
      </c>
      <c r="C1089" s="77" t="n"/>
      <c r="D1089" s="98" t="inlineStr">
        <is>
          <t>M.M. Abu Jafar</t>
        </is>
      </c>
      <c r="E1089" s="98" t="inlineStr">
        <is>
          <t>111-26-206</t>
        </is>
      </c>
      <c r="F1089" s="49">
        <f>IF((MID(E1089,5,2))="10","ENG",IF((MID(E1089,5,2))="11","BBA",IF((MID(E1089,5,2))="12","MBA(E)",IF((MID(E1089,5,2))="14","MBA",IF((MID(E1089,5,2))="15","CSE",IF((MID(E1089,5,2))="16","CIS",IF((MID(E1089,5,2))="17","MS-MIS",IF((MID(E1089,5,2))="18","B.COM",IF((MID(E1089,5,2))="19","ETE",IF((MID(E1089,5,2))="20","CS",IF((MID(E1089,5,2))="21","MA-ENG(P)",IF((MID(E1089,5,2))="22","MA-ENG(F)",IF((MID(E1089,5,2))="23","TE",IF((MID(E1089,5,2))="24","JMC",IF((MID(E1089,5,2))="25","MS-CSE",IF((MID(E1089,5,2))="26","LLB(H)",IF((MID(E1089,5,2))="27","BRE",IF((MID(E1089,5,2))="28","MSS-JMC",IF((MID(E1089,5,2))="29","PHARMACY",IF((MID(E1089,5,2))="30","ESDM",IF((MID(E1089,5,2))="31","MS-ETE",IF((MID(E1089,5,2))="32","MS-TE",IF((MID(E1089,5,2))="33","EEE",IF((MID(E1089,5,2))="34","NFE",IF((MID(E1089,5,2))="35","SWE",IF((MID(E1089,5,2))="36","LLB(P)",IF((MID(E1089,5,2))="37","LLM(Pre)",IF((MID(E1089,5,2))="38","LLM(F)",IF((MID(E1089,5,2))="39","ICT",IF((MID(E1089,5,2))="40","MTCA",IF((MID(E1089,5,2))="41","MS-PH",IF((MID(E1089,5,2))="42","ARCH",IF((MID(E1089,5,2))="43","THM",IF((MID(E1089,5,2))="44","MS-SWE",IF((MID(E1089,5,2))="45","ENTRE",IF((MID(E1089,5,2))="46","M-PHARM",IF((MID(E1089,5,2))="47","CIVIL-ENG",0)))))))))))))))))))))))))))))))))))))</f>
        <v/>
      </c>
      <c r="G1089" s="90">
        <f>IF((LEFT(E1089,3))="063","Fall-2006",IF((LEFT(E1089,3))="071","Spring-2007",IF((LEFT(E1089,3))="072","Summer-2007",IF((LEFT(E1089,3))="073","Fall-2007",IF((LEFT(E1089,3))="081","Spring-2008",IF((LEFT(E1089,3))="082","Summer-2008",IF((LEFT(E1089,3))="083","Fall-2008",IF((LEFT(E1089,3))="091","Spring-2009",IF((LEFT(E1089,3))="092","Summer-2009",IF((LEFT(E1089,3))="093","Fall-2009",IF((LEFT(E1089,3))="101","Spring-2010",IF((LEFT(E1089,3))="102","Summer-2010",IF((LEFT(E1089,3))="103","Fall-2010",IF((LEFT(E1089,3))="111","Spring-2011",IF((LEFT(E1089,3))="112","Summer-2011",IF((LEFT(E1089,3))="113","Fall-2011",IF((LEFT(E1089,3))="121","Spring-2012",IF((LEFT(E1089,3))="122","Summer-2012",IF((LEFT(E1089,3))="123","Fall-2012",IF((LEFT(E1089,3))="131","Spring-2013",IF((LEFT(E1089,3))="132","Summer-2013",IF((LEFT(E1089,3))="133","Fall-2013",IF((LEFT(E1089,3))="141","Spring-2014",IF((LEFT(E1089,3))="142","Summer-2014",IF((LEFT(E1089,3))="143","Fall-2014",0)))))))))))))))))))))))))</f>
        <v/>
      </c>
      <c r="H1089" s="77" t="inlineStr">
        <is>
          <t>Spring 2015</t>
        </is>
      </c>
      <c r="I1089" s="71" t="inlineStr">
        <is>
          <t>Judge Court, 
Jessore</t>
        </is>
      </c>
      <c r="J1089" s="77" t="inlineStr">
        <is>
          <t>Juniorship as
an advocate</t>
        </is>
      </c>
      <c r="K1089" s="77" t="inlineStr">
        <is>
          <t>141, New Ramkrishno 
Road, Raypara, Chanchara 
Jessore</t>
        </is>
      </c>
      <c r="L1089" s="77" t="inlineStr">
        <is>
          <t>141, New Ramkrishno 
Road, Raypara, Chanchara
Jessore</t>
        </is>
      </c>
      <c r="M1089" s="76" t="inlineStr">
        <is>
          <t>8801913336757</t>
        </is>
      </c>
      <c r="N1089" s="77" t="inlineStr">
        <is>
          <t>jafar26-206@diu.edu.bd</t>
        </is>
      </c>
    </row>
    <row customHeight="1" ht="12.75" r="1090" s="161">
      <c r="A1090" s="10" t="n"/>
      <c r="B1090" s="77" t="n">
        <v>1093</v>
      </c>
      <c r="C1090" s="77" t="n"/>
      <c r="D1090" s="98" t="inlineStr">
        <is>
          <t>ShakilAhmed</t>
        </is>
      </c>
      <c r="E1090" s="98" t="inlineStr">
        <is>
          <t>131-14-966</t>
        </is>
      </c>
      <c r="F1090" s="49">
        <f>IF((MID(E1090,5,2))="10","ENG",IF((MID(E1090,5,2))="11","BBA",IF((MID(E1090,5,2))="12","MBA(E)",IF((MID(E1090,5,2))="14","MBA",IF((MID(E1090,5,2))="15","CSE",IF((MID(E1090,5,2))="16","CIS",IF((MID(E1090,5,2))="17","MS-MIS",IF((MID(E1090,5,2))="18","B.COM",IF((MID(E1090,5,2))="19","ETE",IF((MID(E1090,5,2))="20","CS",IF((MID(E1090,5,2))="21","MA-ENG(P)",IF((MID(E1090,5,2))="22","MA-ENG(F)",IF((MID(E1090,5,2))="23","TE",IF((MID(E1090,5,2))="24","JMC",IF((MID(E1090,5,2))="25","MS-CSE",IF((MID(E1090,5,2))="26","LLB(H)",IF((MID(E1090,5,2))="27","BRE",IF((MID(E1090,5,2))="28","MSS-JMC",IF((MID(E1090,5,2))="29","PHARMACY",IF((MID(E1090,5,2))="30","ESDM",IF((MID(E1090,5,2))="31","MS-ETE",IF((MID(E1090,5,2))="32","MS-TE",IF((MID(E1090,5,2))="33","EEE",IF((MID(E1090,5,2))="34","NFE",IF((MID(E1090,5,2))="35","SWE",IF((MID(E1090,5,2))="36","LLB(P)",IF((MID(E1090,5,2))="37","LLM(Pre)",IF((MID(E1090,5,2))="38","LLM(F)",IF((MID(E1090,5,2))="39","ICT",IF((MID(E1090,5,2))="40","MTCA",IF((MID(E1090,5,2))="41","MS-PH",IF((MID(E1090,5,2))="42","ARCH",IF((MID(E1090,5,2))="43","THM",IF((MID(E1090,5,2))="44","MS-SWE",IF((MID(E1090,5,2))="45","ENTRE",IF((MID(E1090,5,2))="46","M-PHARM",IF((MID(E1090,5,2))="47","CIVIL-ENG",0)))))))))))))))))))))))))))))))))))))</f>
        <v/>
      </c>
      <c r="G1090" s="90">
        <f>IF((LEFT(E1090,3))="063","Fall-2006",IF((LEFT(E1090,3))="071","Spring-2007",IF((LEFT(E1090,3))="072","Summer-2007",IF((LEFT(E1090,3))="073","Fall-2007",IF((LEFT(E1090,3))="081","Spring-2008",IF((LEFT(E1090,3))="082","Summer-2008",IF((LEFT(E1090,3))="083","Fall-2008",IF((LEFT(E1090,3))="091","Spring-2009",IF((LEFT(E1090,3))="092","Summer-2009",IF((LEFT(E1090,3))="093","Fall-2009",IF((LEFT(E1090,3))="101","Spring-2010",IF((LEFT(E1090,3))="102","Summer-2010",IF((LEFT(E1090,3))="103","Fall-2010",IF((LEFT(E1090,3))="111","Spring-2011",IF((LEFT(E1090,3))="112","Summer-2011",IF((LEFT(E1090,3))="113","Fall-2011",IF((LEFT(E1090,3))="121","Spring-2012",IF((LEFT(E1090,3))="122","Summer-2012",IF((LEFT(E1090,3))="123","Fall-2012",IF((LEFT(E1090,3))="131","Spring-2013",IF((LEFT(E1090,3))="132","Summer-2013",IF((LEFT(E1090,3))="133","Fall-2013",IF((LEFT(E1090,3))="141","Spring-2014",IF((LEFT(E1090,3))="142","Summer-2014",IF((LEFT(E1090,3))="143","Fall-2014",0)))))))))))))))))))))))))</f>
        <v/>
      </c>
      <c r="H1090" s="77" t="inlineStr">
        <is>
          <t>Spring 2014</t>
        </is>
      </c>
      <c r="I1090" s="71" t="inlineStr">
        <is>
          <t>Eastern Bank Ltd.</t>
        </is>
      </c>
      <c r="J1090" s="77" t="inlineStr">
        <is>
          <t>Trainee Asst.
Officer</t>
        </is>
      </c>
      <c r="K1090" s="77" t="inlineStr">
        <is>
          <t>H# 30, Eid Gah Road, 
Pagar, Fakir Market, Tongi, 
Gazipur</t>
        </is>
      </c>
      <c r="L1090" s="77" t="inlineStr">
        <is>
          <t>H# 30, Eid Gah Road, 
Pagar, Fakir Market, Tongi, 
Gazipur</t>
        </is>
      </c>
      <c r="M1090" s="76" t="inlineStr">
        <is>
          <t>8801923169304</t>
        </is>
      </c>
      <c r="N1090" s="77" t="inlineStr">
        <is>
          <t>shabuzshakil@yahoo.com</t>
        </is>
      </c>
    </row>
    <row customHeight="1" ht="12.75" r="1091" s="161">
      <c r="A1091" s="10" t="n"/>
      <c r="B1091" s="77" t="n">
        <v>1094</v>
      </c>
      <c r="C1091" s="77" t="n"/>
      <c r="D1091" s="98" t="inlineStr">
        <is>
          <t>Md. Zayed - Ibne- 
Rafi</t>
        </is>
      </c>
      <c r="E1091" s="98" t="inlineStr">
        <is>
          <t>093-27-160</t>
        </is>
      </c>
      <c r="F1091" s="49">
        <f>IF((MID(E1091,5,2))="10","ENG",IF((MID(E1091,5,2))="11","BBA",IF((MID(E1091,5,2))="12","MBA(E)",IF((MID(E1091,5,2))="14","MBA",IF((MID(E1091,5,2))="15","CSE",IF((MID(E1091,5,2))="16","CIS",IF((MID(E1091,5,2))="17","MS-MIS",IF((MID(E1091,5,2))="18","B.COM",IF((MID(E1091,5,2))="19","ETE",IF((MID(E1091,5,2))="20","CS",IF((MID(E1091,5,2))="21","MA-ENG(P)",IF((MID(E1091,5,2))="22","MA-ENG(F)",IF((MID(E1091,5,2))="23","TE",IF((MID(E1091,5,2))="24","JMC",IF((MID(E1091,5,2))="25","MS-CSE",IF((MID(E1091,5,2))="26","LLB(H)",IF((MID(E1091,5,2))="27","BRE",IF((MID(E1091,5,2))="28","MSS-JMC",IF((MID(E1091,5,2))="29","PHARMACY",IF((MID(E1091,5,2))="30","ESDM",IF((MID(E1091,5,2))="31","MS-ETE",IF((MID(E1091,5,2))="32","MS-TE",IF((MID(E1091,5,2))="33","EEE",IF((MID(E1091,5,2))="34","NFE",IF((MID(E1091,5,2))="35","SWE",IF((MID(E1091,5,2))="36","LLB(P)",IF((MID(E1091,5,2))="37","LLM(Pre)",IF((MID(E1091,5,2))="38","LLM(F)",IF((MID(E1091,5,2))="39","ICT",IF((MID(E1091,5,2))="40","MTCA",IF((MID(E1091,5,2))="41","MS-PH",IF((MID(E1091,5,2))="42","ARCH",IF((MID(E1091,5,2))="43","THM",IF((MID(E1091,5,2))="44","MS-SWE",IF((MID(E1091,5,2))="45","ENTRE",IF((MID(E1091,5,2))="46","M-PHARM",IF((MID(E1091,5,2))="47","CIVIL-ENG",0)))))))))))))))))))))))))))))))))))))</f>
        <v/>
      </c>
      <c r="G1091" s="90">
        <f>IF((LEFT(E1091,3))="063","Fall-2006",IF((LEFT(E1091,3))="071","Spring-2007",IF((LEFT(E1091,3))="072","Summer-2007",IF((LEFT(E1091,3))="073","Fall-2007",IF((LEFT(E1091,3))="081","Spring-2008",IF((LEFT(E1091,3))="082","Summer-2008",IF((LEFT(E1091,3))="083","Fall-2008",IF((LEFT(E1091,3))="091","Spring-2009",IF((LEFT(E1091,3))="092","Summer-2009",IF((LEFT(E1091,3))="093","Fall-2009",IF((LEFT(E1091,3))="101","Spring-2010",IF((LEFT(E1091,3))="102","Summer-2010",IF((LEFT(E1091,3))="103","Fall-2010",IF((LEFT(E1091,3))="111","Spring-2011",IF((LEFT(E1091,3))="112","Summer-2011",IF((LEFT(E1091,3))="113","Fall-2011",IF((LEFT(E1091,3))="121","Spring-2012",IF((LEFT(E1091,3))="122","Summer-2012",IF((LEFT(E1091,3))="123","Fall-2012",IF((LEFT(E1091,3))="131","Spring-2013",IF((LEFT(E1091,3))="132","Summer-2013",IF((LEFT(E1091,3))="133","Fall-2013",IF((LEFT(E1091,3))="141","Spring-2014",IF((LEFT(E1091,3))="142","Summer-2014",IF((LEFT(E1091,3))="143","Fall-2014",0)))))))))))))))))))))))))</f>
        <v/>
      </c>
      <c r="H1091" s="77" t="inlineStr">
        <is>
          <t>Summer
2014</t>
        </is>
      </c>
      <c r="I1091" s="71" t="inlineStr">
        <is>
          <t>Eastern Bank Ltd.</t>
        </is>
      </c>
      <c r="J1091" s="77" t="inlineStr">
        <is>
          <t>Assistant
Officer</t>
        </is>
      </c>
      <c r="K1091" s="77" t="inlineStr">
        <is>
          <t>EBL, Satanibar,
Sathratha, Bogra</t>
        </is>
      </c>
      <c r="L1091" s="77" t="inlineStr">
        <is>
          <t>Kayedpura, Parehagaih</t>
        </is>
      </c>
      <c r="M1091" s="76" t="inlineStr">
        <is>
          <t>8801717817126</t>
        </is>
      </c>
      <c r="N1091" s="77" t="inlineStr">
        <is>
          <t>zayedplabon@gmail.com</t>
        </is>
      </c>
    </row>
    <row customHeight="1" ht="38.25" r="1092" s="161">
      <c r="A1092" s="10" t="n"/>
      <c r="B1092" s="77" t="n">
        <v>1095</v>
      </c>
      <c r="C1092" s="77" t="n"/>
      <c r="D1092" s="98" t="inlineStr">
        <is>
          <t>Rizia Begum</t>
        </is>
      </c>
      <c r="E1092" s="98" t="inlineStr">
        <is>
          <t>142-41-157</t>
        </is>
      </c>
      <c r="F1092" s="49">
        <f>IF((MID(E1092,5,2))="10","ENG",IF((MID(E1092,5,2))="11","BBA",IF((MID(E1092,5,2))="12","MBA(E)",IF((MID(E1092,5,2))="14","MBA",IF((MID(E1092,5,2))="15","CSE",IF((MID(E1092,5,2))="16","CIS",IF((MID(E1092,5,2))="17","MS-MIS",IF((MID(E1092,5,2))="18","B.COM",IF((MID(E1092,5,2))="19","ETE",IF((MID(E1092,5,2))="20","CS",IF((MID(E1092,5,2))="21","MA-ENG(P)",IF((MID(E1092,5,2))="22","MA-ENG(F)",IF((MID(E1092,5,2))="23","TE",IF((MID(E1092,5,2))="24","JMC",IF((MID(E1092,5,2))="25","MS-CSE",IF((MID(E1092,5,2))="26","LLB(H)",IF((MID(E1092,5,2))="27","BRE",IF((MID(E1092,5,2))="28","MSS-JMC",IF((MID(E1092,5,2))="29","PHARMACY",IF((MID(E1092,5,2))="30","ESDM",IF((MID(E1092,5,2))="31","MS-ETE",IF((MID(E1092,5,2))="32","MS-TE",IF((MID(E1092,5,2))="33","EEE",IF((MID(E1092,5,2))="34","NFE",IF((MID(E1092,5,2))="35","SWE",IF((MID(E1092,5,2))="36","LLB(P)",IF((MID(E1092,5,2))="37","LLM(Pre)",IF((MID(E1092,5,2))="38","LLM(F)",IF((MID(E1092,5,2))="39","ICT",IF((MID(E1092,5,2))="40","MTCA",IF((MID(E1092,5,2))="41","MS-PH",IF((MID(E1092,5,2))="42","ARCH",IF((MID(E1092,5,2))="43","THM",IF((MID(E1092,5,2))="44","MS-SWE",IF((MID(E1092,5,2))="45","ENTRE",IF((MID(E1092,5,2))="46","M-PHARM",IF((MID(E1092,5,2))="47","CIVIL-ENG",0)))))))))))))))))))))))))))))))))))))</f>
        <v/>
      </c>
      <c r="G1092" s="90">
        <f>IF((LEFT(E1092,3))="063","Fall-2006",IF((LEFT(E1092,3))="071","Spring-2007",IF((LEFT(E1092,3))="072","Summer-2007",IF((LEFT(E1092,3))="073","Fall-2007",IF((LEFT(E1092,3))="081","Spring-2008",IF((LEFT(E1092,3))="082","Summer-2008",IF((LEFT(E1092,3))="083","Fall-2008",IF((LEFT(E1092,3))="091","Spring-2009",IF((LEFT(E1092,3))="092","Summer-2009",IF((LEFT(E1092,3))="093","Fall-2009",IF((LEFT(E1092,3))="101","Spring-2010",IF((LEFT(E1092,3))="102","Summer-2010",IF((LEFT(E1092,3))="103","Fall-2010",IF((LEFT(E1092,3))="111","Spring-2011",IF((LEFT(E1092,3))="112","Summer-2011",IF((LEFT(E1092,3))="113","Fall-2011",IF((LEFT(E1092,3))="121","Spring-2012",IF((LEFT(E1092,3))="122","Summer-2012",IF((LEFT(E1092,3))="123","Fall-2012",IF((LEFT(E1092,3))="131","Spring-2013",IF((LEFT(E1092,3))="132","Summer-2013",IF((LEFT(E1092,3))="133","Fall-2013",IF((LEFT(E1092,3))="141","Spring-2014",IF((LEFT(E1092,3))="142","Summer-2014",IF((LEFT(E1092,3))="143","Fall-2014",0)))))))))))))))))))))))))</f>
        <v/>
      </c>
      <c r="H1092" s="77" t="inlineStr">
        <is>
          <t>Fall 2016</t>
        </is>
      </c>
      <c r="I1092" s="71" t="inlineStr">
        <is>
          <t>Health Care
Development
Project, BIHSH</t>
        </is>
      </c>
      <c r="J1092" s="77" t="inlineStr">
        <is>
          <t>Senior
Medical Officer</t>
        </is>
      </c>
      <c r="K1092" s="77" t="inlineStr">
        <is>
          <t>59, Shukrabad, Dhaka
1207</t>
        </is>
      </c>
      <c r="L1092" s="77" t="inlineStr">
        <is>
          <t>59, Shukrabad, Dhaka
1207</t>
        </is>
      </c>
      <c r="M1092" s="76" t="inlineStr">
        <is>
          <t>8801929027489</t>
        </is>
      </c>
      <c r="N1092" s="90" t="inlineStr">
        <is>
          <t>rizia41-157@diu.edu.bd</t>
        </is>
      </c>
    </row>
    <row customHeight="1" ht="12.75" r="1093" s="161">
      <c r="A1093" s="10" t="n"/>
      <c r="B1093" s="77" t="n">
        <v>1096</v>
      </c>
      <c r="C1093" s="77" t="n"/>
      <c r="D1093" s="98" t="inlineStr">
        <is>
          <t>Christina Dyuti 
Biswas</t>
        </is>
      </c>
      <c r="E1093" s="98" t="inlineStr">
        <is>
          <t>101-11-1473</t>
        </is>
      </c>
      <c r="F1093" s="49">
        <f>IF((MID(E1093,5,2))="10","ENG",IF((MID(E1093,5,2))="11","BBA",IF((MID(E1093,5,2))="12","MBA(E)",IF((MID(E1093,5,2))="14","MBA",IF((MID(E1093,5,2))="15","CSE",IF((MID(E1093,5,2))="16","CIS",IF((MID(E1093,5,2))="17","MS-MIS",IF((MID(E1093,5,2))="18","B.COM",IF((MID(E1093,5,2))="19","ETE",IF((MID(E1093,5,2))="20","CS",IF((MID(E1093,5,2))="21","MA-ENG(P)",IF((MID(E1093,5,2))="22","MA-ENG(F)",IF((MID(E1093,5,2))="23","TE",IF((MID(E1093,5,2))="24","JMC",IF((MID(E1093,5,2))="25","MS-CSE",IF((MID(E1093,5,2))="26","LLB(H)",IF((MID(E1093,5,2))="27","BRE",IF((MID(E1093,5,2))="28","MSS-JMC",IF((MID(E1093,5,2))="29","PHARMACY",IF((MID(E1093,5,2))="30","ESDM",IF((MID(E1093,5,2))="31","MS-ETE",IF((MID(E1093,5,2))="32","MS-TE",IF((MID(E1093,5,2))="33","EEE",IF((MID(E1093,5,2))="34","NFE",IF((MID(E1093,5,2))="35","SWE",IF((MID(E1093,5,2))="36","LLB(P)",IF((MID(E1093,5,2))="37","LLM(Pre)",IF((MID(E1093,5,2))="38","LLM(F)",IF((MID(E1093,5,2))="39","ICT",IF((MID(E1093,5,2))="40","MTCA",IF((MID(E1093,5,2))="41","MS-PH",IF((MID(E1093,5,2))="42","ARCH",IF((MID(E1093,5,2))="43","THM",IF((MID(E1093,5,2))="44","MS-SWE",IF((MID(E1093,5,2))="45","ENTRE",IF((MID(E1093,5,2))="46","M-PHARM",IF((MID(E1093,5,2))="47","CIVIL-ENG",0)))))))))))))))))))))))))))))))))))))</f>
        <v/>
      </c>
      <c r="G1093" s="90">
        <f>IF((LEFT(E1093,3))="063","Fall-2006",IF((LEFT(E1093,3))="071","Spring-2007",IF((LEFT(E1093,3))="072","Summer-2007",IF((LEFT(E1093,3))="073","Fall-2007",IF((LEFT(E1093,3))="081","Spring-2008",IF((LEFT(E1093,3))="082","Summer-2008",IF((LEFT(E1093,3))="083","Fall-2008",IF((LEFT(E1093,3))="091","Spring-2009",IF((LEFT(E1093,3))="092","Summer-2009",IF((LEFT(E1093,3))="093","Fall-2009",IF((LEFT(E1093,3))="101","Spring-2010",IF((LEFT(E1093,3))="102","Summer-2010",IF((LEFT(E1093,3))="103","Fall-2010",IF((LEFT(E1093,3))="111","Spring-2011",IF((LEFT(E1093,3))="112","Summer-2011",IF((LEFT(E1093,3))="113","Fall-2011",IF((LEFT(E1093,3))="121","Spring-2012",IF((LEFT(E1093,3))="122","Summer-2012",IF((LEFT(E1093,3))="123","Fall-2012",IF((LEFT(E1093,3))="131","Spring-2013",IF((LEFT(E1093,3))="132","Summer-2013",IF((LEFT(E1093,3))="133","Fall-2013",IF((LEFT(E1093,3))="141","Spring-2014",IF((LEFT(E1093,3))="142","Summer-2014",IF((LEFT(E1093,3))="143","Fall-2014",0)))))))))))))))))))))))))</f>
        <v/>
      </c>
      <c r="H1093" s="77" t="inlineStr">
        <is>
          <t>-</t>
        </is>
      </c>
      <c r="I1093" s="71" t="inlineStr">
        <is>
          <t>-</t>
        </is>
      </c>
      <c r="J1093" s="77" t="inlineStr">
        <is>
          <t>-</t>
        </is>
      </c>
      <c r="K1093" s="77" t="inlineStr">
        <is>
          <t>147/F, East Raza Bazar,
Dhaka-1215</t>
        </is>
      </c>
      <c r="L1093" s="77" t="inlineStr">
        <is>
          <t>147/F, East Raza Bazar,
Dhaka-1215</t>
        </is>
      </c>
      <c r="M1093" s="76" t="inlineStr">
        <is>
          <t>8801682897004</t>
        </is>
      </c>
      <c r="N1093" s="77" t="inlineStr">
        <is>
          <t>christinadyuti@yahoo.com</t>
        </is>
      </c>
    </row>
    <row customHeight="1" ht="12.75" r="1094" s="161">
      <c r="A1094" s="10" t="n"/>
      <c r="B1094" s="77" t="n">
        <v>1097</v>
      </c>
      <c r="C1094" s="77" t="n"/>
      <c r="D1094" s="98" t="inlineStr">
        <is>
          <t>Shuvo Podder</t>
        </is>
      </c>
      <c r="E1094" s="98" t="inlineStr">
        <is>
          <t>112-15-1458</t>
        </is>
      </c>
      <c r="F1094" s="49">
        <f>IF((MID(E1094,5,2))="10","ENG",IF((MID(E1094,5,2))="11","BBA",IF((MID(E1094,5,2))="12","MBA(E)",IF((MID(E1094,5,2))="14","MBA",IF((MID(E1094,5,2))="15","CSE",IF((MID(E1094,5,2))="16","CIS",IF((MID(E1094,5,2))="17","MS-MIS",IF((MID(E1094,5,2))="18","B.COM",IF((MID(E1094,5,2))="19","ETE",IF((MID(E1094,5,2))="20","CS",IF((MID(E1094,5,2))="21","MA-ENG(P)",IF((MID(E1094,5,2))="22","MA-ENG(F)",IF((MID(E1094,5,2))="23","TE",IF((MID(E1094,5,2))="24","JMC",IF((MID(E1094,5,2))="25","MS-CSE",IF((MID(E1094,5,2))="26","LLB(H)",IF((MID(E1094,5,2))="27","BRE",IF((MID(E1094,5,2))="28","MSS-JMC",IF((MID(E1094,5,2))="29","PHARMACY",IF((MID(E1094,5,2))="30","ESDM",IF((MID(E1094,5,2))="31","MS-ETE",IF((MID(E1094,5,2))="32","MS-TE",IF((MID(E1094,5,2))="33","EEE",IF((MID(E1094,5,2))="34","NFE",IF((MID(E1094,5,2))="35","SWE",IF((MID(E1094,5,2))="36","LLB(P)",IF((MID(E1094,5,2))="37","LLM(Pre)",IF((MID(E1094,5,2))="38","LLM(F)",IF((MID(E1094,5,2))="39","ICT",IF((MID(E1094,5,2))="40","MTCA",IF((MID(E1094,5,2))="41","MS-PH",IF((MID(E1094,5,2))="42","ARCH",IF((MID(E1094,5,2))="43","THM",IF((MID(E1094,5,2))="44","MS-SWE",IF((MID(E1094,5,2))="45","ENTRE",IF((MID(E1094,5,2))="46","M-PHARM",IF((MID(E1094,5,2))="47","CIVIL-ENG",0)))))))))))))))))))))))))))))))))))))</f>
        <v/>
      </c>
      <c r="G1094" s="90">
        <f>IF((LEFT(E1094,3))="063","Fall-2006",IF((LEFT(E1094,3))="071","Spring-2007",IF((LEFT(E1094,3))="072","Summer-2007",IF((LEFT(E1094,3))="073","Fall-2007",IF((LEFT(E1094,3))="081","Spring-2008",IF((LEFT(E1094,3))="082","Summer-2008",IF((LEFT(E1094,3))="083","Fall-2008",IF((LEFT(E1094,3))="091","Spring-2009",IF((LEFT(E1094,3))="092","Summer-2009",IF((LEFT(E1094,3))="093","Fall-2009",IF((LEFT(E1094,3))="101","Spring-2010",IF((LEFT(E1094,3))="102","Summer-2010",IF((LEFT(E1094,3))="103","Fall-2010",IF((LEFT(E1094,3))="111","Spring-2011",IF((LEFT(E1094,3))="112","Summer-2011",IF((LEFT(E1094,3))="113","Fall-2011",IF((LEFT(E1094,3))="121","Spring-2012",IF((LEFT(E1094,3))="122","Summer-2012",IF((LEFT(E1094,3))="123","Fall-2012",IF((LEFT(E1094,3))="131","Spring-2013",IF((LEFT(E1094,3))="132","Summer-2013",IF((LEFT(E1094,3))="133","Fall-2013",IF((LEFT(E1094,3))="141","Spring-2014",IF((LEFT(E1094,3))="142","Summer-2014",IF((LEFT(E1094,3))="143","Fall-2014",0)))))))))))))))))))))))))</f>
        <v/>
      </c>
      <c r="H1094" s="77" t="inlineStr">
        <is>
          <t>Spring
2015</t>
        </is>
      </c>
      <c r="I1094" s="71" t="inlineStr">
        <is>
          <t>-</t>
        </is>
      </c>
      <c r="J1094" s="77" t="inlineStr">
        <is>
          <t>-</t>
        </is>
      </c>
      <c r="K1094" s="77" t="inlineStr">
        <is>
          <t>Nondini 105/2, Shukrabad
Dhaka-1207</t>
        </is>
      </c>
      <c r="L1094" s="77" t="inlineStr">
        <is>
          <t>Naogaon, Old Khathati
Naogaon</t>
        </is>
      </c>
      <c r="M1094" s="76" t="inlineStr">
        <is>
          <t>8801725019616</t>
        </is>
      </c>
      <c r="N1094" s="77" t="inlineStr">
        <is>
          <t>shuvo616@gmail.com</t>
        </is>
      </c>
    </row>
    <row customHeight="1" ht="12.75" r="1095" s="161">
      <c r="A1095" s="10" t="n"/>
      <c r="B1095" s="77" t="n">
        <v>1098</v>
      </c>
      <c r="C1095" s="77" t="n"/>
      <c r="D1095" s="98" t="inlineStr">
        <is>
          <t>Afrina Jahan</t>
        </is>
      </c>
      <c r="E1095" s="98" t="inlineStr">
        <is>
          <t>113-26-352</t>
        </is>
      </c>
      <c r="F1095" s="49">
        <f>IF((MID(E1095,5,2))="10","ENG",IF((MID(E1095,5,2))="11","BBA",IF((MID(E1095,5,2))="12","MBA(E)",IF((MID(E1095,5,2))="14","MBA",IF((MID(E1095,5,2))="15","CSE",IF((MID(E1095,5,2))="16","CIS",IF((MID(E1095,5,2))="17","MS-MIS",IF((MID(E1095,5,2))="18","B.COM",IF((MID(E1095,5,2))="19","ETE",IF((MID(E1095,5,2))="20","CS",IF((MID(E1095,5,2))="21","MA-ENG(P)",IF((MID(E1095,5,2))="22","MA-ENG(F)",IF((MID(E1095,5,2))="23","TE",IF((MID(E1095,5,2))="24","JMC",IF((MID(E1095,5,2))="25","MS-CSE",IF((MID(E1095,5,2))="26","LLB(H)",IF((MID(E1095,5,2))="27","BRE",IF((MID(E1095,5,2))="28","MSS-JMC",IF((MID(E1095,5,2))="29","PHARMACY",IF((MID(E1095,5,2))="30","ESDM",IF((MID(E1095,5,2))="31","MS-ETE",IF((MID(E1095,5,2))="32","MS-TE",IF((MID(E1095,5,2))="33","EEE",IF((MID(E1095,5,2))="34","NFE",IF((MID(E1095,5,2))="35","SWE",IF((MID(E1095,5,2))="36","LLB(P)",IF((MID(E1095,5,2))="37","LLM(Pre)",IF((MID(E1095,5,2))="38","LLM(F)",IF((MID(E1095,5,2))="39","ICT",IF((MID(E1095,5,2))="40","MTCA",IF((MID(E1095,5,2))="41","MS-PH",IF((MID(E1095,5,2))="42","ARCH",IF((MID(E1095,5,2))="43","THM",IF((MID(E1095,5,2))="44","MS-SWE",IF((MID(E1095,5,2))="45","ENTRE",IF((MID(E1095,5,2))="46","M-PHARM",IF((MID(E1095,5,2))="47","CIVIL-ENG",0)))))))))))))))))))))))))))))))))))))</f>
        <v/>
      </c>
      <c r="G1095" s="90">
        <f>IF((LEFT(E1095,3))="063","Fall-2006",IF((LEFT(E1095,3))="071","Spring-2007",IF((LEFT(E1095,3))="072","Summer-2007",IF((LEFT(E1095,3))="073","Fall-2007",IF((LEFT(E1095,3))="081","Spring-2008",IF((LEFT(E1095,3))="082","Summer-2008",IF((LEFT(E1095,3))="083","Fall-2008",IF((LEFT(E1095,3))="091","Spring-2009",IF((LEFT(E1095,3))="092","Summer-2009",IF((LEFT(E1095,3))="093","Fall-2009",IF((LEFT(E1095,3))="101","Spring-2010",IF((LEFT(E1095,3))="102","Summer-2010",IF((LEFT(E1095,3))="103","Fall-2010",IF((LEFT(E1095,3))="111","Spring-2011",IF((LEFT(E1095,3))="112","Summer-2011",IF((LEFT(E1095,3))="113","Fall-2011",IF((LEFT(E1095,3))="121","Spring-2012",IF((LEFT(E1095,3))="122","Summer-2012",IF((LEFT(E1095,3))="123","Fall-2012",IF((LEFT(E1095,3))="131","Spring-2013",IF((LEFT(E1095,3))="132","Summer-2013",IF((LEFT(E1095,3))="133","Fall-2013",IF((LEFT(E1095,3))="141","Spring-2014",IF((LEFT(E1095,3))="142","Summer-2014",IF((LEFT(E1095,3))="143","Fall-2014",0)))))))))))))))))))))))))</f>
        <v/>
      </c>
      <c r="H1095" s="77" t="inlineStr">
        <is>
          <t>Summer
2015</t>
        </is>
      </c>
      <c r="I1095" s="71" t="inlineStr">
        <is>
          <t>-</t>
        </is>
      </c>
      <c r="J1095" s="77" t="inlineStr">
        <is>
          <t>-</t>
        </is>
      </c>
      <c r="K1095" s="77" t="inlineStr">
        <is>
          <t>151, Mukty Housing, 
Mukty Appartment
South Pirerbagh, Mirpur</t>
        </is>
      </c>
      <c r="L1095" s="77" t="inlineStr">
        <is>
          <t>Khallah, Soyfulla Kandi,
Bancharampur, B-Baria</t>
        </is>
      </c>
      <c r="M1095" s="76" t="inlineStr">
        <is>
          <t>8801981406796</t>
        </is>
      </c>
      <c r="N1095" s="77" t="inlineStr">
        <is>
          <t>shurovyjahan1111@gmail.com</t>
        </is>
      </c>
    </row>
    <row customHeight="1" ht="12.75" r="1096" s="161">
      <c r="A1096" s="10" t="n"/>
      <c r="B1096" s="77" t="n">
        <v>1099</v>
      </c>
      <c r="C1096" s="77" t="n"/>
      <c r="D1096" s="98" t="inlineStr">
        <is>
          <t>Shamima Rashid 
Sumi</t>
        </is>
      </c>
      <c r="E1096" s="98" t="inlineStr">
        <is>
          <t>112-15-1352</t>
        </is>
      </c>
      <c r="F1096" s="49">
        <f>IF((MID(E1096,5,2))="10","ENG",IF((MID(E1096,5,2))="11","BBA",IF((MID(E1096,5,2))="12","MBA(E)",IF((MID(E1096,5,2))="14","MBA",IF((MID(E1096,5,2))="15","CSE",IF((MID(E1096,5,2))="16","CIS",IF((MID(E1096,5,2))="17","MS-MIS",IF((MID(E1096,5,2))="18","B.COM",IF((MID(E1096,5,2))="19","ETE",IF((MID(E1096,5,2))="20","CS",IF((MID(E1096,5,2))="21","MA-ENG(P)",IF((MID(E1096,5,2))="22","MA-ENG(F)",IF((MID(E1096,5,2))="23","TE",IF((MID(E1096,5,2))="24","JMC",IF((MID(E1096,5,2))="25","MS-CSE",IF((MID(E1096,5,2))="26","LLB(H)",IF((MID(E1096,5,2))="27","BRE",IF((MID(E1096,5,2))="28","MSS-JMC",IF((MID(E1096,5,2))="29","PHARMACY",IF((MID(E1096,5,2))="30","ESDM",IF((MID(E1096,5,2))="31","MS-ETE",IF((MID(E1096,5,2))="32","MS-TE",IF((MID(E1096,5,2))="33","EEE",IF((MID(E1096,5,2))="34","NFE",IF((MID(E1096,5,2))="35","SWE",IF((MID(E1096,5,2))="36","LLB(P)",IF((MID(E1096,5,2))="37","LLM(Pre)",IF((MID(E1096,5,2))="38","LLM(F)",IF((MID(E1096,5,2))="39","ICT",IF((MID(E1096,5,2))="40","MTCA",IF((MID(E1096,5,2))="41","MS-PH",IF((MID(E1096,5,2))="42","ARCH",IF((MID(E1096,5,2))="43","THM",IF((MID(E1096,5,2))="44","MS-SWE",IF((MID(E1096,5,2))="45","ENTRE",IF((MID(E1096,5,2))="46","M-PHARM",IF((MID(E1096,5,2))="47","CIVIL-ENG",0)))))))))))))))))))))))))))))))))))))</f>
        <v/>
      </c>
      <c r="G1096" s="90">
        <f>IF((LEFT(E1096,3))="063","Fall-2006",IF((LEFT(E1096,3))="071","Spring-2007",IF((LEFT(E1096,3))="072","Summer-2007",IF((LEFT(E1096,3))="073","Fall-2007",IF((LEFT(E1096,3))="081","Spring-2008",IF((LEFT(E1096,3))="082","Summer-2008",IF((LEFT(E1096,3))="083","Fall-2008",IF((LEFT(E1096,3))="091","Spring-2009",IF((LEFT(E1096,3))="092","Summer-2009",IF((LEFT(E1096,3))="093","Fall-2009",IF((LEFT(E1096,3))="101","Spring-2010",IF((LEFT(E1096,3))="102","Summer-2010",IF((LEFT(E1096,3))="103","Fall-2010",IF((LEFT(E1096,3))="111","Spring-2011",IF((LEFT(E1096,3))="112","Summer-2011",IF((LEFT(E1096,3))="113","Fall-2011",IF((LEFT(E1096,3))="121","Spring-2012",IF((LEFT(E1096,3))="122","Summer-2012",IF((LEFT(E1096,3))="123","Fall-2012",IF((LEFT(E1096,3))="131","Spring-2013",IF((LEFT(E1096,3))="132","Summer-2013",IF((LEFT(E1096,3))="133","Fall-2013",IF((LEFT(E1096,3))="141","Spring-2014",IF((LEFT(E1096,3))="142","Summer-2014",IF((LEFT(E1096,3))="143","Fall-2014",0)))))))))))))))))))))))))</f>
        <v/>
      </c>
      <c r="H1096" s="77" t="inlineStr">
        <is>
          <t>Spring
2015</t>
        </is>
      </c>
      <c r="I1096" s="71" t="inlineStr">
        <is>
          <t>-</t>
        </is>
      </c>
      <c r="J1096" s="77" t="inlineStr">
        <is>
          <t>-</t>
        </is>
      </c>
      <c r="K1096" s="77" t="inlineStr">
        <is>
          <t>92/1, Lakecircus, 
Kalabagan, Dhanmondi</t>
        </is>
      </c>
      <c r="L1096" s="77" t="inlineStr">
        <is>
          <t>Kuchia Gram, Alfadanga
Faridpur</t>
        </is>
      </c>
      <c r="M1096" s="76" t="inlineStr">
        <is>
          <t>8801782663848</t>
        </is>
      </c>
      <c r="N1096" s="77" t="inlineStr">
        <is>
          <t>srsumi26@gmail.com</t>
        </is>
      </c>
    </row>
    <row customHeight="1" ht="12.75" r="1097" s="161">
      <c r="A1097" s="10" t="n"/>
      <c r="B1097" s="77" t="n">
        <v>1100</v>
      </c>
      <c r="C1097" s="77" t="n"/>
      <c r="D1097" s="98" t="inlineStr">
        <is>
          <t>Sakhawat Hossan</t>
        </is>
      </c>
      <c r="E1097" s="98" t="inlineStr">
        <is>
          <t>113-26-346</t>
        </is>
      </c>
      <c r="F1097" s="49">
        <f>IF((MID(E1097,5,2))="10","ENG",IF((MID(E1097,5,2))="11","BBA",IF((MID(E1097,5,2))="12","MBA(E)",IF((MID(E1097,5,2))="14","MBA",IF((MID(E1097,5,2))="15","CSE",IF((MID(E1097,5,2))="16","CIS",IF((MID(E1097,5,2))="17","MS-MIS",IF((MID(E1097,5,2))="18","B.COM",IF((MID(E1097,5,2))="19","ETE",IF((MID(E1097,5,2))="20","CS",IF((MID(E1097,5,2))="21","MA-ENG(P)",IF((MID(E1097,5,2))="22","MA-ENG(F)",IF((MID(E1097,5,2))="23","TE",IF((MID(E1097,5,2))="24","JMC",IF((MID(E1097,5,2))="25","MS-CSE",IF((MID(E1097,5,2))="26","LLB(H)",IF((MID(E1097,5,2))="27","BRE",IF((MID(E1097,5,2))="28","MSS-JMC",IF((MID(E1097,5,2))="29","PHARMACY",IF((MID(E1097,5,2))="30","ESDM",IF((MID(E1097,5,2))="31","MS-ETE",IF((MID(E1097,5,2))="32","MS-TE",IF((MID(E1097,5,2))="33","EEE",IF((MID(E1097,5,2))="34","NFE",IF((MID(E1097,5,2))="35","SWE",IF((MID(E1097,5,2))="36","LLB(P)",IF((MID(E1097,5,2))="37","LLM(Pre)",IF((MID(E1097,5,2))="38","LLM(F)",IF((MID(E1097,5,2))="39","ICT",IF((MID(E1097,5,2))="40","MTCA",IF((MID(E1097,5,2))="41","MS-PH",IF((MID(E1097,5,2))="42","ARCH",IF((MID(E1097,5,2))="43","THM",IF((MID(E1097,5,2))="44","MS-SWE",IF((MID(E1097,5,2))="45","ENTRE",IF((MID(E1097,5,2))="46","M-PHARM",IF((MID(E1097,5,2))="47","CIVIL-ENG",0)))))))))))))))))))))))))))))))))))))</f>
        <v/>
      </c>
      <c r="G1097" s="90">
        <f>IF((LEFT(E1097,3))="063","Fall-2006",IF((LEFT(E1097,3))="071","Spring-2007",IF((LEFT(E1097,3))="072","Summer-2007",IF((LEFT(E1097,3))="073","Fall-2007",IF((LEFT(E1097,3))="081","Spring-2008",IF((LEFT(E1097,3))="082","Summer-2008",IF((LEFT(E1097,3))="083","Fall-2008",IF((LEFT(E1097,3))="091","Spring-2009",IF((LEFT(E1097,3))="092","Summer-2009",IF((LEFT(E1097,3))="093","Fall-2009",IF((LEFT(E1097,3))="101","Spring-2010",IF((LEFT(E1097,3))="102","Summer-2010",IF((LEFT(E1097,3))="103","Fall-2010",IF((LEFT(E1097,3))="111","Spring-2011",IF((LEFT(E1097,3))="112","Summer-2011",IF((LEFT(E1097,3))="113","Fall-2011",IF((LEFT(E1097,3))="121","Spring-2012",IF((LEFT(E1097,3))="122","Summer-2012",IF((LEFT(E1097,3))="123","Fall-2012",IF((LEFT(E1097,3))="131","Spring-2013",IF((LEFT(E1097,3))="132","Summer-2013",IF((LEFT(E1097,3))="133","Fall-2013",IF((LEFT(E1097,3))="141","Spring-2014",IF((LEFT(E1097,3))="142","Summer-2014",IF((LEFT(E1097,3))="143","Fall-2014",0)))))))))))))))))))))))))</f>
        <v/>
      </c>
      <c r="H1097" s="77" t="inlineStr">
        <is>
          <t>Fall 2015</t>
        </is>
      </c>
      <c r="I1097" s="71" t="inlineStr">
        <is>
          <t>-</t>
        </is>
      </c>
      <c r="J1097" s="77" t="inlineStr">
        <is>
          <t>-</t>
        </is>
      </c>
      <c r="K1097" s="77" t="inlineStr">
        <is>
          <t>-</t>
        </is>
      </c>
      <c r="L1097" s="77" t="inlineStr">
        <is>
          <t>Akduria, Monorhordi,
Narsingdi</t>
        </is>
      </c>
      <c r="M1097" s="76" t="inlineStr">
        <is>
          <t>8801676040182</t>
        </is>
      </c>
      <c r="N1097" s="77" t="inlineStr">
        <is>
          <t>-</t>
        </is>
      </c>
    </row>
    <row customHeight="1" ht="25.5" r="1098" s="161">
      <c r="A1098" s="10" t="n"/>
      <c r="B1098" s="85" t="n">
        <v>1101</v>
      </c>
      <c r="C1098" s="78" t="n"/>
      <c r="D1098" s="98" t="inlineStr">
        <is>
          <t>Md. Hashibul Hasan</t>
        </is>
      </c>
      <c r="E1098" s="98" t="inlineStr">
        <is>
          <t>132-25-321</t>
        </is>
      </c>
      <c r="F1098" s="49">
        <f>IF((MID(E1098,5,2))="10","ENG",IF((MID(E1098,5,2))="11","BBA",IF((MID(E1098,5,2))="12","MBA(E)",IF((MID(E1098,5,2))="14","MBA",IF((MID(E1098,5,2))="15","CSE",IF((MID(E1098,5,2))="16","CIS",IF((MID(E1098,5,2))="17","MS-MIS",IF((MID(E1098,5,2))="18","B.COM",IF((MID(E1098,5,2))="19","ETE",IF((MID(E1098,5,2))="20","CS",IF((MID(E1098,5,2))="21","MA-ENG(P)",IF((MID(E1098,5,2))="22","MA-ENG(F)",IF((MID(E1098,5,2))="23","TE",IF((MID(E1098,5,2))="24","JMC",IF((MID(E1098,5,2))="25","MS-CSE",IF((MID(E1098,5,2))="26","LLB(H)",IF((MID(E1098,5,2))="27","BRE",IF((MID(E1098,5,2))="28","MSS-JMC",IF((MID(E1098,5,2))="29","PHARMACY",IF((MID(E1098,5,2))="30","ESDM",IF((MID(E1098,5,2))="31","MS-ETE",IF((MID(E1098,5,2))="32","MS-TE",IF((MID(E1098,5,2))="33","EEE",IF((MID(E1098,5,2))="34","NFE",IF((MID(E1098,5,2))="35","SWE",IF((MID(E1098,5,2))="36","LLB(P)",IF((MID(E1098,5,2))="37","LLM(Pre)",IF((MID(E1098,5,2))="38","LLM(F)",IF((MID(E1098,5,2))="39","ICT",IF((MID(E1098,5,2))="40","MTCA",IF((MID(E1098,5,2))="41","MS-PH",IF((MID(E1098,5,2))="42","ARCH",IF((MID(E1098,5,2))="43","THM",IF((MID(E1098,5,2))="44","MS-SWE",IF((MID(E1098,5,2))="45","ENTRE",IF((MID(E1098,5,2))="46","M-PHARM",IF((MID(E1098,5,2))="47","CIVIL-ENG",0)))))))))))))))))))))))))))))))))))))</f>
        <v/>
      </c>
      <c r="G1098" s="90">
        <f>IF((LEFT(E1098,3))="063","Fall-2006",IF((LEFT(E1098,3))="071","Spring-2007",IF((LEFT(E1098,3))="072","Summer-2007",IF((LEFT(E1098,3))="073","Fall-2007",IF((LEFT(E1098,3))="081","Spring-2008",IF((LEFT(E1098,3))="082","Summer-2008",IF((LEFT(E1098,3))="083","Fall-2008",IF((LEFT(E1098,3))="091","Spring-2009",IF((LEFT(E1098,3))="092","Summer-2009",IF((LEFT(E1098,3))="093","Fall-2009",IF((LEFT(E1098,3))="101","Spring-2010",IF((LEFT(E1098,3))="102","Summer-2010",IF((LEFT(E1098,3))="103","Fall-2010",IF((LEFT(E1098,3))="111","Spring-2011",IF((LEFT(E1098,3))="112","Summer-2011",IF((LEFT(E1098,3))="113","Fall-2011",IF((LEFT(E1098,3))="121","Spring-2012",IF((LEFT(E1098,3))="122","Summer-2012",IF((LEFT(E1098,3))="123","Fall-2012",IF((LEFT(E1098,3))="131","Spring-2013",IF((LEFT(E1098,3))="132","Summer-2013",IF((LEFT(E1098,3))="133","Fall-2013",IF((LEFT(E1098,3))="141","Spring-2014",IF((LEFT(E1098,3))="142","Summer-2014",IF((LEFT(E1098,3))="143","Fall-2014",0)))))))))))))))))))))))))</f>
        <v/>
      </c>
      <c r="H1098" s="77" t="inlineStr">
        <is>
          <t>Spring 2015</t>
        </is>
      </c>
      <c r="I1098" s="71" t="inlineStr">
        <is>
          <t>Advanced Apps
Bangladesh Ltd.</t>
        </is>
      </c>
      <c r="J1098" s="77" t="inlineStr">
        <is>
          <t>Software
Engineer</t>
        </is>
      </c>
      <c r="K1098" s="77" t="inlineStr">
        <is>
          <t>6/1/Ka, Side-B, Monesshor 
Road, Jigatola, Dhanmondi</t>
        </is>
      </c>
      <c r="L1098" s="77" t="inlineStr">
        <is>
          <t>Vill: Dattapungoli, PO:
Pachpungoli, 6650,
Foridpur, Pabna</t>
        </is>
      </c>
      <c r="M1098" s="76" t="inlineStr">
        <is>
          <t>8801670023434</t>
        </is>
      </c>
      <c r="N1098" s="77" t="inlineStr">
        <is>
          <t>amarkotha366@gmail.com</t>
        </is>
      </c>
    </row>
    <row customHeight="1" ht="25.5" r="1099" s="161">
      <c r="A1099" s="10" t="n"/>
      <c r="B1099" s="85" t="n">
        <v>1102</v>
      </c>
      <c r="C1099" s="77" t="n"/>
      <c r="D1099" s="98" t="inlineStr">
        <is>
          <t>Md. Mynul Ahsan</t>
        </is>
      </c>
      <c r="E1099" s="98" t="inlineStr">
        <is>
          <t>132-25-315</t>
        </is>
      </c>
      <c r="F1099" s="49">
        <f>IF((MID(E1099,5,2))="10","ENG",IF((MID(E1099,5,2))="11","BBA",IF((MID(E1099,5,2))="12","MBA(E)",IF((MID(E1099,5,2))="14","MBA",IF((MID(E1099,5,2))="15","CSE",IF((MID(E1099,5,2))="16","CIS",IF((MID(E1099,5,2))="17","MS-MIS",IF((MID(E1099,5,2))="18","B.COM",IF((MID(E1099,5,2))="19","ETE",IF((MID(E1099,5,2))="20","CS",IF((MID(E1099,5,2))="21","MA-ENG(P)",IF((MID(E1099,5,2))="22","MA-ENG(F)",IF((MID(E1099,5,2))="23","TE",IF((MID(E1099,5,2))="24","JMC",IF((MID(E1099,5,2))="25","MS-CSE",IF((MID(E1099,5,2))="26","LLB(H)",IF((MID(E1099,5,2))="27","BRE",IF((MID(E1099,5,2))="28","MSS-JMC",IF((MID(E1099,5,2))="29","PHARMACY",IF((MID(E1099,5,2))="30","ESDM",IF((MID(E1099,5,2))="31","MS-ETE",IF((MID(E1099,5,2))="32","MS-TE",IF((MID(E1099,5,2))="33","EEE",IF((MID(E1099,5,2))="34","NFE",IF((MID(E1099,5,2))="35","SWE",IF((MID(E1099,5,2))="36","LLB(P)",IF((MID(E1099,5,2))="37","LLM(Pre)",IF((MID(E1099,5,2))="38","LLM(F)",IF((MID(E1099,5,2))="39","ICT",IF((MID(E1099,5,2))="40","MTCA",IF((MID(E1099,5,2))="41","MS-PH",IF((MID(E1099,5,2))="42","ARCH",IF((MID(E1099,5,2))="43","THM",IF((MID(E1099,5,2))="44","MS-SWE",IF((MID(E1099,5,2))="45","ENTRE",IF((MID(E1099,5,2))="46","M-PHARM",IF((MID(E1099,5,2))="47","CIVIL-ENG",0)))))))))))))))))))))))))))))))))))))</f>
        <v/>
      </c>
      <c r="G1099" s="90">
        <f>IF((LEFT(E1099,3))="063","Fall-2006",IF((LEFT(E1099,3))="071","Spring-2007",IF((LEFT(E1099,3))="072","Summer-2007",IF((LEFT(E1099,3))="073","Fall-2007",IF((LEFT(E1099,3))="081","Spring-2008",IF((LEFT(E1099,3))="082","Summer-2008",IF((LEFT(E1099,3))="083","Fall-2008",IF((LEFT(E1099,3))="091","Spring-2009",IF((LEFT(E1099,3))="092","Summer-2009",IF((LEFT(E1099,3))="093","Fall-2009",IF((LEFT(E1099,3))="101","Spring-2010",IF((LEFT(E1099,3))="102","Summer-2010",IF((LEFT(E1099,3))="103","Fall-2010",IF((LEFT(E1099,3))="111","Spring-2011",IF((LEFT(E1099,3))="112","Summer-2011",IF((LEFT(E1099,3))="113","Fall-2011",IF((LEFT(E1099,3))="121","Spring-2012",IF((LEFT(E1099,3))="122","Summer-2012",IF((LEFT(E1099,3))="123","Fall-2012",IF((LEFT(E1099,3))="131","Spring-2013",IF((LEFT(E1099,3))="132","Summer-2013",IF((LEFT(E1099,3))="133","Fall-2013",IF((LEFT(E1099,3))="141","Spring-2014",IF((LEFT(E1099,3))="142","Summer-2014",IF((LEFT(E1099,3))="143","Fall-2014",0)))))))))))))))))))))))))</f>
        <v/>
      </c>
      <c r="H1099" s="77" t="inlineStr">
        <is>
          <t>Fall 2014</t>
        </is>
      </c>
      <c r="I1099" s="71" t="inlineStr">
        <is>
          <t>Aamra Network 
Ltd.</t>
        </is>
      </c>
      <c r="J1099" s="77" t="inlineStr">
        <is>
          <t>Executive</t>
        </is>
      </c>
      <c r="K1099" s="77" t="inlineStr">
        <is>
          <t>Kazi Villa, Grosthan
Road, Barisal</t>
        </is>
      </c>
      <c r="L1099" s="77" t="inlineStr">
        <is>
          <t>H# 53, Bashpotti,
Jhalokathi Sadar- 8400</t>
        </is>
      </c>
      <c r="M1099" s="76" t="inlineStr">
        <is>
          <t>8801745055713</t>
        </is>
      </c>
      <c r="N1099" s="77" t="inlineStr">
        <is>
          <t>sabbir.749@gmail.com</t>
        </is>
      </c>
    </row>
    <row customHeight="1" ht="12.75" r="1100" s="161">
      <c r="A1100" s="10" t="n"/>
      <c r="B1100" s="85" t="n">
        <v>1103</v>
      </c>
      <c r="C1100" s="77" t="n"/>
      <c r="D1100" s="98" t="inlineStr">
        <is>
          <t>Shahinoor Akter</t>
        </is>
      </c>
      <c r="E1100" s="98" t="inlineStr">
        <is>
          <t>141-38-032</t>
        </is>
      </c>
      <c r="F1100" s="49">
        <f>IF((MID(E1100,5,2))="10","ENG",IF((MID(E1100,5,2))="11","BBA",IF((MID(E1100,5,2))="12","MBA(E)",IF((MID(E1100,5,2))="14","MBA",IF((MID(E1100,5,2))="15","CSE",IF((MID(E1100,5,2))="16","CIS",IF((MID(E1100,5,2))="17","MS-MIS",IF((MID(E1100,5,2))="18","B.COM",IF((MID(E1100,5,2))="19","ETE",IF((MID(E1100,5,2))="20","CS",IF((MID(E1100,5,2))="21","MA-ENG(P)",IF((MID(E1100,5,2))="22","MA-ENG(F)",IF((MID(E1100,5,2))="23","TE",IF((MID(E1100,5,2))="24","JMC",IF((MID(E1100,5,2))="25","MS-CSE",IF((MID(E1100,5,2))="26","LLB(H)",IF((MID(E1100,5,2))="27","BRE",IF((MID(E1100,5,2))="28","MSS-JMC",IF((MID(E1100,5,2))="29","PHARMACY",IF((MID(E1100,5,2))="30","ESDM",IF((MID(E1100,5,2))="31","MS-ETE",IF((MID(E1100,5,2))="32","MS-TE",IF((MID(E1100,5,2))="33","EEE",IF((MID(E1100,5,2))="34","NFE",IF((MID(E1100,5,2))="35","SWE",IF((MID(E1100,5,2))="36","LLB(P)",IF((MID(E1100,5,2))="37","LLM(Pre)",IF((MID(E1100,5,2))="38","LLM(F)",IF((MID(E1100,5,2))="39","ICT",IF((MID(E1100,5,2))="40","MTCA",IF((MID(E1100,5,2))="41","MS-PH",IF((MID(E1100,5,2))="42","ARCH",IF((MID(E1100,5,2))="43","THM",IF((MID(E1100,5,2))="44","MS-SWE",IF((MID(E1100,5,2))="45","ENTRE",IF((MID(E1100,5,2))="46","M-PHARM",IF((MID(E1100,5,2))="47","CIVIL-ENG",0)))))))))))))))))))))))))))))))))))))</f>
        <v/>
      </c>
      <c r="G1100" s="90">
        <f>IF((LEFT(E1100,3))="063","Fall-2006",IF((LEFT(E1100,3))="071","Spring-2007",IF((LEFT(E1100,3))="072","Summer-2007",IF((LEFT(E1100,3))="073","Fall-2007",IF((LEFT(E1100,3))="081","Spring-2008",IF((LEFT(E1100,3))="082","Summer-2008",IF((LEFT(E1100,3))="083","Fall-2008",IF((LEFT(E1100,3))="091","Spring-2009",IF((LEFT(E1100,3))="092","Summer-2009",IF((LEFT(E1100,3))="093","Fall-2009",IF((LEFT(E1100,3))="101","Spring-2010",IF((LEFT(E1100,3))="102","Summer-2010",IF((LEFT(E1100,3))="103","Fall-2010",IF((LEFT(E1100,3))="111","Spring-2011",IF((LEFT(E1100,3))="112","Summer-2011",IF((LEFT(E1100,3))="113","Fall-2011",IF((LEFT(E1100,3))="121","Spring-2012",IF((LEFT(E1100,3))="122","Summer-2012",IF((LEFT(E1100,3))="123","Fall-2012",IF((LEFT(E1100,3))="131","Spring-2013",IF((LEFT(E1100,3))="132","Summer-2013",IF((LEFT(E1100,3))="133","Fall-2013",IF((LEFT(E1100,3))="141","Spring-2014",IF((LEFT(E1100,3))="142","Summer-2014",IF((LEFT(E1100,3))="143","Fall-2014",0)))))))))))))))))))))))))</f>
        <v/>
      </c>
      <c r="H1100" s="77" t="inlineStr">
        <is>
          <t>Spring</t>
        </is>
      </c>
      <c r="I1100" s="71" t="inlineStr">
        <is>
          <t>-</t>
        </is>
      </c>
      <c r="J1100" s="77" t="inlineStr">
        <is>
          <t>-</t>
        </is>
      </c>
      <c r="K1100" s="77" t="inlineStr">
        <is>
          <t>2/2, Block- G, Kazi Nazrul 
Islam Road, Lalmatia, 
Dhaka-1207</t>
        </is>
      </c>
      <c r="L1100" s="77" t="inlineStr">
        <is>
          <t>Hatabo, Birabo, Rupgong,
Narayanganj</t>
        </is>
      </c>
      <c r="M1100" s="76" t="inlineStr">
        <is>
          <t>8801754935013</t>
        </is>
      </c>
      <c r="N1100" s="77" t="inlineStr">
        <is>
          <t>kona-rk67@yahoo.com</t>
        </is>
      </c>
    </row>
    <row customHeight="1" ht="12.75" r="1101" s="161">
      <c r="A1101" s="10" t="n"/>
      <c r="B1101" s="85" t="n">
        <v>1104</v>
      </c>
      <c r="C1101" s="77" t="n"/>
      <c r="D1101" s="98" t="inlineStr">
        <is>
          <t>Jamil-Al-Fahad</t>
        </is>
      </c>
      <c r="E1101" s="98" t="inlineStr">
        <is>
          <t>123-15-2087</t>
        </is>
      </c>
      <c r="F1101" s="49">
        <f>IF((MID(E1101,5,2))="10","ENG",IF((MID(E1101,5,2))="11","BBA",IF((MID(E1101,5,2))="12","MBA(E)",IF((MID(E1101,5,2))="14","MBA",IF((MID(E1101,5,2))="15","CSE",IF((MID(E1101,5,2))="16","CIS",IF((MID(E1101,5,2))="17","MS-MIS",IF((MID(E1101,5,2))="18","B.COM",IF((MID(E1101,5,2))="19","ETE",IF((MID(E1101,5,2))="20","CS",IF((MID(E1101,5,2))="21","MA-ENG(P)",IF((MID(E1101,5,2))="22","MA-ENG(F)",IF((MID(E1101,5,2))="23","TE",IF((MID(E1101,5,2))="24","JMC",IF((MID(E1101,5,2))="25","MS-CSE",IF((MID(E1101,5,2))="26","LLB(H)",IF((MID(E1101,5,2))="27","BRE",IF((MID(E1101,5,2))="28","MSS-JMC",IF((MID(E1101,5,2))="29","PHARMACY",IF((MID(E1101,5,2))="30","ESDM",IF((MID(E1101,5,2))="31","MS-ETE",IF((MID(E1101,5,2))="32","MS-TE",IF((MID(E1101,5,2))="33","EEE",IF((MID(E1101,5,2))="34","NFE",IF((MID(E1101,5,2))="35","SWE",IF((MID(E1101,5,2))="36","LLB(P)",IF((MID(E1101,5,2))="37","LLM(Pre)",IF((MID(E1101,5,2))="38","LLM(F)",IF((MID(E1101,5,2))="39","ICT",IF((MID(E1101,5,2))="40","MTCA",IF((MID(E1101,5,2))="41","MS-PH",IF((MID(E1101,5,2))="42","ARCH",IF((MID(E1101,5,2))="43","THM",IF((MID(E1101,5,2))="44","MS-SWE",IF((MID(E1101,5,2))="45","ENTRE",IF((MID(E1101,5,2))="46","M-PHARM",IF((MID(E1101,5,2))="47","CIVIL-ENG",0)))))))))))))))))))))))))))))))))))))</f>
        <v/>
      </c>
      <c r="G1101" s="90">
        <f>IF((LEFT(E1101,3))="063","Fall-2006",IF((LEFT(E1101,3))="071","Spring-2007",IF((LEFT(E1101,3))="072","Summer-2007",IF((LEFT(E1101,3))="073","Fall-2007",IF((LEFT(E1101,3))="081","Spring-2008",IF((LEFT(E1101,3))="082","Summer-2008",IF((LEFT(E1101,3))="083","Fall-2008",IF((LEFT(E1101,3))="091","Spring-2009",IF((LEFT(E1101,3))="092","Summer-2009",IF((LEFT(E1101,3))="093","Fall-2009",IF((LEFT(E1101,3))="101","Spring-2010",IF((LEFT(E1101,3))="102","Summer-2010",IF((LEFT(E1101,3))="103","Fall-2010",IF((LEFT(E1101,3))="111","Spring-2011",IF((LEFT(E1101,3))="112","Summer-2011",IF((LEFT(E1101,3))="113","Fall-2011",IF((LEFT(E1101,3))="121","Spring-2012",IF((LEFT(E1101,3))="122","Summer-2012",IF((LEFT(E1101,3))="123","Fall-2012",IF((LEFT(E1101,3))="131","Spring-2013",IF((LEFT(E1101,3))="132","Summer-2013",IF((LEFT(E1101,3))="133","Fall-2013",IF((LEFT(E1101,3))="141","Spring-2014",IF((LEFT(E1101,3))="142","Summer-2014",IF((LEFT(E1101,3))="143","Fall-2014",0)))))))))))))))))))))))))</f>
        <v/>
      </c>
      <c r="H1101" s="77" t="inlineStr">
        <is>
          <t>Summer
2015</t>
        </is>
      </c>
      <c r="I1101" s="71" t="inlineStr">
        <is>
          <t>BCB</t>
        </is>
      </c>
      <c r="J1101" s="77" t="inlineStr">
        <is>
          <t>Accrodition 
Officer</t>
        </is>
      </c>
      <c r="K1101" s="77" t="inlineStr">
        <is>
          <t>256/1, Sultanganj Road,
Rayerbazar, Dhanmondi,
Dhaka</t>
        </is>
      </c>
      <c r="L1101" s="77" t="inlineStr">
        <is>
          <t>235/1, Sultanganj Road,
Rayerbazar, Dhanmondi,
Dhaka</t>
        </is>
      </c>
      <c r="M1101" s="76" t="inlineStr">
        <is>
          <t>8801680728550</t>
        </is>
      </c>
      <c r="N1101" s="77" t="inlineStr">
        <is>
          <t>prince.201200@gmail.com</t>
        </is>
      </c>
    </row>
    <row customHeight="1" ht="25.5" r="1102" s="161">
      <c r="A1102" s="10" t="n"/>
      <c r="B1102" s="85" t="n">
        <v>1105</v>
      </c>
      <c r="C1102" s="77" t="n"/>
      <c r="D1102" s="98" t="inlineStr">
        <is>
          <t>Zahirul Islam</t>
        </is>
      </c>
      <c r="E1102" s="98" t="inlineStr">
        <is>
          <t>123-15-2082</t>
        </is>
      </c>
      <c r="F1102" s="49">
        <f>IF((MID(E1102,5,2))="10","ENG",IF((MID(E1102,5,2))="11","BBA",IF((MID(E1102,5,2))="12","MBA(E)",IF((MID(E1102,5,2))="14","MBA",IF((MID(E1102,5,2))="15","CSE",IF((MID(E1102,5,2))="16","CIS",IF((MID(E1102,5,2))="17","MS-MIS",IF((MID(E1102,5,2))="18","B.COM",IF((MID(E1102,5,2))="19","ETE",IF((MID(E1102,5,2))="20","CS",IF((MID(E1102,5,2))="21","MA-ENG(P)",IF((MID(E1102,5,2))="22","MA-ENG(F)",IF((MID(E1102,5,2))="23","TE",IF((MID(E1102,5,2))="24","JMC",IF((MID(E1102,5,2))="25","MS-CSE",IF((MID(E1102,5,2))="26","LLB(H)",IF((MID(E1102,5,2))="27","BRE",IF((MID(E1102,5,2))="28","MSS-JMC",IF((MID(E1102,5,2))="29","PHARMACY",IF((MID(E1102,5,2))="30","ESDM",IF((MID(E1102,5,2))="31","MS-ETE",IF((MID(E1102,5,2))="32","MS-TE",IF((MID(E1102,5,2))="33","EEE",IF((MID(E1102,5,2))="34","NFE",IF((MID(E1102,5,2))="35","SWE",IF((MID(E1102,5,2))="36","LLB(P)",IF((MID(E1102,5,2))="37","LLM(Pre)",IF((MID(E1102,5,2))="38","LLM(F)",IF((MID(E1102,5,2))="39","ICT",IF((MID(E1102,5,2))="40","MTCA",IF((MID(E1102,5,2))="41","MS-PH",IF((MID(E1102,5,2))="42","ARCH",IF((MID(E1102,5,2))="43","THM",IF((MID(E1102,5,2))="44","MS-SWE",IF((MID(E1102,5,2))="45","ENTRE",IF((MID(E1102,5,2))="46","M-PHARM",IF((MID(E1102,5,2))="47","CIVIL-ENG",0)))))))))))))))))))))))))))))))))))))</f>
        <v/>
      </c>
      <c r="G1102" s="90">
        <f>IF((LEFT(E1102,3))="063","Fall-2006",IF((LEFT(E1102,3))="071","Spring-2007",IF((LEFT(E1102,3))="072","Summer-2007",IF((LEFT(E1102,3))="073","Fall-2007",IF((LEFT(E1102,3))="081","Spring-2008",IF((LEFT(E1102,3))="082","Summer-2008",IF((LEFT(E1102,3))="083","Fall-2008",IF((LEFT(E1102,3))="091","Spring-2009",IF((LEFT(E1102,3))="092","Summer-2009",IF((LEFT(E1102,3))="093","Fall-2009",IF((LEFT(E1102,3))="101","Spring-2010",IF((LEFT(E1102,3))="102","Summer-2010",IF((LEFT(E1102,3))="103","Fall-2010",IF((LEFT(E1102,3))="111","Spring-2011",IF((LEFT(E1102,3))="112","Summer-2011",IF((LEFT(E1102,3))="113","Fall-2011",IF((LEFT(E1102,3))="121","Spring-2012",IF((LEFT(E1102,3))="122","Summer-2012",IF((LEFT(E1102,3))="123","Fall-2012",IF((LEFT(E1102,3))="131","Spring-2013",IF((LEFT(E1102,3))="132","Summer-2013",IF((LEFT(E1102,3))="133","Fall-2013",IF((LEFT(E1102,3))="141","Spring-2014",IF((LEFT(E1102,3))="142","Summer-2014",IF((LEFT(E1102,3))="143","Fall-2014",0)))))))))))))))))))))))))</f>
        <v/>
      </c>
      <c r="H1102" s="77" t="inlineStr">
        <is>
          <t>Summer
2015</t>
        </is>
      </c>
      <c r="I1102" s="71" t="inlineStr">
        <is>
          <t>Asia Facific
Communication Ltd.</t>
        </is>
      </c>
      <c r="J1102" s="77" t="inlineStr">
        <is>
          <t>System Admin</t>
        </is>
      </c>
      <c r="K1102" s="77" t="inlineStr">
        <is>
          <t>Shahjalil Bagh, Kadamtali
Dhaka-1236</t>
        </is>
      </c>
      <c r="L1102" s="77" t="inlineStr">
        <is>
          <t>Shahjalil Bagh, Kadamtali
Dhaka-1236</t>
        </is>
      </c>
      <c r="M1102" s="76" t="inlineStr">
        <is>
          <t>8801675748414</t>
        </is>
      </c>
      <c r="N1102" s="77" t="inlineStr">
        <is>
          <t>itsjafor41@gmail.com</t>
        </is>
      </c>
    </row>
    <row customHeight="1" ht="12.75" r="1103" s="161">
      <c r="A1103" s="10" t="n"/>
      <c r="B1103" s="85" t="n">
        <v>1106</v>
      </c>
      <c r="C1103" s="77" t="n"/>
      <c r="D1103" s="98" t="inlineStr">
        <is>
          <t>Md. Golam Rabbani</t>
        </is>
      </c>
      <c r="E1103" s="98" t="inlineStr">
        <is>
          <t>123-15-2110</t>
        </is>
      </c>
      <c r="F1103" s="49">
        <f>IF((MID(E1103,5,2))="10","ENG",IF((MID(E1103,5,2))="11","BBA",IF((MID(E1103,5,2))="12","MBA(E)",IF((MID(E1103,5,2))="14","MBA",IF((MID(E1103,5,2))="15","CSE",IF((MID(E1103,5,2))="16","CIS",IF((MID(E1103,5,2))="17","MS-MIS",IF((MID(E1103,5,2))="18","B.COM",IF((MID(E1103,5,2))="19","ETE",IF((MID(E1103,5,2))="20","CS",IF((MID(E1103,5,2))="21","MA-ENG(P)",IF((MID(E1103,5,2))="22","MA-ENG(F)",IF((MID(E1103,5,2))="23","TE",IF((MID(E1103,5,2))="24","JMC",IF((MID(E1103,5,2))="25","MS-CSE",IF((MID(E1103,5,2))="26","LLB(H)",IF((MID(E1103,5,2))="27","BRE",IF((MID(E1103,5,2))="28","MSS-JMC",IF((MID(E1103,5,2))="29","PHARMACY",IF((MID(E1103,5,2))="30","ESDM",IF((MID(E1103,5,2))="31","MS-ETE",IF((MID(E1103,5,2))="32","MS-TE",IF((MID(E1103,5,2))="33","EEE",IF((MID(E1103,5,2))="34","NFE",IF((MID(E1103,5,2))="35","SWE",IF((MID(E1103,5,2))="36","LLB(P)",IF((MID(E1103,5,2))="37","LLM(Pre)",IF((MID(E1103,5,2))="38","LLM(F)",IF((MID(E1103,5,2))="39","ICT",IF((MID(E1103,5,2))="40","MTCA",IF((MID(E1103,5,2))="41","MS-PH",IF((MID(E1103,5,2))="42","ARCH",IF((MID(E1103,5,2))="43","THM",IF((MID(E1103,5,2))="44","MS-SWE",IF((MID(E1103,5,2))="45","ENTRE",IF((MID(E1103,5,2))="46","M-PHARM",IF((MID(E1103,5,2))="47","CIVIL-ENG",0)))))))))))))))))))))))))))))))))))))</f>
        <v/>
      </c>
      <c r="G1103" s="90">
        <f>IF((LEFT(E1103,3))="063","Fall-2006",IF((LEFT(E1103,3))="071","Spring-2007",IF((LEFT(E1103,3))="072","Summer-2007",IF((LEFT(E1103,3))="073","Fall-2007",IF((LEFT(E1103,3))="081","Spring-2008",IF((LEFT(E1103,3))="082","Summer-2008",IF((LEFT(E1103,3))="083","Fall-2008",IF((LEFT(E1103,3))="091","Spring-2009",IF((LEFT(E1103,3))="092","Summer-2009",IF((LEFT(E1103,3))="093","Fall-2009",IF((LEFT(E1103,3))="101","Spring-2010",IF((LEFT(E1103,3))="102","Summer-2010",IF((LEFT(E1103,3))="103","Fall-2010",IF((LEFT(E1103,3))="111","Spring-2011",IF((LEFT(E1103,3))="112","Summer-2011",IF((LEFT(E1103,3))="113","Fall-2011",IF((LEFT(E1103,3))="121","Spring-2012",IF((LEFT(E1103,3))="122","Summer-2012",IF((LEFT(E1103,3))="123","Fall-2012",IF((LEFT(E1103,3))="131","Spring-2013",IF((LEFT(E1103,3))="132","Summer-2013",IF((LEFT(E1103,3))="133","Fall-2013",IF((LEFT(E1103,3))="141","Spring-2014",IF((LEFT(E1103,3))="142","Summer-2014",IF((LEFT(E1103,3))="143","Fall-2014",0)))))))))))))))))))))))))</f>
        <v/>
      </c>
      <c r="H1103" s="77" t="inlineStr">
        <is>
          <t>Summer
2015</t>
        </is>
      </c>
      <c r="I1103" s="71" t="inlineStr">
        <is>
          <t>-</t>
        </is>
      </c>
      <c r="J1103" s="77" t="inlineStr">
        <is>
          <t>-</t>
        </is>
      </c>
      <c r="K1103" s="77" t="inlineStr">
        <is>
          <t>59/E, West Rajabazar,
Tejgaon, Dhaka-1215</t>
        </is>
      </c>
      <c r="L1103" s="77" t="inlineStr">
        <is>
          <t>Vill &amp; PO: Lalor, PS: 
Singra, Dis: Natore</t>
        </is>
      </c>
      <c r="M1103" s="76" t="inlineStr">
        <is>
          <t>8801922063535</t>
        </is>
      </c>
      <c r="N1103" s="77" t="inlineStr">
        <is>
          <t>shemul1990@diu.edu.bd</t>
        </is>
      </c>
    </row>
    <row customHeight="1" ht="12.75" r="1104" s="161">
      <c r="A1104" s="10" t="n"/>
      <c r="B1104" s="85" t="n">
        <v>1107</v>
      </c>
      <c r="C1104" s="77" t="n"/>
      <c r="D1104" s="98" t="inlineStr">
        <is>
          <t>A.M. Ruhul Amin</t>
        </is>
      </c>
      <c r="E1104" s="98" t="inlineStr">
        <is>
          <t>122-33-1023</t>
        </is>
      </c>
      <c r="F1104" s="49">
        <f>IF((MID(E1104,5,2))="10","ENG",IF((MID(E1104,5,2))="11","BBA",IF((MID(E1104,5,2))="12","MBA(E)",IF((MID(E1104,5,2))="14","MBA",IF((MID(E1104,5,2))="15","CSE",IF((MID(E1104,5,2))="16","CIS",IF((MID(E1104,5,2))="17","MS-MIS",IF((MID(E1104,5,2))="18","B.COM",IF((MID(E1104,5,2))="19","ETE",IF((MID(E1104,5,2))="20","CS",IF((MID(E1104,5,2))="21","MA-ENG(P)",IF((MID(E1104,5,2))="22","MA-ENG(F)",IF((MID(E1104,5,2))="23","TE",IF((MID(E1104,5,2))="24","JMC",IF((MID(E1104,5,2))="25","MS-CSE",IF((MID(E1104,5,2))="26","LLB(H)",IF((MID(E1104,5,2))="27","BRE",IF((MID(E1104,5,2))="28","MSS-JMC",IF((MID(E1104,5,2))="29","PHARMACY",IF((MID(E1104,5,2))="30","ESDM",IF((MID(E1104,5,2))="31","MS-ETE",IF((MID(E1104,5,2))="32","MS-TE",IF((MID(E1104,5,2))="33","EEE",IF((MID(E1104,5,2))="34","NFE",IF((MID(E1104,5,2))="35","SWE",IF((MID(E1104,5,2))="36","LLB(P)",IF((MID(E1104,5,2))="37","LLM(Pre)",IF((MID(E1104,5,2))="38","LLM(F)",IF((MID(E1104,5,2))="39","ICT",IF((MID(E1104,5,2))="40","MTCA",IF((MID(E1104,5,2))="41","MS-PH",IF((MID(E1104,5,2))="42","ARCH",IF((MID(E1104,5,2))="43","THM",IF((MID(E1104,5,2))="44","MS-SWE",IF((MID(E1104,5,2))="45","ENTRE",IF((MID(E1104,5,2))="46","M-PHARM",IF((MID(E1104,5,2))="47","CIVIL-ENG",0)))))))))))))))))))))))))))))))))))))</f>
        <v/>
      </c>
      <c r="G1104" s="90">
        <f>IF((LEFT(E1104,3))="063","Fall-2006",IF((LEFT(E1104,3))="071","Spring-2007",IF((LEFT(E1104,3))="072","Summer-2007",IF((LEFT(E1104,3))="073","Fall-2007",IF((LEFT(E1104,3))="081","Spring-2008",IF((LEFT(E1104,3))="082","Summer-2008",IF((LEFT(E1104,3))="083","Fall-2008",IF((LEFT(E1104,3))="091","Spring-2009",IF((LEFT(E1104,3))="092","Summer-2009",IF((LEFT(E1104,3))="093","Fall-2009",IF((LEFT(E1104,3))="101","Spring-2010",IF((LEFT(E1104,3))="102","Summer-2010",IF((LEFT(E1104,3))="103","Fall-2010",IF((LEFT(E1104,3))="111","Spring-2011",IF((LEFT(E1104,3))="112","Summer-2011",IF((LEFT(E1104,3))="113","Fall-2011",IF((LEFT(E1104,3))="121","Spring-2012",IF((LEFT(E1104,3))="122","Summer-2012",IF((LEFT(E1104,3))="123","Fall-2012",IF((LEFT(E1104,3))="131","Spring-2013",IF((LEFT(E1104,3))="132","Summer-2013",IF((LEFT(E1104,3))="133","Fall-2013",IF((LEFT(E1104,3))="141","Spring-2014",IF((LEFT(E1104,3))="142","Summer-2014",IF((LEFT(E1104,3))="143","Fall-2014",0)))))))))))))))))))))))))</f>
        <v/>
      </c>
      <c r="H1104" s="77" t="inlineStr">
        <is>
          <t>Spring 2015</t>
        </is>
      </c>
      <c r="I1104" s="71" t="inlineStr">
        <is>
          <t>-</t>
        </is>
      </c>
      <c r="J1104" s="77" t="inlineStr">
        <is>
          <t>-</t>
        </is>
      </c>
      <c r="K1104" s="77" t="inlineStr">
        <is>
          <t>E 1, 59/E, West Rajabazar
Dhaka-1215</t>
        </is>
      </c>
      <c r="L1104" s="77" t="inlineStr">
        <is>
          <t>Rouhabari, Shonamukhi-
Hat-6710, Kazipur, Sirajgonj</t>
        </is>
      </c>
      <c r="M1104" s="76" t="inlineStr">
        <is>
          <t>8801911-064004</t>
        </is>
      </c>
      <c r="N1104" s="77" t="inlineStr">
        <is>
          <t>raihan@outlook.com</t>
        </is>
      </c>
    </row>
    <row customHeight="1" ht="12.75" r="1105" s="161">
      <c r="A1105" s="10" t="n"/>
      <c r="B1105" s="85" t="n">
        <v>1108</v>
      </c>
      <c r="C1105" s="77" t="n"/>
      <c r="D1105" s="98" t="inlineStr">
        <is>
          <t>Md. Mizanur Rahman</t>
        </is>
      </c>
      <c r="E1105" s="98" t="inlineStr">
        <is>
          <t>113-33-701</t>
        </is>
      </c>
      <c r="F1105" s="49">
        <f>IF((MID(E1105,5,2))="10","ENG",IF((MID(E1105,5,2))="11","BBA",IF((MID(E1105,5,2))="12","MBA(E)",IF((MID(E1105,5,2))="14","MBA",IF((MID(E1105,5,2))="15","CSE",IF((MID(E1105,5,2))="16","CIS",IF((MID(E1105,5,2))="17","MS-MIS",IF((MID(E1105,5,2))="18","B.COM",IF((MID(E1105,5,2))="19","ETE",IF((MID(E1105,5,2))="20","CS",IF((MID(E1105,5,2))="21","MA-ENG(P)",IF((MID(E1105,5,2))="22","MA-ENG(F)",IF((MID(E1105,5,2))="23","TE",IF((MID(E1105,5,2))="24","JMC",IF((MID(E1105,5,2))="25","MS-CSE",IF((MID(E1105,5,2))="26","LLB(H)",IF((MID(E1105,5,2))="27","BRE",IF((MID(E1105,5,2))="28","MSS-JMC",IF((MID(E1105,5,2))="29","PHARMACY",IF((MID(E1105,5,2))="30","ESDM",IF((MID(E1105,5,2))="31","MS-ETE",IF((MID(E1105,5,2))="32","MS-TE",IF((MID(E1105,5,2))="33","EEE",IF((MID(E1105,5,2))="34","NFE",IF((MID(E1105,5,2))="35","SWE",IF((MID(E1105,5,2))="36","LLB(P)",IF((MID(E1105,5,2))="37","LLM(Pre)",IF((MID(E1105,5,2))="38","LLM(F)",IF((MID(E1105,5,2))="39","ICT",IF((MID(E1105,5,2))="40","MTCA",IF((MID(E1105,5,2))="41","MS-PH",IF((MID(E1105,5,2))="42","ARCH",IF((MID(E1105,5,2))="43","THM",IF((MID(E1105,5,2))="44","MS-SWE",IF((MID(E1105,5,2))="45","ENTRE",IF((MID(E1105,5,2))="46","M-PHARM",IF((MID(E1105,5,2))="47","CIVIL-ENG",0)))))))))))))))))))))))))))))))))))))</f>
        <v/>
      </c>
      <c r="G1105" s="90">
        <f>IF((LEFT(E1105,3))="063","Fall-2006",IF((LEFT(E1105,3))="071","Spring-2007",IF((LEFT(E1105,3))="072","Summer-2007",IF((LEFT(E1105,3))="073","Fall-2007",IF((LEFT(E1105,3))="081","Spring-2008",IF((LEFT(E1105,3))="082","Summer-2008",IF((LEFT(E1105,3))="083","Fall-2008",IF((LEFT(E1105,3))="091","Spring-2009",IF((LEFT(E1105,3))="092","Summer-2009",IF((LEFT(E1105,3))="093","Fall-2009",IF((LEFT(E1105,3))="101","Spring-2010",IF((LEFT(E1105,3))="102","Summer-2010",IF((LEFT(E1105,3))="103","Fall-2010",IF((LEFT(E1105,3))="111","Spring-2011",IF((LEFT(E1105,3))="112","Summer-2011",IF((LEFT(E1105,3))="113","Fall-2011",IF((LEFT(E1105,3))="121","Spring-2012",IF((LEFT(E1105,3))="122","Summer-2012",IF((LEFT(E1105,3))="123","Fall-2012",IF((LEFT(E1105,3))="131","Spring-2013",IF((LEFT(E1105,3))="132","Summer-2013",IF((LEFT(E1105,3))="133","Fall-2013",IF((LEFT(E1105,3))="141","Spring-2014",IF((LEFT(E1105,3))="142","Summer-2014",IF((LEFT(E1105,3))="143","Fall-2014",0)))))))))))))))))))))))))</f>
        <v/>
      </c>
      <c r="H1105" s="77" t="inlineStr">
        <is>
          <t>Summer
2014</t>
        </is>
      </c>
      <c r="I1105" s="71" t="inlineStr">
        <is>
          <t>-</t>
        </is>
      </c>
      <c r="J1105" s="77" t="inlineStr">
        <is>
          <t>-</t>
        </is>
      </c>
      <c r="K1105" s="77" t="inlineStr">
        <is>
          <t>Garaber, Shimuldair-6710
Kazipur, Sirajgonj</t>
        </is>
      </c>
      <c r="L1105" s="77" t="inlineStr">
        <is>
          <t>Garaber, Shimuldair-6710
Kazipur, Sirajgonj</t>
        </is>
      </c>
      <c r="M1105" s="76" t="inlineStr">
        <is>
          <t>8801737883790</t>
        </is>
      </c>
      <c r="N1105" s="77" t="inlineStr">
        <is>
          <t>mizan.srj.bd@gmail.com</t>
        </is>
      </c>
    </row>
    <row customHeight="1" ht="12.75" r="1106" s="161">
      <c r="A1106" s="10" t="n"/>
      <c r="B1106" s="85" t="n">
        <v>1109</v>
      </c>
      <c r="C1106" s="77" t="n"/>
      <c r="D1106" s="98" t="inlineStr">
        <is>
          <t>Mahfuja Akhter (Poly)</t>
        </is>
      </c>
      <c r="E1106" s="98" t="inlineStr">
        <is>
          <t>091-11-897</t>
        </is>
      </c>
      <c r="F1106" s="49">
        <f>IF((MID(E1106,5,2))="10","ENG",IF((MID(E1106,5,2))="11","BBA",IF((MID(E1106,5,2))="12","MBA(E)",IF((MID(E1106,5,2))="14","MBA",IF((MID(E1106,5,2))="15","CSE",IF((MID(E1106,5,2))="16","CIS",IF((MID(E1106,5,2))="17","MS-MIS",IF((MID(E1106,5,2))="18","B.COM",IF((MID(E1106,5,2))="19","ETE",IF((MID(E1106,5,2))="20","CS",IF((MID(E1106,5,2))="21","MA-ENG(P)",IF((MID(E1106,5,2))="22","MA-ENG(F)",IF((MID(E1106,5,2))="23","TE",IF((MID(E1106,5,2))="24","JMC",IF((MID(E1106,5,2))="25","MS-CSE",IF((MID(E1106,5,2))="26","LLB(H)",IF((MID(E1106,5,2))="27","BRE",IF((MID(E1106,5,2))="28","MSS-JMC",IF((MID(E1106,5,2))="29","PHARMACY",IF((MID(E1106,5,2))="30","ESDM",IF((MID(E1106,5,2))="31","MS-ETE",IF((MID(E1106,5,2))="32","MS-TE",IF((MID(E1106,5,2))="33","EEE",IF((MID(E1106,5,2))="34","NFE",IF((MID(E1106,5,2))="35","SWE",IF((MID(E1106,5,2))="36","LLB(P)",IF((MID(E1106,5,2))="37","LLM(Pre)",IF((MID(E1106,5,2))="38","LLM(F)",IF((MID(E1106,5,2))="39","ICT",IF((MID(E1106,5,2))="40","MTCA",IF((MID(E1106,5,2))="41","MS-PH",IF((MID(E1106,5,2))="42","ARCH",IF((MID(E1106,5,2))="43","THM",IF((MID(E1106,5,2))="44","MS-SWE",IF((MID(E1106,5,2))="45","ENTRE",IF((MID(E1106,5,2))="46","M-PHARM",IF((MID(E1106,5,2))="47","CIVIL-ENG",0)))))))))))))))))))))))))))))))))))))</f>
        <v/>
      </c>
      <c r="G1106" s="90">
        <f>IF((LEFT(E1106,3))="063","Fall-2006",IF((LEFT(E1106,3))="071","Spring-2007",IF((LEFT(E1106,3))="072","Summer-2007",IF((LEFT(E1106,3))="073","Fall-2007",IF((LEFT(E1106,3))="081","Spring-2008",IF((LEFT(E1106,3))="082","Summer-2008",IF((LEFT(E1106,3))="083","Fall-2008",IF((LEFT(E1106,3))="091","Spring-2009",IF((LEFT(E1106,3))="092","Summer-2009",IF((LEFT(E1106,3))="093","Fall-2009",IF((LEFT(E1106,3))="101","Spring-2010",IF((LEFT(E1106,3))="102","Summer-2010",IF((LEFT(E1106,3))="103","Fall-2010",IF((LEFT(E1106,3))="111","Spring-2011",IF((LEFT(E1106,3))="112","Summer-2011",IF((LEFT(E1106,3))="113","Fall-2011",IF((LEFT(E1106,3))="121","Spring-2012",IF((LEFT(E1106,3))="122","Summer-2012",IF((LEFT(E1106,3))="123","Fall-2012",IF((LEFT(E1106,3))="131","Spring-2013",IF((LEFT(E1106,3))="132","Summer-2013",IF((LEFT(E1106,3))="133","Fall-2013",IF((LEFT(E1106,3))="141","Spring-2014",IF((LEFT(E1106,3))="142","Summer-2014",IF((LEFT(E1106,3))="143","Fall-2014",0)))))))))))))))))))))))))</f>
        <v/>
      </c>
      <c r="H1106" s="77" t="inlineStr">
        <is>
          <t>Summer
2015</t>
        </is>
      </c>
      <c r="I1106" s="71" t="inlineStr">
        <is>
          <t>-</t>
        </is>
      </c>
      <c r="J1106" s="77" t="inlineStr">
        <is>
          <t>-</t>
        </is>
      </c>
      <c r="K1106" s="77" t="inlineStr">
        <is>
          <t>Sec-13, Clock-C, H# 10, R
# 04, Mirpur, Dhaka-1216</t>
        </is>
      </c>
      <c r="L1106" s="77" t="inlineStr">
        <is>
          <t>Vill: Hazirhawla
PO, PS &amp; Dis: Madaripur</t>
        </is>
      </c>
      <c r="M1106" s="76" t="inlineStr">
        <is>
          <t>8801912500845</t>
        </is>
      </c>
      <c r="N1106" s="77" t="inlineStr">
        <is>
          <t>popy_bba@diu.edu.bd</t>
        </is>
      </c>
    </row>
    <row customHeight="1" ht="25.5" r="1107" s="161">
      <c r="A1107" s="10" t="n"/>
      <c r="B1107" s="85" t="n">
        <v>1110</v>
      </c>
      <c r="C1107" s="77" t="n"/>
      <c r="D1107" s="98" t="inlineStr">
        <is>
          <t>Sajal Chandra 
Karmakar</t>
        </is>
      </c>
      <c r="E1107" s="98" t="inlineStr">
        <is>
          <t>133-14-1287</t>
        </is>
      </c>
      <c r="F1107" s="49">
        <f>IF((MID(E1107,5,2))="10","ENG",IF((MID(E1107,5,2))="11","BBA",IF((MID(E1107,5,2))="12","MBA(E)",IF((MID(E1107,5,2))="14","MBA",IF((MID(E1107,5,2))="15","CSE",IF((MID(E1107,5,2))="16","CIS",IF((MID(E1107,5,2))="17","MS-MIS",IF((MID(E1107,5,2))="18","B.COM",IF((MID(E1107,5,2))="19","ETE",IF((MID(E1107,5,2))="20","CS",IF((MID(E1107,5,2))="21","MA-ENG(P)",IF((MID(E1107,5,2))="22","MA-ENG(F)",IF((MID(E1107,5,2))="23","TE",IF((MID(E1107,5,2))="24","JMC",IF((MID(E1107,5,2))="25","MS-CSE",IF((MID(E1107,5,2))="26","LLB(H)",IF((MID(E1107,5,2))="27","BRE",IF((MID(E1107,5,2))="28","MSS-JMC",IF((MID(E1107,5,2))="29","PHARMACY",IF((MID(E1107,5,2))="30","ESDM",IF((MID(E1107,5,2))="31","MS-ETE",IF((MID(E1107,5,2))="32","MS-TE",IF((MID(E1107,5,2))="33","EEE",IF((MID(E1107,5,2))="34","NFE",IF((MID(E1107,5,2))="35","SWE",IF((MID(E1107,5,2))="36","LLB(P)",IF((MID(E1107,5,2))="37","LLM(Pre)",IF((MID(E1107,5,2))="38","LLM(F)",IF((MID(E1107,5,2))="39","ICT",IF((MID(E1107,5,2))="40","MTCA",IF((MID(E1107,5,2))="41","MS-PH",IF((MID(E1107,5,2))="42","ARCH",IF((MID(E1107,5,2))="43","THM",IF((MID(E1107,5,2))="44","MS-SWE",IF((MID(E1107,5,2))="45","ENTRE",IF((MID(E1107,5,2))="46","M-PHARM",IF((MID(E1107,5,2))="47","CIVIL-ENG",0)))))))))))))))))))))))))))))))))))))</f>
        <v/>
      </c>
      <c r="G1107" s="90">
        <f>IF((LEFT(E1107,3))="063","Fall-2006",IF((LEFT(E1107,3))="071","Spring-2007",IF((LEFT(E1107,3))="072","Summer-2007",IF((LEFT(E1107,3))="073","Fall-2007",IF((LEFT(E1107,3))="081","Spring-2008",IF((LEFT(E1107,3))="082","Summer-2008",IF((LEFT(E1107,3))="083","Fall-2008",IF((LEFT(E1107,3))="091","Spring-2009",IF((LEFT(E1107,3))="092","Summer-2009",IF((LEFT(E1107,3))="093","Fall-2009",IF((LEFT(E1107,3))="101","Spring-2010",IF((LEFT(E1107,3))="102","Summer-2010",IF((LEFT(E1107,3))="103","Fall-2010",IF((LEFT(E1107,3))="111","Spring-2011",IF((LEFT(E1107,3))="112","Summer-2011",IF((LEFT(E1107,3))="113","Fall-2011",IF((LEFT(E1107,3))="121","Spring-2012",IF((LEFT(E1107,3))="122","Summer-2012",IF((LEFT(E1107,3))="123","Fall-2012",IF((LEFT(E1107,3))="131","Spring-2013",IF((LEFT(E1107,3))="132","Summer-2013",IF((LEFT(E1107,3))="133","Fall-2013",IF((LEFT(E1107,3))="141","Spring-2014",IF((LEFT(E1107,3))="142","Summer-2014",IF((LEFT(E1107,3))="143","Fall-2014",0)))))))))))))))))))))))))</f>
        <v/>
      </c>
      <c r="H1107" s="77" t="inlineStr">
        <is>
          <t>Summer
2014</t>
        </is>
      </c>
      <c r="I1107" s="71" t="inlineStr">
        <is>
          <t>Mayar Dowa Text.
Mills Limited</t>
        </is>
      </c>
      <c r="J1107" s="77" t="inlineStr">
        <is>
          <t>Account
Executive</t>
        </is>
      </c>
      <c r="K1107" s="77" t="inlineStr">
        <is>
          <t>294/Ka, East-Paik Para,
Gagan Saha Road,
Brahmanbaria</t>
        </is>
      </c>
      <c r="L1107" s="77" t="inlineStr">
        <is>
          <t>294/Ka, East-Paik Para,
Gagan Saha Road,
Brahmanbaria</t>
        </is>
      </c>
      <c r="M1107" s="95" t="n">
        <v>8801717462078</v>
      </c>
      <c r="N1107" s="77" t="inlineStr">
        <is>
          <t>sajal300@gmail.com</t>
        </is>
      </c>
    </row>
    <row customHeight="1" ht="12.75" r="1108" s="161">
      <c r="A1108" s="10" t="n"/>
      <c r="B1108" s="85" t="n">
        <v>1111</v>
      </c>
      <c r="C1108" s="77" t="n"/>
      <c r="D1108" s="98" t="inlineStr">
        <is>
          <t>Md. Tariqul Islam</t>
        </is>
      </c>
      <c r="E1108" s="98" t="inlineStr">
        <is>
          <t>101-11-1492</t>
        </is>
      </c>
      <c r="F1108" s="49">
        <f>IF((MID(E1108,5,2))="10","ENG",IF((MID(E1108,5,2))="11","BBA",IF((MID(E1108,5,2))="12","MBA(E)",IF((MID(E1108,5,2))="14","MBA",IF((MID(E1108,5,2))="15","CSE",IF((MID(E1108,5,2))="16","CIS",IF((MID(E1108,5,2))="17","MS-MIS",IF((MID(E1108,5,2))="18","B.COM",IF((MID(E1108,5,2))="19","ETE",IF((MID(E1108,5,2))="20","CS",IF((MID(E1108,5,2))="21","MA-ENG(P)",IF((MID(E1108,5,2))="22","MA-ENG(F)",IF((MID(E1108,5,2))="23","TE",IF((MID(E1108,5,2))="24","JMC",IF((MID(E1108,5,2))="25","MS-CSE",IF((MID(E1108,5,2))="26","LLB(H)",IF((MID(E1108,5,2))="27","BRE",IF((MID(E1108,5,2))="28","MSS-JMC",IF((MID(E1108,5,2))="29","PHARMACY",IF((MID(E1108,5,2))="30","ESDM",IF((MID(E1108,5,2))="31","MS-ETE",IF((MID(E1108,5,2))="32","MS-TE",IF((MID(E1108,5,2))="33","EEE",IF((MID(E1108,5,2))="34","NFE",IF((MID(E1108,5,2))="35","SWE",IF((MID(E1108,5,2))="36","LLB(P)",IF((MID(E1108,5,2))="37","LLM(Pre)",IF((MID(E1108,5,2))="38","LLM(F)",IF((MID(E1108,5,2))="39","ICT",IF((MID(E1108,5,2))="40","MTCA",IF((MID(E1108,5,2))="41","MS-PH",IF((MID(E1108,5,2))="42","ARCH",IF((MID(E1108,5,2))="43","THM",IF((MID(E1108,5,2))="44","MS-SWE",IF((MID(E1108,5,2))="45","ENTRE",IF((MID(E1108,5,2))="46","M-PHARM",IF((MID(E1108,5,2))="47","CIVIL-ENG",0)))))))))))))))))))))))))))))))))))))</f>
        <v/>
      </c>
      <c r="G1108" s="90">
        <f>IF((LEFT(E1108,3))="063","Fall-2006",IF((LEFT(E1108,3))="071","Spring-2007",IF((LEFT(E1108,3))="072","Summer-2007",IF((LEFT(E1108,3))="073","Fall-2007",IF((LEFT(E1108,3))="081","Spring-2008",IF((LEFT(E1108,3))="082","Summer-2008",IF((LEFT(E1108,3))="083","Fall-2008",IF((LEFT(E1108,3))="091","Spring-2009",IF((LEFT(E1108,3))="092","Summer-2009",IF((LEFT(E1108,3))="093","Fall-2009",IF((LEFT(E1108,3))="101","Spring-2010",IF((LEFT(E1108,3))="102","Summer-2010",IF((LEFT(E1108,3))="103","Fall-2010",IF((LEFT(E1108,3))="111","Spring-2011",IF((LEFT(E1108,3))="112","Summer-2011",IF((LEFT(E1108,3))="113","Fall-2011",IF((LEFT(E1108,3))="121","Spring-2012",IF((LEFT(E1108,3))="122","Summer-2012",IF((LEFT(E1108,3))="123","Fall-2012",IF((LEFT(E1108,3))="131","Spring-2013",IF((LEFT(E1108,3))="132","Summer-2013",IF((LEFT(E1108,3))="133","Fall-2013",IF((LEFT(E1108,3))="141","Spring-2014",IF((LEFT(E1108,3))="142","Summer-2014",IF((LEFT(E1108,3))="143","Fall-2014",0)))))))))))))))))))))))))</f>
        <v/>
      </c>
      <c r="H1108" s="77" t="inlineStr">
        <is>
          <t>Fall 2013</t>
        </is>
      </c>
      <c r="I1108" s="71" t="inlineStr">
        <is>
          <t>Bitpi Group</t>
        </is>
      </c>
      <c r="J1108" s="77" t="inlineStr">
        <is>
          <t>Executive</t>
        </is>
      </c>
      <c r="K1108" s="77" t="inlineStr">
        <is>
          <t>21/67, Rupnagar, R/A
Mirpur, Dhaka</t>
        </is>
      </c>
      <c r="L1108" s="77" t="inlineStr">
        <is>
          <t>232/1, Middle Road,
Pirojpur</t>
        </is>
      </c>
      <c r="M1108" s="76" t="inlineStr">
        <is>
          <t>8801715951989</t>
        </is>
      </c>
      <c r="N1108" s="77" t="inlineStr">
        <is>
          <t>tarek441@gmail.com</t>
        </is>
      </c>
    </row>
    <row customHeight="1" ht="12.75" r="1109" s="161">
      <c r="A1109" s="10" t="n"/>
      <c r="B1109" s="85" t="n">
        <v>1112</v>
      </c>
      <c r="C1109" s="77" t="n"/>
      <c r="D1109" s="98" t="inlineStr">
        <is>
          <t>Badhan Mondal</t>
        </is>
      </c>
      <c r="E1109" s="98" t="inlineStr">
        <is>
          <t>101-11-1478</t>
        </is>
      </c>
      <c r="F1109" s="49">
        <f>IF((MID(E1109,5,2))="10","ENG",IF((MID(E1109,5,2))="11","BBA",IF((MID(E1109,5,2))="12","MBA(E)",IF((MID(E1109,5,2))="14","MBA",IF((MID(E1109,5,2))="15","CSE",IF((MID(E1109,5,2))="16","CIS",IF((MID(E1109,5,2))="17","MS-MIS",IF((MID(E1109,5,2))="18","B.COM",IF((MID(E1109,5,2))="19","ETE",IF((MID(E1109,5,2))="20","CS",IF((MID(E1109,5,2))="21","MA-ENG(P)",IF((MID(E1109,5,2))="22","MA-ENG(F)",IF((MID(E1109,5,2))="23","TE",IF((MID(E1109,5,2))="24","JMC",IF((MID(E1109,5,2))="25","MS-CSE",IF((MID(E1109,5,2))="26","LLB(H)",IF((MID(E1109,5,2))="27","BRE",IF((MID(E1109,5,2))="28","MSS-JMC",IF((MID(E1109,5,2))="29","PHARMACY",IF((MID(E1109,5,2))="30","ESDM",IF((MID(E1109,5,2))="31","MS-ETE",IF((MID(E1109,5,2))="32","MS-TE",IF((MID(E1109,5,2))="33","EEE",IF((MID(E1109,5,2))="34","NFE",IF((MID(E1109,5,2))="35","SWE",IF((MID(E1109,5,2))="36","LLB(P)",IF((MID(E1109,5,2))="37","LLM(Pre)",IF((MID(E1109,5,2))="38","LLM(F)",IF((MID(E1109,5,2))="39","ICT",IF((MID(E1109,5,2))="40","MTCA",IF((MID(E1109,5,2))="41","MS-PH",IF((MID(E1109,5,2))="42","ARCH",IF((MID(E1109,5,2))="43","THM",IF((MID(E1109,5,2))="44","MS-SWE",IF((MID(E1109,5,2))="45","ENTRE",IF((MID(E1109,5,2))="46","M-PHARM",IF((MID(E1109,5,2))="47","CIVIL-ENG",0)))))))))))))))))))))))))))))))))))))</f>
        <v/>
      </c>
      <c r="G1109" s="90">
        <f>IF((LEFT(E1109,3))="063","Fall-2006",IF((LEFT(E1109,3))="071","Spring-2007",IF((LEFT(E1109,3))="072","Summer-2007",IF((LEFT(E1109,3))="073","Fall-2007",IF((LEFT(E1109,3))="081","Spring-2008",IF((LEFT(E1109,3))="082","Summer-2008",IF((LEFT(E1109,3))="083","Fall-2008",IF((LEFT(E1109,3))="091","Spring-2009",IF((LEFT(E1109,3))="092","Summer-2009",IF((LEFT(E1109,3))="093","Fall-2009",IF((LEFT(E1109,3))="101","Spring-2010",IF((LEFT(E1109,3))="102","Summer-2010",IF((LEFT(E1109,3))="103","Fall-2010",IF((LEFT(E1109,3))="111","Spring-2011",IF((LEFT(E1109,3))="112","Summer-2011",IF((LEFT(E1109,3))="113","Fall-2011",IF((LEFT(E1109,3))="121","Spring-2012",IF((LEFT(E1109,3))="122","Summer-2012",IF((LEFT(E1109,3))="123","Fall-2012",IF((LEFT(E1109,3))="131","Spring-2013",IF((LEFT(E1109,3))="132","Summer-2013",IF((LEFT(E1109,3))="133","Fall-2013",IF((LEFT(E1109,3))="141","Spring-2014",IF((LEFT(E1109,3))="142","Summer-2014",IF((LEFT(E1109,3))="143","Fall-2014",0)))))))))))))))))))))))))</f>
        <v/>
      </c>
      <c r="H1109" s="77" t="inlineStr">
        <is>
          <t>Spring 2013</t>
        </is>
      </c>
      <c r="I1109" s="71" t="inlineStr">
        <is>
          <t>-</t>
        </is>
      </c>
      <c r="J1109" s="77" t="inlineStr">
        <is>
          <t>-</t>
        </is>
      </c>
      <c r="K1109" s="77" t="inlineStr">
        <is>
          <t>6/H, Monipuripara,
Tejgaon, Dhaka-1215</t>
        </is>
      </c>
      <c r="L1109" s="77" t="inlineStr">
        <is>
          <t>Vill: Ratanpur, PO: Shree
Ratanpur, PS: Mujibnagar
Dis: Meherpur</t>
        </is>
      </c>
      <c r="M1109" s="76" t="inlineStr">
        <is>
          <t>8801924552623</t>
        </is>
      </c>
      <c r="N1109" s="77" t="inlineStr">
        <is>
          <t>badhan26@yahoo.com</t>
        </is>
      </c>
    </row>
    <row customHeight="1" ht="12.75" r="1110" s="161">
      <c r="A1110" s="10" t="n"/>
      <c r="B1110" s="85" t="n">
        <v>1113</v>
      </c>
      <c r="C1110" s="77" t="n"/>
      <c r="D1110" s="98" t="inlineStr">
        <is>
          <t xml:space="preserve">Md. Arif </t>
        </is>
      </c>
      <c r="E1110" s="98" t="inlineStr">
        <is>
          <t>112-26-267</t>
        </is>
      </c>
      <c r="F1110" s="49">
        <f>IF((MID(E1110,5,2))="10","ENG",IF((MID(E1110,5,2))="11","BBA",IF((MID(E1110,5,2))="12","MBA(E)",IF((MID(E1110,5,2))="14","MBA",IF((MID(E1110,5,2))="15","CSE",IF((MID(E1110,5,2))="16","CIS",IF((MID(E1110,5,2))="17","MS-MIS",IF((MID(E1110,5,2))="18","B.COM",IF((MID(E1110,5,2))="19","ETE",IF((MID(E1110,5,2))="20","CS",IF((MID(E1110,5,2))="21","MA-ENG(P)",IF((MID(E1110,5,2))="22","MA-ENG(F)",IF((MID(E1110,5,2))="23","TE",IF((MID(E1110,5,2))="24","JMC",IF((MID(E1110,5,2))="25","MS-CSE",IF((MID(E1110,5,2))="26","LLB(H)",IF((MID(E1110,5,2))="27","BRE",IF((MID(E1110,5,2))="28","MSS-JMC",IF((MID(E1110,5,2))="29","PHARMACY",IF((MID(E1110,5,2))="30","ESDM",IF((MID(E1110,5,2))="31","MS-ETE",IF((MID(E1110,5,2))="32","MS-TE",IF((MID(E1110,5,2))="33","EEE",IF((MID(E1110,5,2))="34","NFE",IF((MID(E1110,5,2))="35","SWE",IF((MID(E1110,5,2))="36","LLB(P)",IF((MID(E1110,5,2))="37","LLM(Pre)",IF((MID(E1110,5,2))="38","LLM(F)",IF((MID(E1110,5,2))="39","ICT",IF((MID(E1110,5,2))="40","MTCA",IF((MID(E1110,5,2))="41","MS-PH",IF((MID(E1110,5,2))="42","ARCH",IF((MID(E1110,5,2))="43","THM",IF((MID(E1110,5,2))="44","MS-SWE",IF((MID(E1110,5,2))="45","ENTRE",IF((MID(E1110,5,2))="46","M-PHARM",IF((MID(E1110,5,2))="47","CIVIL-ENG",0)))))))))))))))))))))))))))))))))))))</f>
        <v/>
      </c>
      <c r="G1110" s="90">
        <f>IF((LEFT(E1110,3))="063","Fall-2006",IF((LEFT(E1110,3))="071","Spring-2007",IF((LEFT(E1110,3))="072","Summer-2007",IF((LEFT(E1110,3))="073","Fall-2007",IF((LEFT(E1110,3))="081","Spring-2008",IF((LEFT(E1110,3))="082","Summer-2008",IF((LEFT(E1110,3))="083","Fall-2008",IF((LEFT(E1110,3))="091","Spring-2009",IF((LEFT(E1110,3))="092","Summer-2009",IF((LEFT(E1110,3))="093","Fall-2009",IF((LEFT(E1110,3))="101","Spring-2010",IF((LEFT(E1110,3))="102","Summer-2010",IF((LEFT(E1110,3))="103","Fall-2010",IF((LEFT(E1110,3))="111","Spring-2011",IF((LEFT(E1110,3))="112","Summer-2011",IF((LEFT(E1110,3))="113","Fall-2011",IF((LEFT(E1110,3))="121","Spring-2012",IF((LEFT(E1110,3))="122","Summer-2012",IF((LEFT(E1110,3))="123","Fall-2012",IF((LEFT(E1110,3))="131","Spring-2013",IF((LEFT(E1110,3))="132","Summer-2013",IF((LEFT(E1110,3))="133","Fall-2013",IF((LEFT(E1110,3))="141","Spring-2014",IF((LEFT(E1110,3))="142","Summer-2014",IF((LEFT(E1110,3))="143","Fall-2014",0)))))))))))))))))))))))))</f>
        <v/>
      </c>
      <c r="H1110" s="77" t="inlineStr">
        <is>
          <t>Summer
2015</t>
        </is>
      </c>
      <c r="I1110" s="71" t="inlineStr">
        <is>
          <t>-</t>
        </is>
      </c>
      <c r="J1110" s="77" t="inlineStr">
        <is>
          <t>-</t>
        </is>
      </c>
      <c r="K1110" s="77" t="inlineStr">
        <is>
          <t>R#2,Japani Bazar, Sonir
Akhra, Kodomtoli, Dhaka</t>
        </is>
      </c>
      <c r="L1110" s="77" t="inlineStr">
        <is>
          <t>R#2,Japani Bazar, Sonir
Akhra, Kodomtoli, Dhaka</t>
        </is>
      </c>
      <c r="M1110" s="76" t="inlineStr">
        <is>
          <t>8801825042525</t>
        </is>
      </c>
      <c r="N1110" s="77" t="inlineStr">
        <is>
          <t>arif38-101@diu.edu.bd</t>
        </is>
      </c>
    </row>
    <row customHeight="1" ht="12.75" r="1111" s="161">
      <c r="A1111" s="10" t="n"/>
      <c r="B1111" s="85" t="n">
        <v>1114</v>
      </c>
      <c r="C1111" s="77" t="n"/>
      <c r="D1111" s="98" t="inlineStr">
        <is>
          <t>Afsana Jahan</t>
        </is>
      </c>
      <c r="E1111" s="98" t="inlineStr">
        <is>
          <t>111-26-191</t>
        </is>
      </c>
      <c r="F1111" s="49">
        <f>IF((MID(E1111,5,2))="10","ENG",IF((MID(E1111,5,2))="11","BBA",IF((MID(E1111,5,2))="12","MBA(E)",IF((MID(E1111,5,2))="14","MBA",IF((MID(E1111,5,2))="15","CSE",IF((MID(E1111,5,2))="16","CIS",IF((MID(E1111,5,2))="17","MS-MIS",IF((MID(E1111,5,2))="18","B.COM",IF((MID(E1111,5,2))="19","ETE",IF((MID(E1111,5,2))="20","CS",IF((MID(E1111,5,2))="21","MA-ENG(P)",IF((MID(E1111,5,2))="22","MA-ENG(F)",IF((MID(E1111,5,2))="23","TE",IF((MID(E1111,5,2))="24","JMC",IF((MID(E1111,5,2))="25","MS-CSE",IF((MID(E1111,5,2))="26","LLB(H)",IF((MID(E1111,5,2))="27","BRE",IF((MID(E1111,5,2))="28","MSS-JMC",IF((MID(E1111,5,2))="29","PHARMACY",IF((MID(E1111,5,2))="30","ESDM",IF((MID(E1111,5,2))="31","MS-ETE",IF((MID(E1111,5,2))="32","MS-TE",IF((MID(E1111,5,2))="33","EEE",IF((MID(E1111,5,2))="34","NFE",IF((MID(E1111,5,2))="35","SWE",IF((MID(E1111,5,2))="36","LLB(P)",IF((MID(E1111,5,2))="37","LLM(Pre)",IF((MID(E1111,5,2))="38","LLM(F)",IF((MID(E1111,5,2))="39","ICT",IF((MID(E1111,5,2))="40","MTCA",IF((MID(E1111,5,2))="41","MS-PH",IF((MID(E1111,5,2))="42","ARCH",IF((MID(E1111,5,2))="43","THM",IF((MID(E1111,5,2))="44","MS-SWE",IF((MID(E1111,5,2))="45","ENTRE",IF((MID(E1111,5,2))="46","M-PHARM",IF((MID(E1111,5,2))="47","CIVIL-ENG",0)))))))))))))))))))))))))))))))))))))</f>
        <v/>
      </c>
      <c r="G1111" s="90">
        <f>IF((LEFT(E1111,3))="063","Fall-2006",IF((LEFT(E1111,3))="071","Spring-2007",IF((LEFT(E1111,3))="072","Summer-2007",IF((LEFT(E1111,3))="073","Fall-2007",IF((LEFT(E1111,3))="081","Spring-2008",IF((LEFT(E1111,3))="082","Summer-2008",IF((LEFT(E1111,3))="083","Fall-2008",IF((LEFT(E1111,3))="091","Spring-2009",IF((LEFT(E1111,3))="092","Summer-2009",IF((LEFT(E1111,3))="093","Fall-2009",IF((LEFT(E1111,3))="101","Spring-2010",IF((LEFT(E1111,3))="102","Summer-2010",IF((LEFT(E1111,3))="103","Fall-2010",IF((LEFT(E1111,3))="111","Spring-2011",IF((LEFT(E1111,3))="112","Summer-2011",IF((LEFT(E1111,3))="113","Fall-2011",IF((LEFT(E1111,3))="121","Spring-2012",IF((LEFT(E1111,3))="122","Summer-2012",IF((LEFT(E1111,3))="123","Fall-2012",IF((LEFT(E1111,3))="131","Spring-2013",IF((LEFT(E1111,3))="132","Summer-2013",IF((LEFT(E1111,3))="133","Fall-2013",IF((LEFT(E1111,3))="141","Spring-2014",IF((LEFT(E1111,3))="142","Summer-2014",IF((LEFT(E1111,3))="143","Fall-2014",0)))))))))))))))))))))))))</f>
        <v/>
      </c>
      <c r="H1111" s="77" t="inlineStr">
        <is>
          <t>Summer
2015</t>
        </is>
      </c>
      <c r="I1111" s="71" t="inlineStr">
        <is>
          <t>-</t>
        </is>
      </c>
      <c r="J1111" s="77" t="inlineStr">
        <is>
          <t>-</t>
        </is>
      </c>
      <c r="K1111" s="77" t="inlineStr">
        <is>
          <t>Town Bogra, 
Chulkyutrapur, Bogra</t>
        </is>
      </c>
      <c r="L1111" s="77" t="inlineStr">
        <is>
          <t>Town Bogra, 
Chulkyutrapur, Bogra</t>
        </is>
      </c>
      <c r="M1111" s="76" t="inlineStr">
        <is>
          <t>8801912631881</t>
        </is>
      </c>
      <c r="N1111" s="77" t="inlineStr">
        <is>
          <t>afsana26-191@diu.edu.bd</t>
        </is>
      </c>
    </row>
    <row customHeight="1" ht="12.75" r="1112" s="161">
      <c r="A1112" s="10" t="n"/>
      <c r="B1112" s="85" t="n">
        <v>1115</v>
      </c>
      <c r="C1112" s="77" t="n"/>
      <c r="D1112" s="98" t="inlineStr">
        <is>
          <t>Sagir Ahmed</t>
        </is>
      </c>
      <c r="E1112" s="98" t="inlineStr">
        <is>
          <t>112-26-256</t>
        </is>
      </c>
      <c r="F1112" s="49">
        <f>IF((MID(E1112,5,2))="10","ENG",IF((MID(E1112,5,2))="11","BBA",IF((MID(E1112,5,2))="12","MBA(E)",IF((MID(E1112,5,2))="14","MBA",IF((MID(E1112,5,2))="15","CSE",IF((MID(E1112,5,2))="16","CIS",IF((MID(E1112,5,2))="17","MS-MIS",IF((MID(E1112,5,2))="18","B.COM",IF((MID(E1112,5,2))="19","ETE",IF((MID(E1112,5,2))="20","CS",IF((MID(E1112,5,2))="21","MA-ENG(P)",IF((MID(E1112,5,2))="22","MA-ENG(F)",IF((MID(E1112,5,2))="23","TE",IF((MID(E1112,5,2))="24","JMC",IF((MID(E1112,5,2))="25","MS-CSE",IF((MID(E1112,5,2))="26","LLB(H)",IF((MID(E1112,5,2))="27","BRE",IF((MID(E1112,5,2))="28","MSS-JMC",IF((MID(E1112,5,2))="29","PHARMACY",IF((MID(E1112,5,2))="30","ESDM",IF((MID(E1112,5,2))="31","MS-ETE",IF((MID(E1112,5,2))="32","MS-TE",IF((MID(E1112,5,2))="33","EEE",IF((MID(E1112,5,2))="34","NFE",IF((MID(E1112,5,2))="35","SWE",IF((MID(E1112,5,2))="36","LLB(P)",IF((MID(E1112,5,2))="37","LLM(Pre)",IF((MID(E1112,5,2))="38","LLM(F)",IF((MID(E1112,5,2))="39","ICT",IF((MID(E1112,5,2))="40","MTCA",IF((MID(E1112,5,2))="41","MS-PH",IF((MID(E1112,5,2))="42","ARCH",IF((MID(E1112,5,2))="43","THM",IF((MID(E1112,5,2))="44","MS-SWE",IF((MID(E1112,5,2))="45","ENTRE",IF((MID(E1112,5,2))="46","M-PHARM",IF((MID(E1112,5,2))="47","CIVIL-ENG",0)))))))))))))))))))))))))))))))))))))</f>
        <v/>
      </c>
      <c r="G1112" s="90">
        <f>IF((LEFT(E1112,3))="063","Fall-2006",IF((LEFT(E1112,3))="071","Spring-2007",IF((LEFT(E1112,3))="072","Summer-2007",IF((LEFT(E1112,3))="073","Fall-2007",IF((LEFT(E1112,3))="081","Spring-2008",IF((LEFT(E1112,3))="082","Summer-2008",IF((LEFT(E1112,3))="083","Fall-2008",IF((LEFT(E1112,3))="091","Spring-2009",IF((LEFT(E1112,3))="092","Summer-2009",IF((LEFT(E1112,3))="093","Fall-2009",IF((LEFT(E1112,3))="101","Spring-2010",IF((LEFT(E1112,3))="102","Summer-2010",IF((LEFT(E1112,3))="103","Fall-2010",IF((LEFT(E1112,3))="111","Spring-2011",IF((LEFT(E1112,3))="112","Summer-2011",IF((LEFT(E1112,3))="113","Fall-2011",IF((LEFT(E1112,3))="121","Spring-2012",IF((LEFT(E1112,3))="122","Summer-2012",IF((LEFT(E1112,3))="123","Fall-2012",IF((LEFT(E1112,3))="131","Spring-2013",IF((LEFT(E1112,3))="132","Summer-2013",IF((LEFT(E1112,3))="133","Fall-2013",IF((LEFT(E1112,3))="141","Spring-2014",IF((LEFT(E1112,3))="142","Summer-2014",IF((LEFT(E1112,3))="143","Fall-2014",0)))))))))))))))))))))))))</f>
        <v/>
      </c>
      <c r="H1112" s="77" t="inlineStr">
        <is>
          <t>Summer
2015</t>
        </is>
      </c>
      <c r="I1112" s="71" t="inlineStr">
        <is>
          <t>-</t>
        </is>
      </c>
      <c r="J1112" s="77" t="inlineStr">
        <is>
          <t>-</t>
        </is>
      </c>
      <c r="K1112" s="77" t="inlineStr">
        <is>
          <t>Dhanua, Shibpur,
Narsingdhi, Dhaka</t>
        </is>
      </c>
      <c r="L1112" s="77" t="inlineStr">
        <is>
          <t>Dhanua, Shibpur,
Narsingdhi, Dhaka</t>
        </is>
      </c>
      <c r="M1112" s="76" t="inlineStr">
        <is>
          <t>8801677358208</t>
        </is>
      </c>
      <c r="N1112" s="77" t="inlineStr">
        <is>
          <t>sagir26-256@diu.edu.bd</t>
        </is>
      </c>
    </row>
    <row customHeight="1" ht="51" r="1113" s="161">
      <c r="A1113" s="10" t="n"/>
      <c r="B1113" s="85" t="n">
        <v>1116</v>
      </c>
      <c r="C1113" s="77" t="n"/>
      <c r="D1113" s="98" t="inlineStr">
        <is>
          <t>Md. Jakaria</t>
        </is>
      </c>
      <c r="E1113" s="98" t="inlineStr">
        <is>
          <t>102-34-128</t>
        </is>
      </c>
      <c r="F1113" s="49">
        <f>IF((MID(E1113,5,2))="10","ENG",IF((MID(E1113,5,2))="11","BBA",IF((MID(E1113,5,2))="12","MBA(E)",IF((MID(E1113,5,2))="14","MBA",IF((MID(E1113,5,2))="15","CSE",IF((MID(E1113,5,2))="16","CIS",IF((MID(E1113,5,2))="17","MS-MIS",IF((MID(E1113,5,2))="18","B.COM",IF((MID(E1113,5,2))="19","ETE",IF((MID(E1113,5,2))="20","CS",IF((MID(E1113,5,2))="21","MA-ENG(P)",IF((MID(E1113,5,2))="22","MA-ENG(F)",IF((MID(E1113,5,2))="23","TE",IF((MID(E1113,5,2))="24","JMC",IF((MID(E1113,5,2))="25","MS-CSE",IF((MID(E1113,5,2))="26","LLB(H)",IF((MID(E1113,5,2))="27","BRE",IF((MID(E1113,5,2))="28","MSS-JMC",IF((MID(E1113,5,2))="29","PHARMACY",IF((MID(E1113,5,2))="30","ESDM",IF((MID(E1113,5,2))="31","MS-ETE",IF((MID(E1113,5,2))="32","MS-TE",IF((MID(E1113,5,2))="33","EEE",IF((MID(E1113,5,2))="34","NFE",IF((MID(E1113,5,2))="35","SWE",IF((MID(E1113,5,2))="36","LLB(P)",IF((MID(E1113,5,2))="37","LLM(Pre)",IF((MID(E1113,5,2))="38","LLM(F)",IF((MID(E1113,5,2))="39","ICT",IF((MID(E1113,5,2))="40","MTCA",IF((MID(E1113,5,2))="41","MS-PH",IF((MID(E1113,5,2))="42","ARCH",IF((MID(E1113,5,2))="43","THM",IF((MID(E1113,5,2))="44","MS-SWE",IF((MID(E1113,5,2))="45","ENTRE",IF((MID(E1113,5,2))="46","M-PHARM",IF((MID(E1113,5,2))="47","CIVIL-ENG",0)))))))))))))))))))))))))))))))))))))</f>
        <v/>
      </c>
      <c r="G1113" s="90">
        <f>IF((LEFT(E1113,3))="063","Fall-2006",IF((LEFT(E1113,3))="071","Spring-2007",IF((LEFT(E1113,3))="072","Summer-2007",IF((LEFT(E1113,3))="073","Fall-2007",IF((LEFT(E1113,3))="081","Spring-2008",IF((LEFT(E1113,3))="082","Summer-2008",IF((LEFT(E1113,3))="083","Fall-2008",IF((LEFT(E1113,3))="091","Spring-2009",IF((LEFT(E1113,3))="092","Summer-2009",IF((LEFT(E1113,3))="093","Fall-2009",IF((LEFT(E1113,3))="101","Spring-2010",IF((LEFT(E1113,3))="102","Summer-2010",IF((LEFT(E1113,3))="103","Fall-2010",IF((LEFT(E1113,3))="111","Spring-2011",IF((LEFT(E1113,3))="112","Summer-2011",IF((LEFT(E1113,3))="113","Fall-2011",IF((LEFT(E1113,3))="121","Spring-2012",IF((LEFT(E1113,3))="122","Summer-2012",IF((LEFT(E1113,3))="123","Fall-2012",IF((LEFT(E1113,3))="131","Spring-2013",IF((LEFT(E1113,3))="132","Summer-2013",IF((LEFT(E1113,3))="133","Fall-2013",IF((LEFT(E1113,3))="141","Spring-2014",IF((LEFT(E1113,3))="142","Summer-2014",IF((LEFT(E1113,3))="143","Fall-2014",0)))))))))))))))))))))))))</f>
        <v/>
      </c>
      <c r="H1113" s="77" t="inlineStr">
        <is>
          <t>Fall 2014</t>
        </is>
      </c>
      <c r="I1113" s="71" t="inlineStr">
        <is>
          <t>Northern 
Agricultural 
and Industrial 
Com. Ltd.</t>
        </is>
      </c>
      <c r="J1113" s="77" t="inlineStr">
        <is>
          <t>Quality 
Control 
Incharge</t>
        </is>
      </c>
      <c r="K1113" s="77" t="inlineStr">
        <is>
          <t>-</t>
        </is>
      </c>
      <c r="L1113" s="77" t="inlineStr">
        <is>
          <t>Vill: Sharkirchar
PO: Salanamabazitpur
PS: Shibchar</t>
        </is>
      </c>
      <c r="M1113" s="76" t="inlineStr">
        <is>
          <t>8801753068128</t>
        </is>
      </c>
      <c r="N1113" s="77" t="inlineStr">
        <is>
          <t>mdtushar10234128@gmail.com</t>
        </is>
      </c>
    </row>
    <row customHeight="1" ht="12.75" r="1114" s="161">
      <c r="A1114" s="10" t="n"/>
      <c r="B1114" s="85" t="n">
        <v>1117</v>
      </c>
      <c r="C1114" s="77" t="n"/>
      <c r="D1114" s="98" t="inlineStr">
        <is>
          <t>Waliur Rahaman</t>
        </is>
      </c>
      <c r="E1114" s="98" t="inlineStr">
        <is>
          <t>111-11-1882</t>
        </is>
      </c>
      <c r="F1114" s="49">
        <f>IF((MID(E1114,5,2))="10","ENG",IF((MID(E1114,5,2))="11","BBA",IF((MID(E1114,5,2))="12","MBA(E)",IF((MID(E1114,5,2))="14","MBA",IF((MID(E1114,5,2))="15","CSE",IF((MID(E1114,5,2))="16","CIS",IF((MID(E1114,5,2))="17","MS-MIS",IF((MID(E1114,5,2))="18","B.COM",IF((MID(E1114,5,2))="19","ETE",IF((MID(E1114,5,2))="20","CS",IF((MID(E1114,5,2))="21","MA-ENG(P)",IF((MID(E1114,5,2))="22","MA-ENG(F)",IF((MID(E1114,5,2))="23","TE",IF((MID(E1114,5,2))="24","JMC",IF((MID(E1114,5,2))="25","MS-CSE",IF((MID(E1114,5,2))="26","LLB(H)",IF((MID(E1114,5,2))="27","BRE",IF((MID(E1114,5,2))="28","MSS-JMC",IF((MID(E1114,5,2))="29","PHARMACY",IF((MID(E1114,5,2))="30","ESDM",IF((MID(E1114,5,2))="31","MS-ETE",IF((MID(E1114,5,2))="32","MS-TE",IF((MID(E1114,5,2))="33","EEE",IF((MID(E1114,5,2))="34","NFE",IF((MID(E1114,5,2))="35","SWE",IF((MID(E1114,5,2))="36","LLB(P)",IF((MID(E1114,5,2))="37","LLM(Pre)",IF((MID(E1114,5,2))="38","LLM(F)",IF((MID(E1114,5,2))="39","ICT",IF((MID(E1114,5,2))="40","MTCA",IF((MID(E1114,5,2))="41","MS-PH",IF((MID(E1114,5,2))="42","ARCH",IF((MID(E1114,5,2))="43","THM",IF((MID(E1114,5,2))="44","MS-SWE",IF((MID(E1114,5,2))="45","ENTRE",IF((MID(E1114,5,2))="46","M-PHARM",IF((MID(E1114,5,2))="47","CIVIL-ENG",0)))))))))))))))))))))))))))))))))))))</f>
        <v/>
      </c>
      <c r="G1114" s="90">
        <f>IF((LEFT(E1114,3))="063","Fall-2006",IF((LEFT(E1114,3))="071","Spring-2007",IF((LEFT(E1114,3))="072","Summer-2007",IF((LEFT(E1114,3))="073","Fall-2007",IF((LEFT(E1114,3))="081","Spring-2008",IF((LEFT(E1114,3))="082","Summer-2008",IF((LEFT(E1114,3))="083","Fall-2008",IF((LEFT(E1114,3))="091","Spring-2009",IF((LEFT(E1114,3))="092","Summer-2009",IF((LEFT(E1114,3))="093","Fall-2009",IF((LEFT(E1114,3))="101","Spring-2010",IF((LEFT(E1114,3))="102","Summer-2010",IF((LEFT(E1114,3))="103","Fall-2010",IF((LEFT(E1114,3))="111","Spring-2011",IF((LEFT(E1114,3))="112","Summer-2011",IF((LEFT(E1114,3))="113","Fall-2011",IF((LEFT(E1114,3))="121","Spring-2012",IF((LEFT(E1114,3))="122","Summer-2012",IF((LEFT(E1114,3))="123","Fall-2012",IF((LEFT(E1114,3))="131","Spring-2013",IF((LEFT(E1114,3))="132","Summer-2013",IF((LEFT(E1114,3))="133","Fall-2013",IF((LEFT(E1114,3))="141","Spring-2014",IF((LEFT(E1114,3))="142","Summer-2014",IF((LEFT(E1114,3))="143","Fall-2014",0)))))))))))))))))))))))))</f>
        <v/>
      </c>
      <c r="H1114" s="77" t="inlineStr">
        <is>
          <t>Fall 2011</t>
        </is>
      </c>
      <c r="I1114" s="71" t="inlineStr">
        <is>
          <t>IDLC Finance Ltd.</t>
        </is>
      </c>
      <c r="J1114" s="77" t="inlineStr">
        <is>
          <t>Assistant
Officer</t>
        </is>
      </c>
      <c r="K1114" s="77" t="inlineStr">
        <is>
          <t>88, Lake Circus, 
Kalabagan, Dhaka</t>
        </is>
      </c>
      <c r="L1114" s="77" t="inlineStr">
        <is>
          <t>88, Lake Circus, 
Kalabagan, Dhaka</t>
        </is>
      </c>
      <c r="M1114" s="76" t="inlineStr">
        <is>
          <t>8801717120587</t>
        </is>
      </c>
      <c r="N1114" s="77" t="inlineStr">
        <is>
          <t>waliurrahaman88@gmail.com</t>
        </is>
      </c>
    </row>
    <row customHeight="1" ht="12.75" r="1115" s="161">
      <c r="A1115" s="10" t="n"/>
      <c r="B1115" s="85" t="n">
        <v>1118</v>
      </c>
      <c r="C1115" s="77" t="n"/>
      <c r="D1115" s="98" t="inlineStr">
        <is>
          <t>Md. Mehedi Hasan</t>
        </is>
      </c>
      <c r="E1115" s="98" t="inlineStr">
        <is>
          <t>111-29-256</t>
        </is>
      </c>
      <c r="F1115" s="49">
        <f>IF((MID(E1115,5,2))="10","ENG",IF((MID(E1115,5,2))="11","BBA",IF((MID(E1115,5,2))="12","MBA(E)",IF((MID(E1115,5,2))="14","MBA",IF((MID(E1115,5,2))="15","CSE",IF((MID(E1115,5,2))="16","CIS",IF((MID(E1115,5,2))="17","MS-MIS",IF((MID(E1115,5,2))="18","B.COM",IF((MID(E1115,5,2))="19","ETE",IF((MID(E1115,5,2))="20","CS",IF((MID(E1115,5,2))="21","MA-ENG(P)",IF((MID(E1115,5,2))="22","MA-ENG(F)",IF((MID(E1115,5,2))="23","TE",IF((MID(E1115,5,2))="24","JMC",IF((MID(E1115,5,2))="25","MS-CSE",IF((MID(E1115,5,2))="26","LLB(H)",IF((MID(E1115,5,2))="27","BRE",IF((MID(E1115,5,2))="28","MSS-JMC",IF((MID(E1115,5,2))="29","PHARMACY",IF((MID(E1115,5,2))="30","ESDM",IF((MID(E1115,5,2))="31","MS-ETE",IF((MID(E1115,5,2))="32","MS-TE",IF((MID(E1115,5,2))="33","EEE",IF((MID(E1115,5,2))="34","NFE",IF((MID(E1115,5,2))="35","SWE",IF((MID(E1115,5,2))="36","LLB(P)",IF((MID(E1115,5,2))="37","LLM(Pre)",IF((MID(E1115,5,2))="38","LLM(F)",IF((MID(E1115,5,2))="39","ICT",IF((MID(E1115,5,2))="40","MTCA",IF((MID(E1115,5,2))="41","MS-PH",IF((MID(E1115,5,2))="42","ARCH",IF((MID(E1115,5,2))="43","THM",IF((MID(E1115,5,2))="44","MS-SWE",IF((MID(E1115,5,2))="45","ENTRE",IF((MID(E1115,5,2))="46","M-PHARM",IF((MID(E1115,5,2))="47","CIVIL-ENG",0)))))))))))))))))))))))))))))))))))))</f>
        <v/>
      </c>
      <c r="G1115" s="90">
        <f>IF((LEFT(E1115,3))="063","Fall-2006",IF((LEFT(E1115,3))="071","Spring-2007",IF((LEFT(E1115,3))="072","Summer-2007",IF((LEFT(E1115,3))="073","Fall-2007",IF((LEFT(E1115,3))="081","Spring-2008",IF((LEFT(E1115,3))="082","Summer-2008",IF((LEFT(E1115,3))="083","Fall-2008",IF((LEFT(E1115,3))="091","Spring-2009",IF((LEFT(E1115,3))="092","Summer-2009",IF((LEFT(E1115,3))="093","Fall-2009",IF((LEFT(E1115,3))="101","Spring-2010",IF((LEFT(E1115,3))="102","Summer-2010",IF((LEFT(E1115,3))="103","Fall-2010",IF((LEFT(E1115,3))="111","Spring-2011",IF((LEFT(E1115,3))="112","Summer-2011",IF((LEFT(E1115,3))="113","Fall-2011",IF((LEFT(E1115,3))="121","Spring-2012",IF((LEFT(E1115,3))="122","Summer-2012",IF((LEFT(E1115,3))="123","Fall-2012",IF((LEFT(E1115,3))="131","Spring-2013",IF((LEFT(E1115,3))="132","Summer-2013",IF((LEFT(E1115,3))="133","Fall-2013",IF((LEFT(E1115,3))="141","Spring-2014",IF((LEFT(E1115,3))="142","Summer-2014",IF((LEFT(E1115,3))="143","Fall-2014",0)))))))))))))))))))))))))</f>
        <v/>
      </c>
      <c r="H1115" s="77" t="inlineStr">
        <is>
          <t>Fall 2014</t>
        </is>
      </c>
      <c r="I1115" s="71" t="inlineStr">
        <is>
          <t>-</t>
        </is>
      </c>
      <c r="J1115" s="77" t="inlineStr">
        <is>
          <t>-</t>
        </is>
      </c>
      <c r="K1115" s="77" t="inlineStr">
        <is>
          <t>Rainkhola, R#3, H#4
Mirpur, Section-2</t>
        </is>
      </c>
      <c r="L1115" s="77" t="inlineStr">
        <is>
          <t>Vill: Digdari, PO: Marirhat
PS: Palashbari, Gaibandha</t>
        </is>
      </c>
      <c r="M1115" s="76" t="inlineStr">
        <is>
          <t>8801557126360</t>
        </is>
      </c>
      <c r="N1115" s="77" t="inlineStr">
        <is>
          <t>mehedi256@diu.edu.bd</t>
        </is>
      </c>
    </row>
    <row customHeight="1" ht="25.5" r="1116" s="161">
      <c r="A1116" s="10" t="n"/>
      <c r="B1116" s="85" t="n">
        <v>1119</v>
      </c>
      <c r="C1116" s="77" t="n"/>
      <c r="D1116" s="98" t="inlineStr">
        <is>
          <t>Md. Mahmudul Hasan
Sarker</t>
        </is>
      </c>
      <c r="E1116" s="98" t="inlineStr">
        <is>
          <t>081-11-232
133-14-1225</t>
        </is>
      </c>
      <c r="F1116" s="49">
        <f>IF((MID(E1116,5,2))="10","ENG",IF((MID(E1116,5,2))="11","BBA",IF((MID(E1116,5,2))="12","MBA(E)",IF((MID(E1116,5,2))="14","MBA",IF((MID(E1116,5,2))="15","CSE",IF((MID(E1116,5,2))="16","CIS",IF((MID(E1116,5,2))="17","MS-MIS",IF((MID(E1116,5,2))="18","B.COM",IF((MID(E1116,5,2))="19","ETE",IF((MID(E1116,5,2))="20","CS",IF((MID(E1116,5,2))="21","MA-ENG(P)",IF((MID(E1116,5,2))="22","MA-ENG(F)",IF((MID(E1116,5,2))="23","TE",IF((MID(E1116,5,2))="24","JMC",IF((MID(E1116,5,2))="25","MS-CSE",IF((MID(E1116,5,2))="26","LLB(H)",IF((MID(E1116,5,2))="27","BRE",IF((MID(E1116,5,2))="28","MSS-JMC",IF((MID(E1116,5,2))="29","PHARMACY",IF((MID(E1116,5,2))="30","ESDM",IF((MID(E1116,5,2))="31","MS-ETE",IF((MID(E1116,5,2))="32","MS-TE",IF((MID(E1116,5,2))="33","EEE",IF((MID(E1116,5,2))="34","NFE",IF((MID(E1116,5,2))="35","SWE",IF((MID(E1116,5,2))="36","LLB(P)",IF((MID(E1116,5,2))="37","LLM(Pre)",IF((MID(E1116,5,2))="38","LLM(F)",IF((MID(E1116,5,2))="39","ICT",IF((MID(E1116,5,2))="40","MTCA",IF((MID(E1116,5,2))="41","MS-PH",IF((MID(E1116,5,2))="42","ARCH",IF((MID(E1116,5,2))="43","THM",IF((MID(E1116,5,2))="44","MS-SWE",IF((MID(E1116,5,2))="45","ENTRE",IF((MID(E1116,5,2))="46","M-PHARM",IF((MID(E1116,5,2))="47","CIVIL-ENG",0)))))))))))))))))))))))))))))))))))))</f>
        <v/>
      </c>
      <c r="G1116" s="90">
        <f>IF((LEFT(E1116,3))="063","Fall-2006",IF((LEFT(E1116,3))="071","Spring-2007",IF((LEFT(E1116,3))="072","Summer-2007",IF((LEFT(E1116,3))="073","Fall-2007",IF((LEFT(E1116,3))="081","Spring-2008",IF((LEFT(E1116,3))="082","Summer-2008",IF((LEFT(E1116,3))="083","Fall-2008",IF((LEFT(E1116,3))="091","Spring-2009",IF((LEFT(E1116,3))="092","Summer-2009",IF((LEFT(E1116,3))="093","Fall-2009",IF((LEFT(E1116,3))="101","Spring-2010",IF((LEFT(E1116,3))="102","Summer-2010",IF((LEFT(E1116,3))="103","Fall-2010",IF((LEFT(E1116,3))="111","Spring-2011",IF((LEFT(E1116,3))="112","Summer-2011",IF((LEFT(E1116,3))="113","Fall-2011",IF((LEFT(E1116,3))="121","Spring-2012",IF((LEFT(E1116,3))="122","Summer-2012",IF((LEFT(E1116,3))="123","Fall-2012",IF((LEFT(E1116,3))="131","Spring-2013",IF((LEFT(E1116,3))="132","Summer-2013",IF((LEFT(E1116,3))="133","Fall-2013",IF((LEFT(E1116,3))="141","Spring-2014",IF((LEFT(E1116,3))="142","Summer-2014",IF((LEFT(E1116,3))="143","Fall-2014",0)))))))))))))))))))))))))</f>
        <v/>
      </c>
      <c r="H1116" s="77" t="inlineStr">
        <is>
          <t>Fall 2014
Fall 2015</t>
        </is>
      </c>
      <c r="I1116" s="71" t="inlineStr">
        <is>
          <t>General 
Automation Ltd.</t>
        </is>
      </c>
      <c r="J1116" s="77" t="inlineStr">
        <is>
          <t>Senior
Officer</t>
        </is>
      </c>
      <c r="K1116" s="77" t="inlineStr">
        <is>
          <t>H# 295, R#03,Line#3
Mirpur 7, Dhaka</t>
        </is>
      </c>
      <c r="L1116" s="77" t="inlineStr">
        <is>
          <t>H# 295, R#03,Line#3
Mirpur 7, Dhaka</t>
        </is>
      </c>
      <c r="M1116" s="76" t="inlineStr">
        <is>
          <t>8801779249977</t>
        </is>
      </c>
      <c r="N1116" s="77" t="inlineStr">
        <is>
          <t>hasan2326262@gmail.com</t>
        </is>
      </c>
    </row>
    <row customHeight="1" ht="12.75" r="1117" s="161">
      <c r="A1117" s="10" t="n"/>
      <c r="B1117" s="85" t="n">
        <v>1120</v>
      </c>
      <c r="C1117" s="77" t="n"/>
      <c r="D1117" s="98" t="inlineStr">
        <is>
          <t>Monjurul Karim</t>
        </is>
      </c>
      <c r="E1117" s="98" t="inlineStr">
        <is>
          <t>112-11-2142</t>
        </is>
      </c>
      <c r="F1117" s="49">
        <f>IF((MID(E1117,5,2))="10","ENG",IF((MID(E1117,5,2))="11","BBA",IF((MID(E1117,5,2))="12","MBA(E)",IF((MID(E1117,5,2))="14","MBA",IF((MID(E1117,5,2))="15","CSE",IF((MID(E1117,5,2))="16","CIS",IF((MID(E1117,5,2))="17","MS-MIS",IF((MID(E1117,5,2))="18","B.COM",IF((MID(E1117,5,2))="19","ETE",IF((MID(E1117,5,2))="20","CS",IF((MID(E1117,5,2))="21","MA-ENG(P)",IF((MID(E1117,5,2))="22","MA-ENG(F)",IF((MID(E1117,5,2))="23","TE",IF((MID(E1117,5,2))="24","JMC",IF((MID(E1117,5,2))="25","MS-CSE",IF((MID(E1117,5,2))="26","LLB(H)",IF((MID(E1117,5,2))="27","BRE",IF((MID(E1117,5,2))="28","MSS-JMC",IF((MID(E1117,5,2))="29","PHARMACY",IF((MID(E1117,5,2))="30","ESDM",IF((MID(E1117,5,2))="31","MS-ETE",IF((MID(E1117,5,2))="32","MS-TE",IF((MID(E1117,5,2))="33","EEE",IF((MID(E1117,5,2))="34","NFE",IF((MID(E1117,5,2))="35","SWE",IF((MID(E1117,5,2))="36","LLB(P)",IF((MID(E1117,5,2))="37","LLM(Pre)",IF((MID(E1117,5,2))="38","LLM(F)",IF((MID(E1117,5,2))="39","ICT",IF((MID(E1117,5,2))="40","MTCA",IF((MID(E1117,5,2))="41","MS-PH",IF((MID(E1117,5,2))="42","ARCH",IF((MID(E1117,5,2))="43","THM",IF((MID(E1117,5,2))="44","MS-SWE",IF((MID(E1117,5,2))="45","ENTRE",IF((MID(E1117,5,2))="46","M-PHARM",IF((MID(E1117,5,2))="47","CIVIL-ENG",0)))))))))))))))))))))))))))))))))))))</f>
        <v/>
      </c>
      <c r="G1117" s="90">
        <f>IF((LEFT(E1117,3))="063","Fall-2006",IF((LEFT(E1117,3))="071","Spring-2007",IF((LEFT(E1117,3))="072","Summer-2007",IF((LEFT(E1117,3))="073","Fall-2007",IF((LEFT(E1117,3))="081","Spring-2008",IF((LEFT(E1117,3))="082","Summer-2008",IF((LEFT(E1117,3))="083","Fall-2008",IF((LEFT(E1117,3))="091","Spring-2009",IF((LEFT(E1117,3))="092","Summer-2009",IF((LEFT(E1117,3))="093","Fall-2009",IF((LEFT(E1117,3))="101","Spring-2010",IF((LEFT(E1117,3))="102","Summer-2010",IF((LEFT(E1117,3))="103","Fall-2010",IF((LEFT(E1117,3))="111","Spring-2011",IF((LEFT(E1117,3))="112","Summer-2011",IF((LEFT(E1117,3))="113","Fall-2011",IF((LEFT(E1117,3))="121","Spring-2012",IF((LEFT(E1117,3))="122","Summer-2012",IF((LEFT(E1117,3))="123","Fall-2012",IF((LEFT(E1117,3))="131","Spring-2013",IF((LEFT(E1117,3))="132","Summer-2013",IF((LEFT(E1117,3))="133","Fall-2013",IF((LEFT(E1117,3))="141","Spring-2014",IF((LEFT(E1117,3))="142","Summer-2014",IF((LEFT(E1117,3))="143","Fall-2014",0)))))))))))))))))))))))))</f>
        <v/>
      </c>
      <c r="H1117" s="77" t="inlineStr">
        <is>
          <t>Spring 2015</t>
        </is>
      </c>
      <c r="I1117" s="71" t="inlineStr">
        <is>
          <t>-</t>
        </is>
      </c>
      <c r="J1117" s="77" t="inlineStr">
        <is>
          <t>-</t>
        </is>
      </c>
      <c r="K1117" s="77" t="inlineStr">
        <is>
          <t>1674/3667, Smrtidhara
R#2, Dania, Kadomtoli
Dhaka</t>
        </is>
      </c>
      <c r="L1117" s="77" t="inlineStr">
        <is>
          <t>1674/3667, Smrtidhara
R#2, Dania, Kadomtoli
Dhaka</t>
        </is>
      </c>
      <c r="M1117" s="76" t="inlineStr">
        <is>
          <t>8801761489172</t>
        </is>
      </c>
      <c r="N1117" s="77" t="inlineStr">
        <is>
          <t>monjur11-2142@diu.edu.bd</t>
        </is>
      </c>
    </row>
    <row customHeight="1" ht="12.75" r="1118" s="161">
      <c r="A1118" s="10" t="n"/>
      <c r="B1118" s="85" t="n">
        <v>1121</v>
      </c>
      <c r="C1118" s="77" t="n"/>
      <c r="D1118" s="98" t="inlineStr">
        <is>
          <t>Md. Arafat Istiaq</t>
        </is>
      </c>
      <c r="E1118" s="98" t="inlineStr">
        <is>
          <t>102-11-1568</t>
        </is>
      </c>
      <c r="F1118" s="49">
        <f>IF((MID(E1118,5,2))="10","ENG",IF((MID(E1118,5,2))="11","BBA",IF((MID(E1118,5,2))="12","MBA(E)",IF((MID(E1118,5,2))="14","MBA",IF((MID(E1118,5,2))="15","CSE",IF((MID(E1118,5,2))="16","CIS",IF((MID(E1118,5,2))="17","MS-MIS",IF((MID(E1118,5,2))="18","B.COM",IF((MID(E1118,5,2))="19","ETE",IF((MID(E1118,5,2))="20","CS",IF((MID(E1118,5,2))="21","MA-ENG(P)",IF((MID(E1118,5,2))="22","MA-ENG(F)",IF((MID(E1118,5,2))="23","TE",IF((MID(E1118,5,2))="24","JMC",IF((MID(E1118,5,2))="25","MS-CSE",IF((MID(E1118,5,2))="26","LLB(H)",IF((MID(E1118,5,2))="27","BRE",IF((MID(E1118,5,2))="28","MSS-JMC",IF((MID(E1118,5,2))="29","PHARMACY",IF((MID(E1118,5,2))="30","ESDM",IF((MID(E1118,5,2))="31","MS-ETE",IF((MID(E1118,5,2))="32","MS-TE",IF((MID(E1118,5,2))="33","EEE",IF((MID(E1118,5,2))="34","NFE",IF((MID(E1118,5,2))="35","SWE",IF((MID(E1118,5,2))="36","LLB(P)",IF((MID(E1118,5,2))="37","LLM(Pre)",IF((MID(E1118,5,2))="38","LLM(F)",IF((MID(E1118,5,2))="39","ICT",IF((MID(E1118,5,2))="40","MTCA",IF((MID(E1118,5,2))="41","MS-PH",IF((MID(E1118,5,2))="42","ARCH",IF((MID(E1118,5,2))="43","THM",IF((MID(E1118,5,2))="44","MS-SWE",IF((MID(E1118,5,2))="45","ENTRE",IF((MID(E1118,5,2))="46","M-PHARM",IF((MID(E1118,5,2))="47","CIVIL-ENG",0)))))))))))))))))))))))))))))))))))))</f>
        <v/>
      </c>
      <c r="G1118" s="90">
        <f>IF((LEFT(E1118,3))="063","Fall-2006",IF((LEFT(E1118,3))="071","Spring-2007",IF((LEFT(E1118,3))="072","Summer-2007",IF((LEFT(E1118,3))="073","Fall-2007",IF((LEFT(E1118,3))="081","Spring-2008",IF((LEFT(E1118,3))="082","Summer-2008",IF((LEFT(E1118,3))="083","Fall-2008",IF((LEFT(E1118,3))="091","Spring-2009",IF((LEFT(E1118,3))="092","Summer-2009",IF((LEFT(E1118,3))="093","Fall-2009",IF((LEFT(E1118,3))="101","Spring-2010",IF((LEFT(E1118,3))="102","Summer-2010",IF((LEFT(E1118,3))="103","Fall-2010",IF((LEFT(E1118,3))="111","Spring-2011",IF((LEFT(E1118,3))="112","Summer-2011",IF((LEFT(E1118,3))="113","Fall-2011",IF((LEFT(E1118,3))="121","Spring-2012",IF((LEFT(E1118,3))="122","Summer-2012",IF((LEFT(E1118,3))="123","Fall-2012",IF((LEFT(E1118,3))="131","Spring-2013",IF((LEFT(E1118,3))="132","Summer-2013",IF((LEFT(E1118,3))="133","Fall-2013",IF((LEFT(E1118,3))="141","Spring-2014",IF((LEFT(E1118,3))="142","Summer-2014",IF((LEFT(E1118,3))="143","Fall-2014",0)))))))))))))))))))))))))</f>
        <v/>
      </c>
      <c r="H1118" s="77" t="inlineStr">
        <is>
          <t>Sumer
2015</t>
        </is>
      </c>
      <c r="I1118" s="71" t="inlineStr">
        <is>
          <t>-</t>
        </is>
      </c>
      <c r="J1118" s="77" t="inlineStr">
        <is>
          <t>-</t>
        </is>
      </c>
      <c r="K1118" s="77" t="inlineStr">
        <is>
          <t>15, Dilkusha C/A, 
Dhaka-1000</t>
        </is>
      </c>
      <c r="L1118" s="77" t="inlineStr">
        <is>
          <t>15, Dilkusha C/A, 
Dhaka-1000</t>
        </is>
      </c>
      <c r="M1118" s="76" t="inlineStr">
        <is>
          <t>8801713202414</t>
        </is>
      </c>
      <c r="N1118" s="77" t="inlineStr">
        <is>
          <t>arif_1568@diu.edu.bd</t>
        </is>
      </c>
    </row>
    <row customHeight="1" ht="25.5" r="1119" s="161">
      <c r="A1119" s="10" t="n"/>
      <c r="B1119" s="85" t="n">
        <v>1122</v>
      </c>
      <c r="C1119" s="77" t="n"/>
      <c r="D1119" s="98" t="inlineStr">
        <is>
          <t>Tania Begum</t>
        </is>
      </c>
      <c r="E1119" s="98" t="inlineStr">
        <is>
          <t>093-14-160</t>
        </is>
      </c>
      <c r="F1119" s="49">
        <f>IF((MID(E1119,5,2))="10","ENG",IF((MID(E1119,5,2))="11","BBA",IF((MID(E1119,5,2))="12","MBA(E)",IF((MID(E1119,5,2))="14","MBA",IF((MID(E1119,5,2))="15","CSE",IF((MID(E1119,5,2))="16","CIS",IF((MID(E1119,5,2))="17","MS-MIS",IF((MID(E1119,5,2))="18","B.COM",IF((MID(E1119,5,2))="19","ETE",IF((MID(E1119,5,2))="20","CS",IF((MID(E1119,5,2))="21","MA-ENG(P)",IF((MID(E1119,5,2))="22","MA-ENG(F)",IF((MID(E1119,5,2))="23","TE",IF((MID(E1119,5,2))="24","JMC",IF((MID(E1119,5,2))="25","MS-CSE",IF((MID(E1119,5,2))="26","LLB(H)",IF((MID(E1119,5,2))="27","BRE",IF((MID(E1119,5,2))="28","MSS-JMC",IF((MID(E1119,5,2))="29","PHARMACY",IF((MID(E1119,5,2))="30","ESDM",IF((MID(E1119,5,2))="31","MS-ETE",IF((MID(E1119,5,2))="32","MS-TE",IF((MID(E1119,5,2))="33","EEE",IF((MID(E1119,5,2))="34","NFE",IF((MID(E1119,5,2))="35","SWE",IF((MID(E1119,5,2))="36","LLB(P)",IF((MID(E1119,5,2))="37","LLM(Pre)",IF((MID(E1119,5,2))="38","LLM(F)",IF((MID(E1119,5,2))="39","ICT",IF((MID(E1119,5,2))="40","MTCA",IF((MID(E1119,5,2))="41","MS-PH",IF((MID(E1119,5,2))="42","ARCH",IF((MID(E1119,5,2))="43","THM",IF((MID(E1119,5,2))="44","MS-SWE",IF((MID(E1119,5,2))="45","ENTRE",IF((MID(E1119,5,2))="46","M-PHARM",IF((MID(E1119,5,2))="47","CIVIL-ENG",0)))))))))))))))))))))))))))))))))))))</f>
        <v/>
      </c>
      <c r="G1119" s="90">
        <f>IF((LEFT(E1119,3))="063","Fall-2006",IF((LEFT(E1119,3))="071","Spring-2007",IF((LEFT(E1119,3))="072","Summer-2007",IF((LEFT(E1119,3))="073","Fall-2007",IF((LEFT(E1119,3))="081","Spring-2008",IF((LEFT(E1119,3))="082","Summer-2008",IF((LEFT(E1119,3))="083","Fall-2008",IF((LEFT(E1119,3))="091","Spring-2009",IF((LEFT(E1119,3))="092","Summer-2009",IF((LEFT(E1119,3))="093","Fall-2009",IF((LEFT(E1119,3))="101","Spring-2010",IF((LEFT(E1119,3))="102","Summer-2010",IF((LEFT(E1119,3))="103","Fall-2010",IF((LEFT(E1119,3))="111","Spring-2011",IF((LEFT(E1119,3))="112","Summer-2011",IF((LEFT(E1119,3))="113","Fall-2011",IF((LEFT(E1119,3))="121","Spring-2012",IF((LEFT(E1119,3))="122","Summer-2012",IF((LEFT(E1119,3))="123","Fall-2012",IF((LEFT(E1119,3))="131","Spring-2013",IF((LEFT(E1119,3))="132","Summer-2013",IF((LEFT(E1119,3))="133","Fall-2013",IF((LEFT(E1119,3))="141","Spring-2014",IF((LEFT(E1119,3))="142","Summer-2014",IF((LEFT(E1119,3))="143","Fall-2014",0)))))))))))))))))))))))))</f>
        <v/>
      </c>
      <c r="H1119" s="77" t="n">
        <v>2014</v>
      </c>
      <c r="I1119" s="71" t="inlineStr">
        <is>
          <t>Mercantile Bank
Ltd.</t>
        </is>
      </c>
      <c r="J1119" s="77" t="inlineStr">
        <is>
          <t>Officer</t>
        </is>
      </c>
      <c r="K1119" s="77" t="inlineStr">
        <is>
          <t>Razzak Kuttir, H#802
PO: Senwala, PS: Pathalia
Bauphal, Patuakhali</t>
        </is>
      </c>
      <c r="L1119" s="77" t="inlineStr">
        <is>
          <t>Razzak Kuttir, H#802
PO: Senwala, PS: Pathalia
Bauphal, Patuakhali</t>
        </is>
      </c>
      <c r="M1119" s="76" t="inlineStr">
        <is>
          <t>8801721061470</t>
        </is>
      </c>
      <c r="N1119" s="77" t="inlineStr">
        <is>
          <t>taniaju07@yahoo.com
tania.pli@mblbd.com</t>
        </is>
      </c>
    </row>
    <row customHeight="1" ht="38.25" r="1120" s="161">
      <c r="A1120" s="10" t="n"/>
      <c r="B1120" s="85" t="n">
        <v>1123</v>
      </c>
      <c r="C1120" s="77" t="n"/>
      <c r="D1120" s="98" t="inlineStr">
        <is>
          <t>Sushama Saha Swati</t>
        </is>
      </c>
      <c r="E1120" s="98" t="inlineStr">
        <is>
          <t>122-32-185</t>
        </is>
      </c>
      <c r="F1120" s="49">
        <f>IF((MID(E1120,5,2))="10","ENG",IF((MID(E1120,5,2))="11","BBA",IF((MID(E1120,5,2))="12","MBA(E)",IF((MID(E1120,5,2))="14","MBA",IF((MID(E1120,5,2))="15","CSE",IF((MID(E1120,5,2))="16","CIS",IF((MID(E1120,5,2))="17","MS-MIS",IF((MID(E1120,5,2))="18","B.COM",IF((MID(E1120,5,2))="19","ETE",IF((MID(E1120,5,2))="20","CS",IF((MID(E1120,5,2))="21","MA-ENG(P)",IF((MID(E1120,5,2))="22","MA-ENG(F)",IF((MID(E1120,5,2))="23","TE",IF((MID(E1120,5,2))="24","JMC",IF((MID(E1120,5,2))="25","MS-CSE",IF((MID(E1120,5,2))="26","LLB(H)",IF((MID(E1120,5,2))="27","BRE",IF((MID(E1120,5,2))="28","MSS-JMC",IF((MID(E1120,5,2))="29","PHARMACY",IF((MID(E1120,5,2))="30","ESDM",IF((MID(E1120,5,2))="31","MS-ETE",IF((MID(E1120,5,2))="32","MS-TE",IF((MID(E1120,5,2))="33","EEE",IF((MID(E1120,5,2))="34","NFE",IF((MID(E1120,5,2))="35","SWE",IF((MID(E1120,5,2))="36","LLB(P)",IF((MID(E1120,5,2))="37","LLM(Pre)",IF((MID(E1120,5,2))="38","LLM(F)",IF((MID(E1120,5,2))="39","ICT",IF((MID(E1120,5,2))="40","MTCA",IF((MID(E1120,5,2))="41","MS-PH",IF((MID(E1120,5,2))="42","ARCH",IF((MID(E1120,5,2))="43","THM",IF((MID(E1120,5,2))="44","MS-SWE",IF((MID(E1120,5,2))="45","ENTRE",IF((MID(E1120,5,2))="46","M-PHARM",IF((MID(E1120,5,2))="47","CIVIL-ENG",0)))))))))))))))))))))))))))))))))))))</f>
        <v/>
      </c>
      <c r="G1120" s="90">
        <f>IF((LEFT(E1120,3))="063","Fall-2006",IF((LEFT(E1120,3))="071","Spring-2007",IF((LEFT(E1120,3))="072","Summer-2007",IF((LEFT(E1120,3))="073","Fall-2007",IF((LEFT(E1120,3))="081","Spring-2008",IF((LEFT(E1120,3))="082","Summer-2008",IF((LEFT(E1120,3))="083","Fall-2008",IF((LEFT(E1120,3))="091","Spring-2009",IF((LEFT(E1120,3))="092","Summer-2009",IF((LEFT(E1120,3))="093","Fall-2009",IF((LEFT(E1120,3))="101","Spring-2010",IF((LEFT(E1120,3))="102","Summer-2010",IF((LEFT(E1120,3))="103","Fall-2010",IF((LEFT(E1120,3))="111","Spring-2011",IF((LEFT(E1120,3))="112","Summer-2011",IF((LEFT(E1120,3))="113","Fall-2011",IF((LEFT(E1120,3))="121","Spring-2012",IF((LEFT(E1120,3))="122","Summer-2012",IF((LEFT(E1120,3))="123","Fall-2012",IF((LEFT(E1120,3))="131","Spring-2013",IF((LEFT(E1120,3))="132","Summer-2013",IF((LEFT(E1120,3))="133","Fall-2013",IF((LEFT(E1120,3))="141","Spring-2014",IF((LEFT(E1120,3))="142","Summer-2014",IF((LEFT(E1120,3))="143","Fall-2014",0)))))))))))))))))))))))))</f>
        <v/>
      </c>
      <c r="H1120" s="77" t="inlineStr">
        <is>
          <t>Fall 2015</t>
        </is>
      </c>
      <c r="I1120" s="71" t="inlineStr">
        <is>
          <t>Atish Dipankar
University of 
Science &amp; Tech.</t>
        </is>
      </c>
      <c r="J1120" s="77" t="inlineStr">
        <is>
          <t>Lecturer 
&amp;
Coordinator</t>
        </is>
      </c>
      <c r="K1120" s="77" t="inlineStr">
        <is>
          <t>H#14, R#2B, Sec:5, Uttara 
Model Town, Dhaka-1230</t>
        </is>
      </c>
      <c r="L1120" s="77" t="inlineStr">
        <is>
          <t>Vill &amp; PO: Habashpur
PS: Pangsha
Rajbari</t>
        </is>
      </c>
      <c r="M1120" s="76" t="inlineStr">
        <is>
          <t>8801780362443</t>
        </is>
      </c>
      <c r="N1120" s="77" t="inlineStr">
        <is>
          <t>s.sahaswati@gmail.com</t>
        </is>
      </c>
    </row>
    <row customHeight="1" ht="12.75" r="1121" s="161">
      <c r="A1121" s="10" t="n"/>
      <c r="B1121" s="85" t="n">
        <v>1124</v>
      </c>
      <c r="C1121" s="77" t="n"/>
      <c r="D1121" s="98" t="inlineStr">
        <is>
          <t>Eshrat Rahaman</t>
        </is>
      </c>
      <c r="E1121" s="98" t="inlineStr">
        <is>
          <t>142-28-183</t>
        </is>
      </c>
      <c r="F1121" s="49">
        <f>IF((MID(E1121,5,2))="10","ENG",IF((MID(E1121,5,2))="11","BBA",IF((MID(E1121,5,2))="12","MBA(E)",IF((MID(E1121,5,2))="14","MBA",IF((MID(E1121,5,2))="15","CSE",IF((MID(E1121,5,2))="16","CIS",IF((MID(E1121,5,2))="17","MS-MIS",IF((MID(E1121,5,2))="18","B.COM",IF((MID(E1121,5,2))="19","ETE",IF((MID(E1121,5,2))="20","CS",IF((MID(E1121,5,2))="21","MA-ENG(P)",IF((MID(E1121,5,2))="22","MA-ENG(F)",IF((MID(E1121,5,2))="23","TE",IF((MID(E1121,5,2))="24","JMC",IF((MID(E1121,5,2))="25","MS-CSE",IF((MID(E1121,5,2))="26","LLB(H)",IF((MID(E1121,5,2))="27","BRE",IF((MID(E1121,5,2))="28","MSS-JMC",IF((MID(E1121,5,2))="29","PHARMACY",IF((MID(E1121,5,2))="30","ESDM",IF((MID(E1121,5,2))="31","MS-ETE",IF((MID(E1121,5,2))="32","MS-TE",IF((MID(E1121,5,2))="33","EEE",IF((MID(E1121,5,2))="34","NFE",IF((MID(E1121,5,2))="35","SWE",IF((MID(E1121,5,2))="36","LLB(P)",IF((MID(E1121,5,2))="37","LLM(Pre)",IF((MID(E1121,5,2))="38","LLM(F)",IF((MID(E1121,5,2))="39","ICT",IF((MID(E1121,5,2))="40","MTCA",IF((MID(E1121,5,2))="41","MS-PH",IF((MID(E1121,5,2))="42","ARCH",IF((MID(E1121,5,2))="43","THM",IF((MID(E1121,5,2))="44","MS-SWE",IF((MID(E1121,5,2))="45","ENTRE",IF((MID(E1121,5,2))="46","M-PHARM",IF((MID(E1121,5,2))="47","CIVIL-ENG",0)))))))))))))))))))))))))))))))))))))</f>
        <v/>
      </c>
      <c r="G1121" s="90">
        <f>IF((LEFT(E1121,3))="063","Fall-2006",IF((LEFT(E1121,3))="071","Spring-2007",IF((LEFT(E1121,3))="072","Summer-2007",IF((LEFT(E1121,3))="073","Fall-2007",IF((LEFT(E1121,3))="081","Spring-2008",IF((LEFT(E1121,3))="082","Summer-2008",IF((LEFT(E1121,3))="083","Fall-2008",IF((LEFT(E1121,3))="091","Spring-2009",IF((LEFT(E1121,3))="092","Summer-2009",IF((LEFT(E1121,3))="093","Fall-2009",IF((LEFT(E1121,3))="101","Spring-2010",IF((LEFT(E1121,3))="102","Summer-2010",IF((LEFT(E1121,3))="103","Fall-2010",IF((LEFT(E1121,3))="111","Spring-2011",IF((LEFT(E1121,3))="112","Summer-2011",IF((LEFT(E1121,3))="113","Fall-2011",IF((LEFT(E1121,3))="121","Spring-2012",IF((LEFT(E1121,3))="122","Summer-2012",IF((LEFT(E1121,3))="123","Fall-2012",IF((LEFT(E1121,3))="131","Spring-2013",IF((LEFT(E1121,3))="132","Summer-2013",IF((LEFT(E1121,3))="133","Fall-2013",IF((LEFT(E1121,3))="141","Spring-2014",IF((LEFT(E1121,3))="142","Summer-2014",IF((LEFT(E1121,3))="143","Fall-2014",0)))))))))))))))))))))))))</f>
        <v/>
      </c>
      <c r="H1121" s="77" t="inlineStr">
        <is>
          <t>Spring 2015</t>
        </is>
      </c>
      <c r="I1121" s="71" t="inlineStr">
        <is>
          <t>Channel 24</t>
        </is>
      </c>
      <c r="J1121" s="77" t="inlineStr">
        <is>
          <t>Staff 
Reporter</t>
        </is>
      </c>
      <c r="K1121" s="77" t="inlineStr">
        <is>
          <t>No:1, Jahanabad,
Mirpur-1, Dhaka-1216</t>
        </is>
      </c>
      <c r="L1121" s="77" t="inlineStr">
        <is>
          <t>No:1, Jahanabad,
Mirpur-1, Dhaka-1216</t>
        </is>
      </c>
      <c r="M1121" s="76" t="inlineStr">
        <is>
          <t>8801912925363</t>
        </is>
      </c>
      <c r="N1121" s="77" t="inlineStr">
        <is>
          <t>eshrat.lopa@gmail.com</t>
        </is>
      </c>
    </row>
    <row customHeight="1" ht="12.75" r="1122" s="161">
      <c r="A1122" s="10" t="n"/>
      <c r="B1122" s="85" t="n">
        <v>1125</v>
      </c>
      <c r="C1122" s="77" t="n"/>
      <c r="D1122" s="98" t="inlineStr">
        <is>
          <t>Md. Jubair Hossain</t>
        </is>
      </c>
      <c r="E1122" s="98" t="inlineStr">
        <is>
          <t>112-11-2153</t>
        </is>
      </c>
      <c r="F1122" s="49">
        <f>IF((MID(E1122,5,2))="10","ENG",IF((MID(E1122,5,2))="11","BBA",IF((MID(E1122,5,2))="12","MBA(E)",IF((MID(E1122,5,2))="14","MBA",IF((MID(E1122,5,2))="15","CSE",IF((MID(E1122,5,2))="16","CIS",IF((MID(E1122,5,2))="17","MS-MIS",IF((MID(E1122,5,2))="18","B.COM",IF((MID(E1122,5,2))="19","ETE",IF((MID(E1122,5,2))="20","CS",IF((MID(E1122,5,2))="21","MA-ENG(P)",IF((MID(E1122,5,2))="22","MA-ENG(F)",IF((MID(E1122,5,2))="23","TE",IF((MID(E1122,5,2))="24","JMC",IF((MID(E1122,5,2))="25","MS-CSE",IF((MID(E1122,5,2))="26","LLB(H)",IF((MID(E1122,5,2))="27","BRE",IF((MID(E1122,5,2))="28","MSS-JMC",IF((MID(E1122,5,2))="29","PHARMACY",IF((MID(E1122,5,2))="30","ESDM",IF((MID(E1122,5,2))="31","MS-ETE",IF((MID(E1122,5,2))="32","MS-TE",IF((MID(E1122,5,2))="33","EEE",IF((MID(E1122,5,2))="34","NFE",IF((MID(E1122,5,2))="35","SWE",IF((MID(E1122,5,2))="36","LLB(P)",IF((MID(E1122,5,2))="37","LLM(Pre)",IF((MID(E1122,5,2))="38","LLM(F)",IF((MID(E1122,5,2))="39","ICT",IF((MID(E1122,5,2))="40","MTCA",IF((MID(E1122,5,2))="41","MS-PH",IF((MID(E1122,5,2))="42","ARCH",IF((MID(E1122,5,2))="43","THM",IF((MID(E1122,5,2))="44","MS-SWE",IF((MID(E1122,5,2))="45","ENTRE",IF((MID(E1122,5,2))="46","M-PHARM",IF((MID(E1122,5,2))="47","CIVIL-ENG",0)))))))))))))))))))))))))))))))))))))</f>
        <v/>
      </c>
      <c r="G1122" s="90">
        <f>IF((LEFT(E1122,3))="063","Fall-2006",IF((LEFT(E1122,3))="071","Spring-2007",IF((LEFT(E1122,3))="072","Summer-2007",IF((LEFT(E1122,3))="073","Fall-2007",IF((LEFT(E1122,3))="081","Spring-2008",IF((LEFT(E1122,3))="082","Summer-2008",IF((LEFT(E1122,3))="083","Fall-2008",IF((LEFT(E1122,3))="091","Spring-2009",IF((LEFT(E1122,3))="092","Summer-2009",IF((LEFT(E1122,3))="093","Fall-2009",IF((LEFT(E1122,3))="101","Spring-2010",IF((LEFT(E1122,3))="102","Summer-2010",IF((LEFT(E1122,3))="103","Fall-2010",IF((LEFT(E1122,3))="111","Spring-2011",IF((LEFT(E1122,3))="112","Summer-2011",IF((LEFT(E1122,3))="113","Fall-2011",IF((LEFT(E1122,3))="121","Spring-2012",IF((LEFT(E1122,3))="122","Summer-2012",IF((LEFT(E1122,3))="123","Fall-2012",IF((LEFT(E1122,3))="131","Spring-2013",IF((LEFT(E1122,3))="132","Summer-2013",IF((LEFT(E1122,3))="133","Fall-2013",IF((LEFT(E1122,3))="141","Spring-2014",IF((LEFT(E1122,3))="142","Summer-2014",IF((LEFT(E1122,3))="143","Fall-2014",0)))))))))))))))))))))))))</f>
        <v/>
      </c>
      <c r="H1122" s="77" t="inlineStr">
        <is>
          <t>Summer
2015</t>
        </is>
      </c>
      <c r="I1122" s="71" t="inlineStr">
        <is>
          <t>-</t>
        </is>
      </c>
      <c r="J1122" s="77" t="inlineStr">
        <is>
          <t>-</t>
        </is>
      </c>
      <c r="K1122" s="77" t="inlineStr">
        <is>
          <t>384/A, Monipur, Mirpur
Dhaka-1216</t>
        </is>
      </c>
      <c r="L1122" s="77" t="inlineStr">
        <is>
          <t>384/A, Monipur, Mirpur
Dhaka-1216</t>
        </is>
      </c>
      <c r="M1122" s="76" t="inlineStr">
        <is>
          <t>8801746250786</t>
        </is>
      </c>
      <c r="N1122" s="77" t="inlineStr">
        <is>
          <t>jubair11-2153@diu.edu.bd</t>
        </is>
      </c>
    </row>
    <row customHeight="1" ht="25.5" r="1123" s="161">
      <c r="A1123" s="10" t="n"/>
      <c r="B1123" s="85" t="n">
        <v>1126</v>
      </c>
      <c r="C1123" s="77" t="n"/>
      <c r="D1123" s="98" t="inlineStr">
        <is>
          <t>Md. Yeasin Ali</t>
        </is>
      </c>
      <c r="E1123" s="98" t="inlineStr">
        <is>
          <t>113-33-765</t>
        </is>
      </c>
      <c r="F1123" s="49">
        <f>IF((MID(E1123,5,2))="10","ENG",IF((MID(E1123,5,2))="11","BBA",IF((MID(E1123,5,2))="12","MBA(E)",IF((MID(E1123,5,2))="14","MBA",IF((MID(E1123,5,2))="15","CSE",IF((MID(E1123,5,2))="16","CIS",IF((MID(E1123,5,2))="17","MS-MIS",IF((MID(E1123,5,2))="18","B.COM",IF((MID(E1123,5,2))="19","ETE",IF((MID(E1123,5,2))="20","CS",IF((MID(E1123,5,2))="21","MA-ENG(P)",IF((MID(E1123,5,2))="22","MA-ENG(F)",IF((MID(E1123,5,2))="23","TE",IF((MID(E1123,5,2))="24","JMC",IF((MID(E1123,5,2))="25","MS-CSE",IF((MID(E1123,5,2))="26","LLB(H)",IF((MID(E1123,5,2))="27","BRE",IF((MID(E1123,5,2))="28","MSS-JMC",IF((MID(E1123,5,2))="29","PHARMACY",IF((MID(E1123,5,2))="30","ESDM",IF((MID(E1123,5,2))="31","MS-ETE",IF((MID(E1123,5,2))="32","MS-TE",IF((MID(E1123,5,2))="33","EEE",IF((MID(E1123,5,2))="34","NFE",IF((MID(E1123,5,2))="35","SWE",IF((MID(E1123,5,2))="36","LLB(P)",IF((MID(E1123,5,2))="37","LLM(Pre)",IF((MID(E1123,5,2))="38","LLM(F)",IF((MID(E1123,5,2))="39","ICT",IF((MID(E1123,5,2))="40","MTCA",IF((MID(E1123,5,2))="41","MS-PH",IF((MID(E1123,5,2))="42","ARCH",IF((MID(E1123,5,2))="43","THM",IF((MID(E1123,5,2))="44","MS-SWE",IF((MID(E1123,5,2))="45","ENTRE",IF((MID(E1123,5,2))="46","M-PHARM",IF((MID(E1123,5,2))="47","CIVIL-ENG",0)))))))))))))))))))))))))))))))))))))</f>
        <v/>
      </c>
      <c r="G1123" s="90">
        <f>IF((LEFT(E1123,3))="063","Fall-2006",IF((LEFT(E1123,3))="071","Spring-2007",IF((LEFT(E1123,3))="072","Summer-2007",IF((LEFT(E1123,3))="073","Fall-2007",IF((LEFT(E1123,3))="081","Spring-2008",IF((LEFT(E1123,3))="082","Summer-2008",IF((LEFT(E1123,3))="083","Fall-2008",IF((LEFT(E1123,3))="091","Spring-2009",IF((LEFT(E1123,3))="092","Summer-2009",IF((LEFT(E1123,3))="093","Fall-2009",IF((LEFT(E1123,3))="101","Spring-2010",IF((LEFT(E1123,3))="102","Summer-2010",IF((LEFT(E1123,3))="103","Fall-2010",IF((LEFT(E1123,3))="111","Spring-2011",IF((LEFT(E1123,3))="112","Summer-2011",IF((LEFT(E1123,3))="113","Fall-2011",IF((LEFT(E1123,3))="121","Spring-2012",IF((LEFT(E1123,3))="122","Summer-2012",IF((LEFT(E1123,3))="123","Fall-2012",IF((LEFT(E1123,3))="131","Spring-2013",IF((LEFT(E1123,3))="132","Summer-2013",IF((LEFT(E1123,3))="133","Fall-2013",IF((LEFT(E1123,3))="141","Spring-2014",IF((LEFT(E1123,3))="142","Summer-2014",IF((LEFT(E1123,3))="143","Fall-2014",0)))))))))))))))))))))))))</f>
        <v/>
      </c>
      <c r="H1123" s="77" t="inlineStr">
        <is>
          <t>Fall 2014</t>
        </is>
      </c>
      <c r="I1123" s="71" t="inlineStr">
        <is>
          <t>Steeless Stell Mill
Ltd.</t>
        </is>
      </c>
      <c r="J1123" s="77" t="inlineStr">
        <is>
          <t>Asst. 
Engineer</t>
        </is>
      </c>
      <c r="K1123" s="77" t="inlineStr">
        <is>
          <t>Milk Vita Road:7, H#40
Mirpur, Dhaka-1207</t>
        </is>
      </c>
      <c r="L1123" s="77" t="inlineStr">
        <is>
          <t>Thakurgaon, Tikapara
Thakurgaon Sadar</t>
        </is>
      </c>
      <c r="M1123" s="95" t="n">
        <v>8801710607055</v>
      </c>
      <c r="N1123" s="77" t="inlineStr">
        <is>
          <t>aliyeasin57@gmail.com</t>
        </is>
      </c>
    </row>
    <row customHeight="1" ht="12.75" r="1124" s="161">
      <c r="A1124" s="10" t="n"/>
      <c r="B1124" s="85" t="n">
        <v>1127</v>
      </c>
      <c r="C1124" s="77" t="n"/>
      <c r="D1124" s="98" t="inlineStr">
        <is>
          <t>Shariful Islam</t>
        </is>
      </c>
      <c r="E1124" s="98" t="inlineStr">
        <is>
          <t>111-10-652</t>
        </is>
      </c>
      <c r="F1124" s="49">
        <f>IF((MID(E1124,5,2))="10","ENG",IF((MID(E1124,5,2))="11","BBA",IF((MID(E1124,5,2))="12","MBA(E)",IF((MID(E1124,5,2))="14","MBA",IF((MID(E1124,5,2))="15","CSE",IF((MID(E1124,5,2))="16","CIS",IF((MID(E1124,5,2))="17","MS-MIS",IF((MID(E1124,5,2))="18","B.COM",IF((MID(E1124,5,2))="19","ETE",IF((MID(E1124,5,2))="20","CS",IF((MID(E1124,5,2))="21","MA-ENG(P)",IF((MID(E1124,5,2))="22","MA-ENG(F)",IF((MID(E1124,5,2))="23","TE",IF((MID(E1124,5,2))="24","JMC",IF((MID(E1124,5,2))="25","MS-CSE",IF((MID(E1124,5,2))="26","LLB(H)",IF((MID(E1124,5,2))="27","BRE",IF((MID(E1124,5,2))="28","MSS-JMC",IF((MID(E1124,5,2))="29","PHARMACY",IF((MID(E1124,5,2))="30","ESDM",IF((MID(E1124,5,2))="31","MS-ETE",IF((MID(E1124,5,2))="32","MS-TE",IF((MID(E1124,5,2))="33","EEE",IF((MID(E1124,5,2))="34","NFE",IF((MID(E1124,5,2))="35","SWE",IF((MID(E1124,5,2))="36","LLB(P)",IF((MID(E1124,5,2))="37","LLM(Pre)",IF((MID(E1124,5,2))="38","LLM(F)",IF((MID(E1124,5,2))="39","ICT",IF((MID(E1124,5,2))="40","MTCA",IF((MID(E1124,5,2))="41","MS-PH",IF((MID(E1124,5,2))="42","ARCH",IF((MID(E1124,5,2))="43","THM",IF((MID(E1124,5,2))="44","MS-SWE",IF((MID(E1124,5,2))="45","ENTRE",IF((MID(E1124,5,2))="46","M-PHARM",IF((MID(E1124,5,2))="47","CIVIL-ENG",0)))))))))))))))))))))))))))))))))))))</f>
        <v/>
      </c>
      <c r="G1124" s="90">
        <f>IF((LEFT(E1124,3))="063","Fall-2006",IF((LEFT(E1124,3))="071","Spring-2007",IF((LEFT(E1124,3))="072","Summer-2007",IF((LEFT(E1124,3))="073","Fall-2007",IF((LEFT(E1124,3))="081","Spring-2008",IF((LEFT(E1124,3))="082","Summer-2008",IF((LEFT(E1124,3))="083","Fall-2008",IF((LEFT(E1124,3))="091","Spring-2009",IF((LEFT(E1124,3))="092","Summer-2009",IF((LEFT(E1124,3))="093","Fall-2009",IF((LEFT(E1124,3))="101","Spring-2010",IF((LEFT(E1124,3))="102","Summer-2010",IF((LEFT(E1124,3))="103","Fall-2010",IF((LEFT(E1124,3))="111","Spring-2011",IF((LEFT(E1124,3))="112","Summer-2011",IF((LEFT(E1124,3))="113","Fall-2011",IF((LEFT(E1124,3))="121","Spring-2012",IF((LEFT(E1124,3))="122","Summer-2012",IF((LEFT(E1124,3))="123","Fall-2012",IF((LEFT(E1124,3))="131","Spring-2013",IF((LEFT(E1124,3))="132","Summer-2013",IF((LEFT(E1124,3))="133","Fall-2013",IF((LEFT(E1124,3))="141","Spring-2014",IF((LEFT(E1124,3))="142","Summer-2014",IF((LEFT(E1124,3))="143","Fall-2014",0)))))))))))))))))))))))))</f>
        <v/>
      </c>
      <c r="H1124" s="77" t="inlineStr">
        <is>
          <t>Fall 2014</t>
        </is>
      </c>
      <c r="I1124" s="71" t="inlineStr">
        <is>
          <t>-</t>
        </is>
      </c>
      <c r="J1124" s="77" t="inlineStr">
        <is>
          <t>-</t>
        </is>
      </c>
      <c r="K1124" s="77" t="inlineStr">
        <is>
          <t>40 No Nobipur Lane
Hazaribagh, Dhaka</t>
        </is>
      </c>
      <c r="L1124" s="77" t="inlineStr">
        <is>
          <t>Kumarbagh, Araihazar
Narayanganj, Dhaka</t>
        </is>
      </c>
      <c r="M1124" s="76" t="inlineStr">
        <is>
          <t>8801681170824</t>
        </is>
      </c>
      <c r="N1124" s="77" t="inlineStr">
        <is>
          <t>sharif10-652@diu.edu.bd</t>
        </is>
      </c>
    </row>
    <row customHeight="1" ht="12.75" r="1125" s="161">
      <c r="A1125" s="10" t="n"/>
      <c r="B1125" s="85" t="n">
        <v>1128</v>
      </c>
      <c r="C1125" s="77" t="n"/>
      <c r="D1125" s="98" t="inlineStr">
        <is>
          <t>Tabassum Satter 
Eshita</t>
        </is>
      </c>
      <c r="E1125" s="98" t="inlineStr">
        <is>
          <t>111-10-644</t>
        </is>
      </c>
      <c r="F1125" s="49">
        <f>IF((MID(E1125,5,2))="10","ENG",IF((MID(E1125,5,2))="11","BBA",IF((MID(E1125,5,2))="12","MBA(E)",IF((MID(E1125,5,2))="14","MBA",IF((MID(E1125,5,2))="15","CSE",IF((MID(E1125,5,2))="16","CIS",IF((MID(E1125,5,2))="17","MS-MIS",IF((MID(E1125,5,2))="18","B.COM",IF((MID(E1125,5,2))="19","ETE",IF((MID(E1125,5,2))="20","CS",IF((MID(E1125,5,2))="21","MA-ENG(P)",IF((MID(E1125,5,2))="22","MA-ENG(F)",IF((MID(E1125,5,2))="23","TE",IF((MID(E1125,5,2))="24","JMC",IF((MID(E1125,5,2))="25","MS-CSE",IF((MID(E1125,5,2))="26","LLB(H)",IF((MID(E1125,5,2))="27","BRE",IF((MID(E1125,5,2))="28","MSS-JMC",IF((MID(E1125,5,2))="29","PHARMACY",IF((MID(E1125,5,2))="30","ESDM",IF((MID(E1125,5,2))="31","MS-ETE",IF((MID(E1125,5,2))="32","MS-TE",IF((MID(E1125,5,2))="33","EEE",IF((MID(E1125,5,2))="34","NFE",IF((MID(E1125,5,2))="35","SWE",IF((MID(E1125,5,2))="36","LLB(P)",IF((MID(E1125,5,2))="37","LLM(Pre)",IF((MID(E1125,5,2))="38","LLM(F)",IF((MID(E1125,5,2))="39","ICT",IF((MID(E1125,5,2))="40","MTCA",IF((MID(E1125,5,2))="41","MS-PH",IF((MID(E1125,5,2))="42","ARCH",IF((MID(E1125,5,2))="43","THM",IF((MID(E1125,5,2))="44","MS-SWE",IF((MID(E1125,5,2))="45","ENTRE",IF((MID(E1125,5,2))="46","M-PHARM",IF((MID(E1125,5,2))="47","CIVIL-ENG",0)))))))))))))))))))))))))))))))))))))</f>
        <v/>
      </c>
      <c r="G1125" s="90">
        <f>IF((LEFT(E1125,3))="063","Fall-2006",IF((LEFT(E1125,3))="071","Spring-2007",IF((LEFT(E1125,3))="072","Summer-2007",IF((LEFT(E1125,3))="073","Fall-2007",IF((LEFT(E1125,3))="081","Spring-2008",IF((LEFT(E1125,3))="082","Summer-2008",IF((LEFT(E1125,3))="083","Fall-2008",IF((LEFT(E1125,3))="091","Spring-2009",IF((LEFT(E1125,3))="092","Summer-2009",IF((LEFT(E1125,3))="093","Fall-2009",IF((LEFT(E1125,3))="101","Spring-2010",IF((LEFT(E1125,3))="102","Summer-2010",IF((LEFT(E1125,3))="103","Fall-2010",IF((LEFT(E1125,3))="111","Spring-2011",IF((LEFT(E1125,3))="112","Summer-2011",IF((LEFT(E1125,3))="113","Fall-2011",IF((LEFT(E1125,3))="121","Spring-2012",IF((LEFT(E1125,3))="122","Summer-2012",IF((LEFT(E1125,3))="123","Fall-2012",IF((LEFT(E1125,3))="131","Spring-2013",IF((LEFT(E1125,3))="132","Summer-2013",IF((LEFT(E1125,3))="133","Fall-2013",IF((LEFT(E1125,3))="141","Spring-2014",IF((LEFT(E1125,3))="142","Summer-2014",IF((LEFT(E1125,3))="143","Fall-2014",0)))))))))))))))))))))))))</f>
        <v/>
      </c>
      <c r="H1125" s="77" t="inlineStr">
        <is>
          <t>Fall 2014</t>
        </is>
      </c>
      <c r="I1125" s="71" t="inlineStr">
        <is>
          <t>-</t>
        </is>
      </c>
      <c r="J1125" s="77" t="inlineStr">
        <is>
          <t>-</t>
        </is>
      </c>
      <c r="K1125" s="77" t="inlineStr">
        <is>
          <t>40, Nobipur Lane
Hazaribagh, Dhaka</t>
        </is>
      </c>
      <c r="L1125" s="77" t="inlineStr">
        <is>
          <t>40, Nobipur Lane
Hazaribagh, Dhaka</t>
        </is>
      </c>
      <c r="M1125" s="76" t="inlineStr">
        <is>
          <t>8801620710695</t>
        </is>
      </c>
      <c r="N1125" s="77" t="inlineStr">
        <is>
          <t>eshita10-644@diu.edu.bd</t>
        </is>
      </c>
    </row>
    <row customHeight="1" ht="38.25" r="1126" s="161">
      <c r="A1126" s="10" t="n"/>
      <c r="B1126" s="85" t="n">
        <v>1129</v>
      </c>
      <c r="C1126" s="77" t="n"/>
      <c r="D1126" s="98" t="inlineStr">
        <is>
          <t>Md. Arifuzzaman
Shakil</t>
        </is>
      </c>
      <c r="E1126" s="98" t="inlineStr">
        <is>
          <t>113-23-2751</t>
        </is>
      </c>
      <c r="F1126" s="49">
        <f>IF((MID(E1126,5,2))="10","ENG",IF((MID(E1126,5,2))="11","BBA",IF((MID(E1126,5,2))="12","MBA(E)",IF((MID(E1126,5,2))="14","MBA",IF((MID(E1126,5,2))="15","CSE",IF((MID(E1126,5,2))="16","CIS",IF((MID(E1126,5,2))="17","MS-MIS",IF((MID(E1126,5,2))="18","B.COM",IF((MID(E1126,5,2))="19","ETE",IF((MID(E1126,5,2))="20","CS",IF((MID(E1126,5,2))="21","MA-ENG(P)",IF((MID(E1126,5,2))="22","MA-ENG(F)",IF((MID(E1126,5,2))="23","TE",IF((MID(E1126,5,2))="24","JMC",IF((MID(E1126,5,2))="25","MS-CSE",IF((MID(E1126,5,2))="26","LLB(H)",IF((MID(E1126,5,2))="27","BRE",IF((MID(E1126,5,2))="28","MSS-JMC",IF((MID(E1126,5,2))="29","PHARMACY",IF((MID(E1126,5,2))="30","ESDM",IF((MID(E1126,5,2))="31","MS-ETE",IF((MID(E1126,5,2))="32","MS-TE",IF((MID(E1126,5,2))="33","EEE",IF((MID(E1126,5,2))="34","NFE",IF((MID(E1126,5,2))="35","SWE",IF((MID(E1126,5,2))="36","LLB(P)",IF((MID(E1126,5,2))="37","LLM(Pre)",IF((MID(E1126,5,2))="38","LLM(F)",IF((MID(E1126,5,2))="39","ICT",IF((MID(E1126,5,2))="40","MTCA",IF((MID(E1126,5,2))="41","MS-PH",IF((MID(E1126,5,2))="42","ARCH",IF((MID(E1126,5,2))="43","THM",IF((MID(E1126,5,2))="44","MS-SWE",IF((MID(E1126,5,2))="45","ENTRE",IF((MID(E1126,5,2))="46","M-PHARM",IF((MID(E1126,5,2))="47","CIVIL-ENG",0)))))))))))))))))))))))))))))))))))))</f>
        <v/>
      </c>
      <c r="G1126" s="90">
        <f>IF((LEFT(E1126,3))="063","Fall-2006",IF((LEFT(E1126,3))="071","Spring-2007",IF((LEFT(E1126,3))="072","Summer-2007",IF((LEFT(E1126,3))="073","Fall-2007",IF((LEFT(E1126,3))="081","Spring-2008",IF((LEFT(E1126,3))="082","Summer-2008",IF((LEFT(E1126,3))="083","Fall-2008",IF((LEFT(E1126,3))="091","Spring-2009",IF((LEFT(E1126,3))="092","Summer-2009",IF((LEFT(E1126,3))="093","Fall-2009",IF((LEFT(E1126,3))="101","Spring-2010",IF((LEFT(E1126,3))="102","Summer-2010",IF((LEFT(E1126,3))="103","Fall-2010",IF((LEFT(E1126,3))="111","Spring-2011",IF((LEFT(E1126,3))="112","Summer-2011",IF((LEFT(E1126,3))="113","Fall-2011",IF((LEFT(E1126,3))="121","Spring-2012",IF((LEFT(E1126,3))="122","Summer-2012",IF((LEFT(E1126,3))="123","Fall-2012",IF((LEFT(E1126,3))="131","Spring-2013",IF((LEFT(E1126,3))="132","Summer-2013",IF((LEFT(E1126,3))="133","Fall-2013",IF((LEFT(E1126,3))="141","Spring-2014",IF((LEFT(E1126,3))="142","Summer-2014",IF((LEFT(E1126,3))="143","Fall-2014",0)))))))))))))))))))))))))</f>
        <v/>
      </c>
      <c r="H1126" s="77" t="inlineStr">
        <is>
          <t>Summer
2015</t>
        </is>
      </c>
      <c r="I1126" s="71" t="inlineStr">
        <is>
          <t>Baxter Brebton
(BD) Clothing
Manufacturing Ltd.</t>
        </is>
      </c>
      <c r="J1126" s="77" t="inlineStr">
        <is>
          <t>-</t>
        </is>
      </c>
      <c r="K1126" s="77" t="inlineStr">
        <is>
          <t>92/3 Email Villa (2nd 
Floor), Shukrabad
Dhanmondi, Dhaka</t>
        </is>
      </c>
      <c r="L1126" s="77" t="inlineStr">
        <is>
          <t>Jaigirhat, Mithapukur
Rangpur</t>
        </is>
      </c>
      <c r="M1126" s="76" t="inlineStr">
        <is>
          <t>8801723564587</t>
        </is>
      </c>
      <c r="N1126" s="77" t="inlineStr">
        <is>
          <t>shakil.2480@gmail.com</t>
        </is>
      </c>
    </row>
    <row customHeight="1" ht="12.75" r="1127" s="161">
      <c r="A1127" s="10" t="n"/>
      <c r="B1127" s="85" t="n">
        <v>1130</v>
      </c>
      <c r="C1127" s="77" t="n"/>
      <c r="D1127" s="98" t="inlineStr">
        <is>
          <t>Md. Saiful Islam</t>
        </is>
      </c>
      <c r="E1127" s="98" t="inlineStr">
        <is>
          <t>113-23-2716</t>
        </is>
      </c>
      <c r="F1127" s="49">
        <f>IF((MID(E1127,5,2))="10","ENG",IF((MID(E1127,5,2))="11","BBA",IF((MID(E1127,5,2))="12","MBA(E)",IF((MID(E1127,5,2))="14","MBA",IF((MID(E1127,5,2))="15","CSE",IF((MID(E1127,5,2))="16","CIS",IF((MID(E1127,5,2))="17","MS-MIS",IF((MID(E1127,5,2))="18","B.COM",IF((MID(E1127,5,2))="19","ETE",IF((MID(E1127,5,2))="20","CS",IF((MID(E1127,5,2))="21","MA-ENG(P)",IF((MID(E1127,5,2))="22","MA-ENG(F)",IF((MID(E1127,5,2))="23","TE",IF((MID(E1127,5,2))="24","JMC",IF((MID(E1127,5,2))="25","MS-CSE",IF((MID(E1127,5,2))="26","LLB(H)",IF((MID(E1127,5,2))="27","BRE",IF((MID(E1127,5,2))="28","MSS-JMC",IF((MID(E1127,5,2))="29","PHARMACY",IF((MID(E1127,5,2))="30","ESDM",IF((MID(E1127,5,2))="31","MS-ETE",IF((MID(E1127,5,2))="32","MS-TE",IF((MID(E1127,5,2))="33","EEE",IF((MID(E1127,5,2))="34","NFE",IF((MID(E1127,5,2))="35","SWE",IF((MID(E1127,5,2))="36","LLB(P)",IF((MID(E1127,5,2))="37","LLM(Pre)",IF((MID(E1127,5,2))="38","LLM(F)",IF((MID(E1127,5,2))="39","ICT",IF((MID(E1127,5,2))="40","MTCA",IF((MID(E1127,5,2))="41","MS-PH",IF((MID(E1127,5,2))="42","ARCH",IF((MID(E1127,5,2))="43","THM",IF((MID(E1127,5,2))="44","MS-SWE",IF((MID(E1127,5,2))="45","ENTRE",IF((MID(E1127,5,2))="46","M-PHARM",IF((MID(E1127,5,2))="47","CIVIL-ENG",0)))))))))))))))))))))))))))))))))))))</f>
        <v/>
      </c>
      <c r="G1127" s="90">
        <f>IF((LEFT(E1127,3))="063","Fall-2006",IF((LEFT(E1127,3))="071","Spring-2007",IF((LEFT(E1127,3))="072","Summer-2007",IF((LEFT(E1127,3))="073","Fall-2007",IF((LEFT(E1127,3))="081","Spring-2008",IF((LEFT(E1127,3))="082","Summer-2008",IF((LEFT(E1127,3))="083","Fall-2008",IF((LEFT(E1127,3))="091","Spring-2009",IF((LEFT(E1127,3))="092","Summer-2009",IF((LEFT(E1127,3))="093","Fall-2009",IF((LEFT(E1127,3))="101","Spring-2010",IF((LEFT(E1127,3))="102","Summer-2010",IF((LEFT(E1127,3))="103","Fall-2010",IF((LEFT(E1127,3))="111","Spring-2011",IF((LEFT(E1127,3))="112","Summer-2011",IF((LEFT(E1127,3))="113","Fall-2011",IF((LEFT(E1127,3))="121","Spring-2012",IF((LEFT(E1127,3))="122","Summer-2012",IF((LEFT(E1127,3))="123","Fall-2012",IF((LEFT(E1127,3))="131","Spring-2013",IF((LEFT(E1127,3))="132","Summer-2013",IF((LEFT(E1127,3))="133","Fall-2013",IF((LEFT(E1127,3))="141","Spring-2014",IF((LEFT(E1127,3))="142","Summer-2014",IF((LEFT(E1127,3))="143","Fall-2014",0)))))))))))))))))))))))))</f>
        <v/>
      </c>
      <c r="H1127" s="77" t="inlineStr">
        <is>
          <t>Summer
2015</t>
        </is>
      </c>
      <c r="I1127" s="71" t="inlineStr">
        <is>
          <t>-</t>
        </is>
      </c>
      <c r="J1127" s="77" t="inlineStr">
        <is>
          <t>-</t>
        </is>
      </c>
      <c r="K1127" s="77" t="inlineStr">
        <is>
          <t>92/3 Email Villa (2nd 
Floor), Shukrabad
Dhanmondi, Dhaka</t>
        </is>
      </c>
      <c r="L1127" s="77" t="inlineStr">
        <is>
          <t>Barashalghar, Debedwar
Comilla</t>
        </is>
      </c>
      <c r="M1127" s="76" t="inlineStr">
        <is>
          <t>8801681461081</t>
        </is>
      </c>
      <c r="N1127" s="77" t="inlineStr">
        <is>
          <t>imd.saiful78@gmail.com</t>
        </is>
      </c>
    </row>
    <row customHeight="1" ht="25.5" r="1128" s="161">
      <c r="A1128" s="10" t="n"/>
      <c r="B1128" s="85" t="n">
        <v>1131</v>
      </c>
      <c r="C1128" s="77" t="n"/>
      <c r="D1128" s="98" t="inlineStr">
        <is>
          <t>Md. Kawsar Mahmud</t>
        </is>
      </c>
      <c r="E1128" s="98" t="inlineStr">
        <is>
          <t>111-23-2490</t>
        </is>
      </c>
      <c r="F1128" s="49">
        <f>IF((MID(E1128,5,2))="10","ENG",IF((MID(E1128,5,2))="11","BBA",IF((MID(E1128,5,2))="12","MBA(E)",IF((MID(E1128,5,2))="14","MBA",IF((MID(E1128,5,2))="15","CSE",IF((MID(E1128,5,2))="16","CIS",IF((MID(E1128,5,2))="17","MS-MIS",IF((MID(E1128,5,2))="18","B.COM",IF((MID(E1128,5,2))="19","ETE",IF((MID(E1128,5,2))="20","CS",IF((MID(E1128,5,2))="21","MA-ENG(P)",IF((MID(E1128,5,2))="22","MA-ENG(F)",IF((MID(E1128,5,2))="23","TE",IF((MID(E1128,5,2))="24","JMC",IF((MID(E1128,5,2))="25","MS-CSE",IF((MID(E1128,5,2))="26","LLB(H)",IF((MID(E1128,5,2))="27","BRE",IF((MID(E1128,5,2))="28","MSS-JMC",IF((MID(E1128,5,2))="29","PHARMACY",IF((MID(E1128,5,2))="30","ESDM",IF((MID(E1128,5,2))="31","MS-ETE",IF((MID(E1128,5,2))="32","MS-TE",IF((MID(E1128,5,2))="33","EEE",IF((MID(E1128,5,2))="34","NFE",IF((MID(E1128,5,2))="35","SWE",IF((MID(E1128,5,2))="36","LLB(P)",IF((MID(E1128,5,2))="37","LLM(Pre)",IF((MID(E1128,5,2))="38","LLM(F)",IF((MID(E1128,5,2))="39","ICT",IF((MID(E1128,5,2))="40","MTCA",IF((MID(E1128,5,2))="41","MS-PH",IF((MID(E1128,5,2))="42","ARCH",IF((MID(E1128,5,2))="43","THM",IF((MID(E1128,5,2))="44","MS-SWE",IF((MID(E1128,5,2))="45","ENTRE",IF((MID(E1128,5,2))="46","M-PHARM",IF((MID(E1128,5,2))="47","CIVIL-ENG",0)))))))))))))))))))))))))))))))))))))</f>
        <v/>
      </c>
      <c r="G1128" s="90">
        <f>IF((LEFT(E1128,3))="063","Fall-2006",IF((LEFT(E1128,3))="071","Spring-2007",IF((LEFT(E1128,3))="072","Summer-2007",IF((LEFT(E1128,3))="073","Fall-2007",IF((LEFT(E1128,3))="081","Spring-2008",IF((LEFT(E1128,3))="082","Summer-2008",IF((LEFT(E1128,3))="083","Fall-2008",IF((LEFT(E1128,3))="091","Spring-2009",IF((LEFT(E1128,3))="092","Summer-2009",IF((LEFT(E1128,3))="093","Fall-2009",IF((LEFT(E1128,3))="101","Spring-2010",IF((LEFT(E1128,3))="102","Summer-2010",IF((LEFT(E1128,3))="103","Fall-2010",IF((LEFT(E1128,3))="111","Spring-2011",IF((LEFT(E1128,3))="112","Summer-2011",IF((LEFT(E1128,3))="113","Fall-2011",IF((LEFT(E1128,3))="121","Spring-2012",IF((LEFT(E1128,3))="122","Summer-2012",IF((LEFT(E1128,3))="123","Fall-2012",IF((LEFT(E1128,3))="131","Spring-2013",IF((LEFT(E1128,3))="132","Summer-2013",IF((LEFT(E1128,3))="133","Fall-2013",IF((LEFT(E1128,3))="141","Spring-2014",IF((LEFT(E1128,3))="142","Summer-2014",IF((LEFT(E1128,3))="143","Fall-2014",0)))))))))))))))))))))))))</f>
        <v/>
      </c>
      <c r="H1128" s="77" t="inlineStr">
        <is>
          <t>Spring 2015</t>
        </is>
      </c>
      <c r="I1128" s="71" t="inlineStr">
        <is>
          <t>Liz Fashion Ind. 
Ltd</t>
        </is>
      </c>
      <c r="J1128" s="77" t="inlineStr">
        <is>
          <t>Asst.
Marchandiser</t>
        </is>
      </c>
      <c r="K1128" s="77" t="inlineStr">
        <is>
          <t>Shafipur Bazar,
Gazipur</t>
        </is>
      </c>
      <c r="L1128" s="77" t="inlineStr">
        <is>
          <t>Vill: Ganadanagar PO: 
Subgari, PS:Gurudaspur
Dist. Natore</t>
        </is>
      </c>
      <c r="M1128" s="76" t="inlineStr">
        <is>
          <t>8801725621012</t>
        </is>
      </c>
      <c r="N1128" s="77" t="inlineStr">
        <is>
          <t>kawsartex2@gmail.com</t>
        </is>
      </c>
    </row>
    <row customHeight="1" ht="25.5" r="1129" s="161">
      <c r="A1129" s="10" t="n"/>
      <c r="B1129" s="85" t="n">
        <v>1132</v>
      </c>
      <c r="C1129" s="77" t="n"/>
      <c r="D1129" s="98" t="inlineStr">
        <is>
          <t>Enamul Hasan</t>
        </is>
      </c>
      <c r="E1129" s="98" t="inlineStr">
        <is>
          <t>111-23-2287</t>
        </is>
      </c>
      <c r="F1129" s="49">
        <f>IF((MID(E1129,5,2))="10","ENG",IF((MID(E1129,5,2))="11","BBA",IF((MID(E1129,5,2))="12","MBA(E)",IF((MID(E1129,5,2))="14","MBA",IF((MID(E1129,5,2))="15","CSE",IF((MID(E1129,5,2))="16","CIS",IF((MID(E1129,5,2))="17","MS-MIS",IF((MID(E1129,5,2))="18","B.COM",IF((MID(E1129,5,2))="19","ETE",IF((MID(E1129,5,2))="20","CS",IF((MID(E1129,5,2))="21","MA-ENG(P)",IF((MID(E1129,5,2))="22","MA-ENG(F)",IF((MID(E1129,5,2))="23","TE",IF((MID(E1129,5,2))="24","JMC",IF((MID(E1129,5,2))="25","MS-CSE",IF((MID(E1129,5,2))="26","LLB(H)",IF((MID(E1129,5,2))="27","BRE",IF((MID(E1129,5,2))="28","MSS-JMC",IF((MID(E1129,5,2))="29","PHARMACY",IF((MID(E1129,5,2))="30","ESDM",IF((MID(E1129,5,2))="31","MS-ETE",IF((MID(E1129,5,2))="32","MS-TE",IF((MID(E1129,5,2))="33","EEE",IF((MID(E1129,5,2))="34","NFE",IF((MID(E1129,5,2))="35","SWE",IF((MID(E1129,5,2))="36","LLB(P)",IF((MID(E1129,5,2))="37","LLM(Pre)",IF((MID(E1129,5,2))="38","LLM(F)",IF((MID(E1129,5,2))="39","ICT",IF((MID(E1129,5,2))="40","MTCA",IF((MID(E1129,5,2))="41","MS-PH",IF((MID(E1129,5,2))="42","ARCH",IF((MID(E1129,5,2))="43","THM",IF((MID(E1129,5,2))="44","MS-SWE",IF((MID(E1129,5,2))="45","ENTRE",IF((MID(E1129,5,2))="46","M-PHARM",IF((MID(E1129,5,2))="47","CIVIL-ENG",0)))))))))))))))))))))))))))))))))))))</f>
        <v/>
      </c>
      <c r="G1129" s="90">
        <f>IF((LEFT(E1129,3))="063","Fall-2006",IF((LEFT(E1129,3))="071","Spring-2007",IF((LEFT(E1129,3))="072","Summer-2007",IF((LEFT(E1129,3))="073","Fall-2007",IF((LEFT(E1129,3))="081","Spring-2008",IF((LEFT(E1129,3))="082","Summer-2008",IF((LEFT(E1129,3))="083","Fall-2008",IF((LEFT(E1129,3))="091","Spring-2009",IF((LEFT(E1129,3))="092","Summer-2009",IF((LEFT(E1129,3))="093","Fall-2009",IF((LEFT(E1129,3))="101","Spring-2010",IF((LEFT(E1129,3))="102","Summer-2010",IF((LEFT(E1129,3))="103","Fall-2010",IF((LEFT(E1129,3))="111","Spring-2011",IF((LEFT(E1129,3))="112","Summer-2011",IF((LEFT(E1129,3))="113","Fall-2011",IF((LEFT(E1129,3))="121","Spring-2012",IF((LEFT(E1129,3))="122","Summer-2012",IF((LEFT(E1129,3))="123","Fall-2012",IF((LEFT(E1129,3))="131","Spring-2013",IF((LEFT(E1129,3))="132","Summer-2013",IF((LEFT(E1129,3))="133","Fall-2013",IF((LEFT(E1129,3))="141","Spring-2014",IF((LEFT(E1129,3))="142","Summer-2014",IF((LEFT(E1129,3))="143","Fall-2014",0)))))))))))))))))))))))))</f>
        <v/>
      </c>
      <c r="H1129" s="77" t="inlineStr">
        <is>
          <t>Spring 2015</t>
        </is>
      </c>
      <c r="I1129" s="71" t="inlineStr">
        <is>
          <t>Liz Fashion Ind. 
Ltd</t>
        </is>
      </c>
      <c r="J1129" s="77" t="inlineStr">
        <is>
          <t>Marchandiser</t>
        </is>
      </c>
      <c r="K1129" s="77" t="inlineStr">
        <is>
          <t>Shafipur Bazar,
Gazipur</t>
        </is>
      </c>
      <c r="L1129" s="77" t="inlineStr">
        <is>
          <t>Pangsia, Kalkini
Madaripur</t>
        </is>
      </c>
      <c r="M1129" s="76" t="inlineStr">
        <is>
          <t>8801922887711</t>
        </is>
      </c>
      <c r="N1129" s="77" t="inlineStr">
        <is>
          <t>tamim.textile@gmail.com</t>
        </is>
      </c>
    </row>
    <row customHeight="1" ht="12.75" r="1130" s="161">
      <c r="A1130" s="10" t="n"/>
      <c r="B1130" s="85" t="n">
        <v>1133</v>
      </c>
      <c r="C1130" s="77" t="n"/>
      <c r="D1130" s="98" t="inlineStr">
        <is>
          <t>Md. Ahasan Habib</t>
        </is>
      </c>
      <c r="E1130" s="98" t="inlineStr">
        <is>
          <t>122-23-3106</t>
        </is>
      </c>
      <c r="F1130" s="49">
        <f>IF((MID(E1130,5,2))="10","ENG",IF((MID(E1130,5,2))="11","BBA",IF((MID(E1130,5,2))="12","MBA(E)",IF((MID(E1130,5,2))="14","MBA",IF((MID(E1130,5,2))="15","CSE",IF((MID(E1130,5,2))="16","CIS",IF((MID(E1130,5,2))="17","MS-MIS",IF((MID(E1130,5,2))="18","B.COM",IF((MID(E1130,5,2))="19","ETE",IF((MID(E1130,5,2))="20","CS",IF((MID(E1130,5,2))="21","MA-ENG(P)",IF((MID(E1130,5,2))="22","MA-ENG(F)",IF((MID(E1130,5,2))="23","TE",IF((MID(E1130,5,2))="24","JMC",IF((MID(E1130,5,2))="25","MS-CSE",IF((MID(E1130,5,2))="26","LLB(H)",IF((MID(E1130,5,2))="27","BRE",IF((MID(E1130,5,2))="28","MSS-JMC",IF((MID(E1130,5,2))="29","PHARMACY",IF((MID(E1130,5,2))="30","ESDM",IF((MID(E1130,5,2))="31","MS-ETE",IF((MID(E1130,5,2))="32","MS-TE",IF((MID(E1130,5,2))="33","EEE",IF((MID(E1130,5,2))="34","NFE",IF((MID(E1130,5,2))="35","SWE",IF((MID(E1130,5,2))="36","LLB(P)",IF((MID(E1130,5,2))="37","LLM(Pre)",IF((MID(E1130,5,2))="38","LLM(F)",IF((MID(E1130,5,2))="39","ICT",IF((MID(E1130,5,2))="40","MTCA",IF((MID(E1130,5,2))="41","MS-PH",IF((MID(E1130,5,2))="42","ARCH",IF((MID(E1130,5,2))="43","THM",IF((MID(E1130,5,2))="44","MS-SWE",IF((MID(E1130,5,2))="45","ENTRE",IF((MID(E1130,5,2))="46","M-PHARM",IF((MID(E1130,5,2))="47","CIVIL-ENG",0)))))))))))))))))))))))))))))))))))))</f>
        <v/>
      </c>
      <c r="G1130" s="90">
        <f>IF((LEFT(E1130,3))="063","Fall-2006",IF((LEFT(E1130,3))="071","Spring-2007",IF((LEFT(E1130,3))="072","Summer-2007",IF((LEFT(E1130,3))="073","Fall-2007",IF((LEFT(E1130,3))="081","Spring-2008",IF((LEFT(E1130,3))="082","Summer-2008",IF((LEFT(E1130,3))="083","Fall-2008",IF((LEFT(E1130,3))="091","Spring-2009",IF((LEFT(E1130,3))="092","Summer-2009",IF((LEFT(E1130,3))="093","Fall-2009",IF((LEFT(E1130,3))="101","Spring-2010",IF((LEFT(E1130,3))="102","Summer-2010",IF((LEFT(E1130,3))="103","Fall-2010",IF((LEFT(E1130,3))="111","Spring-2011",IF((LEFT(E1130,3))="112","Summer-2011",IF((LEFT(E1130,3))="113","Fall-2011",IF((LEFT(E1130,3))="121","Spring-2012",IF((LEFT(E1130,3))="122","Summer-2012",IF((LEFT(E1130,3))="123","Fall-2012",IF((LEFT(E1130,3))="131","Spring-2013",IF((LEFT(E1130,3))="132","Summer-2013",IF((LEFT(E1130,3))="133","Fall-2013",IF((LEFT(E1130,3))="141","Spring-2014",IF((LEFT(E1130,3))="142","Summer-2014",IF((LEFT(E1130,3))="143","Fall-2014",0)))))))))))))))))))))))))</f>
        <v/>
      </c>
      <c r="H1130" s="77" t="inlineStr">
        <is>
          <t>Summer
2015</t>
        </is>
      </c>
      <c r="I1130" s="71" t="inlineStr">
        <is>
          <t>-</t>
        </is>
      </c>
      <c r="J1130" s="77" t="inlineStr">
        <is>
          <t>-</t>
        </is>
      </c>
      <c r="K1130" s="77" t="inlineStr">
        <is>
          <t>49, Biruliya Road, Savar
Dhaka</t>
        </is>
      </c>
      <c r="L1130" s="77" t="inlineStr">
        <is>
          <t>Vill: Bazitnagar, PO: 
Jumer Bari, PS: Shaghata
Gaibandha</t>
        </is>
      </c>
      <c r="M1130" s="76" t="inlineStr">
        <is>
          <t>8801710059528</t>
        </is>
      </c>
      <c r="N1130" s="77" t="inlineStr">
        <is>
          <t>ahsanhabib0088@gmail.com</t>
        </is>
      </c>
    </row>
    <row customHeight="1" ht="12.75" r="1131" s="161">
      <c r="A1131" s="10" t="n"/>
      <c r="B1131" s="85" t="n">
        <v>1134</v>
      </c>
      <c r="C1131" s="77" t="n"/>
      <c r="D1131" s="98" t="inlineStr">
        <is>
          <t>Aminul Islam</t>
        </is>
      </c>
      <c r="E1131" s="98" t="inlineStr">
        <is>
          <t>131-14-979</t>
        </is>
      </c>
      <c r="F1131" s="49">
        <f>IF((MID(E1131,5,2))="10","ENG",IF((MID(E1131,5,2))="11","BBA",IF((MID(E1131,5,2))="12","MBA(E)",IF((MID(E1131,5,2))="14","MBA",IF((MID(E1131,5,2))="15","CSE",IF((MID(E1131,5,2))="16","CIS",IF((MID(E1131,5,2))="17","MS-MIS",IF((MID(E1131,5,2))="18","B.COM",IF((MID(E1131,5,2))="19","ETE",IF((MID(E1131,5,2))="20","CS",IF((MID(E1131,5,2))="21","MA-ENG(P)",IF((MID(E1131,5,2))="22","MA-ENG(F)",IF((MID(E1131,5,2))="23","TE",IF((MID(E1131,5,2))="24","JMC",IF((MID(E1131,5,2))="25","MS-CSE",IF((MID(E1131,5,2))="26","LLB(H)",IF((MID(E1131,5,2))="27","BRE",IF((MID(E1131,5,2))="28","MSS-JMC",IF((MID(E1131,5,2))="29","PHARMACY",IF((MID(E1131,5,2))="30","ESDM",IF((MID(E1131,5,2))="31","MS-ETE",IF((MID(E1131,5,2))="32","MS-TE",IF((MID(E1131,5,2))="33","EEE",IF((MID(E1131,5,2))="34","NFE",IF((MID(E1131,5,2))="35","SWE",IF((MID(E1131,5,2))="36","LLB(P)",IF((MID(E1131,5,2))="37","LLM(Pre)",IF((MID(E1131,5,2))="38","LLM(F)",IF((MID(E1131,5,2))="39","ICT",IF((MID(E1131,5,2))="40","MTCA",IF((MID(E1131,5,2))="41","MS-PH",IF((MID(E1131,5,2))="42","ARCH",IF((MID(E1131,5,2))="43","THM",IF((MID(E1131,5,2))="44","MS-SWE",IF((MID(E1131,5,2))="45","ENTRE",IF((MID(E1131,5,2))="46","M-PHARM",IF((MID(E1131,5,2))="47","CIVIL-ENG",0)))))))))))))))))))))))))))))))))))))</f>
        <v/>
      </c>
      <c r="G1131" s="90">
        <f>IF((LEFT(E1131,3))="063","Fall-2006",IF((LEFT(E1131,3))="071","Spring-2007",IF((LEFT(E1131,3))="072","Summer-2007",IF((LEFT(E1131,3))="073","Fall-2007",IF((LEFT(E1131,3))="081","Spring-2008",IF((LEFT(E1131,3))="082","Summer-2008",IF((LEFT(E1131,3))="083","Fall-2008",IF((LEFT(E1131,3))="091","Spring-2009",IF((LEFT(E1131,3))="092","Summer-2009",IF((LEFT(E1131,3))="093","Fall-2009",IF((LEFT(E1131,3))="101","Spring-2010",IF((LEFT(E1131,3))="102","Summer-2010",IF((LEFT(E1131,3))="103","Fall-2010",IF((LEFT(E1131,3))="111","Spring-2011",IF((LEFT(E1131,3))="112","Summer-2011",IF((LEFT(E1131,3))="113","Fall-2011",IF((LEFT(E1131,3))="121","Spring-2012",IF((LEFT(E1131,3))="122","Summer-2012",IF((LEFT(E1131,3))="123","Fall-2012",IF((LEFT(E1131,3))="131","Spring-2013",IF((LEFT(E1131,3))="132","Summer-2013",IF((LEFT(E1131,3))="133","Fall-2013",IF((LEFT(E1131,3))="141","Spring-2014",IF((LEFT(E1131,3))="142","Summer-2014",IF((LEFT(E1131,3))="143","Fall-2014",0)))))))))))))))))))))))))</f>
        <v/>
      </c>
      <c r="H1131" s="77" t="inlineStr">
        <is>
          <t>Fall 2014</t>
        </is>
      </c>
      <c r="I1131" s="71" t="inlineStr">
        <is>
          <t>Procurement</t>
        </is>
      </c>
      <c r="J1131" s="77" t="inlineStr">
        <is>
          <t>Jr. Executive</t>
        </is>
      </c>
      <c r="K1131" s="77" t="inlineStr">
        <is>
          <t>214/0, Tejgaon IA,Dhaka</t>
        </is>
      </c>
      <c r="L1131" s="77" t="inlineStr">
        <is>
          <t>214/0, Tejgaon IA,Dhaka</t>
        </is>
      </c>
      <c r="M1131" s="76" t="inlineStr">
        <is>
          <t>8801833326641</t>
        </is>
      </c>
      <c r="N1131" s="77" t="inlineStr">
        <is>
          <t>aminul@navassaeng.com</t>
        </is>
      </c>
    </row>
    <row customHeight="1" ht="38.25" r="1132" s="161">
      <c r="A1132" s="10" t="n"/>
      <c r="B1132" s="85" t="n">
        <v>1135</v>
      </c>
      <c r="C1132" s="77" t="n"/>
      <c r="D1132" s="98" t="inlineStr">
        <is>
          <t>Md. Tajul Islam</t>
        </is>
      </c>
      <c r="E1132" s="98" t="inlineStr">
        <is>
          <t>113-14-629</t>
        </is>
      </c>
      <c r="F1132" s="49">
        <f>IF((MID(E1132,5,2))="10","ENG",IF((MID(E1132,5,2))="11","BBA",IF((MID(E1132,5,2))="12","MBA(E)",IF((MID(E1132,5,2))="14","MBA",IF((MID(E1132,5,2))="15","CSE",IF((MID(E1132,5,2))="16","CIS",IF((MID(E1132,5,2))="17","MS-MIS",IF((MID(E1132,5,2))="18","B.COM",IF((MID(E1132,5,2))="19","ETE",IF((MID(E1132,5,2))="20","CS",IF((MID(E1132,5,2))="21","MA-ENG(P)",IF((MID(E1132,5,2))="22","MA-ENG(F)",IF((MID(E1132,5,2))="23","TE",IF((MID(E1132,5,2))="24","JMC",IF((MID(E1132,5,2))="25","MS-CSE",IF((MID(E1132,5,2))="26","LLB(H)",IF((MID(E1132,5,2))="27","BRE",IF((MID(E1132,5,2))="28","MSS-JMC",IF((MID(E1132,5,2))="29","PHARMACY",IF((MID(E1132,5,2))="30","ESDM",IF((MID(E1132,5,2))="31","MS-ETE",IF((MID(E1132,5,2))="32","MS-TE",IF((MID(E1132,5,2))="33","EEE",IF((MID(E1132,5,2))="34","NFE",IF((MID(E1132,5,2))="35","SWE",IF((MID(E1132,5,2))="36","LLB(P)",IF((MID(E1132,5,2))="37","LLM(Pre)",IF((MID(E1132,5,2))="38","LLM(F)",IF((MID(E1132,5,2))="39","ICT",IF((MID(E1132,5,2))="40","MTCA",IF((MID(E1132,5,2))="41","MS-PH",IF((MID(E1132,5,2))="42","ARCH",IF((MID(E1132,5,2))="43","THM",IF((MID(E1132,5,2))="44","MS-SWE",IF((MID(E1132,5,2))="45","ENTRE",IF((MID(E1132,5,2))="46","M-PHARM",IF((MID(E1132,5,2))="47","CIVIL-ENG",0)))))))))))))))))))))))))))))))))))))</f>
        <v/>
      </c>
      <c r="G1132" s="90">
        <f>IF((LEFT(E1132,3))="063","Fall-2006",IF((LEFT(E1132,3))="071","Spring-2007",IF((LEFT(E1132,3))="072","Summer-2007",IF((LEFT(E1132,3))="073","Fall-2007",IF((LEFT(E1132,3))="081","Spring-2008",IF((LEFT(E1132,3))="082","Summer-2008",IF((LEFT(E1132,3))="083","Fall-2008",IF((LEFT(E1132,3))="091","Spring-2009",IF((LEFT(E1132,3))="092","Summer-2009",IF((LEFT(E1132,3))="093","Fall-2009",IF((LEFT(E1132,3))="101","Spring-2010",IF((LEFT(E1132,3))="102","Summer-2010",IF((LEFT(E1132,3))="103","Fall-2010",IF((LEFT(E1132,3))="111","Spring-2011",IF((LEFT(E1132,3))="112","Summer-2011",IF((LEFT(E1132,3))="113","Fall-2011",IF((LEFT(E1132,3))="121","Spring-2012",IF((LEFT(E1132,3))="122","Summer-2012",IF((LEFT(E1132,3))="123","Fall-2012",IF((LEFT(E1132,3))="131","Spring-2013",IF((LEFT(E1132,3))="132","Summer-2013",IF((LEFT(E1132,3))="133","Fall-2013",IF((LEFT(E1132,3))="141","Spring-2014",IF((LEFT(E1132,3))="142","Summer-2014",IF((LEFT(E1132,3))="143","Fall-2014",0)))))))))))))))))))))))))</f>
        <v/>
      </c>
      <c r="H1132" s="77" t="inlineStr">
        <is>
          <t>Summer
2012</t>
        </is>
      </c>
      <c r="I1132" s="71" t="inlineStr">
        <is>
          <t>Green Delta 
Housing &amp; Development 
Ltd.</t>
        </is>
      </c>
      <c r="J1132" s="77" t="inlineStr">
        <is>
          <t>Sr. Deputy
Manager,
Accounts</t>
        </is>
      </c>
      <c r="K1132" s="77" t="inlineStr">
        <is>
          <t>-</t>
        </is>
      </c>
      <c r="L1132" s="77" t="inlineStr">
        <is>
          <t>Hazi Altaf Ali Mia Bari,
Mirza Nagar, Nateshwar,
Sonaimuri, Noakhali</t>
        </is>
      </c>
      <c r="M1132" s="76" t="inlineStr">
        <is>
          <t>8801864201174</t>
        </is>
      </c>
      <c r="N1132" s="77" t="inlineStr">
        <is>
          <t>rktajulislam@yahoo.com</t>
        </is>
      </c>
    </row>
    <row customHeight="1" ht="12.75" r="1133" s="161">
      <c r="A1133" s="10" t="n"/>
      <c r="B1133" s="85" t="n">
        <v>1136</v>
      </c>
      <c r="C1133" s="77" t="n"/>
      <c r="D1133" s="98" t="inlineStr">
        <is>
          <t>Lutfun Naher</t>
        </is>
      </c>
      <c r="E1133" s="98" t="inlineStr">
        <is>
          <t>141-14-1406</t>
        </is>
      </c>
      <c r="F1133" s="49">
        <f>IF((MID(E1133,5,2))="10","ENG",IF((MID(E1133,5,2))="11","BBA",IF((MID(E1133,5,2))="12","MBA(E)",IF((MID(E1133,5,2))="14","MBA",IF((MID(E1133,5,2))="15","CSE",IF((MID(E1133,5,2))="16","CIS",IF((MID(E1133,5,2))="17","MS-MIS",IF((MID(E1133,5,2))="18","B.COM",IF((MID(E1133,5,2))="19","ETE",IF((MID(E1133,5,2))="20","CS",IF((MID(E1133,5,2))="21","MA-ENG(P)",IF((MID(E1133,5,2))="22","MA-ENG(F)",IF((MID(E1133,5,2))="23","TE",IF((MID(E1133,5,2))="24","JMC",IF((MID(E1133,5,2))="25","MS-CSE",IF((MID(E1133,5,2))="26","LLB(H)",IF((MID(E1133,5,2))="27","BRE",IF((MID(E1133,5,2))="28","MSS-JMC",IF((MID(E1133,5,2))="29","PHARMACY",IF((MID(E1133,5,2))="30","ESDM",IF((MID(E1133,5,2))="31","MS-ETE",IF((MID(E1133,5,2))="32","MS-TE",IF((MID(E1133,5,2))="33","EEE",IF((MID(E1133,5,2))="34","NFE",IF((MID(E1133,5,2))="35","SWE",IF((MID(E1133,5,2))="36","LLB(P)",IF((MID(E1133,5,2))="37","LLM(Pre)",IF((MID(E1133,5,2))="38","LLM(F)",IF((MID(E1133,5,2))="39","ICT",IF((MID(E1133,5,2))="40","MTCA",IF((MID(E1133,5,2))="41","MS-PH",IF((MID(E1133,5,2))="42","ARCH",IF((MID(E1133,5,2))="43","THM",IF((MID(E1133,5,2))="44","MS-SWE",IF((MID(E1133,5,2))="45","ENTRE",IF((MID(E1133,5,2))="46","M-PHARM",IF((MID(E1133,5,2))="47","CIVIL-ENG",0)))))))))))))))))))))))))))))))))))))</f>
        <v/>
      </c>
      <c r="G1133" s="90">
        <f>IF((LEFT(E1133,3))="063","Fall-2006",IF((LEFT(E1133,3))="071","Spring-2007",IF((LEFT(E1133,3))="072","Summer-2007",IF((LEFT(E1133,3))="073","Fall-2007",IF((LEFT(E1133,3))="081","Spring-2008",IF((LEFT(E1133,3))="082","Summer-2008",IF((LEFT(E1133,3))="083","Fall-2008",IF((LEFT(E1133,3))="091","Spring-2009",IF((LEFT(E1133,3))="092","Summer-2009",IF((LEFT(E1133,3))="093","Fall-2009",IF((LEFT(E1133,3))="101","Spring-2010",IF((LEFT(E1133,3))="102","Summer-2010",IF((LEFT(E1133,3))="103","Fall-2010",IF((LEFT(E1133,3))="111","Spring-2011",IF((LEFT(E1133,3))="112","Summer-2011",IF((LEFT(E1133,3))="113","Fall-2011",IF((LEFT(E1133,3))="121","Spring-2012",IF((LEFT(E1133,3))="122","Summer-2012",IF((LEFT(E1133,3))="123","Fall-2012",IF((LEFT(E1133,3))="131","Spring-2013",IF((LEFT(E1133,3))="132","Summer-2013",IF((LEFT(E1133,3))="133","Fall-2013",IF((LEFT(E1133,3))="141","Spring-2014",IF((LEFT(E1133,3))="142","Summer-2014",IF((LEFT(E1133,3))="143","Fall-2014",0)))))))))))))))))))))))))</f>
        <v/>
      </c>
      <c r="H1133" s="77" t="inlineStr">
        <is>
          <t>-</t>
        </is>
      </c>
      <c r="I1133" s="71" t="inlineStr">
        <is>
          <t>-</t>
        </is>
      </c>
      <c r="J1133" s="77" t="inlineStr">
        <is>
          <t>-</t>
        </is>
      </c>
      <c r="K1133" s="77" t="inlineStr">
        <is>
          <t>20/N, Moneshwar Road
Zigatola, Dhaka</t>
        </is>
      </c>
      <c r="L1133" s="77" t="inlineStr">
        <is>
          <t>20/N, Moneshwar Road
Zigatola, Dhaka</t>
        </is>
      </c>
      <c r="M1133" s="76" t="inlineStr">
        <is>
          <t>8801921877306</t>
        </is>
      </c>
      <c r="N1133" s="77" t="inlineStr">
        <is>
          <t>juthinaher@gmail.com</t>
        </is>
      </c>
    </row>
    <row customHeight="1" ht="12.75" r="1134" s="161">
      <c r="A1134" s="10" t="n"/>
      <c r="B1134" s="85" t="n">
        <v>1137</v>
      </c>
      <c r="C1134" s="77" t="n"/>
      <c r="D1134" s="98" t="inlineStr">
        <is>
          <t>Konica Afrin Sonia</t>
        </is>
      </c>
      <c r="E1134" s="98" t="inlineStr">
        <is>
          <t>111-19-1285</t>
        </is>
      </c>
      <c r="F1134" s="49">
        <f>IF((MID(E1134,5,2))="10","ENG",IF((MID(E1134,5,2))="11","BBA",IF((MID(E1134,5,2))="12","MBA(E)",IF((MID(E1134,5,2))="14","MBA",IF((MID(E1134,5,2))="15","CSE",IF((MID(E1134,5,2))="16","CIS",IF((MID(E1134,5,2))="17","MS-MIS",IF((MID(E1134,5,2))="18","B.COM",IF((MID(E1134,5,2))="19","ETE",IF((MID(E1134,5,2))="20","CS",IF((MID(E1134,5,2))="21","MA-ENG(P)",IF((MID(E1134,5,2))="22","MA-ENG(F)",IF((MID(E1134,5,2))="23","TE",IF((MID(E1134,5,2))="24","JMC",IF((MID(E1134,5,2))="25","MS-CSE",IF((MID(E1134,5,2))="26","LLB(H)",IF((MID(E1134,5,2))="27","BRE",IF((MID(E1134,5,2))="28","MSS-JMC",IF((MID(E1134,5,2))="29","PHARMACY",IF((MID(E1134,5,2))="30","ESDM",IF((MID(E1134,5,2))="31","MS-ETE",IF((MID(E1134,5,2))="32","MS-TE",IF((MID(E1134,5,2))="33","EEE",IF((MID(E1134,5,2))="34","NFE",IF((MID(E1134,5,2))="35","SWE",IF((MID(E1134,5,2))="36","LLB(P)",IF((MID(E1134,5,2))="37","LLM(Pre)",IF((MID(E1134,5,2))="38","LLM(F)",IF((MID(E1134,5,2))="39","ICT",IF((MID(E1134,5,2))="40","MTCA",IF((MID(E1134,5,2))="41","MS-PH",IF((MID(E1134,5,2))="42","ARCH",IF((MID(E1134,5,2))="43","THM",IF((MID(E1134,5,2))="44","MS-SWE",IF((MID(E1134,5,2))="45","ENTRE",IF((MID(E1134,5,2))="46","M-PHARM",IF((MID(E1134,5,2))="47","CIVIL-ENG",0)))))))))))))))))))))))))))))))))))))</f>
        <v/>
      </c>
      <c r="G1134" s="90">
        <f>IF((LEFT(E1134,3))="063","Fall-2006",IF((LEFT(E1134,3))="071","Spring-2007",IF((LEFT(E1134,3))="072","Summer-2007",IF((LEFT(E1134,3))="073","Fall-2007",IF((LEFT(E1134,3))="081","Spring-2008",IF((LEFT(E1134,3))="082","Summer-2008",IF((LEFT(E1134,3))="083","Fall-2008",IF((LEFT(E1134,3))="091","Spring-2009",IF((LEFT(E1134,3))="092","Summer-2009",IF((LEFT(E1134,3))="093","Fall-2009",IF((LEFT(E1134,3))="101","Spring-2010",IF((LEFT(E1134,3))="102","Summer-2010",IF((LEFT(E1134,3))="103","Fall-2010",IF((LEFT(E1134,3))="111","Spring-2011",IF((LEFT(E1134,3))="112","Summer-2011",IF((LEFT(E1134,3))="113","Fall-2011",IF((LEFT(E1134,3))="121","Spring-2012",IF((LEFT(E1134,3))="122","Summer-2012",IF((LEFT(E1134,3))="123","Fall-2012",IF((LEFT(E1134,3))="131","Spring-2013",IF((LEFT(E1134,3))="132","Summer-2013",IF((LEFT(E1134,3))="133","Fall-2013",IF((LEFT(E1134,3))="141","Spring-2014",IF((LEFT(E1134,3))="142","Summer-2014",IF((LEFT(E1134,3))="143","Fall-2014",0)))))))))))))))))))))))))</f>
        <v/>
      </c>
      <c r="H1134" s="77" t="inlineStr">
        <is>
          <t>Fall 2014</t>
        </is>
      </c>
      <c r="I1134" s="71" t="inlineStr">
        <is>
          <t>Delta Infocom Ltd</t>
        </is>
      </c>
      <c r="J1134" s="77" t="inlineStr">
        <is>
          <t>Support Eng.</t>
        </is>
      </c>
      <c r="K1134" s="77" t="inlineStr">
        <is>
          <t>Kopotakkho Villa,
336, Ahammodnagar
Mirpur-1, Dhaka</t>
        </is>
      </c>
      <c r="L1134" s="77" t="inlineStr">
        <is>
          <t>Vill &amp; PO: Nehelpur, PS:
Monirampur, Dist: Jessore</t>
        </is>
      </c>
      <c r="M1134" s="76" t="inlineStr">
        <is>
          <t>8801792125038</t>
        </is>
      </c>
      <c r="N1134" s="77" t="inlineStr">
        <is>
          <t>sonia19-1285@diu.edu.bd</t>
        </is>
      </c>
    </row>
    <row customHeight="1" ht="12.75" r="1135" s="161">
      <c r="A1135" s="10" t="n"/>
      <c r="B1135" s="85" t="n">
        <v>1138</v>
      </c>
      <c r="C1135" s="77" t="n"/>
      <c r="D1135" s="98" t="inlineStr">
        <is>
          <t>Muhammad Habibur
Rahaman</t>
        </is>
      </c>
      <c r="E1135" s="98" t="inlineStr">
        <is>
          <t>111-11-2016</t>
        </is>
      </c>
      <c r="F1135" s="49">
        <f>IF((MID(E1135,5,2))="10","ENG",IF((MID(E1135,5,2))="11","BBA",IF((MID(E1135,5,2))="12","MBA(E)",IF((MID(E1135,5,2))="14","MBA",IF((MID(E1135,5,2))="15","CSE",IF((MID(E1135,5,2))="16","CIS",IF((MID(E1135,5,2))="17","MS-MIS",IF((MID(E1135,5,2))="18","B.COM",IF((MID(E1135,5,2))="19","ETE",IF((MID(E1135,5,2))="20","CS",IF((MID(E1135,5,2))="21","MA-ENG(P)",IF((MID(E1135,5,2))="22","MA-ENG(F)",IF((MID(E1135,5,2))="23","TE",IF((MID(E1135,5,2))="24","JMC",IF((MID(E1135,5,2))="25","MS-CSE",IF((MID(E1135,5,2))="26","LLB(H)",IF((MID(E1135,5,2))="27","BRE",IF((MID(E1135,5,2))="28","MSS-JMC",IF((MID(E1135,5,2))="29","PHARMACY",IF((MID(E1135,5,2))="30","ESDM",IF((MID(E1135,5,2))="31","MS-ETE",IF((MID(E1135,5,2))="32","MS-TE",IF((MID(E1135,5,2))="33","EEE",IF((MID(E1135,5,2))="34","NFE",IF((MID(E1135,5,2))="35","SWE",IF((MID(E1135,5,2))="36","LLB(P)",IF((MID(E1135,5,2))="37","LLM(Pre)",IF((MID(E1135,5,2))="38","LLM(F)",IF((MID(E1135,5,2))="39","ICT",IF((MID(E1135,5,2))="40","MTCA",IF((MID(E1135,5,2))="41","MS-PH",IF((MID(E1135,5,2))="42","ARCH",IF((MID(E1135,5,2))="43","THM",IF((MID(E1135,5,2))="44","MS-SWE",IF((MID(E1135,5,2))="45","ENTRE",IF((MID(E1135,5,2))="46","M-PHARM",IF((MID(E1135,5,2))="47","CIVIL-ENG",0)))))))))))))))))))))))))))))))))))))</f>
        <v/>
      </c>
      <c r="G1135" s="90">
        <f>IF((LEFT(E1135,3))="063","Fall-2006",IF((LEFT(E1135,3))="071","Spring-2007",IF((LEFT(E1135,3))="072","Summer-2007",IF((LEFT(E1135,3))="073","Fall-2007",IF((LEFT(E1135,3))="081","Spring-2008",IF((LEFT(E1135,3))="082","Summer-2008",IF((LEFT(E1135,3))="083","Fall-2008",IF((LEFT(E1135,3))="091","Spring-2009",IF((LEFT(E1135,3))="092","Summer-2009",IF((LEFT(E1135,3))="093","Fall-2009",IF((LEFT(E1135,3))="101","Spring-2010",IF((LEFT(E1135,3))="102","Summer-2010",IF((LEFT(E1135,3))="103","Fall-2010",IF((LEFT(E1135,3))="111","Spring-2011",IF((LEFT(E1135,3))="112","Summer-2011",IF((LEFT(E1135,3))="113","Fall-2011",IF((LEFT(E1135,3))="121","Spring-2012",IF((LEFT(E1135,3))="122","Summer-2012",IF((LEFT(E1135,3))="123","Fall-2012",IF((LEFT(E1135,3))="131","Spring-2013",IF((LEFT(E1135,3))="132","Summer-2013",IF((LEFT(E1135,3))="133","Fall-2013",IF((LEFT(E1135,3))="141","Spring-2014",IF((LEFT(E1135,3))="142","Summer-2014",IF((LEFT(E1135,3))="143","Fall-2014",0)))))))))))))))))))))))))</f>
        <v/>
      </c>
      <c r="H1135" s="77" t="inlineStr">
        <is>
          <t>Fall 2014</t>
        </is>
      </c>
      <c r="I1135" s="71" t="inlineStr">
        <is>
          <t>BRAC Bank</t>
        </is>
      </c>
      <c r="J1135" s="77" t="inlineStr">
        <is>
          <t>HR, Executive</t>
        </is>
      </c>
      <c r="K1135" s="77" t="inlineStr">
        <is>
          <t>-</t>
        </is>
      </c>
      <c r="L1135" s="77" t="inlineStr">
        <is>
          <t>Vill: Pudda, PO: Hilochia
PS: Bajitpur, Kishorganj</t>
        </is>
      </c>
      <c r="M1135" s="76" t="inlineStr">
        <is>
          <t>8801914071184</t>
        </is>
      </c>
      <c r="N1135" s="77" t="inlineStr">
        <is>
          <t>habib11-2016@diu.edu.bd</t>
        </is>
      </c>
    </row>
    <row customHeight="1" ht="25.5" r="1136" s="161">
      <c r="A1136" s="10" t="n"/>
      <c r="B1136" s="85" t="n">
        <v>1139</v>
      </c>
      <c r="C1136" s="77" t="n"/>
      <c r="D1136" s="98" t="inlineStr">
        <is>
          <t>Tajallinur Siddika</t>
        </is>
      </c>
      <c r="E1136" s="98" t="inlineStr">
        <is>
          <t>101-10-102</t>
        </is>
      </c>
      <c r="F1136" s="49">
        <f>IF((MID(E1136,5,2))="10","ENG",IF((MID(E1136,5,2))="11","BBA",IF((MID(E1136,5,2))="12","MBA(E)",IF((MID(E1136,5,2))="14","MBA",IF((MID(E1136,5,2))="15","CSE",IF((MID(E1136,5,2))="16","CIS",IF((MID(E1136,5,2))="17","MS-MIS",IF((MID(E1136,5,2))="18","B.COM",IF((MID(E1136,5,2))="19","ETE",IF((MID(E1136,5,2))="20","CS",IF((MID(E1136,5,2))="21","MA-ENG(P)",IF((MID(E1136,5,2))="22","MA-ENG(F)",IF((MID(E1136,5,2))="23","TE",IF((MID(E1136,5,2))="24","JMC",IF((MID(E1136,5,2))="25","MS-CSE",IF((MID(E1136,5,2))="26","LLB(H)",IF((MID(E1136,5,2))="27","BRE",IF((MID(E1136,5,2))="28","MSS-JMC",IF((MID(E1136,5,2))="29","PHARMACY",IF((MID(E1136,5,2))="30","ESDM",IF((MID(E1136,5,2))="31","MS-ETE",IF((MID(E1136,5,2))="32","MS-TE",IF((MID(E1136,5,2))="33","EEE",IF((MID(E1136,5,2))="34","NFE",IF((MID(E1136,5,2))="35","SWE",IF((MID(E1136,5,2))="36","LLB(P)",IF((MID(E1136,5,2))="37","LLM(Pre)",IF((MID(E1136,5,2))="38","LLM(F)",IF((MID(E1136,5,2))="39","ICT",IF((MID(E1136,5,2))="40","MTCA",IF((MID(E1136,5,2))="41","MS-PH",IF((MID(E1136,5,2))="42","ARCH",IF((MID(E1136,5,2))="43","THM",IF((MID(E1136,5,2))="44","MS-SWE",IF((MID(E1136,5,2))="45","ENTRE",IF((MID(E1136,5,2))="46","M-PHARM",IF((MID(E1136,5,2))="47","CIVIL-ENG",0)))))))))))))))))))))))))))))))))))))</f>
        <v/>
      </c>
      <c r="G1136" s="90">
        <f>IF((LEFT(E1136,3))="063","Fall-2006",IF((LEFT(E1136,3))="071","Spring-2007",IF((LEFT(E1136,3))="072","Summer-2007",IF((LEFT(E1136,3))="073","Fall-2007",IF((LEFT(E1136,3))="081","Spring-2008",IF((LEFT(E1136,3))="082","Summer-2008",IF((LEFT(E1136,3))="083","Fall-2008",IF((LEFT(E1136,3))="091","Spring-2009",IF((LEFT(E1136,3))="092","Summer-2009",IF((LEFT(E1136,3))="093","Fall-2009",IF((LEFT(E1136,3))="101","Spring-2010",IF((LEFT(E1136,3))="102","Summer-2010",IF((LEFT(E1136,3))="103","Fall-2010",IF((LEFT(E1136,3))="111","Spring-2011",IF((LEFT(E1136,3))="112","Summer-2011",IF((LEFT(E1136,3))="113","Fall-2011",IF((LEFT(E1136,3))="121","Spring-2012",IF((LEFT(E1136,3))="122","Summer-2012",IF((LEFT(E1136,3))="123","Fall-2012",IF((LEFT(E1136,3))="131","Spring-2013",IF((LEFT(E1136,3))="132","Summer-2013",IF((LEFT(E1136,3))="133","Fall-2013",IF((LEFT(E1136,3))="141","Spring-2014",IF((LEFT(E1136,3))="142","Summer-2014",IF((LEFT(E1136,3))="143","Fall-2014",0)))))))))))))))))))))))))</f>
        <v/>
      </c>
      <c r="H1136" s="77" t="inlineStr">
        <is>
          <t>Spring 2014</t>
        </is>
      </c>
      <c r="I1136" s="71" t="inlineStr">
        <is>
          <t>Finger Socks Co. 
Ltd</t>
        </is>
      </c>
      <c r="J1136" s="77" t="inlineStr">
        <is>
          <t>Office
Executive</t>
        </is>
      </c>
      <c r="K1136" s="77" t="inlineStr">
        <is>
          <t>-</t>
        </is>
      </c>
      <c r="L1136" s="77" t="inlineStr">
        <is>
          <t>H#16, R#5, Sec:10, 
Uttara, Dhaka</t>
        </is>
      </c>
      <c r="M1136" s="76" t="inlineStr">
        <is>
          <t>8801917959935</t>
        </is>
      </c>
      <c r="N1136" s="77" t="inlineStr">
        <is>
          <t>tajallinur@diu.edu.bd</t>
        </is>
      </c>
    </row>
    <row customHeight="1" ht="12.75" r="1137" s="161">
      <c r="A1137" s="10" t="n"/>
      <c r="B1137" s="85" t="n">
        <v>1140</v>
      </c>
      <c r="C1137" s="77" t="n"/>
      <c r="D1137" s="98" t="inlineStr">
        <is>
          <t>Nasif Ahmed</t>
        </is>
      </c>
      <c r="E1137" s="98" t="inlineStr">
        <is>
          <t>111-15-1340</t>
        </is>
      </c>
      <c r="F1137" s="49">
        <f>IF((MID(E1137,5,2))="10","ENG",IF((MID(E1137,5,2))="11","BBA",IF((MID(E1137,5,2))="12","MBA(E)",IF((MID(E1137,5,2))="14","MBA",IF((MID(E1137,5,2))="15","CSE",IF((MID(E1137,5,2))="16","CIS",IF((MID(E1137,5,2))="17","MS-MIS",IF((MID(E1137,5,2))="18","B.COM",IF((MID(E1137,5,2))="19","ETE",IF((MID(E1137,5,2))="20","CS",IF((MID(E1137,5,2))="21","MA-ENG(P)",IF((MID(E1137,5,2))="22","MA-ENG(F)",IF((MID(E1137,5,2))="23","TE",IF((MID(E1137,5,2))="24","JMC",IF((MID(E1137,5,2))="25","MS-CSE",IF((MID(E1137,5,2))="26","LLB(H)",IF((MID(E1137,5,2))="27","BRE",IF((MID(E1137,5,2))="28","MSS-JMC",IF((MID(E1137,5,2))="29","PHARMACY",IF((MID(E1137,5,2))="30","ESDM",IF((MID(E1137,5,2))="31","MS-ETE",IF((MID(E1137,5,2))="32","MS-TE",IF((MID(E1137,5,2))="33","EEE",IF((MID(E1137,5,2))="34","NFE",IF((MID(E1137,5,2))="35","SWE",IF((MID(E1137,5,2))="36","LLB(P)",IF((MID(E1137,5,2))="37","LLM(Pre)",IF((MID(E1137,5,2))="38","LLM(F)",IF((MID(E1137,5,2))="39","ICT",IF((MID(E1137,5,2))="40","MTCA",IF((MID(E1137,5,2))="41","MS-PH",IF((MID(E1137,5,2))="42","ARCH",IF((MID(E1137,5,2))="43","THM",IF((MID(E1137,5,2))="44","MS-SWE",IF((MID(E1137,5,2))="45","ENTRE",IF((MID(E1137,5,2))="46","M-PHARM",IF((MID(E1137,5,2))="47","CIVIL-ENG",0)))))))))))))))))))))))))))))))))))))</f>
        <v/>
      </c>
      <c r="G1137" s="90">
        <f>IF((LEFT(E1137,3))="063","Fall-2006",IF((LEFT(E1137,3))="071","Spring-2007",IF((LEFT(E1137,3))="072","Summer-2007",IF((LEFT(E1137,3))="073","Fall-2007",IF((LEFT(E1137,3))="081","Spring-2008",IF((LEFT(E1137,3))="082","Summer-2008",IF((LEFT(E1137,3))="083","Fall-2008",IF((LEFT(E1137,3))="091","Spring-2009",IF((LEFT(E1137,3))="092","Summer-2009",IF((LEFT(E1137,3))="093","Fall-2009",IF((LEFT(E1137,3))="101","Spring-2010",IF((LEFT(E1137,3))="102","Summer-2010",IF((LEFT(E1137,3))="103","Fall-2010",IF((LEFT(E1137,3))="111","Spring-2011",IF((LEFT(E1137,3))="112","Summer-2011",IF((LEFT(E1137,3))="113","Fall-2011",IF((LEFT(E1137,3))="121","Spring-2012",IF((LEFT(E1137,3))="122","Summer-2012",IF((LEFT(E1137,3))="123","Fall-2012",IF((LEFT(E1137,3))="131","Spring-2013",IF((LEFT(E1137,3))="132","Summer-2013",IF((LEFT(E1137,3))="133","Fall-2013",IF((LEFT(E1137,3))="141","Spring-2014",IF((LEFT(E1137,3))="142","Summer-2014",IF((LEFT(E1137,3))="143","Fall-2014",0)))))))))))))))))))))))))</f>
        <v/>
      </c>
      <c r="H1137" s="77" t="inlineStr">
        <is>
          <t>Summer
2015</t>
        </is>
      </c>
      <c r="I1137" s="71" t="inlineStr">
        <is>
          <t>Infolsix Inc.</t>
        </is>
      </c>
      <c r="J1137" s="77" t="inlineStr">
        <is>
          <t>Technical Lead</t>
        </is>
      </c>
      <c r="K1137" s="77" t="inlineStr">
        <is>
          <t>44, Metropolitan Housing,
Block#F, Babar Road
Mohammadpur, Dhaka</t>
        </is>
      </c>
      <c r="L1137" s="77" t="inlineStr">
        <is>
          <t>Sudharampur,
Harinarayanpur,
Noakhali</t>
        </is>
      </c>
      <c r="M1137" s="76" t="inlineStr">
        <is>
          <t>8801717467342</t>
        </is>
      </c>
      <c r="N1137" s="77" t="inlineStr">
        <is>
          <t>iamnasif@gmail.com</t>
        </is>
      </c>
      <c r="Q1137" s="51" t="n"/>
    </row>
    <row customHeight="1" ht="12.75" r="1138" s="161">
      <c r="A1138" s="10" t="n"/>
      <c r="B1138" s="85" t="n">
        <v>1141</v>
      </c>
      <c r="C1138" s="77" t="n"/>
      <c r="D1138" s="98" t="inlineStr">
        <is>
          <t>Nadim Parvej</t>
        </is>
      </c>
      <c r="E1138" s="98" t="inlineStr">
        <is>
          <t>103-23-2204</t>
        </is>
      </c>
      <c r="F1138" s="49">
        <f>IF((MID(E1138,5,2))="10","ENG",IF((MID(E1138,5,2))="11","BBA",IF((MID(E1138,5,2))="12","MBA(E)",IF((MID(E1138,5,2))="14","MBA",IF((MID(E1138,5,2))="15","CSE",IF((MID(E1138,5,2))="16","CIS",IF((MID(E1138,5,2))="17","MS-MIS",IF((MID(E1138,5,2))="18","B.COM",IF((MID(E1138,5,2))="19","ETE",IF((MID(E1138,5,2))="20","CS",IF((MID(E1138,5,2))="21","MA-ENG(P)",IF((MID(E1138,5,2))="22","MA-ENG(F)",IF((MID(E1138,5,2))="23","TE",IF((MID(E1138,5,2))="24","JMC",IF((MID(E1138,5,2))="25","MS-CSE",IF((MID(E1138,5,2))="26","LLB(H)",IF((MID(E1138,5,2))="27","BRE",IF((MID(E1138,5,2))="28","MSS-JMC",IF((MID(E1138,5,2))="29","PHARMACY",IF((MID(E1138,5,2))="30","ESDM",IF((MID(E1138,5,2))="31","MS-ETE",IF((MID(E1138,5,2))="32","MS-TE",IF((MID(E1138,5,2))="33","EEE",IF((MID(E1138,5,2))="34","NFE",IF((MID(E1138,5,2))="35","SWE",IF((MID(E1138,5,2))="36","LLB(P)",IF((MID(E1138,5,2))="37","LLM(Pre)",IF((MID(E1138,5,2))="38","LLM(F)",IF((MID(E1138,5,2))="39","ICT",IF((MID(E1138,5,2))="40","MTCA",IF((MID(E1138,5,2))="41","MS-PH",IF((MID(E1138,5,2))="42","ARCH",IF((MID(E1138,5,2))="43","THM",IF((MID(E1138,5,2))="44","MS-SWE",IF((MID(E1138,5,2))="45","ENTRE",IF((MID(E1138,5,2))="46","M-PHARM",IF((MID(E1138,5,2))="47","CIVIL-ENG",0)))))))))))))))))))))))))))))))))))))</f>
        <v/>
      </c>
      <c r="G1138" s="90">
        <f>IF((LEFT(E1138,3))="063","Fall-2006",IF((LEFT(E1138,3))="071","Spring-2007",IF((LEFT(E1138,3))="072","Summer-2007",IF((LEFT(E1138,3))="073","Fall-2007",IF((LEFT(E1138,3))="081","Spring-2008",IF((LEFT(E1138,3))="082","Summer-2008",IF((LEFT(E1138,3))="083","Fall-2008",IF((LEFT(E1138,3))="091","Spring-2009",IF((LEFT(E1138,3))="092","Summer-2009",IF((LEFT(E1138,3))="093","Fall-2009",IF((LEFT(E1138,3))="101","Spring-2010",IF((LEFT(E1138,3))="102","Summer-2010",IF((LEFT(E1138,3))="103","Fall-2010",IF((LEFT(E1138,3))="111","Spring-2011",IF((LEFT(E1138,3))="112","Summer-2011",IF((LEFT(E1138,3))="113","Fall-2011",IF((LEFT(E1138,3))="121","Spring-2012",IF((LEFT(E1138,3))="122","Summer-2012",IF((LEFT(E1138,3))="123","Fall-2012",IF((LEFT(E1138,3))="131","Spring-2013",IF((LEFT(E1138,3))="132","Summer-2013",IF((LEFT(E1138,3))="133","Fall-2013",IF((LEFT(E1138,3))="141","Spring-2014",IF((LEFT(E1138,3))="142","Summer-2014",IF((LEFT(E1138,3))="143","Fall-2014",0)))))))))))))))))))))))))</f>
        <v/>
      </c>
      <c r="H1138" s="77" t="inlineStr">
        <is>
          <t>Spring 2015</t>
        </is>
      </c>
      <c r="I1138" s="71" t="inlineStr">
        <is>
          <t>-</t>
        </is>
      </c>
      <c r="J1138" s="77" t="inlineStr">
        <is>
          <t>-</t>
        </is>
      </c>
      <c r="K1138" s="77" t="inlineStr">
        <is>
          <t>23/A, Edris Rokeya Monir,
Shukrabad, Dhanmondi
Dhaka</t>
        </is>
      </c>
      <c r="L1138" s="77" t="inlineStr">
        <is>
          <t>Vill: Tanrakhula, Post &amp;
Thana: Muksudpur
Dist: Gopalganj</t>
        </is>
      </c>
      <c r="M1138" s="76" t="inlineStr">
        <is>
          <t>8801799778201</t>
        </is>
      </c>
      <c r="N1138" s="77" t="inlineStr">
        <is>
          <t>nadimparvej92@gmail.com</t>
        </is>
      </c>
    </row>
    <row customHeight="1" ht="12.75" r="1139" s="161">
      <c r="A1139" s="10" t="n"/>
      <c r="B1139" s="85" t="n">
        <v>1142</v>
      </c>
      <c r="C1139" s="77" t="n"/>
      <c r="D1139" s="98" t="inlineStr">
        <is>
          <t>Mst. Israt Jahan Mati</t>
        </is>
      </c>
      <c r="E1139" s="98" t="inlineStr">
        <is>
          <t>102-10-599</t>
        </is>
      </c>
      <c r="F1139" s="49">
        <f>IF((MID(E1139,5,2))="10","ENG",IF((MID(E1139,5,2))="11","BBA",IF((MID(E1139,5,2))="12","MBA(E)",IF((MID(E1139,5,2))="14","MBA",IF((MID(E1139,5,2))="15","CSE",IF((MID(E1139,5,2))="16","CIS",IF((MID(E1139,5,2))="17","MS-MIS",IF((MID(E1139,5,2))="18","B.COM",IF((MID(E1139,5,2))="19","ETE",IF((MID(E1139,5,2))="20","CS",IF((MID(E1139,5,2))="21","MA-ENG(P)",IF((MID(E1139,5,2))="22","MA-ENG(F)",IF((MID(E1139,5,2))="23","TE",IF((MID(E1139,5,2))="24","JMC",IF((MID(E1139,5,2))="25","MS-CSE",IF((MID(E1139,5,2))="26","LLB(H)",IF((MID(E1139,5,2))="27","BRE",IF((MID(E1139,5,2))="28","MSS-JMC",IF((MID(E1139,5,2))="29","PHARMACY",IF((MID(E1139,5,2))="30","ESDM",IF((MID(E1139,5,2))="31","MS-ETE",IF((MID(E1139,5,2))="32","MS-TE",IF((MID(E1139,5,2))="33","EEE",IF((MID(E1139,5,2))="34","NFE",IF((MID(E1139,5,2))="35","SWE",IF((MID(E1139,5,2))="36","LLB(P)",IF((MID(E1139,5,2))="37","LLM(Pre)",IF((MID(E1139,5,2))="38","LLM(F)",IF((MID(E1139,5,2))="39","ICT",IF((MID(E1139,5,2))="40","MTCA",IF((MID(E1139,5,2))="41","MS-PH",IF((MID(E1139,5,2))="42","ARCH",IF((MID(E1139,5,2))="43","THM",IF((MID(E1139,5,2))="44","MS-SWE",IF((MID(E1139,5,2))="45","ENTRE",IF((MID(E1139,5,2))="46","M-PHARM",IF((MID(E1139,5,2))="47","CIVIL-ENG",0)))))))))))))))))))))))))))))))))))))</f>
        <v/>
      </c>
      <c r="G1139" s="90">
        <f>IF((LEFT(E1139,3))="063","Fall-2006",IF((LEFT(E1139,3))="071","Spring-2007",IF((LEFT(E1139,3))="072","Summer-2007",IF((LEFT(E1139,3))="073","Fall-2007",IF((LEFT(E1139,3))="081","Spring-2008",IF((LEFT(E1139,3))="082","Summer-2008",IF((LEFT(E1139,3))="083","Fall-2008",IF((LEFT(E1139,3))="091","Spring-2009",IF((LEFT(E1139,3))="092","Summer-2009",IF((LEFT(E1139,3))="093","Fall-2009",IF((LEFT(E1139,3))="101","Spring-2010",IF((LEFT(E1139,3))="102","Summer-2010",IF((LEFT(E1139,3))="103","Fall-2010",IF((LEFT(E1139,3))="111","Spring-2011",IF((LEFT(E1139,3))="112","Summer-2011",IF((LEFT(E1139,3))="113","Fall-2011",IF((LEFT(E1139,3))="121","Spring-2012",IF((LEFT(E1139,3))="122","Summer-2012",IF((LEFT(E1139,3))="123","Fall-2012",IF((LEFT(E1139,3))="131","Spring-2013",IF((LEFT(E1139,3))="132","Summer-2013",IF((LEFT(E1139,3))="133","Fall-2013",IF((LEFT(E1139,3))="141","Spring-2014",IF((LEFT(E1139,3))="142","Summer-2014",IF((LEFT(E1139,3))="143","Fall-2014",0)))))))))))))))))))))))))</f>
        <v/>
      </c>
      <c r="H1139" s="77" t="inlineStr">
        <is>
          <t>Spring 2014</t>
        </is>
      </c>
      <c r="I1139" s="71" t="inlineStr">
        <is>
          <t>-</t>
        </is>
      </c>
      <c r="J1139" s="77" t="inlineStr">
        <is>
          <t>-</t>
        </is>
      </c>
      <c r="K1139" s="77" t="inlineStr">
        <is>
          <t>25/13/A (4th Floor) Block
#C, Tajmahal Road
Mohammadpur, Dhaka</t>
        </is>
      </c>
      <c r="L1139" s="77" t="inlineStr">
        <is>
          <t>Hospital Road, PS&amp;PO: 
Patharghata, 
Dist: Barguna</t>
        </is>
      </c>
      <c r="M1139" s="76" t="inlineStr">
        <is>
          <t>8801726826925</t>
        </is>
      </c>
      <c r="N1139" s="77" t="inlineStr">
        <is>
          <t>mati_mj@yahoo.com</t>
        </is>
      </c>
    </row>
    <row customHeight="1" ht="12.75" r="1140" s="161">
      <c r="A1140" s="45" t="n"/>
      <c r="B1140" s="62" t="n">
        <v>1143</v>
      </c>
      <c r="C1140" s="83" t="n"/>
      <c r="D1140" s="80" t="inlineStr">
        <is>
          <t>Mst. Israt Jahan Mati</t>
        </is>
      </c>
      <c r="E1140" s="80" t="inlineStr">
        <is>
          <t>143-22-338</t>
        </is>
      </c>
      <c r="F1140" s="49">
        <f>IF((MID(E1140,5,2))="10","ENG",IF((MID(E1140,5,2))="11","BBA",IF((MID(E1140,5,2))="12","MBA(E)",IF((MID(E1140,5,2))="14","MBA",IF((MID(E1140,5,2))="15","CSE",IF((MID(E1140,5,2))="16","CIS",IF((MID(E1140,5,2))="17","MS-MIS",IF((MID(E1140,5,2))="18","B.COM",IF((MID(E1140,5,2))="19","ETE",IF((MID(E1140,5,2))="20","CS",IF((MID(E1140,5,2))="21","MA-ENG(P)",IF((MID(E1140,5,2))="22","MA-ENG(F)",IF((MID(E1140,5,2))="23","TE",IF((MID(E1140,5,2))="24","JMC",IF((MID(E1140,5,2))="25","MS-CSE",IF((MID(E1140,5,2))="26","LLB(H)",IF((MID(E1140,5,2))="27","BRE",IF((MID(E1140,5,2))="28","MSS-JMC",IF((MID(E1140,5,2))="29","PHARMACY",IF((MID(E1140,5,2))="30","ESDM",IF((MID(E1140,5,2))="31","MS-ETE",IF((MID(E1140,5,2))="32","MS-TE",IF((MID(E1140,5,2))="33","EEE",IF((MID(E1140,5,2))="34","NFE",IF((MID(E1140,5,2))="35","SWE",IF((MID(E1140,5,2))="36","LLB(P)",IF((MID(E1140,5,2))="37","LLM(Pre)",IF((MID(E1140,5,2))="38","LLM(F)",IF((MID(E1140,5,2))="39","ICT",IF((MID(E1140,5,2))="40","MTCA",IF((MID(E1140,5,2))="41","MS-PH",IF((MID(E1140,5,2))="42","ARCH",IF((MID(E1140,5,2))="43","THM",IF((MID(E1140,5,2))="44","MS-SWE",IF((MID(E1140,5,2))="45","ENTRE",IF((MID(E1140,5,2))="46","M-PHARM",IF((MID(E1140,5,2))="47","CIVIL-ENG",0)))))))))))))))))))))))))))))))))))))</f>
        <v/>
      </c>
      <c r="G1140" s="49">
        <f>IF((LEFT(E1140,3))="063","Fall-2006",IF((LEFT(E1140,3))="071","Spring-2007",IF((LEFT(E1140,3))="072","Summer-2007",IF((LEFT(E1140,3))="073","Fall-2007",IF((LEFT(E1140,3))="081","Spring-2008",IF((LEFT(E1140,3))="082","Summer-2008",IF((LEFT(E1140,3))="083","Fall-2008",IF((LEFT(E1140,3))="091","Spring-2009",IF((LEFT(E1140,3))="092","Summer-2009",IF((LEFT(E1140,3))="093","Fall-2009",IF((LEFT(E1140,3))="101","Spring-2010",IF((LEFT(E1140,3))="102","Summer-2010",IF((LEFT(E1140,3))="103","Fall-2010",IF((LEFT(E1140,3))="111","Spring-2011",IF((LEFT(E1140,3))="112","Summer-2011",IF((LEFT(E1140,3))="113","Fall-2011",IF((LEFT(E1140,3))="121","Spring-2012",IF((LEFT(E1140,3))="122","Summer-2012",IF((LEFT(E1140,3))="123","Fall-2012",IF((LEFT(E1140,3))="131","Spring-2013",IF((LEFT(E1140,3))="132","Summer-2013",IF((LEFT(E1140,3))="133","Fall-2013",IF((LEFT(E1140,3))="141","Spring-2014",IF((LEFT(E1140,3))="142","Summer-2014",IF((LEFT(E1140,3))="143","Fall-2014",0)))))))))))))))))))))))))</f>
        <v/>
      </c>
      <c r="H1140" s="83" t="inlineStr">
        <is>
          <t>Summer-2015</t>
        </is>
      </c>
      <c r="I1140" s="81" t="inlineStr">
        <is>
          <t>-</t>
        </is>
      </c>
      <c r="J1140" s="83" t="inlineStr">
        <is>
          <t>-</t>
        </is>
      </c>
      <c r="K1140" s="83" t="inlineStr">
        <is>
          <t>25/13/A (4th Floor) Block
#C, Tajmahal Road
Mohammadpur, Dhaka</t>
        </is>
      </c>
      <c r="L1140" s="83" t="inlineStr">
        <is>
          <t>Hospital Road, PS&amp;PO: 
Patharghata, 
Dist: Barguna</t>
        </is>
      </c>
      <c r="M1140" s="82" t="n">
        <v>1726826925</v>
      </c>
      <c r="N1140" s="83" t="inlineStr">
        <is>
          <t>mati_mj@yahoo.com</t>
        </is>
      </c>
      <c r="O1140" s="51" t="n"/>
      <c r="P1140" s="51" t="n"/>
      <c r="R1140" s="51" t="n"/>
      <c r="S1140" s="51" t="n"/>
      <c r="T1140" s="51" t="n"/>
      <c r="U1140" s="51" t="n"/>
      <c r="V1140" s="51" t="n"/>
      <c r="W1140" s="51" t="n"/>
      <c r="X1140" s="51" t="n"/>
      <c r="Y1140" s="51" t="n"/>
      <c r="Z1140" s="51" t="n"/>
      <c r="AA1140" s="51" t="n"/>
      <c r="AB1140" s="51" t="n"/>
    </row>
    <row customHeight="1" ht="12.75" r="1141" s="161">
      <c r="A1141" s="10" t="n"/>
      <c r="B1141" s="85" t="n">
        <v>1144</v>
      </c>
      <c r="C1141" s="77" t="n"/>
      <c r="D1141" s="98" t="inlineStr">
        <is>
          <t>Md. Shafiqul Islam</t>
        </is>
      </c>
      <c r="E1141" s="98" t="inlineStr">
        <is>
          <t>113-33-727</t>
        </is>
      </c>
      <c r="F1141" s="49">
        <f>IF((MID(E1141,5,2))="10","ENG",IF((MID(E1141,5,2))="11","BBA",IF((MID(E1141,5,2))="12","MBA(E)",IF((MID(E1141,5,2))="14","MBA",IF((MID(E1141,5,2))="15","CSE",IF((MID(E1141,5,2))="16","CIS",IF((MID(E1141,5,2))="17","MS-MIS",IF((MID(E1141,5,2))="18","B.COM",IF((MID(E1141,5,2))="19","ETE",IF((MID(E1141,5,2))="20","CS",IF((MID(E1141,5,2))="21","MA-ENG(P)",IF((MID(E1141,5,2))="22","MA-ENG(F)",IF((MID(E1141,5,2))="23","TE",IF((MID(E1141,5,2))="24","JMC",IF((MID(E1141,5,2))="25","MS-CSE",IF((MID(E1141,5,2))="26","LLB(H)",IF((MID(E1141,5,2))="27","BRE",IF((MID(E1141,5,2))="28","MSS-JMC",IF((MID(E1141,5,2))="29","PHARMACY",IF((MID(E1141,5,2))="30","ESDM",IF((MID(E1141,5,2))="31","MS-ETE",IF((MID(E1141,5,2))="32","MS-TE",IF((MID(E1141,5,2))="33","EEE",IF((MID(E1141,5,2))="34","NFE",IF((MID(E1141,5,2))="35","SWE",IF((MID(E1141,5,2))="36","LLB(P)",IF((MID(E1141,5,2))="37","LLM(Pre)",IF((MID(E1141,5,2))="38","LLM(F)",IF((MID(E1141,5,2))="39","ICT",IF((MID(E1141,5,2))="40","MTCA",IF((MID(E1141,5,2))="41","MS-PH",IF((MID(E1141,5,2))="42","ARCH",IF((MID(E1141,5,2))="43","THM",IF((MID(E1141,5,2))="44","MS-SWE",IF((MID(E1141,5,2))="45","ENTRE",IF((MID(E1141,5,2))="46","M-PHARM",IF((MID(E1141,5,2))="47","CIVIL-ENG",0)))))))))))))))))))))))))))))))))))))</f>
        <v/>
      </c>
      <c r="G1141" s="90">
        <f>IF((LEFT(E1141,3))="063","Fall-2006",IF((LEFT(E1141,3))="071","Spring-2007",IF((LEFT(E1141,3))="072","Summer-2007",IF((LEFT(E1141,3))="073","Fall-2007",IF((LEFT(E1141,3))="081","Spring-2008",IF((LEFT(E1141,3))="082","Summer-2008",IF((LEFT(E1141,3))="083","Fall-2008",IF((LEFT(E1141,3))="091","Spring-2009",IF((LEFT(E1141,3))="092","Summer-2009",IF((LEFT(E1141,3))="093","Fall-2009",IF((LEFT(E1141,3))="101","Spring-2010",IF((LEFT(E1141,3))="102","Summer-2010",IF((LEFT(E1141,3))="103","Fall-2010",IF((LEFT(E1141,3))="111","Spring-2011",IF((LEFT(E1141,3))="112","Summer-2011",IF((LEFT(E1141,3))="113","Fall-2011",IF((LEFT(E1141,3))="121","Spring-2012",IF((LEFT(E1141,3))="122","Summer-2012",IF((LEFT(E1141,3))="123","Fall-2012",IF((LEFT(E1141,3))="131","Spring-2013",IF((LEFT(E1141,3))="132","Summer-2013",IF((LEFT(E1141,3))="133","Fall-2013",IF((LEFT(E1141,3))="141","Spring-2014",IF((LEFT(E1141,3))="142","Summer-2014",IF((LEFT(E1141,3))="143","Fall-2014",0)))))))))))))))))))))))))</f>
        <v/>
      </c>
      <c r="H1141" s="77" t="inlineStr">
        <is>
          <t>Spring 2015</t>
        </is>
      </c>
      <c r="I1141" s="71" t="inlineStr">
        <is>
          <t>-</t>
        </is>
      </c>
      <c r="J1141" s="77" t="inlineStr">
        <is>
          <t>-</t>
        </is>
      </c>
      <c r="K1141" s="77" t="inlineStr">
        <is>
          <t>23/A, Edris Rokeya Monir,
Shukrabad, Dhanmondi
Dhaka</t>
        </is>
      </c>
      <c r="L1141" s="77" t="inlineStr">
        <is>
          <t>Vill: Harekrishnapur,
Post&amp; Thana: 
Mohammadpur, Magura</t>
        </is>
      </c>
      <c r="M1141" s="76" t="inlineStr">
        <is>
          <t>8801911174422</t>
        </is>
      </c>
      <c r="N1141" s="77" t="inlineStr">
        <is>
          <t>shafiqul4422@gmail.com</t>
        </is>
      </c>
    </row>
    <row customHeight="1" ht="12.75" r="1142" s="161">
      <c r="A1142" s="10" t="n"/>
      <c r="B1142" s="85" t="n">
        <v>1145</v>
      </c>
      <c r="C1142" s="77" t="n"/>
      <c r="D1142" s="98" t="inlineStr">
        <is>
          <t>Al-Amin</t>
        </is>
      </c>
      <c r="E1142" s="98" t="inlineStr">
        <is>
          <t>103-23-2092</t>
        </is>
      </c>
      <c r="F1142" s="49">
        <f>IF((MID(E1142,5,2))="10","ENG",IF((MID(E1142,5,2))="11","BBA",IF((MID(E1142,5,2))="12","MBA(E)",IF((MID(E1142,5,2))="14","MBA",IF((MID(E1142,5,2))="15","CSE",IF((MID(E1142,5,2))="16","CIS",IF((MID(E1142,5,2))="17","MS-MIS",IF((MID(E1142,5,2))="18","B.COM",IF((MID(E1142,5,2))="19","ETE",IF((MID(E1142,5,2))="20","CS",IF((MID(E1142,5,2))="21","MA-ENG(P)",IF((MID(E1142,5,2))="22","MA-ENG(F)",IF((MID(E1142,5,2))="23","TE",IF((MID(E1142,5,2))="24","JMC",IF((MID(E1142,5,2))="25","MS-CSE",IF((MID(E1142,5,2))="26","LLB(H)",IF((MID(E1142,5,2))="27","BRE",IF((MID(E1142,5,2))="28","MSS-JMC",IF((MID(E1142,5,2))="29","PHARMACY",IF((MID(E1142,5,2))="30","ESDM",IF((MID(E1142,5,2))="31","MS-ETE",IF((MID(E1142,5,2))="32","MS-TE",IF((MID(E1142,5,2))="33","EEE",IF((MID(E1142,5,2))="34","NFE",IF((MID(E1142,5,2))="35","SWE",IF((MID(E1142,5,2))="36","LLB(P)",IF((MID(E1142,5,2))="37","LLM(Pre)",IF((MID(E1142,5,2))="38","LLM(F)",IF((MID(E1142,5,2))="39","ICT",IF((MID(E1142,5,2))="40","MTCA",IF((MID(E1142,5,2))="41","MS-PH",IF((MID(E1142,5,2))="42","ARCH",IF((MID(E1142,5,2))="43","THM",IF((MID(E1142,5,2))="44","MS-SWE",IF((MID(E1142,5,2))="45","ENTRE",IF((MID(E1142,5,2))="46","M-PHARM",IF((MID(E1142,5,2))="47","CIVIL-ENG",0)))))))))))))))))))))))))))))))))))))</f>
        <v/>
      </c>
      <c r="G1142" s="90">
        <f>IF((LEFT(E1142,3))="063","Fall-2006",IF((LEFT(E1142,3))="071","Spring-2007",IF((LEFT(E1142,3))="072","Summer-2007",IF((LEFT(E1142,3))="073","Fall-2007",IF((LEFT(E1142,3))="081","Spring-2008",IF((LEFT(E1142,3))="082","Summer-2008",IF((LEFT(E1142,3))="083","Fall-2008",IF((LEFT(E1142,3))="091","Spring-2009",IF((LEFT(E1142,3))="092","Summer-2009",IF((LEFT(E1142,3))="093","Fall-2009",IF((LEFT(E1142,3))="101","Spring-2010",IF((LEFT(E1142,3))="102","Summer-2010",IF((LEFT(E1142,3))="103","Fall-2010",IF((LEFT(E1142,3))="111","Spring-2011",IF((LEFT(E1142,3))="112","Summer-2011",IF((LEFT(E1142,3))="113","Fall-2011",IF((LEFT(E1142,3))="121","Spring-2012",IF((LEFT(E1142,3))="122","Summer-2012",IF((LEFT(E1142,3))="123","Fall-2012",IF((LEFT(E1142,3))="131","Spring-2013",IF((LEFT(E1142,3))="132","Summer-2013",IF((LEFT(E1142,3))="133","Fall-2013",IF((LEFT(E1142,3))="141","Spring-2014",IF((LEFT(E1142,3))="142","Summer-2014",IF((LEFT(E1142,3))="143","Fall-2014",0)))))))))))))))))))))))))</f>
        <v/>
      </c>
      <c r="H1142" s="77" t="inlineStr">
        <is>
          <t>Fall 2014</t>
        </is>
      </c>
      <c r="I1142" s="71" t="inlineStr">
        <is>
          <t>Dekko Group</t>
        </is>
      </c>
      <c r="J1142" s="77" t="inlineStr">
        <is>
          <t>Jr.
Marchandiser</t>
        </is>
      </c>
      <c r="K1142" s="77" t="inlineStr">
        <is>
          <t>Rupnagar Tinsel, R#12
H#384, Mirpur, Dhaka-1216</t>
        </is>
      </c>
      <c r="L1142" s="77" t="inlineStr">
        <is>
          <t>Rupnagar Tinsel, R#12
H#384, Mirpur, Dhaka-1216</t>
        </is>
      </c>
      <c r="M1142" s="76" t="inlineStr">
        <is>
          <t>8801841296853</t>
        </is>
      </c>
      <c r="N1142" s="77" t="inlineStr">
        <is>
          <t>alamin@dekkoasulia.com</t>
        </is>
      </c>
    </row>
    <row customHeight="1" ht="12.75" r="1143" s="161">
      <c r="A1143" s="10" t="n"/>
      <c r="B1143" s="85" t="n">
        <v>1146</v>
      </c>
      <c r="C1143" s="77" t="n"/>
      <c r="D1143" s="98" t="inlineStr">
        <is>
          <t>Md. Ali Aslam 
Hossain Rasel</t>
        </is>
      </c>
      <c r="E1143" s="98" t="inlineStr">
        <is>
          <t>082-11-510</t>
        </is>
      </c>
      <c r="F1143" s="49">
        <f>IF((MID(E1143,5,2))="10","ENG",IF((MID(E1143,5,2))="11","BBA",IF((MID(E1143,5,2))="12","MBA(E)",IF((MID(E1143,5,2))="14","MBA",IF((MID(E1143,5,2))="15","CSE",IF((MID(E1143,5,2))="16","CIS",IF((MID(E1143,5,2))="17","MS-MIS",IF((MID(E1143,5,2))="18","B.COM",IF((MID(E1143,5,2))="19","ETE",IF((MID(E1143,5,2))="20","CS",IF((MID(E1143,5,2))="21","MA-ENG(P)",IF((MID(E1143,5,2))="22","MA-ENG(F)",IF((MID(E1143,5,2))="23","TE",IF((MID(E1143,5,2))="24","JMC",IF((MID(E1143,5,2))="25","MS-CSE",IF((MID(E1143,5,2))="26","LLB(H)",IF((MID(E1143,5,2))="27","BRE",IF((MID(E1143,5,2))="28","MSS-JMC",IF((MID(E1143,5,2))="29","PHARMACY",IF((MID(E1143,5,2))="30","ESDM",IF((MID(E1143,5,2))="31","MS-ETE",IF((MID(E1143,5,2))="32","MS-TE",IF((MID(E1143,5,2))="33","EEE",IF((MID(E1143,5,2))="34","NFE",IF((MID(E1143,5,2))="35","SWE",IF((MID(E1143,5,2))="36","LLB(P)",IF((MID(E1143,5,2))="37","LLM(Pre)",IF((MID(E1143,5,2))="38","LLM(F)",IF((MID(E1143,5,2))="39","ICT",IF((MID(E1143,5,2))="40","MTCA",IF((MID(E1143,5,2))="41","MS-PH",IF((MID(E1143,5,2))="42","ARCH",IF((MID(E1143,5,2))="43","THM",IF((MID(E1143,5,2))="44","MS-SWE",IF((MID(E1143,5,2))="45","ENTRE",IF((MID(E1143,5,2))="46","M-PHARM",IF((MID(E1143,5,2))="47","CIVIL-ENG",0)))))))))))))))))))))))))))))))))))))</f>
        <v/>
      </c>
      <c r="G1143" s="90">
        <f>IF((LEFT(E1143,3))="063","Fall-2006",IF((LEFT(E1143,3))="071","Spring-2007",IF((LEFT(E1143,3))="072","Summer-2007",IF((LEFT(E1143,3))="073","Fall-2007",IF((LEFT(E1143,3))="081","Spring-2008",IF((LEFT(E1143,3))="082","Summer-2008",IF((LEFT(E1143,3))="083","Fall-2008",IF((LEFT(E1143,3))="091","Spring-2009",IF((LEFT(E1143,3))="092","Summer-2009",IF((LEFT(E1143,3))="093","Fall-2009",IF((LEFT(E1143,3))="101","Spring-2010",IF((LEFT(E1143,3))="102","Summer-2010",IF((LEFT(E1143,3))="103","Fall-2010",IF((LEFT(E1143,3))="111","Spring-2011",IF((LEFT(E1143,3))="112","Summer-2011",IF((LEFT(E1143,3))="113","Fall-2011",IF((LEFT(E1143,3))="121","Spring-2012",IF((LEFT(E1143,3))="122","Summer-2012",IF((LEFT(E1143,3))="123","Fall-2012",IF((LEFT(E1143,3))="131","Spring-2013",IF((LEFT(E1143,3))="132","Summer-2013",IF((LEFT(E1143,3))="133","Fall-2013",IF((LEFT(E1143,3))="141","Spring-2014",IF((LEFT(E1143,3))="142","Summer-2014",IF((LEFT(E1143,3))="143","Fall-2014",0)))))))))))))))))))))))))</f>
        <v/>
      </c>
      <c r="H1143" s="77" t="inlineStr">
        <is>
          <t>Spring 2015</t>
        </is>
      </c>
      <c r="I1143" s="71" t="inlineStr">
        <is>
          <t>Total Gas Co.</t>
        </is>
      </c>
      <c r="J1143" s="77" t="inlineStr">
        <is>
          <t>Service
Holder</t>
        </is>
      </c>
      <c r="K1143" s="77" t="inlineStr">
        <is>
          <t>-</t>
        </is>
      </c>
      <c r="L1143" s="77" t="inlineStr">
        <is>
          <t>Vill: Panchdewly, PO:
Bishalpur, Sherpur
Bogra</t>
        </is>
      </c>
      <c r="M1143" s="76" t="inlineStr">
        <is>
          <t>8801771140599</t>
        </is>
      </c>
      <c r="N1143" s="77" t="inlineStr">
        <is>
          <t>rasel1223@gmail.com</t>
        </is>
      </c>
    </row>
    <row customHeight="1" ht="12.75" r="1144" s="161">
      <c r="A1144" s="10" t="n"/>
      <c r="B1144" s="85" t="n">
        <v>1147</v>
      </c>
      <c r="C1144" s="77" t="n"/>
      <c r="D1144" s="98" t="inlineStr">
        <is>
          <t>Md. Zakir Hossen</t>
        </is>
      </c>
      <c r="E1144" s="98" t="inlineStr">
        <is>
          <t>103-11-1745</t>
        </is>
      </c>
      <c r="F1144" s="49">
        <f>IF((MID(E1144,5,2))="10","ENG",IF((MID(E1144,5,2))="11","BBA",IF((MID(E1144,5,2))="12","MBA(E)",IF((MID(E1144,5,2))="14","MBA",IF((MID(E1144,5,2))="15","CSE",IF((MID(E1144,5,2))="16","CIS",IF((MID(E1144,5,2))="17","MS-MIS",IF((MID(E1144,5,2))="18","B.COM",IF((MID(E1144,5,2))="19","ETE",IF((MID(E1144,5,2))="20","CS",IF((MID(E1144,5,2))="21","MA-ENG(P)",IF((MID(E1144,5,2))="22","MA-ENG(F)",IF((MID(E1144,5,2))="23","TE",IF((MID(E1144,5,2))="24","JMC",IF((MID(E1144,5,2))="25","MS-CSE",IF((MID(E1144,5,2))="26","LLB(H)",IF((MID(E1144,5,2))="27","BRE",IF((MID(E1144,5,2))="28","MSS-JMC",IF((MID(E1144,5,2))="29","PHARMACY",IF((MID(E1144,5,2))="30","ESDM",IF((MID(E1144,5,2))="31","MS-ETE",IF((MID(E1144,5,2))="32","MS-TE",IF((MID(E1144,5,2))="33","EEE",IF((MID(E1144,5,2))="34","NFE",IF((MID(E1144,5,2))="35","SWE",IF((MID(E1144,5,2))="36","LLB(P)",IF((MID(E1144,5,2))="37","LLM(Pre)",IF((MID(E1144,5,2))="38","LLM(F)",IF((MID(E1144,5,2))="39","ICT",IF((MID(E1144,5,2))="40","MTCA",IF((MID(E1144,5,2))="41","MS-PH",IF((MID(E1144,5,2))="42","ARCH",IF((MID(E1144,5,2))="43","THM",IF((MID(E1144,5,2))="44","MS-SWE",IF((MID(E1144,5,2))="45","ENTRE",IF((MID(E1144,5,2))="46","M-PHARM",IF((MID(E1144,5,2))="47","CIVIL-ENG",0)))))))))))))))))))))))))))))))))))))</f>
        <v/>
      </c>
      <c r="G1144" s="90">
        <f>IF((LEFT(E1144,3))="063","Fall-2006",IF((LEFT(E1144,3))="071","Spring-2007",IF((LEFT(E1144,3))="072","Summer-2007",IF((LEFT(E1144,3))="073","Fall-2007",IF((LEFT(E1144,3))="081","Spring-2008",IF((LEFT(E1144,3))="082","Summer-2008",IF((LEFT(E1144,3))="083","Fall-2008",IF((LEFT(E1144,3))="091","Spring-2009",IF((LEFT(E1144,3))="092","Summer-2009",IF((LEFT(E1144,3))="093","Fall-2009",IF((LEFT(E1144,3))="101","Spring-2010",IF((LEFT(E1144,3))="102","Summer-2010",IF((LEFT(E1144,3))="103","Fall-2010",IF((LEFT(E1144,3))="111","Spring-2011",IF((LEFT(E1144,3))="112","Summer-2011",IF((LEFT(E1144,3))="113","Fall-2011",IF((LEFT(E1144,3))="121","Spring-2012",IF((LEFT(E1144,3))="122","Summer-2012",IF((LEFT(E1144,3))="123","Fall-2012",IF((LEFT(E1144,3))="131","Spring-2013",IF((LEFT(E1144,3))="132","Summer-2013",IF((LEFT(E1144,3))="133","Fall-2013",IF((LEFT(E1144,3))="141","Spring-2014",IF((LEFT(E1144,3))="142","Summer-2014",IF((LEFT(E1144,3))="143","Fall-2014",0)))))))))))))))))))))))))</f>
        <v/>
      </c>
      <c r="H1144" s="77" t="inlineStr">
        <is>
          <t>Summer
2014</t>
        </is>
      </c>
      <c r="I1144" s="71" t="inlineStr">
        <is>
          <t>-</t>
        </is>
      </c>
      <c r="J1144" s="77" t="inlineStr">
        <is>
          <t>-</t>
        </is>
      </c>
      <c r="K1144" s="77" t="inlineStr">
        <is>
          <t>X-7, Norjahan Road, 
Mohammadpur, Dhaka</t>
        </is>
      </c>
      <c r="L1144" s="77" t="inlineStr">
        <is>
          <t>Vill: Ganjabari PO:
Fuhcibari, Panchagarh</t>
        </is>
      </c>
      <c r="M1144" s="76" t="inlineStr">
        <is>
          <t>8801728131125</t>
        </is>
      </c>
      <c r="N1144" s="77" t="inlineStr">
        <is>
          <t>zakirhossen105@gmail.com</t>
        </is>
      </c>
    </row>
    <row customHeight="1" ht="12.75" r="1145" s="161">
      <c r="A1145" s="10" t="n"/>
      <c r="B1145" s="85" t="n">
        <v>1148</v>
      </c>
      <c r="C1145" s="77" t="n"/>
      <c r="D1145" s="98" t="inlineStr">
        <is>
          <t>Amit Rock Costa</t>
        </is>
      </c>
      <c r="E1145" s="98" t="inlineStr">
        <is>
          <t>083-11-542</t>
        </is>
      </c>
      <c r="F1145" s="49">
        <f>IF((MID(E1145,5,2))="10","ENG",IF((MID(E1145,5,2))="11","BBA",IF((MID(E1145,5,2))="12","MBA(E)",IF((MID(E1145,5,2))="14","MBA",IF((MID(E1145,5,2))="15","CSE",IF((MID(E1145,5,2))="16","CIS",IF((MID(E1145,5,2))="17","MS-MIS",IF((MID(E1145,5,2))="18","B.COM",IF((MID(E1145,5,2))="19","ETE",IF((MID(E1145,5,2))="20","CS",IF((MID(E1145,5,2))="21","MA-ENG(P)",IF((MID(E1145,5,2))="22","MA-ENG(F)",IF((MID(E1145,5,2))="23","TE",IF((MID(E1145,5,2))="24","JMC",IF((MID(E1145,5,2))="25","MS-CSE",IF((MID(E1145,5,2))="26","LLB(H)",IF((MID(E1145,5,2))="27","BRE",IF((MID(E1145,5,2))="28","MSS-JMC",IF((MID(E1145,5,2))="29","PHARMACY",IF((MID(E1145,5,2))="30","ESDM",IF((MID(E1145,5,2))="31","MS-ETE",IF((MID(E1145,5,2))="32","MS-TE",IF((MID(E1145,5,2))="33","EEE",IF((MID(E1145,5,2))="34","NFE",IF((MID(E1145,5,2))="35","SWE",IF((MID(E1145,5,2))="36","LLB(P)",IF((MID(E1145,5,2))="37","LLM(Pre)",IF((MID(E1145,5,2))="38","LLM(F)",IF((MID(E1145,5,2))="39","ICT",IF((MID(E1145,5,2))="40","MTCA",IF((MID(E1145,5,2))="41","MS-PH",IF((MID(E1145,5,2))="42","ARCH",IF((MID(E1145,5,2))="43","THM",IF((MID(E1145,5,2))="44","MS-SWE",IF((MID(E1145,5,2))="45","ENTRE",IF((MID(E1145,5,2))="46","M-PHARM",IF((MID(E1145,5,2))="47","CIVIL-ENG",0)))))))))))))))))))))))))))))))))))))</f>
        <v/>
      </c>
      <c r="G1145" s="90">
        <f>IF((LEFT(E1145,3))="063","Fall-2006",IF((LEFT(E1145,3))="071","Spring-2007",IF((LEFT(E1145,3))="072","Summer-2007",IF((LEFT(E1145,3))="073","Fall-2007",IF((LEFT(E1145,3))="081","Spring-2008",IF((LEFT(E1145,3))="082","Summer-2008",IF((LEFT(E1145,3))="083","Fall-2008",IF((LEFT(E1145,3))="091","Spring-2009",IF((LEFT(E1145,3))="092","Summer-2009",IF((LEFT(E1145,3))="093","Fall-2009",IF((LEFT(E1145,3))="101","Spring-2010",IF((LEFT(E1145,3))="102","Summer-2010",IF((LEFT(E1145,3))="103","Fall-2010",IF((LEFT(E1145,3))="111","Spring-2011",IF((LEFT(E1145,3))="112","Summer-2011",IF((LEFT(E1145,3))="113","Fall-2011",IF((LEFT(E1145,3))="121","Spring-2012",IF((LEFT(E1145,3))="122","Summer-2012",IF((LEFT(E1145,3))="123","Fall-2012",IF((LEFT(E1145,3))="131","Spring-2013",IF((LEFT(E1145,3))="132","Summer-2013",IF((LEFT(E1145,3))="133","Fall-2013",IF((LEFT(E1145,3))="141","Spring-2014",IF((LEFT(E1145,3))="142","Summer-2014",IF((LEFT(E1145,3))="143","Fall-2014",0)))))))))))))))))))))))))</f>
        <v/>
      </c>
      <c r="H1145" s="77" t="inlineStr">
        <is>
          <t>Fall 2014</t>
        </is>
      </c>
      <c r="I1145" s="71" t="inlineStr">
        <is>
          <t>FCI Group</t>
        </is>
      </c>
      <c r="J1145" s="77" t="inlineStr">
        <is>
          <t>Marchandiser</t>
        </is>
      </c>
      <c r="K1145" s="77" t="inlineStr">
        <is>
          <t>-</t>
        </is>
      </c>
      <c r="L1145" s="77" t="inlineStr">
        <is>
          <t>82/2, Block-A, East 
Rajasion, Savar, Dhaka</t>
        </is>
      </c>
      <c r="M1145" s="76" t="inlineStr">
        <is>
          <t>8801676349343</t>
        </is>
      </c>
      <c r="N1145" s="77" t="inlineStr">
        <is>
          <t>rockamitcosta12@yahoo.com</t>
        </is>
      </c>
    </row>
    <row customHeight="1" ht="25.5" r="1146" s="161">
      <c r="A1146" s="10" t="n"/>
      <c r="B1146" s="85" t="n">
        <v>1149</v>
      </c>
      <c r="C1146" s="77" t="n"/>
      <c r="D1146" s="98" t="inlineStr">
        <is>
          <t>Md. Mesarul Haque</t>
        </is>
      </c>
      <c r="E1146" s="98" t="inlineStr">
        <is>
          <t>113-11-2214</t>
        </is>
      </c>
      <c r="F1146" s="49">
        <f>IF((MID(E1146,5,2))="10","ENG",IF((MID(E1146,5,2))="11","BBA",IF((MID(E1146,5,2))="12","MBA(E)",IF((MID(E1146,5,2))="14","MBA",IF((MID(E1146,5,2))="15","CSE",IF((MID(E1146,5,2))="16","CIS",IF((MID(E1146,5,2))="17","MS-MIS",IF((MID(E1146,5,2))="18","B.COM",IF((MID(E1146,5,2))="19","ETE",IF((MID(E1146,5,2))="20","CS",IF((MID(E1146,5,2))="21","MA-ENG(P)",IF((MID(E1146,5,2))="22","MA-ENG(F)",IF((MID(E1146,5,2))="23","TE",IF((MID(E1146,5,2))="24","JMC",IF((MID(E1146,5,2))="25","MS-CSE",IF((MID(E1146,5,2))="26","LLB(H)",IF((MID(E1146,5,2))="27","BRE",IF((MID(E1146,5,2))="28","MSS-JMC",IF((MID(E1146,5,2))="29","PHARMACY",IF((MID(E1146,5,2))="30","ESDM",IF((MID(E1146,5,2))="31","MS-ETE",IF((MID(E1146,5,2))="32","MS-TE",IF((MID(E1146,5,2))="33","EEE",IF((MID(E1146,5,2))="34","NFE",IF((MID(E1146,5,2))="35","SWE",IF((MID(E1146,5,2))="36","LLB(P)",IF((MID(E1146,5,2))="37","LLM(Pre)",IF((MID(E1146,5,2))="38","LLM(F)",IF((MID(E1146,5,2))="39","ICT",IF((MID(E1146,5,2))="40","MTCA",IF((MID(E1146,5,2))="41","MS-PH",IF((MID(E1146,5,2))="42","ARCH",IF((MID(E1146,5,2))="43","THM",IF((MID(E1146,5,2))="44","MS-SWE",IF((MID(E1146,5,2))="45","ENTRE",IF((MID(E1146,5,2))="46","M-PHARM",IF((MID(E1146,5,2))="47","CIVIL-ENG",0)))))))))))))))))))))))))))))))))))))</f>
        <v/>
      </c>
      <c r="G1146" s="90">
        <f>IF((LEFT(E1146,3))="063","Fall-2006",IF((LEFT(E1146,3))="071","Spring-2007",IF((LEFT(E1146,3))="072","Summer-2007",IF((LEFT(E1146,3))="073","Fall-2007",IF((LEFT(E1146,3))="081","Spring-2008",IF((LEFT(E1146,3))="082","Summer-2008",IF((LEFT(E1146,3))="083","Fall-2008",IF((LEFT(E1146,3))="091","Spring-2009",IF((LEFT(E1146,3))="092","Summer-2009",IF((LEFT(E1146,3))="093","Fall-2009",IF((LEFT(E1146,3))="101","Spring-2010",IF((LEFT(E1146,3))="102","Summer-2010",IF((LEFT(E1146,3))="103","Fall-2010",IF((LEFT(E1146,3))="111","Spring-2011",IF((LEFT(E1146,3))="112","Summer-2011",IF((LEFT(E1146,3))="113","Fall-2011",IF((LEFT(E1146,3))="121","Spring-2012",IF((LEFT(E1146,3))="122","Summer-2012",IF((LEFT(E1146,3))="123","Fall-2012",IF((LEFT(E1146,3))="131","Spring-2013",IF((LEFT(E1146,3))="132","Summer-2013",IF((LEFT(E1146,3))="133","Fall-2013",IF((LEFT(E1146,3))="141","Spring-2014",IF((LEFT(E1146,3))="142","Summer-2014",IF((LEFT(E1146,3))="143","Fall-2014",0)))))))))))))))))))))))))</f>
        <v/>
      </c>
      <c r="H1146" s="77" t="inlineStr">
        <is>
          <t>Fall 2015</t>
        </is>
      </c>
      <c r="I1146" s="71" t="inlineStr">
        <is>
          <t>Philip Morrk
International</t>
        </is>
      </c>
      <c r="J1146" s="77" t="inlineStr">
        <is>
          <t>Brand
Promoters</t>
        </is>
      </c>
      <c r="K1146" s="77" t="inlineStr">
        <is>
          <t>-</t>
        </is>
      </c>
      <c r="L1146" s="77" t="inlineStr">
        <is>
          <t>Kanlat, Shibgonj,
Chapainawabganj</t>
        </is>
      </c>
      <c r="M1146" s="76" t="inlineStr">
        <is>
          <t>8801712599850</t>
        </is>
      </c>
      <c r="N1146" s="77" t="inlineStr">
        <is>
          <t>mesarul01@gmail.com</t>
        </is>
      </c>
    </row>
    <row customHeight="1" ht="12.75" r="1147" s="161">
      <c r="A1147" s="10" t="n"/>
      <c r="B1147" s="85" t="n">
        <v>1150</v>
      </c>
      <c r="C1147" s="78" t="n"/>
      <c r="D1147" s="98" t="inlineStr">
        <is>
          <t xml:space="preserve">Abu Hanif </t>
        </is>
      </c>
      <c r="E1147" s="98" t="inlineStr">
        <is>
          <t>112-26-224</t>
        </is>
      </c>
      <c r="F1147" s="49">
        <f>IF((MID(E1147,5,2))="10","ENG",IF((MID(E1147,5,2))="11","BBA",IF((MID(E1147,5,2))="12","MBA(E)",IF((MID(E1147,5,2))="14","MBA",IF((MID(E1147,5,2))="15","CSE",IF((MID(E1147,5,2))="16","CIS",IF((MID(E1147,5,2))="17","MS-MIS",IF((MID(E1147,5,2))="18","B.COM",IF((MID(E1147,5,2))="19","ETE",IF((MID(E1147,5,2))="20","CS",IF((MID(E1147,5,2))="21","MA-ENG(P)",IF((MID(E1147,5,2))="22","MA-ENG(F)",IF((MID(E1147,5,2))="23","TE",IF((MID(E1147,5,2))="24","JMC",IF((MID(E1147,5,2))="25","MS-CSE",IF((MID(E1147,5,2))="26","LLB(H)",IF((MID(E1147,5,2))="27","BRE",IF((MID(E1147,5,2))="28","MSS-JMC",IF((MID(E1147,5,2))="29","PHARMACY",IF((MID(E1147,5,2))="30","ESDM",IF((MID(E1147,5,2))="31","MS-ETE",IF((MID(E1147,5,2))="32","MS-TE",IF((MID(E1147,5,2))="33","EEE",IF((MID(E1147,5,2))="34","NFE",IF((MID(E1147,5,2))="35","SWE",IF((MID(E1147,5,2))="36","LLB(P)",IF((MID(E1147,5,2))="37","LLM(Pre)",IF((MID(E1147,5,2))="38","LLM(F)",IF((MID(E1147,5,2))="39","ICT",IF((MID(E1147,5,2))="40","MTCA",IF((MID(E1147,5,2))="41","MS-PH",IF((MID(E1147,5,2))="42","ARCH",IF((MID(E1147,5,2))="43","THM",IF((MID(E1147,5,2))="44","MS-SWE",IF((MID(E1147,5,2))="45","ENTRE",IF((MID(E1147,5,2))="46","M-PHARM",IF((MID(E1147,5,2))="47","CIVIL-ENG",0)))))))))))))))))))))))))))))))))))))</f>
        <v/>
      </c>
      <c r="G1147" s="90">
        <f>IF((LEFT(E1147,3))="063","Fall-2006",IF((LEFT(E1147,3))="071","Spring-2007",IF((LEFT(E1147,3))="072","Summer-2007",IF((LEFT(E1147,3))="073","Fall-2007",IF((LEFT(E1147,3))="081","Spring-2008",IF((LEFT(E1147,3))="082","Summer-2008",IF((LEFT(E1147,3))="083","Fall-2008",IF((LEFT(E1147,3))="091","Spring-2009",IF((LEFT(E1147,3))="092","Summer-2009",IF((LEFT(E1147,3))="093","Fall-2009",IF((LEFT(E1147,3))="101","Spring-2010",IF((LEFT(E1147,3))="102","Summer-2010",IF((LEFT(E1147,3))="103","Fall-2010",IF((LEFT(E1147,3))="111","Spring-2011",IF((LEFT(E1147,3))="112","Summer-2011",IF((LEFT(E1147,3))="113","Fall-2011",IF((LEFT(E1147,3))="121","Spring-2012",IF((LEFT(E1147,3))="122","Summer-2012",IF((LEFT(E1147,3))="123","Fall-2012",IF((LEFT(E1147,3))="131","Spring-2013",IF((LEFT(E1147,3))="132","Summer-2013",IF((LEFT(E1147,3))="133","Fall-2013",IF((LEFT(E1147,3))="141","Spring-2014",IF((LEFT(E1147,3))="142","Summer-2014",IF((LEFT(E1147,3))="143","Fall-2014",0)))))))))))))))))))))))))</f>
        <v/>
      </c>
      <c r="H1147" s="77" t="inlineStr">
        <is>
          <t>Summer
2015</t>
        </is>
      </c>
      <c r="I1147" s="71" t="inlineStr">
        <is>
          <t>-</t>
        </is>
      </c>
      <c r="J1147" s="77" t="inlineStr">
        <is>
          <t>-</t>
        </is>
      </c>
      <c r="K1147" s="77" t="inlineStr">
        <is>
          <t>Kaderabad Housing, R#5
H#16, Mohammadpur
Dhaka-1207</t>
        </is>
      </c>
      <c r="L1147" s="77" t="inlineStr">
        <is>
          <t>Alipur, Kuakata, Kalapara,
Patuakhali, Barisal</t>
        </is>
      </c>
      <c r="M1147" s="76" t="inlineStr">
        <is>
          <t>8801677188055</t>
        </is>
      </c>
      <c r="N1147" s="77" t="inlineStr">
        <is>
          <t>abuhanif.daffodil@gmail.com</t>
        </is>
      </c>
    </row>
    <row customHeight="1" ht="12.75" r="1148" s="161">
      <c r="A1148" s="10" t="n"/>
      <c r="B1148" s="85" t="n">
        <v>1151</v>
      </c>
      <c r="C1148" s="78" t="inlineStr">
        <is>
          <t>04.04.17</t>
        </is>
      </c>
      <c r="D1148" s="98" t="inlineStr">
        <is>
          <t>Umme Habiba 
Khanam</t>
        </is>
      </c>
      <c r="E1148" s="98" t="inlineStr">
        <is>
          <t>111-11-231</t>
        </is>
      </c>
      <c r="F1148" s="49">
        <f>IF((MID(E1148,5,2))="10","ENG",IF((MID(E1148,5,2))="11","BBA",IF((MID(E1148,5,2))="12","MBA(E)",IF((MID(E1148,5,2))="14","MBA",IF((MID(E1148,5,2))="15","CSE",IF((MID(E1148,5,2))="16","CIS",IF((MID(E1148,5,2))="17","MS-MIS",IF((MID(E1148,5,2))="18","B.COM",IF((MID(E1148,5,2))="19","ETE",IF((MID(E1148,5,2))="20","CS",IF((MID(E1148,5,2))="21","MA-ENG(P)",IF((MID(E1148,5,2))="22","MA-ENG(F)",IF((MID(E1148,5,2))="23","TE",IF((MID(E1148,5,2))="24","JMC",IF((MID(E1148,5,2))="25","MS-CSE",IF((MID(E1148,5,2))="26","LLB(H)",IF((MID(E1148,5,2))="27","BRE",IF((MID(E1148,5,2))="28","MSS-JMC",IF((MID(E1148,5,2))="29","PHARMACY",IF((MID(E1148,5,2))="30","ESDM",IF((MID(E1148,5,2))="31","MS-ETE",IF((MID(E1148,5,2))="32","MS-TE",IF((MID(E1148,5,2))="33","EEE",IF((MID(E1148,5,2))="34","NFE",IF((MID(E1148,5,2))="35","SWE",IF((MID(E1148,5,2))="36","LLB(P)",IF((MID(E1148,5,2))="37","LLM(Pre)",IF((MID(E1148,5,2))="38","LLM(F)",IF((MID(E1148,5,2))="39","ICT",IF((MID(E1148,5,2))="40","MTCA",IF((MID(E1148,5,2))="41","MS-PH",IF((MID(E1148,5,2))="42","ARCH",IF((MID(E1148,5,2))="43","THM",IF((MID(E1148,5,2))="44","MS-SWE",IF((MID(E1148,5,2))="45","ENTRE",IF((MID(E1148,5,2))="46","M-PHARM",IF((MID(E1148,5,2))="47","CIVIL-ENG",0)))))))))))))))))))))))))))))))))))))</f>
        <v/>
      </c>
      <c r="G1148" s="90">
        <f>IF((LEFT(E1148,3))="063","Fall-2006",IF((LEFT(E1148,3))="071","Spring-2007",IF((LEFT(E1148,3))="072","Summer-2007",IF((LEFT(E1148,3))="073","Fall-2007",IF((LEFT(E1148,3))="081","Spring-2008",IF((LEFT(E1148,3))="082","Summer-2008",IF((LEFT(E1148,3))="083","Fall-2008",IF((LEFT(E1148,3))="091","Spring-2009",IF((LEFT(E1148,3))="092","Summer-2009",IF((LEFT(E1148,3))="093","Fall-2009",IF((LEFT(E1148,3))="101","Spring-2010",IF((LEFT(E1148,3))="102","Summer-2010",IF((LEFT(E1148,3))="103","Fall-2010",IF((LEFT(E1148,3))="111","Spring-2011",IF((LEFT(E1148,3))="112","Summer-2011",IF((LEFT(E1148,3))="113","Fall-2011",IF((LEFT(E1148,3))="121","Spring-2012",IF((LEFT(E1148,3))="122","Summer-2012",IF((LEFT(E1148,3))="123","Fall-2012",IF((LEFT(E1148,3))="131","Spring-2013",IF((LEFT(E1148,3))="132","Summer-2013",IF((LEFT(E1148,3))="133","Fall-2013",IF((LEFT(E1148,3))="141","Spring-2014",IF((LEFT(E1148,3))="142","Summer-2014",IF((LEFT(E1148,3))="143","Fall-2014",0)))))))))))))))))))))))))</f>
        <v/>
      </c>
      <c r="H1148" s="77" t="inlineStr">
        <is>
          <t>Spring 2014</t>
        </is>
      </c>
      <c r="I1148" s="71" t="inlineStr">
        <is>
          <t>-</t>
        </is>
      </c>
      <c r="J1148" s="77" t="inlineStr">
        <is>
          <t>-</t>
        </is>
      </c>
      <c r="K1148" s="77" t="inlineStr">
        <is>
          <t>147/5, Staff Road, Dhaka
Cantonment</t>
        </is>
      </c>
      <c r="L1148" s="77" t="inlineStr">
        <is>
          <t>Vill: Uttar Sreeramdi
PO,PS&amp; Dis: Chandpur</t>
        </is>
      </c>
      <c r="M1148" s="76" t="inlineStr">
        <is>
          <t>8801989004616</t>
        </is>
      </c>
      <c r="N1148" s="77" t="inlineStr">
        <is>
          <t>khan.ruma123@gmail.com</t>
        </is>
      </c>
    </row>
    <row customHeight="1" ht="25.5" r="1149" s="161">
      <c r="A1149" s="10" t="n"/>
      <c r="B1149" s="85" t="n">
        <v>1152</v>
      </c>
      <c r="C1149" s="77" t="n"/>
      <c r="D1149" s="98" t="inlineStr">
        <is>
          <t>Tushar Kanti Kundu</t>
        </is>
      </c>
      <c r="E1149" s="98" t="inlineStr">
        <is>
          <t>123-36-026</t>
        </is>
      </c>
      <c r="F1149" s="49">
        <f>IF((MID(E1149,5,2))="10","ENG",IF((MID(E1149,5,2))="11","BBA",IF((MID(E1149,5,2))="12","MBA(E)",IF((MID(E1149,5,2))="14","MBA",IF((MID(E1149,5,2))="15","CSE",IF((MID(E1149,5,2))="16","CIS",IF((MID(E1149,5,2))="17","MS-MIS",IF((MID(E1149,5,2))="18","B.COM",IF((MID(E1149,5,2))="19","ETE",IF((MID(E1149,5,2))="20","CS",IF((MID(E1149,5,2))="21","MA-ENG(P)",IF((MID(E1149,5,2))="22","MA-ENG(F)",IF((MID(E1149,5,2))="23","TE",IF((MID(E1149,5,2))="24","JMC",IF((MID(E1149,5,2))="25","MS-CSE",IF((MID(E1149,5,2))="26","LLB(H)",IF((MID(E1149,5,2))="27","BRE",IF((MID(E1149,5,2))="28","MSS-JMC",IF((MID(E1149,5,2))="29","PHARMACY",IF((MID(E1149,5,2))="30","ESDM",IF((MID(E1149,5,2))="31","MS-ETE",IF((MID(E1149,5,2))="32","MS-TE",IF((MID(E1149,5,2))="33","EEE",IF((MID(E1149,5,2))="34","NFE",IF((MID(E1149,5,2))="35","SWE",IF((MID(E1149,5,2))="36","LLB(P)",IF((MID(E1149,5,2))="37","LLM(Pre)",IF((MID(E1149,5,2))="38","LLM(F)",IF((MID(E1149,5,2))="39","ICT",IF((MID(E1149,5,2))="40","MTCA",IF((MID(E1149,5,2))="41","MS-PH",IF((MID(E1149,5,2))="42","ARCH",IF((MID(E1149,5,2))="43","THM",IF((MID(E1149,5,2))="44","MS-SWE",IF((MID(E1149,5,2))="45","ENTRE",IF((MID(E1149,5,2))="46","M-PHARM",IF((MID(E1149,5,2))="47","CIVIL-ENG",0)))))))))))))))))))))))))))))))))))))</f>
        <v/>
      </c>
      <c r="G1149" s="90">
        <f>IF((LEFT(E1149,3))="063","Fall-2006",IF((LEFT(E1149,3))="071","Spring-2007",IF((LEFT(E1149,3))="072","Summer-2007",IF((LEFT(E1149,3))="073","Fall-2007",IF((LEFT(E1149,3))="081","Spring-2008",IF((LEFT(E1149,3))="082","Summer-2008",IF((LEFT(E1149,3))="083","Fall-2008",IF((LEFT(E1149,3))="091","Spring-2009",IF((LEFT(E1149,3))="092","Summer-2009",IF((LEFT(E1149,3))="093","Fall-2009",IF((LEFT(E1149,3))="101","Spring-2010",IF((LEFT(E1149,3))="102","Summer-2010",IF((LEFT(E1149,3))="103","Fall-2010",IF((LEFT(E1149,3))="111","Spring-2011",IF((LEFT(E1149,3))="112","Summer-2011",IF((LEFT(E1149,3))="113","Fall-2011",IF((LEFT(E1149,3))="121","Spring-2012",IF((LEFT(E1149,3))="122","Summer-2012",IF((LEFT(E1149,3))="123","Fall-2012",IF((LEFT(E1149,3))="131","Spring-2013",IF((LEFT(E1149,3))="132","Summer-2013",IF((LEFT(E1149,3))="133","Fall-2013",IF((LEFT(E1149,3))="141","Spring-2014",IF((LEFT(E1149,3))="142","Summer-2014",IF((LEFT(E1149,3))="143","Fall-2014",0)))))))))))))))))))))))))</f>
        <v/>
      </c>
      <c r="H1149" s="77" t="inlineStr">
        <is>
          <t>Spring 2014</t>
        </is>
      </c>
      <c r="I1149" s="71" t="inlineStr">
        <is>
          <t>The Acme 
Laboratories Ltd.</t>
        </is>
      </c>
      <c r="J1149" s="77" t="inlineStr">
        <is>
          <t>Head of HR</t>
        </is>
      </c>
      <c r="K1149" s="77" t="inlineStr">
        <is>
          <t>41/C, Meghnil Bhaban, 
Flat#C2 Bhaud Housing
Bashbari, Dhaka-1207</t>
        </is>
      </c>
      <c r="L1149" s="77" t="inlineStr">
        <is>
          <t>Vill: Baspara, PO: Boalia
Bazar, PS: Monirampur,
Dist: Jessore</t>
        </is>
      </c>
      <c r="M1149" s="76" t="inlineStr">
        <is>
          <t>8801711612335</t>
        </is>
      </c>
      <c r="N1149" s="77" t="inlineStr">
        <is>
          <t>tkundu.hrd@acmeglobal.com</t>
        </is>
      </c>
    </row>
    <row customHeight="1" ht="25.5" r="1150" s="161">
      <c r="A1150" s="10" t="n"/>
      <c r="B1150" s="85" t="n">
        <v>1153</v>
      </c>
      <c r="C1150" s="77" t="n"/>
      <c r="D1150" s="98" t="inlineStr">
        <is>
          <t>Joy Karmoker</t>
        </is>
      </c>
      <c r="E1150" s="98" t="inlineStr">
        <is>
          <t>112-11-2150</t>
        </is>
      </c>
      <c r="F1150" s="49">
        <f>IF((MID(E1150,5,2))="10","ENG",IF((MID(E1150,5,2))="11","BBA",IF((MID(E1150,5,2))="12","MBA(E)",IF((MID(E1150,5,2))="14","MBA",IF((MID(E1150,5,2))="15","CSE",IF((MID(E1150,5,2))="16","CIS",IF((MID(E1150,5,2))="17","MS-MIS",IF((MID(E1150,5,2))="18","B.COM",IF((MID(E1150,5,2))="19","ETE",IF((MID(E1150,5,2))="20","CS",IF((MID(E1150,5,2))="21","MA-ENG(P)",IF((MID(E1150,5,2))="22","MA-ENG(F)",IF((MID(E1150,5,2))="23","TE",IF((MID(E1150,5,2))="24","JMC",IF((MID(E1150,5,2))="25","MS-CSE",IF((MID(E1150,5,2))="26","LLB(H)",IF((MID(E1150,5,2))="27","BRE",IF((MID(E1150,5,2))="28","MSS-JMC",IF((MID(E1150,5,2))="29","PHARMACY",IF((MID(E1150,5,2))="30","ESDM",IF((MID(E1150,5,2))="31","MS-ETE",IF((MID(E1150,5,2))="32","MS-TE",IF((MID(E1150,5,2))="33","EEE",IF((MID(E1150,5,2))="34","NFE",IF((MID(E1150,5,2))="35","SWE",IF((MID(E1150,5,2))="36","LLB(P)",IF((MID(E1150,5,2))="37","LLM(Pre)",IF((MID(E1150,5,2))="38","LLM(F)",IF((MID(E1150,5,2))="39","ICT",IF((MID(E1150,5,2))="40","MTCA",IF((MID(E1150,5,2))="41","MS-PH",IF((MID(E1150,5,2))="42","ARCH",IF((MID(E1150,5,2))="43","THM",IF((MID(E1150,5,2))="44","MS-SWE",IF((MID(E1150,5,2))="45","ENTRE",IF((MID(E1150,5,2))="46","M-PHARM",IF((MID(E1150,5,2))="47","CIVIL-ENG",0)))))))))))))))))))))))))))))))))))))</f>
        <v/>
      </c>
      <c r="G1150" s="90">
        <f>IF((LEFT(E1150,3))="063","Fall-2006",IF((LEFT(E1150,3))="071","Spring-2007",IF((LEFT(E1150,3))="072","Summer-2007",IF((LEFT(E1150,3))="073","Fall-2007",IF((LEFT(E1150,3))="081","Spring-2008",IF((LEFT(E1150,3))="082","Summer-2008",IF((LEFT(E1150,3))="083","Fall-2008",IF((LEFT(E1150,3))="091","Spring-2009",IF((LEFT(E1150,3))="092","Summer-2009",IF((LEFT(E1150,3))="093","Fall-2009",IF((LEFT(E1150,3))="101","Spring-2010",IF((LEFT(E1150,3))="102","Summer-2010",IF((LEFT(E1150,3))="103","Fall-2010",IF((LEFT(E1150,3))="111","Spring-2011",IF((LEFT(E1150,3))="112","Summer-2011",IF((LEFT(E1150,3))="113","Fall-2011",IF((LEFT(E1150,3))="121","Spring-2012",IF((LEFT(E1150,3))="122","Summer-2012",IF((LEFT(E1150,3))="123","Fall-2012",IF((LEFT(E1150,3))="131","Spring-2013",IF((LEFT(E1150,3))="132","Summer-2013",IF((LEFT(E1150,3))="133","Fall-2013",IF((LEFT(E1150,3))="141","Spring-2014",IF((LEFT(E1150,3))="142","Summer-2014",IF((LEFT(E1150,3))="143","Fall-2014",0)))))))))))))))))))))))))</f>
        <v/>
      </c>
      <c r="H1150" s="77" t="inlineStr">
        <is>
          <t>Fall 2015</t>
        </is>
      </c>
      <c r="I1150" s="71" t="inlineStr">
        <is>
          <t>Amar Phonebook
Ltd.</t>
        </is>
      </c>
      <c r="J1150" s="77" t="inlineStr">
        <is>
          <t>Customer Care
Executive</t>
        </is>
      </c>
      <c r="K1150" s="77" t="inlineStr">
        <is>
          <t>80 No Lakecircus, 
Kalabagan, Dhaka</t>
        </is>
      </c>
      <c r="L1150" s="77" t="inlineStr">
        <is>
          <t>Agarpur Road, Barisal</t>
        </is>
      </c>
      <c r="M1150" s="76" t="inlineStr">
        <is>
          <t>8801753193493</t>
        </is>
      </c>
      <c r="N1150" s="77" t="inlineStr">
        <is>
          <t>joy11-2150@diu.edu.bd</t>
        </is>
      </c>
    </row>
    <row customHeight="1" ht="12.75" r="1151" s="161">
      <c r="A1151" s="10" t="n"/>
      <c r="B1151" s="85" t="n">
        <v>1154</v>
      </c>
      <c r="C1151" s="77" t="n"/>
      <c r="D1151" s="98" t="inlineStr">
        <is>
          <t>Farzana Sultana</t>
        </is>
      </c>
      <c r="E1151" s="98" t="inlineStr">
        <is>
          <t>111-29-290</t>
        </is>
      </c>
      <c r="F1151" s="49">
        <f>IF((MID(E1151,5,2))="10","ENG",IF((MID(E1151,5,2))="11","BBA",IF((MID(E1151,5,2))="12","MBA(E)",IF((MID(E1151,5,2))="14","MBA",IF((MID(E1151,5,2))="15","CSE",IF((MID(E1151,5,2))="16","CIS",IF((MID(E1151,5,2))="17","MS-MIS",IF((MID(E1151,5,2))="18","B.COM",IF((MID(E1151,5,2))="19","ETE",IF((MID(E1151,5,2))="20","CS",IF((MID(E1151,5,2))="21","MA-ENG(P)",IF((MID(E1151,5,2))="22","MA-ENG(F)",IF((MID(E1151,5,2))="23","TE",IF((MID(E1151,5,2))="24","JMC",IF((MID(E1151,5,2))="25","MS-CSE",IF((MID(E1151,5,2))="26","LLB(H)",IF((MID(E1151,5,2))="27","BRE",IF((MID(E1151,5,2))="28","MSS-JMC",IF((MID(E1151,5,2))="29","PHARMACY",IF((MID(E1151,5,2))="30","ESDM",IF((MID(E1151,5,2))="31","MS-ETE",IF((MID(E1151,5,2))="32","MS-TE",IF((MID(E1151,5,2))="33","EEE",IF((MID(E1151,5,2))="34","NFE",IF((MID(E1151,5,2))="35","SWE",IF((MID(E1151,5,2))="36","LLB(P)",IF((MID(E1151,5,2))="37","LLM(Pre)",IF((MID(E1151,5,2))="38","LLM(F)",IF((MID(E1151,5,2))="39","ICT",IF((MID(E1151,5,2))="40","MTCA",IF((MID(E1151,5,2))="41","MS-PH",IF((MID(E1151,5,2))="42","ARCH",IF((MID(E1151,5,2))="43","THM",IF((MID(E1151,5,2))="44","MS-SWE",IF((MID(E1151,5,2))="45","ENTRE",IF((MID(E1151,5,2))="46","M-PHARM",IF((MID(E1151,5,2))="47","CIVIL-ENG",0)))))))))))))))))))))))))))))))))))))</f>
        <v/>
      </c>
      <c r="G1151" s="90">
        <f>IF((LEFT(E1151,3))="063","Fall-2006",IF((LEFT(E1151,3))="071","Spring-2007",IF((LEFT(E1151,3))="072","Summer-2007",IF((LEFT(E1151,3))="073","Fall-2007",IF((LEFT(E1151,3))="081","Spring-2008",IF((LEFT(E1151,3))="082","Summer-2008",IF((LEFT(E1151,3))="083","Fall-2008",IF((LEFT(E1151,3))="091","Spring-2009",IF((LEFT(E1151,3))="092","Summer-2009",IF((LEFT(E1151,3))="093","Fall-2009",IF((LEFT(E1151,3))="101","Spring-2010",IF((LEFT(E1151,3))="102","Summer-2010",IF((LEFT(E1151,3))="103","Fall-2010",IF((LEFT(E1151,3))="111","Spring-2011",IF((LEFT(E1151,3))="112","Summer-2011",IF((LEFT(E1151,3))="113","Fall-2011",IF((LEFT(E1151,3))="121","Spring-2012",IF((LEFT(E1151,3))="122","Summer-2012",IF((LEFT(E1151,3))="123","Fall-2012",IF((LEFT(E1151,3))="131","Spring-2013",IF((LEFT(E1151,3))="132","Summer-2013",IF((LEFT(E1151,3))="133","Fall-2013",IF((LEFT(E1151,3))="141","Spring-2014",IF((LEFT(E1151,3))="142","Summer-2014",IF((LEFT(E1151,3))="143","Fall-2014",0)))))))))))))))))))))))))</f>
        <v/>
      </c>
      <c r="H1151" s="77" t="inlineStr">
        <is>
          <t>Fall 2015</t>
        </is>
      </c>
      <c r="I1151" s="71" t="inlineStr">
        <is>
          <t>CDC, DIU</t>
        </is>
      </c>
      <c r="J1151" s="77" t="inlineStr">
        <is>
          <t>Student
Associates</t>
        </is>
      </c>
      <c r="K1151" s="77" t="inlineStr">
        <is>
          <t>25/13, Tallabag,
Shukrabad, Dhaka</t>
        </is>
      </c>
      <c r="L1151" s="77" t="inlineStr">
        <is>
          <t>Devidware, Comilla</t>
        </is>
      </c>
      <c r="M1151" s="76" t="inlineStr">
        <is>
          <t>8801849966065</t>
        </is>
      </c>
      <c r="N1151" s="77" t="inlineStr">
        <is>
          <t>farzana29-290@diu.edu.bd</t>
        </is>
      </c>
    </row>
    <row customHeight="1" ht="12.75" r="1152" s="161">
      <c r="A1152" s="10" t="n"/>
      <c r="B1152" s="85" t="n">
        <v>1155</v>
      </c>
      <c r="C1152" s="77" t="n"/>
      <c r="D1152" s="98" t="inlineStr">
        <is>
          <t>Md. Asaduzzaman</t>
        </is>
      </c>
      <c r="E1152" s="98" t="inlineStr">
        <is>
          <t>101-11-1452</t>
        </is>
      </c>
      <c r="F1152" s="49">
        <f>IF((MID(E1152,5,2))="10","ENG",IF((MID(E1152,5,2))="11","BBA",IF((MID(E1152,5,2))="12","MBA(E)",IF((MID(E1152,5,2))="14","MBA",IF((MID(E1152,5,2))="15","CSE",IF((MID(E1152,5,2))="16","CIS",IF((MID(E1152,5,2))="17","MS-MIS",IF((MID(E1152,5,2))="18","B.COM",IF((MID(E1152,5,2))="19","ETE",IF((MID(E1152,5,2))="20","CS",IF((MID(E1152,5,2))="21","MA-ENG(P)",IF((MID(E1152,5,2))="22","MA-ENG(F)",IF((MID(E1152,5,2))="23","TE",IF((MID(E1152,5,2))="24","JMC",IF((MID(E1152,5,2))="25","MS-CSE",IF((MID(E1152,5,2))="26","LLB(H)",IF((MID(E1152,5,2))="27","BRE",IF((MID(E1152,5,2))="28","MSS-JMC",IF((MID(E1152,5,2))="29","PHARMACY",IF((MID(E1152,5,2))="30","ESDM",IF((MID(E1152,5,2))="31","MS-ETE",IF((MID(E1152,5,2))="32","MS-TE",IF((MID(E1152,5,2))="33","EEE",IF((MID(E1152,5,2))="34","NFE",IF((MID(E1152,5,2))="35","SWE",IF((MID(E1152,5,2))="36","LLB(P)",IF((MID(E1152,5,2))="37","LLM(Pre)",IF((MID(E1152,5,2))="38","LLM(F)",IF((MID(E1152,5,2))="39","ICT",IF((MID(E1152,5,2))="40","MTCA",IF((MID(E1152,5,2))="41","MS-PH",IF((MID(E1152,5,2))="42","ARCH",IF((MID(E1152,5,2))="43","THM",IF((MID(E1152,5,2))="44","MS-SWE",IF((MID(E1152,5,2))="45","ENTRE",IF((MID(E1152,5,2))="46","M-PHARM",IF((MID(E1152,5,2))="47","CIVIL-ENG",0)))))))))))))))))))))))))))))))))))))</f>
        <v/>
      </c>
      <c r="G1152" s="90">
        <f>IF((LEFT(E1152,3))="063","Fall-2006",IF((LEFT(E1152,3))="071","Spring-2007",IF((LEFT(E1152,3))="072","Summer-2007",IF((LEFT(E1152,3))="073","Fall-2007",IF((LEFT(E1152,3))="081","Spring-2008",IF((LEFT(E1152,3))="082","Summer-2008",IF((LEFT(E1152,3))="083","Fall-2008",IF((LEFT(E1152,3))="091","Spring-2009",IF((LEFT(E1152,3))="092","Summer-2009",IF((LEFT(E1152,3))="093","Fall-2009",IF((LEFT(E1152,3))="101","Spring-2010",IF((LEFT(E1152,3))="102","Summer-2010",IF((LEFT(E1152,3))="103","Fall-2010",IF((LEFT(E1152,3))="111","Spring-2011",IF((LEFT(E1152,3))="112","Summer-2011",IF((LEFT(E1152,3))="113","Fall-2011",IF((LEFT(E1152,3))="121","Spring-2012",IF((LEFT(E1152,3))="122","Summer-2012",IF((LEFT(E1152,3))="123","Fall-2012",IF((LEFT(E1152,3))="131","Spring-2013",IF((LEFT(E1152,3))="132","Summer-2013",IF((LEFT(E1152,3))="133","Fall-2013",IF((LEFT(E1152,3))="141","Spring-2014",IF((LEFT(E1152,3))="142","Summer-2014",IF((LEFT(E1152,3))="143","Fall-2014",0)))))))))))))))))))))))))</f>
        <v/>
      </c>
      <c r="H1152" s="77" t="inlineStr">
        <is>
          <t>Spring 2014</t>
        </is>
      </c>
      <c r="I1152" s="71" t="inlineStr">
        <is>
          <t>-</t>
        </is>
      </c>
      <c r="J1152" s="77" t="inlineStr">
        <is>
          <t>-</t>
        </is>
      </c>
      <c r="K1152" s="77" t="inlineStr">
        <is>
          <t>H#80(3rd Floor), Lake
Circus, Kalabagan, Dhaka</t>
        </is>
      </c>
      <c r="L1152" s="77" t="inlineStr">
        <is>
          <t>Vill: Meda, PO: Shisha Hat
Thana: Porsha, 
Dist: Naogaon</t>
        </is>
      </c>
      <c r="M1152" s="76" t="inlineStr">
        <is>
          <t>8801737243915</t>
        </is>
      </c>
      <c r="N1152" s="77" t="inlineStr">
        <is>
          <t>mdjony.june@gmail.com</t>
        </is>
      </c>
    </row>
    <row customHeight="1" ht="12.75" r="1153" s="161">
      <c r="A1153" s="10" t="n"/>
      <c r="B1153" s="85" t="n">
        <v>1156</v>
      </c>
      <c r="C1153" s="77" t="n"/>
      <c r="D1153" s="98" t="inlineStr">
        <is>
          <t>Md. Faruque Hosain</t>
        </is>
      </c>
      <c r="E1153" s="98" t="inlineStr">
        <is>
          <t>141-14-1429</t>
        </is>
      </c>
      <c r="F1153" s="49">
        <f>IF((MID(E1153,5,2))="10","ENG",IF((MID(E1153,5,2))="11","BBA",IF((MID(E1153,5,2))="12","MBA(E)",IF((MID(E1153,5,2))="14","MBA",IF((MID(E1153,5,2))="15","CSE",IF((MID(E1153,5,2))="16","CIS",IF((MID(E1153,5,2))="17","MS-MIS",IF((MID(E1153,5,2))="18","B.COM",IF((MID(E1153,5,2))="19","ETE",IF((MID(E1153,5,2))="20","CS",IF((MID(E1153,5,2))="21","MA-ENG(P)",IF((MID(E1153,5,2))="22","MA-ENG(F)",IF((MID(E1153,5,2))="23","TE",IF((MID(E1153,5,2))="24","JMC",IF((MID(E1153,5,2))="25","MS-CSE",IF((MID(E1153,5,2))="26","LLB(H)",IF((MID(E1153,5,2))="27","BRE",IF((MID(E1153,5,2))="28","MSS-JMC",IF((MID(E1153,5,2))="29","PHARMACY",IF((MID(E1153,5,2))="30","ESDM",IF((MID(E1153,5,2))="31","MS-ETE",IF((MID(E1153,5,2))="32","MS-TE",IF((MID(E1153,5,2))="33","EEE",IF((MID(E1153,5,2))="34","NFE",IF((MID(E1153,5,2))="35","SWE",IF((MID(E1153,5,2))="36","LLB(P)",IF((MID(E1153,5,2))="37","LLM(Pre)",IF((MID(E1153,5,2))="38","LLM(F)",IF((MID(E1153,5,2))="39","ICT",IF((MID(E1153,5,2))="40","MTCA",IF((MID(E1153,5,2))="41","MS-PH",IF((MID(E1153,5,2))="42","ARCH",IF((MID(E1153,5,2))="43","THM",IF((MID(E1153,5,2))="44","MS-SWE",IF((MID(E1153,5,2))="45","ENTRE",IF((MID(E1153,5,2))="46","M-PHARM",IF((MID(E1153,5,2))="47","CIVIL-ENG",0)))))))))))))))))))))))))))))))))))))</f>
        <v/>
      </c>
      <c r="G1153" s="90">
        <f>IF((LEFT(E1153,3))="063","Fall-2006",IF((LEFT(E1153,3))="071","Spring-2007",IF((LEFT(E1153,3))="072","Summer-2007",IF((LEFT(E1153,3))="073","Fall-2007",IF((LEFT(E1153,3))="081","Spring-2008",IF((LEFT(E1153,3))="082","Summer-2008",IF((LEFT(E1153,3))="083","Fall-2008",IF((LEFT(E1153,3))="091","Spring-2009",IF((LEFT(E1153,3))="092","Summer-2009",IF((LEFT(E1153,3))="093","Fall-2009",IF((LEFT(E1153,3))="101","Spring-2010",IF((LEFT(E1153,3))="102","Summer-2010",IF((LEFT(E1153,3))="103","Fall-2010",IF((LEFT(E1153,3))="111","Spring-2011",IF((LEFT(E1153,3))="112","Summer-2011",IF((LEFT(E1153,3))="113","Fall-2011",IF((LEFT(E1153,3))="121","Spring-2012",IF((LEFT(E1153,3))="122","Summer-2012",IF((LEFT(E1153,3))="123","Fall-2012",IF((LEFT(E1153,3))="131","Spring-2013",IF((LEFT(E1153,3))="132","Summer-2013",IF((LEFT(E1153,3))="133","Fall-2013",IF((LEFT(E1153,3))="141","Spring-2014",IF((LEFT(E1153,3))="142","Summer-2014",IF((LEFT(E1153,3))="143","Fall-2014",0)))))))))))))))))))))))))</f>
        <v/>
      </c>
      <c r="H1153" s="77" t="inlineStr">
        <is>
          <t>Summer
2015</t>
        </is>
      </c>
      <c r="I1153" s="71" t="inlineStr">
        <is>
          <t>-</t>
        </is>
      </c>
      <c r="J1153" s="77" t="inlineStr">
        <is>
          <t>-</t>
        </is>
      </c>
      <c r="K1153" s="77" t="inlineStr">
        <is>
          <t>18/D, Tollabag, Shukrabad
Dhaka-1207</t>
        </is>
      </c>
      <c r="L1153" s="77" t="inlineStr">
        <is>
          <t>Vill &amp; PO: Khanpur, PS:
Sadar, Dist: Dinajpur</t>
        </is>
      </c>
      <c r="M1153" s="76" t="inlineStr">
        <is>
          <t>8801722808537</t>
        </is>
      </c>
      <c r="N1153" s="77" t="inlineStr">
        <is>
          <t>hossain1429@diu.edu.bd</t>
        </is>
      </c>
    </row>
    <row customHeight="1" ht="12.75" r="1154" s="161">
      <c r="A1154" s="10" t="n"/>
      <c r="B1154" s="85" t="n">
        <v>1157</v>
      </c>
      <c r="C1154" s="77" t="n"/>
      <c r="D1154" s="98" t="inlineStr">
        <is>
          <t>Rezwan Ahmed Reaz</t>
        </is>
      </c>
      <c r="E1154" s="98" t="inlineStr">
        <is>
          <t>101-11-1344</t>
        </is>
      </c>
      <c r="F1154" s="49">
        <f>IF((MID(E1154,5,2))="10","ENG",IF((MID(E1154,5,2))="11","BBA",IF((MID(E1154,5,2))="12","MBA(E)",IF((MID(E1154,5,2))="14","MBA",IF((MID(E1154,5,2))="15","CSE",IF((MID(E1154,5,2))="16","CIS",IF((MID(E1154,5,2))="17","MS-MIS",IF((MID(E1154,5,2))="18","B.COM",IF((MID(E1154,5,2))="19","ETE",IF((MID(E1154,5,2))="20","CS",IF((MID(E1154,5,2))="21","MA-ENG(P)",IF((MID(E1154,5,2))="22","MA-ENG(F)",IF((MID(E1154,5,2))="23","TE",IF((MID(E1154,5,2))="24","JMC",IF((MID(E1154,5,2))="25","MS-CSE",IF((MID(E1154,5,2))="26","LLB(H)",IF((MID(E1154,5,2))="27","BRE",IF((MID(E1154,5,2))="28","MSS-JMC",IF((MID(E1154,5,2))="29","PHARMACY",IF((MID(E1154,5,2))="30","ESDM",IF((MID(E1154,5,2))="31","MS-ETE",IF((MID(E1154,5,2))="32","MS-TE",IF((MID(E1154,5,2))="33","EEE",IF((MID(E1154,5,2))="34","NFE",IF((MID(E1154,5,2))="35","SWE",IF((MID(E1154,5,2))="36","LLB(P)",IF((MID(E1154,5,2))="37","LLM(Pre)",IF((MID(E1154,5,2))="38","LLM(F)",IF((MID(E1154,5,2))="39","ICT",IF((MID(E1154,5,2))="40","MTCA",IF((MID(E1154,5,2))="41","MS-PH",IF((MID(E1154,5,2))="42","ARCH",IF((MID(E1154,5,2))="43","THM",IF((MID(E1154,5,2))="44","MS-SWE",IF((MID(E1154,5,2))="45","ENTRE",IF((MID(E1154,5,2))="46","M-PHARM",IF((MID(E1154,5,2))="47","CIVIL-ENG",0)))))))))))))))))))))))))))))))))))))</f>
        <v/>
      </c>
      <c r="G1154" s="90">
        <f>IF((LEFT(E1154,3))="063","Fall-2006",IF((LEFT(E1154,3))="071","Spring-2007",IF((LEFT(E1154,3))="072","Summer-2007",IF((LEFT(E1154,3))="073","Fall-2007",IF((LEFT(E1154,3))="081","Spring-2008",IF((LEFT(E1154,3))="082","Summer-2008",IF((LEFT(E1154,3))="083","Fall-2008",IF((LEFT(E1154,3))="091","Spring-2009",IF((LEFT(E1154,3))="092","Summer-2009",IF((LEFT(E1154,3))="093","Fall-2009",IF((LEFT(E1154,3))="101","Spring-2010",IF((LEFT(E1154,3))="102","Summer-2010",IF((LEFT(E1154,3))="103","Fall-2010",IF((LEFT(E1154,3))="111","Spring-2011",IF((LEFT(E1154,3))="112","Summer-2011",IF((LEFT(E1154,3))="113","Fall-2011",IF((LEFT(E1154,3))="121","Spring-2012",IF((LEFT(E1154,3))="122","Summer-2012",IF((LEFT(E1154,3))="123","Fall-2012",IF((LEFT(E1154,3))="131","Spring-2013",IF((LEFT(E1154,3))="132","Summer-2013",IF((LEFT(E1154,3))="133","Fall-2013",IF((LEFT(E1154,3))="141","Spring-2014",IF((LEFT(E1154,3))="142","Summer-2014",IF((LEFT(E1154,3))="143","Fall-2014",0)))))))))))))))))))))))))</f>
        <v/>
      </c>
      <c r="H1154" s="77" t="inlineStr">
        <is>
          <t>Spring 2014</t>
        </is>
      </c>
      <c r="I1154" s="71" t="inlineStr">
        <is>
          <t>Ananta Group</t>
        </is>
      </c>
      <c r="J1154" s="77" t="inlineStr">
        <is>
          <t>Jr. Executive</t>
        </is>
      </c>
      <c r="K1154" s="77" t="inlineStr">
        <is>
          <t>H#21, R#10, Kalabagan
Jeneidah</t>
        </is>
      </c>
      <c r="L1154" s="77" t="inlineStr">
        <is>
          <t>H#21, R#10, Kalabagan
Jeneidah</t>
        </is>
      </c>
      <c r="M1154" s="76" t="inlineStr">
        <is>
          <t>880172111213</t>
        </is>
      </c>
      <c r="N1154" s="77" t="inlineStr">
        <is>
          <t>rezwanahmedreaj@gmail.com</t>
        </is>
      </c>
    </row>
    <row customHeight="1" ht="12.75" r="1155" s="161">
      <c r="A1155" s="10" t="n"/>
      <c r="B1155" s="85" t="n">
        <v>1158</v>
      </c>
      <c r="C1155" s="77" t="n"/>
      <c r="D1155" s="98" t="inlineStr">
        <is>
          <t>Md. Al- Montachir
Rahaman</t>
        </is>
      </c>
      <c r="E1155" s="98" t="inlineStr">
        <is>
          <t>101-11-1348</t>
        </is>
      </c>
      <c r="F1155" s="49">
        <f>IF((MID(E1155,5,2))="10","ENG",IF((MID(E1155,5,2))="11","BBA",IF((MID(E1155,5,2))="12","MBA(E)",IF((MID(E1155,5,2))="14","MBA",IF((MID(E1155,5,2))="15","CSE",IF((MID(E1155,5,2))="16","CIS",IF((MID(E1155,5,2))="17","MS-MIS",IF((MID(E1155,5,2))="18","B.COM",IF((MID(E1155,5,2))="19","ETE",IF((MID(E1155,5,2))="20","CS",IF((MID(E1155,5,2))="21","MA-ENG(P)",IF((MID(E1155,5,2))="22","MA-ENG(F)",IF((MID(E1155,5,2))="23","TE",IF((MID(E1155,5,2))="24","JMC",IF((MID(E1155,5,2))="25","MS-CSE",IF((MID(E1155,5,2))="26","LLB(H)",IF((MID(E1155,5,2))="27","BRE",IF((MID(E1155,5,2))="28","MSS-JMC",IF((MID(E1155,5,2))="29","PHARMACY",IF((MID(E1155,5,2))="30","ESDM",IF((MID(E1155,5,2))="31","MS-ETE",IF((MID(E1155,5,2))="32","MS-TE",IF((MID(E1155,5,2))="33","EEE",IF((MID(E1155,5,2))="34","NFE",IF((MID(E1155,5,2))="35","SWE",IF((MID(E1155,5,2))="36","LLB(P)",IF((MID(E1155,5,2))="37","LLM(Pre)",IF((MID(E1155,5,2))="38","LLM(F)",IF((MID(E1155,5,2))="39","ICT",IF((MID(E1155,5,2))="40","MTCA",IF((MID(E1155,5,2))="41","MS-PH",IF((MID(E1155,5,2))="42","ARCH",IF((MID(E1155,5,2))="43","THM",IF((MID(E1155,5,2))="44","MS-SWE",IF((MID(E1155,5,2))="45","ENTRE",IF((MID(E1155,5,2))="46","M-PHARM",IF((MID(E1155,5,2))="47","CIVIL-ENG",0)))))))))))))))))))))))))))))))))))))</f>
        <v/>
      </c>
      <c r="G1155" s="90">
        <f>IF((LEFT(E1155,3))="063","Fall-2006",IF((LEFT(E1155,3))="071","Spring-2007",IF((LEFT(E1155,3))="072","Summer-2007",IF((LEFT(E1155,3))="073","Fall-2007",IF((LEFT(E1155,3))="081","Spring-2008",IF((LEFT(E1155,3))="082","Summer-2008",IF((LEFT(E1155,3))="083","Fall-2008",IF((LEFT(E1155,3))="091","Spring-2009",IF((LEFT(E1155,3))="092","Summer-2009",IF((LEFT(E1155,3))="093","Fall-2009",IF((LEFT(E1155,3))="101","Spring-2010",IF((LEFT(E1155,3))="102","Summer-2010",IF((LEFT(E1155,3))="103","Fall-2010",IF((LEFT(E1155,3))="111","Spring-2011",IF((LEFT(E1155,3))="112","Summer-2011",IF((LEFT(E1155,3))="113","Fall-2011",IF((LEFT(E1155,3))="121","Spring-2012",IF((LEFT(E1155,3))="122","Summer-2012",IF((LEFT(E1155,3))="123","Fall-2012",IF((LEFT(E1155,3))="131","Spring-2013",IF((LEFT(E1155,3))="132","Summer-2013",IF((LEFT(E1155,3))="133","Fall-2013",IF((LEFT(E1155,3))="141","Spring-2014",IF((LEFT(E1155,3))="142","Summer-2014",IF((LEFT(E1155,3))="143","Fall-2014",0)))))))))))))))))))))))))</f>
        <v/>
      </c>
      <c r="H1155" s="77" t="inlineStr">
        <is>
          <t>Fall 2014</t>
        </is>
      </c>
      <c r="I1155" s="71" t="inlineStr">
        <is>
          <t>-</t>
        </is>
      </c>
      <c r="J1155" s="77" t="inlineStr">
        <is>
          <t>-</t>
        </is>
      </c>
      <c r="K1155" s="77" t="inlineStr">
        <is>
          <t>Vill: Pittamberboshi, 
PO: Shandipara, Thana:
Kumarkhali, Dist: Kushtia</t>
        </is>
      </c>
      <c r="L1155" s="77" t="inlineStr">
        <is>
          <t>Vill: Pittamberboshi, 
PO: Shandipara, Thana:
Kumarkhali, Dist: Kushtia</t>
        </is>
      </c>
      <c r="M1155" s="76" t="inlineStr">
        <is>
          <t>8801722816752</t>
        </is>
      </c>
      <c r="N1155" s="77" t="inlineStr">
        <is>
          <t>muntachir1990@gmail.com</t>
        </is>
      </c>
    </row>
    <row customHeight="1" ht="12.75" r="1156" s="161">
      <c r="A1156" s="10" t="n"/>
      <c r="B1156" s="85" t="n">
        <v>1159</v>
      </c>
      <c r="C1156" s="77" t="n"/>
      <c r="D1156" s="98" t="inlineStr">
        <is>
          <t>Shafiul Alam</t>
        </is>
      </c>
      <c r="E1156" s="98" t="inlineStr">
        <is>
          <t>101-17-235</t>
        </is>
      </c>
      <c r="F1156" s="49">
        <f>IF((MID(E1156,5,2))="10","ENG",IF((MID(E1156,5,2))="11","BBA",IF((MID(E1156,5,2))="12","MBA(E)",IF((MID(E1156,5,2))="14","MBA",IF((MID(E1156,5,2))="15","CSE",IF((MID(E1156,5,2))="16","CIS",IF((MID(E1156,5,2))="17","MS-MIS",IF((MID(E1156,5,2))="18","B.COM",IF((MID(E1156,5,2))="19","ETE",IF((MID(E1156,5,2))="20","CS",IF((MID(E1156,5,2))="21","MA-ENG(P)",IF((MID(E1156,5,2))="22","MA-ENG(F)",IF((MID(E1156,5,2))="23","TE",IF((MID(E1156,5,2))="24","JMC",IF((MID(E1156,5,2))="25","MS-CSE",IF((MID(E1156,5,2))="26","LLB(H)",IF((MID(E1156,5,2))="27","BRE",IF((MID(E1156,5,2))="28","MSS-JMC",IF((MID(E1156,5,2))="29","PHARMACY",IF((MID(E1156,5,2))="30","ESDM",IF((MID(E1156,5,2))="31","MS-ETE",IF((MID(E1156,5,2))="32","MS-TE",IF((MID(E1156,5,2))="33","EEE",IF((MID(E1156,5,2))="34","NFE",IF((MID(E1156,5,2))="35","SWE",IF((MID(E1156,5,2))="36","LLB(P)",IF((MID(E1156,5,2))="37","LLM(Pre)",IF((MID(E1156,5,2))="38","LLM(F)",IF((MID(E1156,5,2))="39","ICT",IF((MID(E1156,5,2))="40","MTCA",IF((MID(E1156,5,2))="41","MS-PH",IF((MID(E1156,5,2))="42","ARCH",IF((MID(E1156,5,2))="43","THM",IF((MID(E1156,5,2))="44","MS-SWE",IF((MID(E1156,5,2))="45","ENTRE",IF((MID(E1156,5,2))="46","M-PHARM",IF((MID(E1156,5,2))="47","CIVIL-ENG",0)))))))))))))))))))))))))))))))))))))</f>
        <v/>
      </c>
      <c r="G1156" s="90">
        <f>IF((LEFT(E1156,3))="063","Fall-2006",IF((LEFT(E1156,3))="071","Spring-2007",IF((LEFT(E1156,3))="072","Summer-2007",IF((LEFT(E1156,3))="073","Fall-2007",IF((LEFT(E1156,3))="081","Spring-2008",IF((LEFT(E1156,3))="082","Summer-2008",IF((LEFT(E1156,3))="083","Fall-2008",IF((LEFT(E1156,3))="091","Spring-2009",IF((LEFT(E1156,3))="092","Summer-2009",IF((LEFT(E1156,3))="093","Fall-2009",IF((LEFT(E1156,3))="101","Spring-2010",IF((LEFT(E1156,3))="102","Summer-2010",IF((LEFT(E1156,3))="103","Fall-2010",IF((LEFT(E1156,3))="111","Spring-2011",IF((LEFT(E1156,3))="112","Summer-2011",IF((LEFT(E1156,3))="113","Fall-2011",IF((LEFT(E1156,3))="121","Spring-2012",IF((LEFT(E1156,3))="122","Summer-2012",IF((LEFT(E1156,3))="123","Fall-2012",IF((LEFT(E1156,3))="131","Spring-2013",IF((LEFT(E1156,3))="132","Summer-2013",IF((LEFT(E1156,3))="133","Fall-2013",IF((LEFT(E1156,3))="141","Spring-2014",IF((LEFT(E1156,3))="142","Summer-2014",IF((LEFT(E1156,3))="143","Fall-2014",0)))))))))))))))))))))))))</f>
        <v/>
      </c>
      <c r="H1156" s="77" t="inlineStr">
        <is>
          <t>Summer 
2014</t>
        </is>
      </c>
      <c r="I1156" s="71" t="inlineStr">
        <is>
          <t>MIS-Research</t>
        </is>
      </c>
      <c r="J1156" s="77" t="inlineStr">
        <is>
          <t>Program 
Manager</t>
        </is>
      </c>
      <c r="K1156" s="77" t="inlineStr">
        <is>
          <t>C/O Firoj Uddin Ahmed
(Rosid Sofura Traders)
Vill: Munshipara, Sadar
Dinajpur</t>
        </is>
      </c>
      <c r="L1156" s="77" t="inlineStr">
        <is>
          <t>C/O Firoj Uddin Ahmed
(Rosid Sofura Traders)
Vill: Munshipara, Sadar
Dinajpur</t>
        </is>
      </c>
      <c r="M1156" s="76" t="inlineStr">
        <is>
          <t>88017162644760</t>
        </is>
      </c>
      <c r="N1156" s="77" t="inlineStr">
        <is>
          <t>alam.shafiul@yahoo.com</t>
        </is>
      </c>
    </row>
    <row customHeight="1" ht="12.75" r="1157" s="161">
      <c r="A1157" s="10" t="n"/>
      <c r="B1157" s="85" t="n">
        <v>1160</v>
      </c>
      <c r="C1157" s="77" t="n"/>
      <c r="D1157" s="98" t="inlineStr">
        <is>
          <t>Md. Kamruzzaman</t>
        </is>
      </c>
      <c r="E1157" s="98" t="inlineStr">
        <is>
          <t>101-11-1453</t>
        </is>
      </c>
      <c r="F1157" s="49">
        <f>IF((MID(E1157,5,2))="10","ENG",IF((MID(E1157,5,2))="11","BBA",IF((MID(E1157,5,2))="12","MBA(E)",IF((MID(E1157,5,2))="14","MBA",IF((MID(E1157,5,2))="15","CSE",IF((MID(E1157,5,2))="16","CIS",IF((MID(E1157,5,2))="17","MS-MIS",IF((MID(E1157,5,2))="18","B.COM",IF((MID(E1157,5,2))="19","ETE",IF((MID(E1157,5,2))="20","CS",IF((MID(E1157,5,2))="21","MA-ENG(P)",IF((MID(E1157,5,2))="22","MA-ENG(F)",IF((MID(E1157,5,2))="23","TE",IF((MID(E1157,5,2))="24","JMC",IF((MID(E1157,5,2))="25","MS-CSE",IF((MID(E1157,5,2))="26","LLB(H)",IF((MID(E1157,5,2))="27","BRE",IF((MID(E1157,5,2))="28","MSS-JMC",IF((MID(E1157,5,2))="29","PHARMACY",IF((MID(E1157,5,2))="30","ESDM",IF((MID(E1157,5,2))="31","MS-ETE",IF((MID(E1157,5,2))="32","MS-TE",IF((MID(E1157,5,2))="33","EEE",IF((MID(E1157,5,2))="34","NFE",IF((MID(E1157,5,2))="35","SWE",IF((MID(E1157,5,2))="36","LLB(P)",IF((MID(E1157,5,2))="37","LLM(Pre)",IF((MID(E1157,5,2))="38","LLM(F)",IF((MID(E1157,5,2))="39","ICT",IF((MID(E1157,5,2))="40","MTCA",IF((MID(E1157,5,2))="41","MS-PH",IF((MID(E1157,5,2))="42","ARCH",IF((MID(E1157,5,2))="43","THM",IF((MID(E1157,5,2))="44","MS-SWE",IF((MID(E1157,5,2))="45","ENTRE",IF((MID(E1157,5,2))="46","M-PHARM",IF((MID(E1157,5,2))="47","CIVIL-ENG",0)))))))))))))))))))))))))))))))))))))</f>
        <v/>
      </c>
      <c r="G1157" s="90">
        <f>IF((LEFT(E1157,3))="063","Fall-2006",IF((LEFT(E1157,3))="071","Spring-2007",IF((LEFT(E1157,3))="072","Summer-2007",IF((LEFT(E1157,3))="073","Fall-2007",IF((LEFT(E1157,3))="081","Spring-2008",IF((LEFT(E1157,3))="082","Summer-2008",IF((LEFT(E1157,3))="083","Fall-2008",IF((LEFT(E1157,3))="091","Spring-2009",IF((LEFT(E1157,3))="092","Summer-2009",IF((LEFT(E1157,3))="093","Fall-2009",IF((LEFT(E1157,3))="101","Spring-2010",IF((LEFT(E1157,3))="102","Summer-2010",IF((LEFT(E1157,3))="103","Fall-2010",IF((LEFT(E1157,3))="111","Spring-2011",IF((LEFT(E1157,3))="112","Summer-2011",IF((LEFT(E1157,3))="113","Fall-2011",IF((LEFT(E1157,3))="121","Spring-2012",IF((LEFT(E1157,3))="122","Summer-2012",IF((LEFT(E1157,3))="123","Fall-2012",IF((LEFT(E1157,3))="131","Spring-2013",IF((LEFT(E1157,3))="132","Summer-2013",IF((LEFT(E1157,3))="133","Fall-2013",IF((LEFT(E1157,3))="141","Spring-2014",IF((LEFT(E1157,3))="142","Summer-2014",IF((LEFT(E1157,3))="143","Fall-2014",0)))))))))))))))))))))))))</f>
        <v/>
      </c>
      <c r="H1157" s="77" t="inlineStr">
        <is>
          <t>Spring 2014</t>
        </is>
      </c>
      <c r="I1157" s="71" t="inlineStr">
        <is>
          <t>-</t>
        </is>
      </c>
      <c r="J1157" s="77" t="inlineStr">
        <is>
          <t>-</t>
        </is>
      </c>
      <c r="K1157" s="77" t="inlineStr">
        <is>
          <t>80 Lakecircus, Kalabagan
Dhaka</t>
        </is>
      </c>
      <c r="L1157" s="77" t="inlineStr">
        <is>
          <t>Vill: Meda, PO: Shisha Hat
Thana: Porsha, 
Dist: Naogaon</t>
        </is>
      </c>
      <c r="M1157" s="76" t="inlineStr">
        <is>
          <t>8801740092439</t>
        </is>
      </c>
      <c r="N1157" s="77" t="inlineStr">
        <is>
          <t>mkrony.jnu@gmail.com</t>
        </is>
      </c>
    </row>
    <row customHeight="1" ht="12.75" r="1158" s="161">
      <c r="A1158" s="10" t="n"/>
      <c r="B1158" s="85" t="n">
        <v>1161</v>
      </c>
      <c r="C1158" s="77" t="n"/>
      <c r="D1158" s="98" t="inlineStr">
        <is>
          <t>Emon Kumar Roy</t>
        </is>
      </c>
      <c r="E1158" s="98" t="inlineStr">
        <is>
          <t>121-11-2323</t>
        </is>
      </c>
      <c r="F1158" s="49">
        <f>IF((MID(E1158,5,2))="10","ENG",IF((MID(E1158,5,2))="11","BBA",IF((MID(E1158,5,2))="12","MBA(E)",IF((MID(E1158,5,2))="14","MBA",IF((MID(E1158,5,2))="15","CSE",IF((MID(E1158,5,2))="16","CIS",IF((MID(E1158,5,2))="17","MS-MIS",IF((MID(E1158,5,2))="18","B.COM",IF((MID(E1158,5,2))="19","ETE",IF((MID(E1158,5,2))="20","CS",IF((MID(E1158,5,2))="21","MA-ENG(P)",IF((MID(E1158,5,2))="22","MA-ENG(F)",IF((MID(E1158,5,2))="23","TE",IF((MID(E1158,5,2))="24","JMC",IF((MID(E1158,5,2))="25","MS-CSE",IF((MID(E1158,5,2))="26","LLB(H)",IF((MID(E1158,5,2))="27","BRE",IF((MID(E1158,5,2))="28","MSS-JMC",IF((MID(E1158,5,2))="29","PHARMACY",IF((MID(E1158,5,2))="30","ESDM",IF((MID(E1158,5,2))="31","MS-ETE",IF((MID(E1158,5,2))="32","MS-TE",IF((MID(E1158,5,2))="33","EEE",IF((MID(E1158,5,2))="34","NFE",IF((MID(E1158,5,2))="35","SWE",IF((MID(E1158,5,2))="36","LLB(P)",IF((MID(E1158,5,2))="37","LLM(Pre)",IF((MID(E1158,5,2))="38","LLM(F)",IF((MID(E1158,5,2))="39","ICT",IF((MID(E1158,5,2))="40","MTCA",IF((MID(E1158,5,2))="41","MS-PH",IF((MID(E1158,5,2))="42","ARCH",IF((MID(E1158,5,2))="43","THM",IF((MID(E1158,5,2))="44","MS-SWE",IF((MID(E1158,5,2))="45","ENTRE",IF((MID(E1158,5,2))="46","M-PHARM",IF((MID(E1158,5,2))="47","CIVIL-ENG",0)))))))))))))))))))))))))))))))))))))</f>
        <v/>
      </c>
      <c r="G1158" s="90">
        <f>IF((LEFT(E1158,3))="063","Fall-2006",IF((LEFT(E1158,3))="071","Spring-2007",IF((LEFT(E1158,3))="072","Summer-2007",IF((LEFT(E1158,3))="073","Fall-2007",IF((LEFT(E1158,3))="081","Spring-2008",IF((LEFT(E1158,3))="082","Summer-2008",IF((LEFT(E1158,3))="083","Fall-2008",IF((LEFT(E1158,3))="091","Spring-2009",IF((LEFT(E1158,3))="092","Summer-2009",IF((LEFT(E1158,3))="093","Fall-2009",IF((LEFT(E1158,3))="101","Spring-2010",IF((LEFT(E1158,3))="102","Summer-2010",IF((LEFT(E1158,3))="103","Fall-2010",IF((LEFT(E1158,3))="111","Spring-2011",IF((LEFT(E1158,3))="112","Summer-2011",IF((LEFT(E1158,3))="113","Fall-2011",IF((LEFT(E1158,3))="121","Spring-2012",IF((LEFT(E1158,3))="122","Summer-2012",IF((LEFT(E1158,3))="123","Fall-2012",IF((LEFT(E1158,3))="131","Spring-2013",IF((LEFT(E1158,3))="132","Summer-2013",IF((LEFT(E1158,3))="133","Fall-2013",IF((LEFT(E1158,3))="141","Spring-2014",IF((LEFT(E1158,3))="142","Summer-2014",IF((LEFT(E1158,3))="143","Fall-2014",0)))))))))))))))))))))))))</f>
        <v/>
      </c>
      <c r="H1158" s="77" t="inlineStr">
        <is>
          <t>Summer
2015</t>
        </is>
      </c>
      <c r="I1158" s="71" t="inlineStr">
        <is>
          <t>-</t>
        </is>
      </c>
      <c r="J1158" s="77" t="inlineStr">
        <is>
          <t>-</t>
        </is>
      </c>
      <c r="K1158" s="77" t="inlineStr">
        <is>
          <t>H#63/2, 5th Floor, Right
Side, Sukrabad, 
Dhanmondi, Dhaka</t>
        </is>
      </c>
      <c r="L1158" s="77" t="inlineStr">
        <is>
          <t>Vill &amp; PO: Chalakchar
PS: Monohordi
Dist: Narsingdhi</t>
        </is>
      </c>
      <c r="M1158" s="76" t="inlineStr">
        <is>
          <t>8801856062244</t>
        </is>
      </c>
      <c r="N1158" s="77" t="inlineStr">
        <is>
          <t>emon11-2323@diu.edu.bd</t>
        </is>
      </c>
    </row>
    <row customHeight="1" ht="12.75" r="1159" s="161">
      <c r="A1159" s="10" t="n"/>
      <c r="B1159" s="85" t="n">
        <v>1162</v>
      </c>
      <c r="C1159" s="77" t="n"/>
      <c r="D1159" s="98" t="inlineStr">
        <is>
          <t>Md. Rafiqul Islam</t>
        </is>
      </c>
      <c r="E1159" s="98" t="inlineStr">
        <is>
          <t>121-11-2359</t>
        </is>
      </c>
      <c r="F1159" s="49">
        <f>IF((MID(E1159,5,2))="10","ENG",IF((MID(E1159,5,2))="11","BBA",IF((MID(E1159,5,2))="12","MBA(E)",IF((MID(E1159,5,2))="14","MBA",IF((MID(E1159,5,2))="15","CSE",IF((MID(E1159,5,2))="16","CIS",IF((MID(E1159,5,2))="17","MS-MIS",IF((MID(E1159,5,2))="18","B.COM",IF((MID(E1159,5,2))="19","ETE",IF((MID(E1159,5,2))="20","CS",IF((MID(E1159,5,2))="21","MA-ENG(P)",IF((MID(E1159,5,2))="22","MA-ENG(F)",IF((MID(E1159,5,2))="23","TE",IF((MID(E1159,5,2))="24","JMC",IF((MID(E1159,5,2))="25","MS-CSE",IF((MID(E1159,5,2))="26","LLB(H)",IF((MID(E1159,5,2))="27","BRE",IF((MID(E1159,5,2))="28","MSS-JMC",IF((MID(E1159,5,2))="29","PHARMACY",IF((MID(E1159,5,2))="30","ESDM",IF((MID(E1159,5,2))="31","MS-ETE",IF((MID(E1159,5,2))="32","MS-TE",IF((MID(E1159,5,2))="33","EEE",IF((MID(E1159,5,2))="34","NFE",IF((MID(E1159,5,2))="35","SWE",IF((MID(E1159,5,2))="36","LLB(P)",IF((MID(E1159,5,2))="37","LLM(Pre)",IF((MID(E1159,5,2))="38","LLM(F)",IF((MID(E1159,5,2))="39","ICT",IF((MID(E1159,5,2))="40","MTCA",IF((MID(E1159,5,2))="41","MS-PH",IF((MID(E1159,5,2))="42","ARCH",IF((MID(E1159,5,2))="43","THM",IF((MID(E1159,5,2))="44","MS-SWE",IF((MID(E1159,5,2))="45","ENTRE",IF((MID(E1159,5,2))="46","M-PHARM",IF((MID(E1159,5,2))="47","CIVIL-ENG",0)))))))))))))))))))))))))))))))))))))</f>
        <v/>
      </c>
      <c r="G1159" s="90">
        <f>IF((LEFT(E1159,3))="063","Fall-2006",IF((LEFT(E1159,3))="071","Spring-2007",IF((LEFT(E1159,3))="072","Summer-2007",IF((LEFT(E1159,3))="073","Fall-2007",IF((LEFT(E1159,3))="081","Spring-2008",IF((LEFT(E1159,3))="082","Summer-2008",IF((LEFT(E1159,3))="083","Fall-2008",IF((LEFT(E1159,3))="091","Spring-2009",IF((LEFT(E1159,3))="092","Summer-2009",IF((LEFT(E1159,3))="093","Fall-2009",IF((LEFT(E1159,3))="101","Spring-2010",IF((LEFT(E1159,3))="102","Summer-2010",IF((LEFT(E1159,3))="103","Fall-2010",IF((LEFT(E1159,3))="111","Spring-2011",IF((LEFT(E1159,3))="112","Summer-2011",IF((LEFT(E1159,3))="113","Fall-2011",IF((LEFT(E1159,3))="121","Spring-2012",IF((LEFT(E1159,3))="122","Summer-2012",IF((LEFT(E1159,3))="123","Fall-2012",IF((LEFT(E1159,3))="131","Spring-2013",IF((LEFT(E1159,3))="132","Summer-2013",IF((LEFT(E1159,3))="133","Fall-2013",IF((LEFT(E1159,3))="141","Spring-2014",IF((LEFT(E1159,3))="142","Summer-2014",IF((LEFT(E1159,3))="143","Fall-2014",0)))))))))))))))))))))))))</f>
        <v/>
      </c>
      <c r="H1159" s="77" t="inlineStr">
        <is>
          <t>Summer
2015</t>
        </is>
      </c>
      <c r="I1159" s="71" t="inlineStr">
        <is>
          <t>-</t>
        </is>
      </c>
      <c r="J1159" s="77" t="inlineStr">
        <is>
          <t>-</t>
        </is>
      </c>
      <c r="K1159" s="77" t="inlineStr">
        <is>
          <t>H#952, Shewrapara,
Mirpur, Dhaka</t>
        </is>
      </c>
      <c r="L1159" s="77" t="inlineStr">
        <is>
          <t>H#952, Shewrapara,
Mirpur, Dhaka</t>
        </is>
      </c>
      <c r="M1159" s="76" t="inlineStr">
        <is>
          <t>8801749906323</t>
        </is>
      </c>
      <c r="N1159" s="77" t="inlineStr">
        <is>
          <t>lingkon39@gmail.com</t>
        </is>
      </c>
    </row>
    <row customHeight="1" ht="12.75" r="1160" s="161">
      <c r="A1160" s="10" t="n"/>
      <c r="B1160" s="85" t="n">
        <v>1163</v>
      </c>
      <c r="C1160" s="77" t="n"/>
      <c r="D1160" s="98" t="inlineStr">
        <is>
          <t>Mahamuda Akter</t>
        </is>
      </c>
      <c r="E1160" s="98" t="inlineStr">
        <is>
          <t>112-11-2049</t>
        </is>
      </c>
      <c r="F1160" s="49">
        <f>IF((MID(E1160,5,2))="10","ENG",IF((MID(E1160,5,2))="11","BBA",IF((MID(E1160,5,2))="12","MBA(E)",IF((MID(E1160,5,2))="14","MBA",IF((MID(E1160,5,2))="15","CSE",IF((MID(E1160,5,2))="16","CIS",IF((MID(E1160,5,2))="17","MS-MIS",IF((MID(E1160,5,2))="18","B.COM",IF((MID(E1160,5,2))="19","ETE",IF((MID(E1160,5,2))="20","CS",IF((MID(E1160,5,2))="21","MA-ENG(P)",IF((MID(E1160,5,2))="22","MA-ENG(F)",IF((MID(E1160,5,2))="23","TE",IF((MID(E1160,5,2))="24","JMC",IF((MID(E1160,5,2))="25","MS-CSE",IF((MID(E1160,5,2))="26","LLB(H)",IF((MID(E1160,5,2))="27","BRE",IF((MID(E1160,5,2))="28","MSS-JMC",IF((MID(E1160,5,2))="29","PHARMACY",IF((MID(E1160,5,2))="30","ESDM",IF((MID(E1160,5,2))="31","MS-ETE",IF((MID(E1160,5,2))="32","MS-TE",IF((MID(E1160,5,2))="33","EEE",IF((MID(E1160,5,2))="34","NFE",IF((MID(E1160,5,2))="35","SWE",IF((MID(E1160,5,2))="36","LLB(P)",IF((MID(E1160,5,2))="37","LLM(Pre)",IF((MID(E1160,5,2))="38","LLM(F)",IF((MID(E1160,5,2))="39","ICT",IF((MID(E1160,5,2))="40","MTCA",IF((MID(E1160,5,2))="41","MS-PH",IF((MID(E1160,5,2))="42","ARCH",IF((MID(E1160,5,2))="43","THM",IF((MID(E1160,5,2))="44","MS-SWE",IF((MID(E1160,5,2))="45","ENTRE",IF((MID(E1160,5,2))="46","M-PHARM",IF((MID(E1160,5,2))="47","CIVIL-ENG",0)))))))))))))))))))))))))))))))))))))</f>
        <v/>
      </c>
      <c r="G1160" s="90">
        <f>IF((LEFT(E1160,3))="063","Fall-2006",IF((LEFT(E1160,3))="071","Spring-2007",IF((LEFT(E1160,3))="072","Summer-2007",IF((LEFT(E1160,3))="073","Fall-2007",IF((LEFT(E1160,3))="081","Spring-2008",IF((LEFT(E1160,3))="082","Summer-2008",IF((LEFT(E1160,3))="083","Fall-2008",IF((LEFT(E1160,3))="091","Spring-2009",IF((LEFT(E1160,3))="092","Summer-2009",IF((LEFT(E1160,3))="093","Fall-2009",IF((LEFT(E1160,3))="101","Spring-2010",IF((LEFT(E1160,3))="102","Summer-2010",IF((LEFT(E1160,3))="103","Fall-2010",IF((LEFT(E1160,3))="111","Spring-2011",IF((LEFT(E1160,3))="112","Summer-2011",IF((LEFT(E1160,3))="113","Fall-2011",IF((LEFT(E1160,3))="121","Spring-2012",IF((LEFT(E1160,3))="122","Summer-2012",IF((LEFT(E1160,3))="123","Fall-2012",IF((LEFT(E1160,3))="131","Spring-2013",IF((LEFT(E1160,3))="132","Summer-2013",IF((LEFT(E1160,3))="133","Fall-2013",IF((LEFT(E1160,3))="141","Spring-2014",IF((LEFT(E1160,3))="142","Summer-2014",IF((LEFT(E1160,3))="143","Fall-2014",0)))))))))))))))))))))))))</f>
        <v/>
      </c>
      <c r="H1160" s="77" t="inlineStr">
        <is>
          <t>Spring 205</t>
        </is>
      </c>
      <c r="I1160" s="71" t="inlineStr">
        <is>
          <t>-</t>
        </is>
      </c>
      <c r="J1160" s="77" t="inlineStr">
        <is>
          <t>-</t>
        </is>
      </c>
      <c r="K1160" s="77" t="inlineStr">
        <is>
          <t>31, Shukrabad,
Dhanmondi, Dhaka</t>
        </is>
      </c>
      <c r="L1160" s="77" t="inlineStr">
        <is>
          <t>Radhapul High School 
Para, Balyakandi, Rajbari</t>
        </is>
      </c>
      <c r="M1160" s="76" t="inlineStr">
        <is>
          <t>8801849635313</t>
        </is>
      </c>
      <c r="N1160" s="77" t="inlineStr">
        <is>
          <t>mitamahmud25@gamil.com</t>
        </is>
      </c>
    </row>
    <row customHeight="1" ht="12.75" r="1161" s="161">
      <c r="A1161" s="10" t="n"/>
      <c r="B1161" s="85" t="n">
        <v>1164</v>
      </c>
      <c r="C1161" s="77" t="n"/>
      <c r="D1161" s="98" t="inlineStr">
        <is>
          <t>Tasmia Abedin</t>
        </is>
      </c>
      <c r="E1161" s="98" t="inlineStr">
        <is>
          <t>103-15-1118</t>
        </is>
      </c>
      <c r="F1161" s="49">
        <f>IF((MID(E1161,5,2))="10","ENG",IF((MID(E1161,5,2))="11","BBA",IF((MID(E1161,5,2))="12","MBA(E)",IF((MID(E1161,5,2))="14","MBA",IF((MID(E1161,5,2))="15","CSE",IF((MID(E1161,5,2))="16","CIS",IF((MID(E1161,5,2))="17","MS-MIS",IF((MID(E1161,5,2))="18","B.COM",IF((MID(E1161,5,2))="19","ETE",IF((MID(E1161,5,2))="20","CS",IF((MID(E1161,5,2))="21","MA-ENG(P)",IF((MID(E1161,5,2))="22","MA-ENG(F)",IF((MID(E1161,5,2))="23","TE",IF((MID(E1161,5,2))="24","JMC",IF((MID(E1161,5,2))="25","MS-CSE",IF((MID(E1161,5,2))="26","LLB(H)",IF((MID(E1161,5,2))="27","BRE",IF((MID(E1161,5,2))="28","MSS-JMC",IF((MID(E1161,5,2))="29","PHARMACY",IF((MID(E1161,5,2))="30","ESDM",IF((MID(E1161,5,2))="31","MS-ETE",IF((MID(E1161,5,2))="32","MS-TE",IF((MID(E1161,5,2))="33","EEE",IF((MID(E1161,5,2))="34","NFE",IF((MID(E1161,5,2))="35","SWE",IF((MID(E1161,5,2))="36","LLB(P)",IF((MID(E1161,5,2))="37","LLM(Pre)",IF((MID(E1161,5,2))="38","LLM(F)",IF((MID(E1161,5,2))="39","ICT",IF((MID(E1161,5,2))="40","MTCA",IF((MID(E1161,5,2))="41","MS-PH",IF((MID(E1161,5,2))="42","ARCH",IF((MID(E1161,5,2))="43","THM",IF((MID(E1161,5,2))="44","MS-SWE",IF((MID(E1161,5,2))="45","ENTRE",IF((MID(E1161,5,2))="46","M-PHARM",IF((MID(E1161,5,2))="47","CIVIL-ENG",0)))))))))))))))))))))))))))))))))))))</f>
        <v/>
      </c>
      <c r="G1161" s="90">
        <f>IF((LEFT(E1161,3))="063","Fall-2006",IF((LEFT(E1161,3))="071","Spring-2007",IF((LEFT(E1161,3))="072","Summer-2007",IF((LEFT(E1161,3))="073","Fall-2007",IF((LEFT(E1161,3))="081","Spring-2008",IF((LEFT(E1161,3))="082","Summer-2008",IF((LEFT(E1161,3))="083","Fall-2008",IF((LEFT(E1161,3))="091","Spring-2009",IF((LEFT(E1161,3))="092","Summer-2009",IF((LEFT(E1161,3))="093","Fall-2009",IF((LEFT(E1161,3))="101","Spring-2010",IF((LEFT(E1161,3))="102","Summer-2010",IF((LEFT(E1161,3))="103","Fall-2010",IF((LEFT(E1161,3))="111","Spring-2011",IF((LEFT(E1161,3))="112","Summer-2011",IF((LEFT(E1161,3))="113","Fall-2011",IF((LEFT(E1161,3))="121","Spring-2012",IF((LEFT(E1161,3))="122","Summer-2012",IF((LEFT(E1161,3))="123","Fall-2012",IF((LEFT(E1161,3))="131","Spring-2013",IF((LEFT(E1161,3))="132","Summer-2013",IF((LEFT(E1161,3))="133","Fall-2013",IF((LEFT(E1161,3))="141","Spring-2014",IF((LEFT(E1161,3))="142","Summer-2014",IF((LEFT(E1161,3))="143","Fall-2014",0)))))))))))))))))))))))))</f>
        <v/>
      </c>
      <c r="H1161" s="77" t="inlineStr">
        <is>
          <t>Fall 2014</t>
        </is>
      </c>
      <c r="I1161" s="71" t="inlineStr">
        <is>
          <t>-</t>
        </is>
      </c>
      <c r="J1161" s="77" t="inlineStr">
        <is>
          <t>-</t>
        </is>
      </c>
      <c r="K1161" s="77" t="inlineStr">
        <is>
          <t>-</t>
        </is>
      </c>
      <c r="L1161" s="77" t="inlineStr">
        <is>
          <t>87, East Razabazar
Tejgaon, Dhaka-1215</t>
        </is>
      </c>
      <c r="M1161" s="76" t="inlineStr">
        <is>
          <t>8801720821999</t>
        </is>
      </c>
      <c r="N1161" s="77" t="inlineStr">
        <is>
          <t>ria.tasmia@gmail.com</t>
        </is>
      </c>
    </row>
    <row customHeight="1" ht="12.75" r="1162" s="161">
      <c r="A1162" s="10" t="n"/>
      <c r="B1162" s="85" t="n">
        <v>1165</v>
      </c>
      <c r="C1162" s="77" t="n"/>
      <c r="D1162" s="98" t="inlineStr">
        <is>
          <t>Hasibul Alam</t>
        </is>
      </c>
      <c r="E1162" s="98" t="inlineStr">
        <is>
          <t>112-15-1372</t>
        </is>
      </c>
      <c r="F1162" s="49">
        <f>IF((MID(E1162,5,2))="10","ENG",IF((MID(E1162,5,2))="11","BBA",IF((MID(E1162,5,2))="12","MBA(E)",IF((MID(E1162,5,2))="14","MBA",IF((MID(E1162,5,2))="15","CSE",IF((MID(E1162,5,2))="16","CIS",IF((MID(E1162,5,2))="17","MS-MIS",IF((MID(E1162,5,2))="18","B.COM",IF((MID(E1162,5,2))="19","ETE",IF((MID(E1162,5,2))="20","CS",IF((MID(E1162,5,2))="21","MA-ENG(P)",IF((MID(E1162,5,2))="22","MA-ENG(F)",IF((MID(E1162,5,2))="23","TE",IF((MID(E1162,5,2))="24","JMC",IF((MID(E1162,5,2))="25","MS-CSE",IF((MID(E1162,5,2))="26","LLB(H)",IF((MID(E1162,5,2))="27","BRE",IF((MID(E1162,5,2))="28","MSS-JMC",IF((MID(E1162,5,2))="29","PHARMACY",IF((MID(E1162,5,2))="30","ESDM",IF((MID(E1162,5,2))="31","MS-ETE",IF((MID(E1162,5,2))="32","MS-TE",IF((MID(E1162,5,2))="33","EEE",IF((MID(E1162,5,2))="34","NFE",IF((MID(E1162,5,2))="35","SWE",IF((MID(E1162,5,2))="36","LLB(P)",IF((MID(E1162,5,2))="37","LLM(Pre)",IF((MID(E1162,5,2))="38","LLM(F)",IF((MID(E1162,5,2))="39","ICT",IF((MID(E1162,5,2))="40","MTCA",IF((MID(E1162,5,2))="41","MS-PH",IF((MID(E1162,5,2))="42","ARCH",IF((MID(E1162,5,2))="43","THM",IF((MID(E1162,5,2))="44","MS-SWE",IF((MID(E1162,5,2))="45","ENTRE",IF((MID(E1162,5,2))="46","M-PHARM",IF((MID(E1162,5,2))="47","CIVIL-ENG",0)))))))))))))))))))))))))))))))))))))</f>
        <v/>
      </c>
      <c r="G1162" s="90">
        <f>IF((LEFT(E1162,3))="063","Fall-2006",IF((LEFT(E1162,3))="071","Spring-2007",IF((LEFT(E1162,3))="072","Summer-2007",IF((LEFT(E1162,3))="073","Fall-2007",IF((LEFT(E1162,3))="081","Spring-2008",IF((LEFT(E1162,3))="082","Summer-2008",IF((LEFT(E1162,3))="083","Fall-2008",IF((LEFT(E1162,3))="091","Spring-2009",IF((LEFT(E1162,3))="092","Summer-2009",IF((LEFT(E1162,3))="093","Fall-2009",IF((LEFT(E1162,3))="101","Spring-2010",IF((LEFT(E1162,3))="102","Summer-2010",IF((LEFT(E1162,3))="103","Fall-2010",IF((LEFT(E1162,3))="111","Spring-2011",IF((LEFT(E1162,3))="112","Summer-2011",IF((LEFT(E1162,3))="113","Fall-2011",IF((LEFT(E1162,3))="121","Spring-2012",IF((LEFT(E1162,3))="122","Summer-2012",IF((LEFT(E1162,3))="123","Fall-2012",IF((LEFT(E1162,3))="131","Spring-2013",IF((LEFT(E1162,3))="132","Summer-2013",IF((LEFT(E1162,3))="133","Fall-2013",IF((LEFT(E1162,3))="141","Spring-2014",IF((LEFT(E1162,3))="142","Summer-2014",IF((LEFT(E1162,3))="143","Fall-2014",0)))))))))))))))))))))))))</f>
        <v/>
      </c>
      <c r="H1162" s="77" t="inlineStr">
        <is>
          <t>Summer
2015</t>
        </is>
      </c>
      <c r="I1162" s="71" t="inlineStr">
        <is>
          <t>DIU</t>
        </is>
      </c>
      <c r="J1162" s="77" t="inlineStr">
        <is>
          <t>Reserach 
Associate</t>
        </is>
      </c>
      <c r="K1162" s="77" t="inlineStr">
        <is>
          <t>699, West Shewrapara,
Mirpur, Dhaka-1216</t>
        </is>
      </c>
      <c r="L1162" s="77" t="inlineStr">
        <is>
          <t>Vill &amp; PO: Haidarabad
PS: Muradnagar
Dist: Comilla</t>
        </is>
      </c>
      <c r="M1162" s="76" t="inlineStr">
        <is>
          <t>8801732184996</t>
        </is>
      </c>
      <c r="N1162" s="77" t="inlineStr">
        <is>
          <t>halambd7@gmail.com</t>
        </is>
      </c>
    </row>
    <row customHeight="1" ht="12.75" r="1163" s="161">
      <c r="A1163" s="10" t="n"/>
      <c r="B1163" s="85" t="n">
        <v>1166</v>
      </c>
      <c r="C1163" s="77" t="n"/>
      <c r="D1163" s="98" t="inlineStr">
        <is>
          <t>Shohab Akhter</t>
        </is>
      </c>
      <c r="E1163" s="98" t="inlineStr">
        <is>
          <t>111-15-1333</t>
        </is>
      </c>
      <c r="F1163" s="49">
        <f>IF((MID(E1163,5,2))="10","ENG",IF((MID(E1163,5,2))="11","BBA",IF((MID(E1163,5,2))="12","MBA(E)",IF((MID(E1163,5,2))="14","MBA",IF((MID(E1163,5,2))="15","CSE",IF((MID(E1163,5,2))="16","CIS",IF((MID(E1163,5,2))="17","MS-MIS",IF((MID(E1163,5,2))="18","B.COM",IF((MID(E1163,5,2))="19","ETE",IF((MID(E1163,5,2))="20","CS",IF((MID(E1163,5,2))="21","MA-ENG(P)",IF((MID(E1163,5,2))="22","MA-ENG(F)",IF((MID(E1163,5,2))="23","TE",IF((MID(E1163,5,2))="24","JMC",IF((MID(E1163,5,2))="25","MS-CSE",IF((MID(E1163,5,2))="26","LLB(H)",IF((MID(E1163,5,2))="27","BRE",IF((MID(E1163,5,2))="28","MSS-JMC",IF((MID(E1163,5,2))="29","PHARMACY",IF((MID(E1163,5,2))="30","ESDM",IF((MID(E1163,5,2))="31","MS-ETE",IF((MID(E1163,5,2))="32","MS-TE",IF((MID(E1163,5,2))="33","EEE",IF((MID(E1163,5,2))="34","NFE",IF((MID(E1163,5,2))="35","SWE",IF((MID(E1163,5,2))="36","LLB(P)",IF((MID(E1163,5,2))="37","LLM(Pre)",IF((MID(E1163,5,2))="38","LLM(F)",IF((MID(E1163,5,2))="39","ICT",IF((MID(E1163,5,2))="40","MTCA",IF((MID(E1163,5,2))="41","MS-PH",IF((MID(E1163,5,2))="42","ARCH",IF((MID(E1163,5,2))="43","THM",IF((MID(E1163,5,2))="44","MS-SWE",IF((MID(E1163,5,2))="45","ENTRE",IF((MID(E1163,5,2))="46","M-PHARM",IF((MID(E1163,5,2))="47","CIVIL-ENG",0)))))))))))))))))))))))))))))))))))))</f>
        <v/>
      </c>
      <c r="G1163" s="90">
        <f>IF((LEFT(E1163,3))="063","Fall-2006",IF((LEFT(E1163,3))="071","Spring-2007",IF((LEFT(E1163,3))="072","Summer-2007",IF((LEFT(E1163,3))="073","Fall-2007",IF((LEFT(E1163,3))="081","Spring-2008",IF((LEFT(E1163,3))="082","Summer-2008",IF((LEFT(E1163,3))="083","Fall-2008",IF((LEFT(E1163,3))="091","Spring-2009",IF((LEFT(E1163,3))="092","Summer-2009",IF((LEFT(E1163,3))="093","Fall-2009",IF((LEFT(E1163,3))="101","Spring-2010",IF((LEFT(E1163,3))="102","Summer-2010",IF((LEFT(E1163,3))="103","Fall-2010",IF((LEFT(E1163,3))="111","Spring-2011",IF((LEFT(E1163,3))="112","Summer-2011",IF((LEFT(E1163,3))="113","Fall-2011",IF((LEFT(E1163,3))="121","Spring-2012",IF((LEFT(E1163,3))="122","Summer-2012",IF((LEFT(E1163,3))="123","Fall-2012",IF((LEFT(E1163,3))="131","Spring-2013",IF((LEFT(E1163,3))="132","Summer-2013",IF((LEFT(E1163,3))="133","Fall-2013",IF((LEFT(E1163,3))="141","Spring-2014",IF((LEFT(E1163,3))="142","Summer-2014",IF((LEFT(E1163,3))="143","Fall-2014",0)))))))))))))))))))))))))</f>
        <v/>
      </c>
      <c r="H1163" s="77" t="inlineStr">
        <is>
          <t>Summer
2014</t>
        </is>
      </c>
      <c r="I1163" s="71" t="inlineStr">
        <is>
          <t>-</t>
        </is>
      </c>
      <c r="J1163" s="77" t="inlineStr">
        <is>
          <t>-</t>
        </is>
      </c>
      <c r="K1163" s="77" t="inlineStr">
        <is>
          <t>43/2, 3rd Floor, 
Shukrabad, Dhanmondi-32</t>
        </is>
      </c>
      <c r="L1163" s="77" t="inlineStr">
        <is>
          <t>Vill: Dattapur, PO: 
Bagmara, Sodur South, 
Comilla</t>
        </is>
      </c>
      <c r="M1163" s="76" t="inlineStr">
        <is>
          <t>8801814965554</t>
        </is>
      </c>
      <c r="N1163" s="77" t="inlineStr">
        <is>
          <t>shohab.comilla@gmail.com</t>
        </is>
      </c>
    </row>
    <row customHeight="1" ht="12.75" r="1164" s="161">
      <c r="A1164" s="10" t="n"/>
      <c r="B1164" s="85" t="n">
        <v>1167</v>
      </c>
      <c r="C1164" s="77" t="n"/>
      <c r="D1164" s="98" t="inlineStr">
        <is>
          <t>Shariful Islam</t>
        </is>
      </c>
      <c r="E1164" s="98" t="inlineStr">
        <is>
          <t>101-11-1406</t>
        </is>
      </c>
      <c r="F1164" s="49">
        <f>IF((MID(E1164,5,2))="10","ENG",IF((MID(E1164,5,2))="11","BBA",IF((MID(E1164,5,2))="12","MBA(E)",IF((MID(E1164,5,2))="14","MBA",IF((MID(E1164,5,2))="15","CSE",IF((MID(E1164,5,2))="16","CIS",IF((MID(E1164,5,2))="17","MS-MIS",IF((MID(E1164,5,2))="18","B.COM",IF((MID(E1164,5,2))="19","ETE",IF((MID(E1164,5,2))="20","CS",IF((MID(E1164,5,2))="21","MA-ENG(P)",IF((MID(E1164,5,2))="22","MA-ENG(F)",IF((MID(E1164,5,2))="23","TE",IF((MID(E1164,5,2))="24","JMC",IF((MID(E1164,5,2))="25","MS-CSE",IF((MID(E1164,5,2))="26","LLB(H)",IF((MID(E1164,5,2))="27","BRE",IF((MID(E1164,5,2))="28","MSS-JMC",IF((MID(E1164,5,2))="29","PHARMACY",IF((MID(E1164,5,2))="30","ESDM",IF((MID(E1164,5,2))="31","MS-ETE",IF((MID(E1164,5,2))="32","MS-TE",IF((MID(E1164,5,2))="33","EEE",IF((MID(E1164,5,2))="34","NFE",IF((MID(E1164,5,2))="35","SWE",IF((MID(E1164,5,2))="36","LLB(P)",IF((MID(E1164,5,2))="37","LLM(Pre)",IF((MID(E1164,5,2))="38","LLM(F)",IF((MID(E1164,5,2))="39","ICT",IF((MID(E1164,5,2))="40","MTCA",IF((MID(E1164,5,2))="41","MS-PH",IF((MID(E1164,5,2))="42","ARCH",IF((MID(E1164,5,2))="43","THM",IF((MID(E1164,5,2))="44","MS-SWE",IF((MID(E1164,5,2))="45","ENTRE",IF((MID(E1164,5,2))="46","M-PHARM",IF((MID(E1164,5,2))="47","CIVIL-ENG",0)))))))))))))))))))))))))))))))))))))</f>
        <v/>
      </c>
      <c r="G1164" s="90">
        <f>IF((LEFT(E1164,3))="063","Fall-2006",IF((LEFT(E1164,3))="071","Spring-2007",IF((LEFT(E1164,3))="072","Summer-2007",IF((LEFT(E1164,3))="073","Fall-2007",IF((LEFT(E1164,3))="081","Spring-2008",IF((LEFT(E1164,3))="082","Summer-2008",IF((LEFT(E1164,3))="083","Fall-2008",IF((LEFT(E1164,3))="091","Spring-2009",IF((LEFT(E1164,3))="092","Summer-2009",IF((LEFT(E1164,3))="093","Fall-2009",IF((LEFT(E1164,3))="101","Spring-2010",IF((LEFT(E1164,3))="102","Summer-2010",IF((LEFT(E1164,3))="103","Fall-2010",IF((LEFT(E1164,3))="111","Spring-2011",IF((LEFT(E1164,3))="112","Summer-2011",IF((LEFT(E1164,3))="113","Fall-2011",IF((LEFT(E1164,3))="121","Spring-2012",IF((LEFT(E1164,3))="122","Summer-2012",IF((LEFT(E1164,3))="123","Fall-2012",IF((LEFT(E1164,3))="131","Spring-2013",IF((LEFT(E1164,3))="132","Summer-2013",IF((LEFT(E1164,3))="133","Fall-2013",IF((LEFT(E1164,3))="141","Spring-2014",IF((LEFT(E1164,3))="142","Summer-2014",IF((LEFT(E1164,3))="143","Fall-2014",0)))))))))))))))))))))))))</f>
        <v/>
      </c>
      <c r="H1164" s="77" t="inlineStr">
        <is>
          <t>Summer
2014</t>
        </is>
      </c>
      <c r="I1164" s="71" t="inlineStr">
        <is>
          <t>-</t>
        </is>
      </c>
      <c r="J1164" s="77" t="inlineStr">
        <is>
          <t>-</t>
        </is>
      </c>
      <c r="K1164" s="77" t="inlineStr">
        <is>
          <t>24/A, West Rajabazar, 
Dhaka-1215</t>
        </is>
      </c>
      <c r="L1164" s="77" t="inlineStr">
        <is>
          <t>24/A, West Rajabazar, 
Dhaka-1215</t>
        </is>
      </c>
      <c r="M1164" s="76" t="inlineStr">
        <is>
          <t>8801673836238</t>
        </is>
      </c>
      <c r="N1164" s="77" t="inlineStr">
        <is>
          <t>sisvj@yahoo.com</t>
        </is>
      </c>
    </row>
    <row customHeight="1" ht="12.75" r="1165" s="161">
      <c r="A1165" s="10" t="n"/>
      <c r="B1165" s="85" t="n">
        <v>1168</v>
      </c>
      <c r="C1165" s="77" t="n"/>
      <c r="D1165" s="98" t="inlineStr">
        <is>
          <t>Md. Mahfuzar 
Rahaman</t>
        </is>
      </c>
      <c r="E1165" s="98" t="inlineStr">
        <is>
          <t>121-11-2390</t>
        </is>
      </c>
      <c r="F1165" s="49">
        <f>IF((MID(E1165,5,2))="10","ENG",IF((MID(E1165,5,2))="11","BBA",IF((MID(E1165,5,2))="12","MBA(E)",IF((MID(E1165,5,2))="14","MBA",IF((MID(E1165,5,2))="15","CSE",IF((MID(E1165,5,2))="16","CIS",IF((MID(E1165,5,2))="17","MS-MIS",IF((MID(E1165,5,2))="18","B.COM",IF((MID(E1165,5,2))="19","ETE",IF((MID(E1165,5,2))="20","CS",IF((MID(E1165,5,2))="21","MA-ENG(P)",IF((MID(E1165,5,2))="22","MA-ENG(F)",IF((MID(E1165,5,2))="23","TE",IF((MID(E1165,5,2))="24","JMC",IF((MID(E1165,5,2))="25","MS-CSE",IF((MID(E1165,5,2))="26","LLB(H)",IF((MID(E1165,5,2))="27","BRE",IF((MID(E1165,5,2))="28","MSS-JMC",IF((MID(E1165,5,2))="29","PHARMACY",IF((MID(E1165,5,2))="30","ESDM",IF((MID(E1165,5,2))="31","MS-ETE",IF((MID(E1165,5,2))="32","MS-TE",IF((MID(E1165,5,2))="33","EEE",IF((MID(E1165,5,2))="34","NFE",IF((MID(E1165,5,2))="35","SWE",IF((MID(E1165,5,2))="36","LLB(P)",IF((MID(E1165,5,2))="37","LLM(Pre)",IF((MID(E1165,5,2))="38","LLM(F)",IF((MID(E1165,5,2))="39","ICT",IF((MID(E1165,5,2))="40","MTCA",IF((MID(E1165,5,2))="41","MS-PH",IF((MID(E1165,5,2))="42","ARCH",IF((MID(E1165,5,2))="43","THM",IF((MID(E1165,5,2))="44","MS-SWE",IF((MID(E1165,5,2))="45","ENTRE",IF((MID(E1165,5,2))="46","M-PHARM",IF((MID(E1165,5,2))="47","CIVIL-ENG",0)))))))))))))))))))))))))))))))))))))</f>
        <v/>
      </c>
      <c r="G1165" s="90">
        <f>IF((LEFT(E1165,3))="063","Fall-2006",IF((LEFT(E1165,3))="071","Spring-2007",IF((LEFT(E1165,3))="072","Summer-2007",IF((LEFT(E1165,3))="073","Fall-2007",IF((LEFT(E1165,3))="081","Spring-2008",IF((LEFT(E1165,3))="082","Summer-2008",IF((LEFT(E1165,3))="083","Fall-2008",IF((LEFT(E1165,3))="091","Spring-2009",IF((LEFT(E1165,3))="092","Summer-2009",IF((LEFT(E1165,3))="093","Fall-2009",IF((LEFT(E1165,3))="101","Spring-2010",IF((LEFT(E1165,3))="102","Summer-2010",IF((LEFT(E1165,3))="103","Fall-2010",IF((LEFT(E1165,3))="111","Spring-2011",IF((LEFT(E1165,3))="112","Summer-2011",IF((LEFT(E1165,3))="113","Fall-2011",IF((LEFT(E1165,3))="121","Spring-2012",IF((LEFT(E1165,3))="122","Summer-2012",IF((LEFT(E1165,3))="123","Fall-2012",IF((LEFT(E1165,3))="131","Spring-2013",IF((LEFT(E1165,3))="132","Summer-2013",IF((LEFT(E1165,3))="133","Fall-2013",IF((LEFT(E1165,3))="141","Spring-2014",IF((LEFT(E1165,3))="142","Summer-2014",IF((LEFT(E1165,3))="143","Fall-2014",0)))))))))))))))))))))))))</f>
        <v/>
      </c>
      <c r="H1165" s="77" t="inlineStr">
        <is>
          <t>Summer
2015</t>
        </is>
      </c>
      <c r="I1165" s="71" t="inlineStr">
        <is>
          <t>-</t>
        </is>
      </c>
      <c r="J1165" s="77" t="inlineStr">
        <is>
          <t>-</t>
        </is>
      </c>
      <c r="K1165" s="77" t="inlineStr">
        <is>
          <t>63/6, Mahin Manjil,
Kalabagan, Dhaka</t>
        </is>
      </c>
      <c r="L1165" s="77" t="inlineStr">
        <is>
          <t>Gopinathpur, Akkelpur,
Joypurhat</t>
        </is>
      </c>
      <c r="M1165" s="76" t="inlineStr">
        <is>
          <t>8801723664603</t>
        </is>
      </c>
      <c r="N1165" s="77" t="inlineStr">
        <is>
          <t>mahfuz11-2390@diu.edu.bd</t>
        </is>
      </c>
    </row>
    <row customHeight="1" ht="12.75" r="1166" s="161">
      <c r="A1166" s="10" t="n"/>
      <c r="B1166" s="85" t="n">
        <v>1169</v>
      </c>
      <c r="C1166" s="77" t="n"/>
      <c r="D1166" s="98" t="inlineStr">
        <is>
          <t>Sany Pamthet</t>
        </is>
      </c>
      <c r="E1166" s="98" t="inlineStr">
        <is>
          <t>112-11-2098</t>
        </is>
      </c>
      <c r="F1166" s="49">
        <f>IF((MID(E1166,5,2))="10","ENG",IF((MID(E1166,5,2))="11","BBA",IF((MID(E1166,5,2))="12","MBA(E)",IF((MID(E1166,5,2))="14","MBA",IF((MID(E1166,5,2))="15","CSE",IF((MID(E1166,5,2))="16","CIS",IF((MID(E1166,5,2))="17","MS-MIS",IF((MID(E1166,5,2))="18","B.COM",IF((MID(E1166,5,2))="19","ETE",IF((MID(E1166,5,2))="20","CS",IF((MID(E1166,5,2))="21","MA-ENG(P)",IF((MID(E1166,5,2))="22","MA-ENG(F)",IF((MID(E1166,5,2))="23","TE",IF((MID(E1166,5,2))="24","JMC",IF((MID(E1166,5,2))="25","MS-CSE",IF((MID(E1166,5,2))="26","LLB(H)",IF((MID(E1166,5,2))="27","BRE",IF((MID(E1166,5,2))="28","MSS-JMC",IF((MID(E1166,5,2))="29","PHARMACY",IF((MID(E1166,5,2))="30","ESDM",IF((MID(E1166,5,2))="31","MS-ETE",IF((MID(E1166,5,2))="32","MS-TE",IF((MID(E1166,5,2))="33","EEE",IF((MID(E1166,5,2))="34","NFE",IF((MID(E1166,5,2))="35","SWE",IF((MID(E1166,5,2))="36","LLB(P)",IF((MID(E1166,5,2))="37","LLM(Pre)",IF((MID(E1166,5,2))="38","LLM(F)",IF((MID(E1166,5,2))="39","ICT",IF((MID(E1166,5,2))="40","MTCA",IF((MID(E1166,5,2))="41","MS-PH",IF((MID(E1166,5,2))="42","ARCH",IF((MID(E1166,5,2))="43","THM",IF((MID(E1166,5,2))="44","MS-SWE",IF((MID(E1166,5,2))="45","ENTRE",IF((MID(E1166,5,2))="46","M-PHARM",IF((MID(E1166,5,2))="47","CIVIL-ENG",0)))))))))))))))))))))))))))))))))))))</f>
        <v/>
      </c>
      <c r="G1166" s="90">
        <f>IF((LEFT(E1166,3))="063","Fall-2006",IF((LEFT(E1166,3))="071","Spring-2007",IF((LEFT(E1166,3))="072","Summer-2007",IF((LEFT(E1166,3))="073","Fall-2007",IF((LEFT(E1166,3))="081","Spring-2008",IF((LEFT(E1166,3))="082","Summer-2008",IF((LEFT(E1166,3))="083","Fall-2008",IF((LEFT(E1166,3))="091","Spring-2009",IF((LEFT(E1166,3))="092","Summer-2009",IF((LEFT(E1166,3))="093","Fall-2009",IF((LEFT(E1166,3))="101","Spring-2010",IF((LEFT(E1166,3))="102","Summer-2010",IF((LEFT(E1166,3))="103","Fall-2010",IF((LEFT(E1166,3))="111","Spring-2011",IF((LEFT(E1166,3))="112","Summer-2011",IF((LEFT(E1166,3))="113","Fall-2011",IF((LEFT(E1166,3))="121","Spring-2012",IF((LEFT(E1166,3))="122","Summer-2012",IF((LEFT(E1166,3))="123","Fall-2012",IF((LEFT(E1166,3))="131","Spring-2013",IF((LEFT(E1166,3))="132","Summer-2013",IF((LEFT(E1166,3))="133","Fall-2013",IF((LEFT(E1166,3))="141","Spring-2014",IF((LEFT(E1166,3))="142","Summer-2014",IF((LEFT(E1166,3))="143","Fall-2014",0)))))))))))))))))))))))))</f>
        <v/>
      </c>
      <c r="H1166" s="77" t="inlineStr">
        <is>
          <t>Summer
2015</t>
        </is>
      </c>
      <c r="I1166" s="71" t="inlineStr">
        <is>
          <t>-</t>
        </is>
      </c>
      <c r="J1166" s="77" t="inlineStr">
        <is>
          <t>-</t>
        </is>
      </c>
      <c r="K1166" s="77" t="inlineStr">
        <is>
          <t>128/1, East Rajabazar, 
Tejgaon, Dhaka</t>
        </is>
      </c>
      <c r="L1166" s="77" t="inlineStr">
        <is>
          <t>Vill: Nirala Punjee, 
Sreemangal, Moulvibazar</t>
        </is>
      </c>
      <c r="M1166" s="76" t="inlineStr">
        <is>
          <t>8801835369751</t>
        </is>
      </c>
      <c r="N1166" s="77" t="inlineStr">
        <is>
          <t>suny11-2098@diu.edu.bd</t>
        </is>
      </c>
    </row>
    <row customHeight="1" ht="12.75" r="1167" s="161">
      <c r="A1167" s="10" t="n"/>
      <c r="B1167" s="85" t="n">
        <v>1170</v>
      </c>
      <c r="C1167" s="77" t="n"/>
      <c r="D1167" s="98" t="inlineStr">
        <is>
          <t>Md. Zobaer Sikdar</t>
        </is>
      </c>
      <c r="E1167" s="98" t="inlineStr">
        <is>
          <t>101-11-1442</t>
        </is>
      </c>
      <c r="F1167" s="49">
        <f>IF((MID(E1167,5,2))="10","ENG",IF((MID(E1167,5,2))="11","BBA",IF((MID(E1167,5,2))="12","MBA(E)",IF((MID(E1167,5,2))="14","MBA",IF((MID(E1167,5,2))="15","CSE",IF((MID(E1167,5,2))="16","CIS",IF((MID(E1167,5,2))="17","MS-MIS",IF((MID(E1167,5,2))="18","B.COM",IF((MID(E1167,5,2))="19","ETE",IF((MID(E1167,5,2))="20","CS",IF((MID(E1167,5,2))="21","MA-ENG(P)",IF((MID(E1167,5,2))="22","MA-ENG(F)",IF((MID(E1167,5,2))="23","TE",IF((MID(E1167,5,2))="24","JMC",IF((MID(E1167,5,2))="25","MS-CSE",IF((MID(E1167,5,2))="26","LLB(H)",IF((MID(E1167,5,2))="27","BRE",IF((MID(E1167,5,2))="28","MSS-JMC",IF((MID(E1167,5,2))="29","PHARMACY",IF((MID(E1167,5,2))="30","ESDM",IF((MID(E1167,5,2))="31","MS-ETE",IF((MID(E1167,5,2))="32","MS-TE",IF((MID(E1167,5,2))="33","EEE",IF((MID(E1167,5,2))="34","NFE",IF((MID(E1167,5,2))="35","SWE",IF((MID(E1167,5,2))="36","LLB(P)",IF((MID(E1167,5,2))="37","LLM(Pre)",IF((MID(E1167,5,2))="38","LLM(F)",IF((MID(E1167,5,2))="39","ICT",IF((MID(E1167,5,2))="40","MTCA",IF((MID(E1167,5,2))="41","MS-PH",IF((MID(E1167,5,2))="42","ARCH",IF((MID(E1167,5,2))="43","THM",IF((MID(E1167,5,2))="44","MS-SWE",IF((MID(E1167,5,2))="45","ENTRE",IF((MID(E1167,5,2))="46","M-PHARM",IF((MID(E1167,5,2))="47","CIVIL-ENG",0)))))))))))))))))))))))))))))))))))))</f>
        <v/>
      </c>
      <c r="G1167" s="90">
        <f>IF((LEFT(E1167,3))="063","Fall-2006",IF((LEFT(E1167,3))="071","Spring-2007",IF((LEFT(E1167,3))="072","Summer-2007",IF((LEFT(E1167,3))="073","Fall-2007",IF((LEFT(E1167,3))="081","Spring-2008",IF((LEFT(E1167,3))="082","Summer-2008",IF((LEFT(E1167,3))="083","Fall-2008",IF((LEFT(E1167,3))="091","Spring-2009",IF((LEFT(E1167,3))="092","Summer-2009",IF((LEFT(E1167,3))="093","Fall-2009",IF((LEFT(E1167,3))="101","Spring-2010",IF((LEFT(E1167,3))="102","Summer-2010",IF((LEFT(E1167,3))="103","Fall-2010",IF((LEFT(E1167,3))="111","Spring-2011",IF((LEFT(E1167,3))="112","Summer-2011",IF((LEFT(E1167,3))="113","Fall-2011",IF((LEFT(E1167,3))="121","Spring-2012",IF((LEFT(E1167,3))="122","Summer-2012",IF((LEFT(E1167,3))="123","Fall-2012",IF((LEFT(E1167,3))="131","Spring-2013",IF((LEFT(E1167,3))="132","Summer-2013",IF((LEFT(E1167,3))="133","Fall-2013",IF((LEFT(E1167,3))="141","Spring-2014",IF((LEFT(E1167,3))="142","Summer-2014",IF((LEFT(E1167,3))="143","Fall-2014",0)))))))))))))))))))))))))</f>
        <v/>
      </c>
      <c r="H1167" s="77" t="inlineStr">
        <is>
          <t>Summer
2014</t>
        </is>
      </c>
      <c r="I1167" s="71" t="inlineStr">
        <is>
          <t>-</t>
        </is>
      </c>
      <c r="J1167" s="77" t="inlineStr">
        <is>
          <t>-</t>
        </is>
      </c>
      <c r="K1167" s="77" t="inlineStr">
        <is>
          <t>-</t>
        </is>
      </c>
      <c r="L1167" s="77" t="inlineStr">
        <is>
          <t>Tusar Dhara R/A, PO:
Tushardhara, PS: 
Kadamtali, Dhaka</t>
        </is>
      </c>
      <c r="M1167" s="76" t="inlineStr">
        <is>
          <t>88017744760754</t>
        </is>
      </c>
      <c r="N1167" s="77" t="inlineStr">
        <is>
          <t>zobaer.in@gmail.com</t>
        </is>
      </c>
    </row>
    <row customHeight="1" ht="12.75" r="1168" s="161">
      <c r="A1168" s="10" t="n"/>
      <c r="B1168" s="85" t="n">
        <v>1171</v>
      </c>
      <c r="C1168" s="77" t="n"/>
      <c r="D1168" s="98" t="inlineStr">
        <is>
          <t>Nabil Chowdhury</t>
        </is>
      </c>
      <c r="E1168" s="98" t="inlineStr">
        <is>
          <t>113-23-2674</t>
        </is>
      </c>
      <c r="F1168" s="49">
        <f>IF((MID(E1168,5,2))="10","ENG",IF((MID(E1168,5,2))="11","BBA",IF((MID(E1168,5,2))="12","MBA(E)",IF((MID(E1168,5,2))="14","MBA",IF((MID(E1168,5,2))="15","CSE",IF((MID(E1168,5,2))="16","CIS",IF((MID(E1168,5,2))="17","MS-MIS",IF((MID(E1168,5,2))="18","B.COM",IF((MID(E1168,5,2))="19","ETE",IF((MID(E1168,5,2))="20","CS",IF((MID(E1168,5,2))="21","MA-ENG(P)",IF((MID(E1168,5,2))="22","MA-ENG(F)",IF((MID(E1168,5,2))="23","TE",IF((MID(E1168,5,2))="24","JMC",IF((MID(E1168,5,2))="25","MS-CSE",IF((MID(E1168,5,2))="26","LLB(H)",IF((MID(E1168,5,2))="27","BRE",IF((MID(E1168,5,2))="28","MSS-JMC",IF((MID(E1168,5,2))="29","PHARMACY",IF((MID(E1168,5,2))="30","ESDM",IF((MID(E1168,5,2))="31","MS-ETE",IF((MID(E1168,5,2))="32","MS-TE",IF((MID(E1168,5,2))="33","EEE",IF((MID(E1168,5,2))="34","NFE",IF((MID(E1168,5,2))="35","SWE",IF((MID(E1168,5,2))="36","LLB(P)",IF((MID(E1168,5,2))="37","LLM(Pre)",IF((MID(E1168,5,2))="38","LLM(F)",IF((MID(E1168,5,2))="39","ICT",IF((MID(E1168,5,2))="40","MTCA",IF((MID(E1168,5,2))="41","MS-PH",IF((MID(E1168,5,2))="42","ARCH",IF((MID(E1168,5,2))="43","THM",IF((MID(E1168,5,2))="44","MS-SWE",IF((MID(E1168,5,2))="45","ENTRE",IF((MID(E1168,5,2))="46","M-PHARM",IF((MID(E1168,5,2))="47","CIVIL-ENG",0)))))))))))))))))))))))))))))))))))))</f>
        <v/>
      </c>
      <c r="G1168" s="90">
        <f>IF((LEFT(E1168,3))="063","Fall-2006",IF((LEFT(E1168,3))="071","Spring-2007",IF((LEFT(E1168,3))="072","Summer-2007",IF((LEFT(E1168,3))="073","Fall-2007",IF((LEFT(E1168,3))="081","Spring-2008",IF((LEFT(E1168,3))="082","Summer-2008",IF((LEFT(E1168,3))="083","Fall-2008",IF((LEFT(E1168,3))="091","Spring-2009",IF((LEFT(E1168,3))="092","Summer-2009",IF((LEFT(E1168,3))="093","Fall-2009",IF((LEFT(E1168,3))="101","Spring-2010",IF((LEFT(E1168,3))="102","Summer-2010",IF((LEFT(E1168,3))="103","Fall-2010",IF((LEFT(E1168,3))="111","Spring-2011",IF((LEFT(E1168,3))="112","Summer-2011",IF((LEFT(E1168,3))="113","Fall-2011",IF((LEFT(E1168,3))="121","Spring-2012",IF((LEFT(E1168,3))="122","Summer-2012",IF((LEFT(E1168,3))="123","Fall-2012",IF((LEFT(E1168,3))="131","Spring-2013",IF((LEFT(E1168,3))="132","Summer-2013",IF((LEFT(E1168,3))="133","Fall-2013",IF((LEFT(E1168,3))="141","Spring-2014",IF((LEFT(E1168,3))="142","Summer-2014",IF((LEFT(E1168,3))="143","Fall-2014",0)))))))))))))))))))))))))</f>
        <v/>
      </c>
      <c r="H1168" s="77" t="inlineStr">
        <is>
          <t>Fall 2015</t>
        </is>
      </c>
      <c r="I1168" s="71" t="inlineStr">
        <is>
          <t>TMF Clothing Ltd.</t>
        </is>
      </c>
      <c r="J1168" s="77" t="inlineStr">
        <is>
          <t>Trainee
Marchandiser</t>
        </is>
      </c>
      <c r="K1168" s="77" t="inlineStr">
        <is>
          <t>253/B, Eastern Housing,
Pallabi, Mirpur 11.5,Dhaka</t>
        </is>
      </c>
      <c r="L1168" s="77" t="inlineStr">
        <is>
          <t>253/B, Eastern Housing,
Pallabi, Mirpur 11.5,Dhaka</t>
        </is>
      </c>
      <c r="M1168" s="76" t="inlineStr">
        <is>
          <t>8801684404029</t>
        </is>
      </c>
      <c r="N1168" s="77" t="inlineStr">
        <is>
          <t>nabil.textile@gmail.com</t>
        </is>
      </c>
    </row>
    <row customHeight="1" ht="12.75" r="1169" s="161">
      <c r="A1169" s="10" t="n"/>
      <c r="B1169" s="85" t="n">
        <v>1172</v>
      </c>
      <c r="C1169" s="77" t="n"/>
      <c r="D1169" s="98" t="inlineStr">
        <is>
          <t>Md. Imran Khan</t>
        </is>
      </c>
      <c r="E1169" s="98" t="inlineStr">
        <is>
          <t>112-11-2079</t>
        </is>
      </c>
      <c r="F1169" s="49">
        <f>IF((MID(E1169,5,2))="10","ENG",IF((MID(E1169,5,2))="11","BBA",IF((MID(E1169,5,2))="12","MBA(E)",IF((MID(E1169,5,2))="14","MBA",IF((MID(E1169,5,2))="15","CSE",IF((MID(E1169,5,2))="16","CIS",IF((MID(E1169,5,2))="17","MS-MIS",IF((MID(E1169,5,2))="18","B.COM",IF((MID(E1169,5,2))="19","ETE",IF((MID(E1169,5,2))="20","CS",IF((MID(E1169,5,2))="21","MA-ENG(P)",IF((MID(E1169,5,2))="22","MA-ENG(F)",IF((MID(E1169,5,2))="23","TE",IF((MID(E1169,5,2))="24","JMC",IF((MID(E1169,5,2))="25","MS-CSE",IF((MID(E1169,5,2))="26","LLB(H)",IF((MID(E1169,5,2))="27","BRE",IF((MID(E1169,5,2))="28","MSS-JMC",IF((MID(E1169,5,2))="29","PHARMACY",IF((MID(E1169,5,2))="30","ESDM",IF((MID(E1169,5,2))="31","MS-ETE",IF((MID(E1169,5,2))="32","MS-TE",IF((MID(E1169,5,2))="33","EEE",IF((MID(E1169,5,2))="34","NFE",IF((MID(E1169,5,2))="35","SWE",IF((MID(E1169,5,2))="36","LLB(P)",IF((MID(E1169,5,2))="37","LLM(Pre)",IF((MID(E1169,5,2))="38","LLM(F)",IF((MID(E1169,5,2))="39","ICT",IF((MID(E1169,5,2))="40","MTCA",IF((MID(E1169,5,2))="41","MS-PH",IF((MID(E1169,5,2))="42","ARCH",IF((MID(E1169,5,2))="43","THM",IF((MID(E1169,5,2))="44","MS-SWE",IF((MID(E1169,5,2))="45","ENTRE",IF((MID(E1169,5,2))="46","M-PHARM",IF((MID(E1169,5,2))="47","CIVIL-ENG",0)))))))))))))))))))))))))))))))))))))</f>
        <v/>
      </c>
      <c r="G1169" s="90">
        <f>IF((LEFT(E1169,3))="063","Fall-2006",IF((LEFT(E1169,3))="071","Spring-2007",IF((LEFT(E1169,3))="072","Summer-2007",IF((LEFT(E1169,3))="073","Fall-2007",IF((LEFT(E1169,3))="081","Spring-2008",IF((LEFT(E1169,3))="082","Summer-2008",IF((LEFT(E1169,3))="083","Fall-2008",IF((LEFT(E1169,3))="091","Spring-2009",IF((LEFT(E1169,3))="092","Summer-2009",IF((LEFT(E1169,3))="093","Fall-2009",IF((LEFT(E1169,3))="101","Spring-2010",IF((LEFT(E1169,3))="102","Summer-2010",IF((LEFT(E1169,3))="103","Fall-2010",IF((LEFT(E1169,3))="111","Spring-2011",IF((LEFT(E1169,3))="112","Summer-2011",IF((LEFT(E1169,3))="113","Fall-2011",IF((LEFT(E1169,3))="121","Spring-2012",IF((LEFT(E1169,3))="122","Summer-2012",IF((LEFT(E1169,3))="123","Fall-2012",IF((LEFT(E1169,3))="131","Spring-2013",IF((LEFT(E1169,3))="132","Summer-2013",IF((LEFT(E1169,3))="133","Fall-2013",IF((LEFT(E1169,3))="141","Spring-2014",IF((LEFT(E1169,3))="142","Summer-2014",IF((LEFT(E1169,3))="143","Fall-2014",0)))))))))))))))))))))))))</f>
        <v/>
      </c>
      <c r="H1169" s="77" t="inlineStr">
        <is>
          <t>Summer
2015</t>
        </is>
      </c>
      <c r="I1169" s="71" t="inlineStr">
        <is>
          <t>-</t>
        </is>
      </c>
      <c r="J1169" s="77" t="inlineStr">
        <is>
          <t>-</t>
        </is>
      </c>
      <c r="K1169" s="77" t="inlineStr">
        <is>
          <t>A/90, Thana Road, 
Dhamri, Dhaka-1350</t>
        </is>
      </c>
      <c r="L1169" s="77" t="inlineStr">
        <is>
          <t>Vill &amp; PO: Udaykath
PS &amp; Dist: Pirojpur</t>
        </is>
      </c>
      <c r="M1169" s="76" t="inlineStr">
        <is>
          <t>8801723470493</t>
        </is>
      </c>
      <c r="N1169" s="77" t="inlineStr">
        <is>
          <t>muhammedimrankhan@outlook.com</t>
        </is>
      </c>
    </row>
    <row customHeight="1" ht="12.75" r="1170" s="161">
      <c r="A1170" s="10" t="n"/>
      <c r="B1170" s="85" t="n">
        <v>1173</v>
      </c>
      <c r="C1170" s="77" t="n"/>
      <c r="D1170" s="98" t="inlineStr">
        <is>
          <t>Jinia Sultana</t>
        </is>
      </c>
      <c r="E1170" s="98" t="inlineStr">
        <is>
          <t>101-11-1317</t>
        </is>
      </c>
      <c r="F1170" s="49">
        <f>IF((MID(E1170,5,2))="10","ENG",IF((MID(E1170,5,2))="11","BBA",IF((MID(E1170,5,2))="12","MBA(E)",IF((MID(E1170,5,2))="14","MBA",IF((MID(E1170,5,2))="15","CSE",IF((MID(E1170,5,2))="16","CIS",IF((MID(E1170,5,2))="17","MS-MIS",IF((MID(E1170,5,2))="18","B.COM",IF((MID(E1170,5,2))="19","ETE",IF((MID(E1170,5,2))="20","CS",IF((MID(E1170,5,2))="21","MA-ENG(P)",IF((MID(E1170,5,2))="22","MA-ENG(F)",IF((MID(E1170,5,2))="23","TE",IF((MID(E1170,5,2))="24","JMC",IF((MID(E1170,5,2))="25","MS-CSE",IF((MID(E1170,5,2))="26","LLB(H)",IF((MID(E1170,5,2))="27","BRE",IF((MID(E1170,5,2))="28","MSS-JMC",IF((MID(E1170,5,2))="29","PHARMACY",IF((MID(E1170,5,2))="30","ESDM",IF((MID(E1170,5,2))="31","MS-ETE",IF((MID(E1170,5,2))="32","MS-TE",IF((MID(E1170,5,2))="33","EEE",IF((MID(E1170,5,2))="34","NFE",IF((MID(E1170,5,2))="35","SWE",IF((MID(E1170,5,2))="36","LLB(P)",IF((MID(E1170,5,2))="37","LLM(Pre)",IF((MID(E1170,5,2))="38","LLM(F)",IF((MID(E1170,5,2))="39","ICT",IF((MID(E1170,5,2))="40","MTCA",IF((MID(E1170,5,2))="41","MS-PH",IF((MID(E1170,5,2))="42","ARCH",IF((MID(E1170,5,2))="43","THM",IF((MID(E1170,5,2))="44","MS-SWE",IF((MID(E1170,5,2))="45","ENTRE",IF((MID(E1170,5,2))="46","M-PHARM",IF((MID(E1170,5,2))="47","CIVIL-ENG",0)))))))))))))))))))))))))))))))))))))</f>
        <v/>
      </c>
      <c r="G1170" s="90">
        <f>IF((LEFT(E1170,3))="063","Fall-2006",IF((LEFT(E1170,3))="071","Spring-2007",IF((LEFT(E1170,3))="072","Summer-2007",IF((LEFT(E1170,3))="073","Fall-2007",IF((LEFT(E1170,3))="081","Spring-2008",IF((LEFT(E1170,3))="082","Summer-2008",IF((LEFT(E1170,3))="083","Fall-2008",IF((LEFT(E1170,3))="091","Spring-2009",IF((LEFT(E1170,3))="092","Summer-2009",IF((LEFT(E1170,3))="093","Fall-2009",IF((LEFT(E1170,3))="101","Spring-2010",IF((LEFT(E1170,3))="102","Summer-2010",IF((LEFT(E1170,3))="103","Fall-2010",IF((LEFT(E1170,3))="111","Spring-2011",IF((LEFT(E1170,3))="112","Summer-2011",IF((LEFT(E1170,3))="113","Fall-2011",IF((LEFT(E1170,3))="121","Spring-2012",IF((LEFT(E1170,3))="122","Summer-2012",IF((LEFT(E1170,3))="123","Fall-2012",IF((LEFT(E1170,3))="131","Spring-2013",IF((LEFT(E1170,3))="132","Summer-2013",IF((LEFT(E1170,3))="133","Fall-2013",IF((LEFT(E1170,3))="141","Spring-2014",IF((LEFT(E1170,3))="142","Summer-2014",IF((LEFT(E1170,3))="143","Fall-2014",0)))))))))))))))))))))))))</f>
        <v/>
      </c>
      <c r="H1170" s="77" t="inlineStr">
        <is>
          <t>Fall 2014</t>
        </is>
      </c>
      <c r="I1170" s="71" t="inlineStr">
        <is>
          <t>-</t>
        </is>
      </c>
      <c r="J1170" s="77" t="inlineStr">
        <is>
          <t>-</t>
        </is>
      </c>
      <c r="K1170" s="77" t="inlineStr">
        <is>
          <t>South Borgacha, Natore</t>
        </is>
      </c>
      <c r="L1170" s="77" t="inlineStr">
        <is>
          <t>South Borgacha, Natore</t>
        </is>
      </c>
      <c r="M1170" s="76" t="inlineStr">
        <is>
          <t>8801714657609</t>
        </is>
      </c>
      <c r="N1170" s="77" t="inlineStr">
        <is>
          <t>muntacir1990@gmail.com</t>
        </is>
      </c>
    </row>
    <row customHeight="1" ht="12.75" r="1171" s="161">
      <c r="A1171" s="10" t="n"/>
      <c r="B1171" s="85" t="n">
        <v>1174</v>
      </c>
      <c r="C1171" s="77" t="n"/>
      <c r="D1171" s="98" t="inlineStr">
        <is>
          <t>Md. Rashedul Hasan</t>
        </is>
      </c>
      <c r="E1171" s="98" t="inlineStr">
        <is>
          <t>112-23-2545</t>
        </is>
      </c>
      <c r="F1171" s="49">
        <f>IF((MID(E1171,5,2))="10","ENG",IF((MID(E1171,5,2))="11","BBA",IF((MID(E1171,5,2))="12","MBA(E)",IF((MID(E1171,5,2))="14","MBA",IF((MID(E1171,5,2))="15","CSE",IF((MID(E1171,5,2))="16","CIS",IF((MID(E1171,5,2))="17","MS-MIS",IF((MID(E1171,5,2))="18","B.COM",IF((MID(E1171,5,2))="19","ETE",IF((MID(E1171,5,2))="20","CS",IF((MID(E1171,5,2))="21","MA-ENG(P)",IF((MID(E1171,5,2))="22","MA-ENG(F)",IF((MID(E1171,5,2))="23","TE",IF((MID(E1171,5,2))="24","JMC",IF((MID(E1171,5,2))="25","MS-CSE",IF((MID(E1171,5,2))="26","LLB(H)",IF((MID(E1171,5,2))="27","BRE",IF((MID(E1171,5,2))="28","MSS-JMC",IF((MID(E1171,5,2))="29","PHARMACY",IF((MID(E1171,5,2))="30","ESDM",IF((MID(E1171,5,2))="31","MS-ETE",IF((MID(E1171,5,2))="32","MS-TE",IF((MID(E1171,5,2))="33","EEE",IF((MID(E1171,5,2))="34","NFE",IF((MID(E1171,5,2))="35","SWE",IF((MID(E1171,5,2))="36","LLB(P)",IF((MID(E1171,5,2))="37","LLM(Pre)",IF((MID(E1171,5,2))="38","LLM(F)",IF((MID(E1171,5,2))="39","ICT",IF((MID(E1171,5,2))="40","MTCA",IF((MID(E1171,5,2))="41","MS-PH",IF((MID(E1171,5,2))="42","ARCH",IF((MID(E1171,5,2))="43","THM",IF((MID(E1171,5,2))="44","MS-SWE",IF((MID(E1171,5,2))="45","ENTRE",IF((MID(E1171,5,2))="46","M-PHARM",IF((MID(E1171,5,2))="47","CIVIL-ENG",0)))))))))))))))))))))))))))))))))))))</f>
        <v/>
      </c>
      <c r="G1171" s="90">
        <f>IF((LEFT(E1171,3))="063","Fall-2006",IF((LEFT(E1171,3))="071","Spring-2007",IF((LEFT(E1171,3))="072","Summer-2007",IF((LEFT(E1171,3))="073","Fall-2007",IF((LEFT(E1171,3))="081","Spring-2008",IF((LEFT(E1171,3))="082","Summer-2008",IF((LEFT(E1171,3))="083","Fall-2008",IF((LEFT(E1171,3))="091","Spring-2009",IF((LEFT(E1171,3))="092","Summer-2009",IF((LEFT(E1171,3))="093","Fall-2009",IF((LEFT(E1171,3))="101","Spring-2010",IF((LEFT(E1171,3))="102","Summer-2010",IF((LEFT(E1171,3))="103","Fall-2010",IF((LEFT(E1171,3))="111","Spring-2011",IF((LEFT(E1171,3))="112","Summer-2011",IF((LEFT(E1171,3))="113","Fall-2011",IF((LEFT(E1171,3))="121","Spring-2012",IF((LEFT(E1171,3))="122","Summer-2012",IF((LEFT(E1171,3))="123","Fall-2012",IF((LEFT(E1171,3))="131","Spring-2013",IF((LEFT(E1171,3))="132","Summer-2013",IF((LEFT(E1171,3))="133","Fall-2013",IF((LEFT(E1171,3))="141","Spring-2014",IF((LEFT(E1171,3))="142","Summer-2014",IF((LEFT(E1171,3))="143","Fall-2014",0)))))))))))))))))))))))))</f>
        <v/>
      </c>
      <c r="H1171" s="77" t="inlineStr">
        <is>
          <t>Spring 2015</t>
        </is>
      </c>
      <c r="I1171" s="71" t="inlineStr">
        <is>
          <t>-</t>
        </is>
      </c>
      <c r="J1171" s="77" t="inlineStr">
        <is>
          <t>-</t>
        </is>
      </c>
      <c r="K1171" s="77" t="inlineStr">
        <is>
          <t>H#14, R#8, Block-A
Section-1, Mirpur, Dhaka</t>
        </is>
      </c>
      <c r="L1171" s="77" t="inlineStr">
        <is>
          <t>Vill: Chandikhali, PO: 
Mashalia, PS: Sreepur
Dist: Magura</t>
        </is>
      </c>
      <c r="M1171" s="76" t="inlineStr">
        <is>
          <t>8801750370037</t>
        </is>
      </c>
      <c r="N1171" s="77" t="inlineStr">
        <is>
          <t>rashedtediu@gmail.com</t>
        </is>
      </c>
    </row>
    <row customHeight="1" ht="12.75" r="1172" s="161">
      <c r="A1172" s="10" t="n"/>
      <c r="B1172" s="85" t="n">
        <v>1175</v>
      </c>
      <c r="C1172" s="77" t="n"/>
      <c r="D1172" s="98" t="inlineStr">
        <is>
          <t>Aktaruzzaman</t>
        </is>
      </c>
      <c r="E1172" s="98" t="inlineStr">
        <is>
          <t>111-11-1991</t>
        </is>
      </c>
      <c r="F1172" s="49">
        <f>IF((MID(E1172,5,2))="10","ENG",IF((MID(E1172,5,2))="11","BBA",IF((MID(E1172,5,2))="12","MBA(E)",IF((MID(E1172,5,2))="14","MBA",IF((MID(E1172,5,2))="15","CSE",IF((MID(E1172,5,2))="16","CIS",IF((MID(E1172,5,2))="17","MS-MIS",IF((MID(E1172,5,2))="18","B.COM",IF((MID(E1172,5,2))="19","ETE",IF((MID(E1172,5,2))="20","CS",IF((MID(E1172,5,2))="21","MA-ENG(P)",IF((MID(E1172,5,2))="22","MA-ENG(F)",IF((MID(E1172,5,2))="23","TE",IF((MID(E1172,5,2))="24","JMC",IF((MID(E1172,5,2))="25","MS-CSE",IF((MID(E1172,5,2))="26","LLB(H)",IF((MID(E1172,5,2))="27","BRE",IF((MID(E1172,5,2))="28","MSS-JMC",IF((MID(E1172,5,2))="29","PHARMACY",IF((MID(E1172,5,2))="30","ESDM",IF((MID(E1172,5,2))="31","MS-ETE",IF((MID(E1172,5,2))="32","MS-TE",IF((MID(E1172,5,2))="33","EEE",IF((MID(E1172,5,2))="34","NFE",IF((MID(E1172,5,2))="35","SWE",IF((MID(E1172,5,2))="36","LLB(P)",IF((MID(E1172,5,2))="37","LLM(Pre)",IF((MID(E1172,5,2))="38","LLM(F)",IF((MID(E1172,5,2))="39","ICT",IF((MID(E1172,5,2))="40","MTCA",IF((MID(E1172,5,2))="41","MS-PH",IF((MID(E1172,5,2))="42","ARCH",IF((MID(E1172,5,2))="43","THM",IF((MID(E1172,5,2))="44","MS-SWE",IF((MID(E1172,5,2))="45","ENTRE",IF((MID(E1172,5,2))="46","M-PHARM",IF((MID(E1172,5,2))="47","CIVIL-ENG",0)))))))))))))))))))))))))))))))))))))</f>
        <v/>
      </c>
      <c r="G1172" s="90">
        <f>IF((LEFT(E1172,3))="063","Fall-2006",IF((LEFT(E1172,3))="071","Spring-2007",IF((LEFT(E1172,3))="072","Summer-2007",IF((LEFT(E1172,3))="073","Fall-2007",IF((LEFT(E1172,3))="081","Spring-2008",IF((LEFT(E1172,3))="082","Summer-2008",IF((LEFT(E1172,3))="083","Fall-2008",IF((LEFT(E1172,3))="091","Spring-2009",IF((LEFT(E1172,3))="092","Summer-2009",IF((LEFT(E1172,3))="093","Fall-2009",IF((LEFT(E1172,3))="101","Spring-2010",IF((LEFT(E1172,3))="102","Summer-2010",IF((LEFT(E1172,3))="103","Fall-2010",IF((LEFT(E1172,3))="111","Spring-2011",IF((LEFT(E1172,3))="112","Summer-2011",IF((LEFT(E1172,3))="113","Fall-2011",IF((LEFT(E1172,3))="121","Spring-2012",IF((LEFT(E1172,3))="122","Summer-2012",IF((LEFT(E1172,3))="123","Fall-2012",IF((LEFT(E1172,3))="131","Spring-2013",IF((LEFT(E1172,3))="132","Summer-2013",IF((LEFT(E1172,3))="133","Fall-2013",IF((LEFT(E1172,3))="141","Spring-2014",IF((LEFT(E1172,3))="142","Summer-2014",IF((LEFT(E1172,3))="143","Fall-2014",0)))))))))))))))))))))))))</f>
        <v/>
      </c>
      <c r="H1172" s="77" t="inlineStr">
        <is>
          <t>Summer
2015</t>
        </is>
      </c>
      <c r="I1172" s="71" t="inlineStr">
        <is>
          <t>-</t>
        </is>
      </c>
      <c r="J1172" s="77" t="inlineStr">
        <is>
          <t>-</t>
        </is>
      </c>
      <c r="K1172" s="77" t="inlineStr">
        <is>
          <t>105/2, Shukrabad
Dhanmondi, Dhaka</t>
        </is>
      </c>
      <c r="L1172" s="77" t="inlineStr">
        <is>
          <t>Vill: Magura, Upzila:
Kishorigonj, Niphamari</t>
        </is>
      </c>
      <c r="M1172" s="76" t="inlineStr">
        <is>
          <t>8801729962555</t>
        </is>
      </c>
      <c r="N1172" s="77" t="inlineStr">
        <is>
          <t>aktaruzzamannazu1991@gmail.com</t>
        </is>
      </c>
    </row>
    <row customHeight="1" ht="12.75" r="1173" s="161">
      <c r="A1173" s="10" t="n"/>
      <c r="B1173" s="85" t="n">
        <v>1176</v>
      </c>
      <c r="C1173" s="77" t="n"/>
      <c r="D1173" s="98" t="inlineStr">
        <is>
          <t>Mukta Rani Sharker</t>
        </is>
      </c>
      <c r="E1173" s="98" t="inlineStr">
        <is>
          <t>112-11-277</t>
        </is>
      </c>
      <c r="F1173" s="49">
        <f>IF((MID(E1173,5,2))="10","ENG",IF((MID(E1173,5,2))="11","BBA",IF((MID(E1173,5,2))="12","MBA(E)",IF((MID(E1173,5,2))="14","MBA",IF((MID(E1173,5,2))="15","CSE",IF((MID(E1173,5,2))="16","CIS",IF((MID(E1173,5,2))="17","MS-MIS",IF((MID(E1173,5,2))="18","B.COM",IF((MID(E1173,5,2))="19","ETE",IF((MID(E1173,5,2))="20","CS",IF((MID(E1173,5,2))="21","MA-ENG(P)",IF((MID(E1173,5,2))="22","MA-ENG(F)",IF((MID(E1173,5,2))="23","TE",IF((MID(E1173,5,2))="24","JMC",IF((MID(E1173,5,2))="25","MS-CSE",IF((MID(E1173,5,2))="26","LLB(H)",IF((MID(E1173,5,2))="27","BRE",IF((MID(E1173,5,2))="28","MSS-JMC",IF((MID(E1173,5,2))="29","PHARMACY",IF((MID(E1173,5,2))="30","ESDM",IF((MID(E1173,5,2))="31","MS-ETE",IF((MID(E1173,5,2))="32","MS-TE",IF((MID(E1173,5,2))="33","EEE",IF((MID(E1173,5,2))="34","NFE",IF((MID(E1173,5,2))="35","SWE",IF((MID(E1173,5,2))="36","LLB(P)",IF((MID(E1173,5,2))="37","LLM(Pre)",IF((MID(E1173,5,2))="38","LLM(F)",IF((MID(E1173,5,2))="39","ICT",IF((MID(E1173,5,2))="40","MTCA",IF((MID(E1173,5,2))="41","MS-PH",IF((MID(E1173,5,2))="42","ARCH",IF((MID(E1173,5,2))="43","THM",IF((MID(E1173,5,2))="44","MS-SWE",IF((MID(E1173,5,2))="45","ENTRE",IF((MID(E1173,5,2))="46","M-PHARM",IF((MID(E1173,5,2))="47","CIVIL-ENG",0)))))))))))))))))))))))))))))))))))))</f>
        <v/>
      </c>
      <c r="G1173" s="90">
        <f>IF((LEFT(E1173,3))="063","Fall-2006",IF((LEFT(E1173,3))="071","Spring-2007",IF((LEFT(E1173,3))="072","Summer-2007",IF((LEFT(E1173,3))="073","Fall-2007",IF((LEFT(E1173,3))="081","Spring-2008",IF((LEFT(E1173,3))="082","Summer-2008",IF((LEFT(E1173,3))="083","Fall-2008",IF((LEFT(E1173,3))="091","Spring-2009",IF((LEFT(E1173,3))="092","Summer-2009",IF((LEFT(E1173,3))="093","Fall-2009",IF((LEFT(E1173,3))="101","Spring-2010",IF((LEFT(E1173,3))="102","Summer-2010",IF((LEFT(E1173,3))="103","Fall-2010",IF((LEFT(E1173,3))="111","Spring-2011",IF((LEFT(E1173,3))="112","Summer-2011",IF((LEFT(E1173,3))="113","Fall-2011",IF((LEFT(E1173,3))="121","Spring-2012",IF((LEFT(E1173,3))="122","Summer-2012",IF((LEFT(E1173,3))="123","Fall-2012",IF((LEFT(E1173,3))="131","Spring-2013",IF((LEFT(E1173,3))="132","Summer-2013",IF((LEFT(E1173,3))="133","Fall-2013",IF((LEFT(E1173,3))="141","Spring-2014",IF((LEFT(E1173,3))="142","Summer-2014",IF((LEFT(E1173,3))="143","Fall-2014",0)))))))))))))))))))))))))</f>
        <v/>
      </c>
      <c r="H1173" s="77" t="inlineStr">
        <is>
          <t>Summer
2015</t>
        </is>
      </c>
      <c r="I1173" s="71" t="inlineStr">
        <is>
          <t>-</t>
        </is>
      </c>
      <c r="J1173" s="77" t="inlineStr">
        <is>
          <t>-</t>
        </is>
      </c>
      <c r="K1173" s="77" t="inlineStr">
        <is>
          <t>Sector-18, Uttara</t>
        </is>
      </c>
      <c r="L1173" s="77" t="inlineStr">
        <is>
          <t>Sector-18, Uttara</t>
        </is>
      </c>
      <c r="M1173" s="76" t="inlineStr">
        <is>
          <t>8801625427809</t>
        </is>
      </c>
      <c r="N1173" s="77" t="inlineStr">
        <is>
          <t>muktarani277@gmail.com</t>
        </is>
      </c>
    </row>
    <row customHeight="1" ht="25.5" r="1174" s="161">
      <c r="A1174" s="10" t="n"/>
      <c r="B1174" s="85" t="n">
        <v>1177</v>
      </c>
      <c r="C1174" s="78" t="inlineStr">
        <is>
          <t>05.04.17</t>
        </is>
      </c>
      <c r="D1174" s="98" t="inlineStr">
        <is>
          <t>Md. Khairul Kabir
Rajib</t>
        </is>
      </c>
      <c r="E1174" s="98" t="inlineStr">
        <is>
          <t>112-23-2609</t>
        </is>
      </c>
      <c r="F1174" s="49">
        <f>IF((MID(E1174,5,2))="10","ENG",IF((MID(E1174,5,2))="11","BBA",IF((MID(E1174,5,2))="12","MBA(E)",IF((MID(E1174,5,2))="14","MBA",IF((MID(E1174,5,2))="15","CSE",IF((MID(E1174,5,2))="16","CIS",IF((MID(E1174,5,2))="17","MS-MIS",IF((MID(E1174,5,2))="18","B.COM",IF((MID(E1174,5,2))="19","ETE",IF((MID(E1174,5,2))="20","CS",IF((MID(E1174,5,2))="21","MA-ENG(P)",IF((MID(E1174,5,2))="22","MA-ENG(F)",IF((MID(E1174,5,2))="23","TE",IF((MID(E1174,5,2))="24","JMC",IF((MID(E1174,5,2))="25","MS-CSE",IF((MID(E1174,5,2))="26","LLB(H)",IF((MID(E1174,5,2))="27","BRE",IF((MID(E1174,5,2))="28","MSS-JMC",IF((MID(E1174,5,2))="29","PHARMACY",IF((MID(E1174,5,2))="30","ESDM",IF((MID(E1174,5,2))="31","MS-ETE",IF((MID(E1174,5,2))="32","MS-TE",IF((MID(E1174,5,2))="33","EEE",IF((MID(E1174,5,2))="34","NFE",IF((MID(E1174,5,2))="35","SWE",IF((MID(E1174,5,2))="36","LLB(P)",IF((MID(E1174,5,2))="37","LLM(Pre)",IF((MID(E1174,5,2))="38","LLM(F)",IF((MID(E1174,5,2))="39","ICT",IF((MID(E1174,5,2))="40","MTCA",IF((MID(E1174,5,2))="41","MS-PH",IF((MID(E1174,5,2))="42","ARCH",IF((MID(E1174,5,2))="43","THM",IF((MID(E1174,5,2))="44","MS-SWE",IF((MID(E1174,5,2))="45","ENTRE",IF((MID(E1174,5,2))="46","M-PHARM",IF((MID(E1174,5,2))="47","CIVIL-ENG",0)))))))))))))))))))))))))))))))))))))</f>
        <v/>
      </c>
      <c r="G1174" s="90">
        <f>IF((LEFT(E1174,3))="063","Fall-2006",IF((LEFT(E1174,3))="071","Spring-2007",IF((LEFT(E1174,3))="072","Summer-2007",IF((LEFT(E1174,3))="073","Fall-2007",IF((LEFT(E1174,3))="081","Spring-2008",IF((LEFT(E1174,3))="082","Summer-2008",IF((LEFT(E1174,3))="083","Fall-2008",IF((LEFT(E1174,3))="091","Spring-2009",IF((LEFT(E1174,3))="092","Summer-2009",IF((LEFT(E1174,3))="093","Fall-2009",IF((LEFT(E1174,3))="101","Spring-2010",IF((LEFT(E1174,3))="102","Summer-2010",IF((LEFT(E1174,3))="103","Fall-2010",IF((LEFT(E1174,3))="111","Spring-2011",IF((LEFT(E1174,3))="112","Summer-2011",IF((LEFT(E1174,3))="113","Fall-2011",IF((LEFT(E1174,3))="121","Spring-2012",IF((LEFT(E1174,3))="122","Summer-2012",IF((LEFT(E1174,3))="123","Fall-2012",IF((LEFT(E1174,3))="131","Spring-2013",IF((LEFT(E1174,3))="132","Summer-2013",IF((LEFT(E1174,3))="133","Fall-2013",IF((LEFT(E1174,3))="141","Spring-2014",IF((LEFT(E1174,3))="142","Summer-2014",IF((LEFT(E1174,3))="143","Fall-2014",0)))))))))))))))))))))))))</f>
        <v/>
      </c>
      <c r="H1174" s="77" t="inlineStr">
        <is>
          <t>Summer
2014</t>
        </is>
      </c>
      <c r="I1174" s="71" t="inlineStr">
        <is>
          <t>ITS Labtest
Bangladesh Ltd.</t>
        </is>
      </c>
      <c r="J1174" s="77" t="inlineStr">
        <is>
          <t>Technologist</t>
        </is>
      </c>
      <c r="K1174" s="77" t="inlineStr">
        <is>
          <t>ITS Labtest Bangladesh 
Ltd. Phonix Tower, 407
Tejgaon, IA, Dhaka-1205</t>
        </is>
      </c>
      <c r="L1174" s="77" t="inlineStr">
        <is>
          <t>57, Edhakha Road,
Tomaltola, Kishoregong</t>
        </is>
      </c>
      <c r="M1174" s="76" t="inlineStr">
        <is>
          <t>8801725056173</t>
        </is>
      </c>
      <c r="N1174" s="77" t="inlineStr">
        <is>
          <t>khairulrajib.bd@gmail.com</t>
        </is>
      </c>
    </row>
    <row customHeight="1" ht="25.5" r="1175" s="161">
      <c r="A1175" s="10" t="n"/>
      <c r="B1175" s="85" t="n">
        <v>1178</v>
      </c>
      <c r="C1175" s="77" t="n"/>
      <c r="D1175" s="98" t="inlineStr">
        <is>
          <t>Abu Juha Ahmed 
Muid</t>
        </is>
      </c>
      <c r="E1175" s="98" t="inlineStr">
        <is>
          <t>111-19-1274</t>
        </is>
      </c>
      <c r="F1175" s="49">
        <f>IF((MID(E1175,5,2))="10","ENG",IF((MID(E1175,5,2))="11","BBA",IF((MID(E1175,5,2))="12","MBA(E)",IF((MID(E1175,5,2))="14","MBA",IF((MID(E1175,5,2))="15","CSE",IF((MID(E1175,5,2))="16","CIS",IF((MID(E1175,5,2))="17","MS-MIS",IF((MID(E1175,5,2))="18","B.COM",IF((MID(E1175,5,2))="19","ETE",IF((MID(E1175,5,2))="20","CS",IF((MID(E1175,5,2))="21","MA-ENG(P)",IF((MID(E1175,5,2))="22","MA-ENG(F)",IF((MID(E1175,5,2))="23","TE",IF((MID(E1175,5,2))="24","JMC",IF((MID(E1175,5,2))="25","MS-CSE",IF((MID(E1175,5,2))="26","LLB(H)",IF((MID(E1175,5,2))="27","BRE",IF((MID(E1175,5,2))="28","MSS-JMC",IF((MID(E1175,5,2))="29","PHARMACY",IF((MID(E1175,5,2))="30","ESDM",IF((MID(E1175,5,2))="31","MS-ETE",IF((MID(E1175,5,2))="32","MS-TE",IF((MID(E1175,5,2))="33","EEE",IF((MID(E1175,5,2))="34","NFE",IF((MID(E1175,5,2))="35","SWE",IF((MID(E1175,5,2))="36","LLB(P)",IF((MID(E1175,5,2))="37","LLM(Pre)",IF((MID(E1175,5,2))="38","LLM(F)",IF((MID(E1175,5,2))="39","ICT",IF((MID(E1175,5,2))="40","MTCA",IF((MID(E1175,5,2))="41","MS-PH",IF((MID(E1175,5,2))="42","ARCH",IF((MID(E1175,5,2))="43","THM",IF((MID(E1175,5,2))="44","MS-SWE",IF((MID(E1175,5,2))="45","ENTRE",IF((MID(E1175,5,2))="46","M-PHARM",IF((MID(E1175,5,2))="47","CIVIL-ENG",0)))))))))))))))))))))))))))))))))))))</f>
        <v/>
      </c>
      <c r="G1175" s="90">
        <f>IF((LEFT(E1175,3))="063","Fall-2006",IF((LEFT(E1175,3))="071","Spring-2007",IF((LEFT(E1175,3))="072","Summer-2007",IF((LEFT(E1175,3))="073","Fall-2007",IF((LEFT(E1175,3))="081","Spring-2008",IF((LEFT(E1175,3))="082","Summer-2008",IF((LEFT(E1175,3))="083","Fall-2008",IF((LEFT(E1175,3))="091","Spring-2009",IF((LEFT(E1175,3))="092","Summer-2009",IF((LEFT(E1175,3))="093","Fall-2009",IF((LEFT(E1175,3))="101","Spring-2010",IF((LEFT(E1175,3))="102","Summer-2010",IF((LEFT(E1175,3))="103","Fall-2010",IF((LEFT(E1175,3))="111","Spring-2011",IF((LEFT(E1175,3))="112","Summer-2011",IF((LEFT(E1175,3))="113","Fall-2011",IF((LEFT(E1175,3))="121","Spring-2012",IF((LEFT(E1175,3))="122","Summer-2012",IF((LEFT(E1175,3))="123","Fall-2012",IF((LEFT(E1175,3))="131","Spring-2013",IF((LEFT(E1175,3))="132","Summer-2013",IF((LEFT(E1175,3))="133","Fall-2013",IF((LEFT(E1175,3))="141","Spring-2014",IF((LEFT(E1175,3))="142","Summer-2014",IF((LEFT(E1175,3))="143","Fall-2014",0)))))))))))))))))))))))))</f>
        <v/>
      </c>
      <c r="H1175" s="77" t="inlineStr">
        <is>
          <t>Spring 2015</t>
        </is>
      </c>
      <c r="I1175" s="71" t="inlineStr">
        <is>
          <t>Metsonef
Bangladesh Ltd.</t>
        </is>
      </c>
      <c r="J1175" s="77" t="inlineStr">
        <is>
          <t>Asst. System
Engineer</t>
        </is>
      </c>
      <c r="K1175" s="77" t="inlineStr">
        <is>
          <t>H#1/2, Monossar Road,
Zigatola, Dhanmond, Dhaka</t>
        </is>
      </c>
      <c r="L1175" s="77" t="inlineStr">
        <is>
          <t>Vill: Laxmikole, PO &amp; Dis:
Rajbari</t>
        </is>
      </c>
      <c r="M1175" s="76" t="inlineStr">
        <is>
          <t>8801712158818</t>
        </is>
      </c>
      <c r="N1175" s="77" t="inlineStr">
        <is>
          <t>ajamuid@gmail.com</t>
        </is>
      </c>
    </row>
    <row customHeight="1" ht="12.75" r="1176" s="161">
      <c r="A1176" s="10" t="n"/>
      <c r="B1176" s="85" t="n">
        <v>1179</v>
      </c>
      <c r="C1176" s="77" t="n"/>
      <c r="D1176" s="98" t="inlineStr">
        <is>
          <t>Md. Sohel Parvej</t>
        </is>
      </c>
      <c r="E1176" s="98" t="inlineStr">
        <is>
          <t>111-19-1304</t>
        </is>
      </c>
      <c r="F1176" s="49">
        <f>IF((MID(E1176,5,2))="10","ENG",IF((MID(E1176,5,2))="11","BBA",IF((MID(E1176,5,2))="12","MBA(E)",IF((MID(E1176,5,2))="14","MBA",IF((MID(E1176,5,2))="15","CSE",IF((MID(E1176,5,2))="16","CIS",IF((MID(E1176,5,2))="17","MS-MIS",IF((MID(E1176,5,2))="18","B.COM",IF((MID(E1176,5,2))="19","ETE",IF((MID(E1176,5,2))="20","CS",IF((MID(E1176,5,2))="21","MA-ENG(P)",IF((MID(E1176,5,2))="22","MA-ENG(F)",IF((MID(E1176,5,2))="23","TE",IF((MID(E1176,5,2))="24","JMC",IF((MID(E1176,5,2))="25","MS-CSE",IF((MID(E1176,5,2))="26","LLB(H)",IF((MID(E1176,5,2))="27","BRE",IF((MID(E1176,5,2))="28","MSS-JMC",IF((MID(E1176,5,2))="29","PHARMACY",IF((MID(E1176,5,2))="30","ESDM",IF((MID(E1176,5,2))="31","MS-ETE",IF((MID(E1176,5,2))="32","MS-TE",IF((MID(E1176,5,2))="33","EEE",IF((MID(E1176,5,2))="34","NFE",IF((MID(E1176,5,2))="35","SWE",IF((MID(E1176,5,2))="36","LLB(P)",IF((MID(E1176,5,2))="37","LLM(Pre)",IF((MID(E1176,5,2))="38","LLM(F)",IF((MID(E1176,5,2))="39","ICT",IF((MID(E1176,5,2))="40","MTCA",IF((MID(E1176,5,2))="41","MS-PH",IF((MID(E1176,5,2))="42","ARCH",IF((MID(E1176,5,2))="43","THM",IF((MID(E1176,5,2))="44","MS-SWE",IF((MID(E1176,5,2))="45","ENTRE",IF((MID(E1176,5,2))="46","M-PHARM",IF((MID(E1176,5,2))="47","CIVIL-ENG",0)))))))))))))))))))))))))))))))))))))</f>
        <v/>
      </c>
      <c r="G1176" s="90">
        <f>IF((LEFT(E1176,3))="063","Fall-2006",IF((LEFT(E1176,3))="071","Spring-2007",IF((LEFT(E1176,3))="072","Summer-2007",IF((LEFT(E1176,3))="073","Fall-2007",IF((LEFT(E1176,3))="081","Spring-2008",IF((LEFT(E1176,3))="082","Summer-2008",IF((LEFT(E1176,3))="083","Fall-2008",IF((LEFT(E1176,3))="091","Spring-2009",IF((LEFT(E1176,3))="092","Summer-2009",IF((LEFT(E1176,3))="093","Fall-2009",IF((LEFT(E1176,3))="101","Spring-2010",IF((LEFT(E1176,3))="102","Summer-2010",IF((LEFT(E1176,3))="103","Fall-2010",IF((LEFT(E1176,3))="111","Spring-2011",IF((LEFT(E1176,3))="112","Summer-2011",IF((LEFT(E1176,3))="113","Fall-2011",IF((LEFT(E1176,3))="121","Spring-2012",IF((LEFT(E1176,3))="122","Summer-2012",IF((LEFT(E1176,3))="123","Fall-2012",IF((LEFT(E1176,3))="131","Spring-2013",IF((LEFT(E1176,3))="132","Summer-2013",IF((LEFT(E1176,3))="133","Fall-2013",IF((LEFT(E1176,3))="141","Spring-2014",IF((LEFT(E1176,3))="142","Summer-2014",IF((LEFT(E1176,3))="143","Fall-2014",0)))))))))))))))))))))))))</f>
        <v/>
      </c>
      <c r="H1176" s="77" t="inlineStr">
        <is>
          <t>Spring 2015</t>
        </is>
      </c>
      <c r="I1176" s="71" t="inlineStr">
        <is>
          <t>Qubee</t>
        </is>
      </c>
      <c r="J1176" s="77" t="inlineStr">
        <is>
          <t>Asst. System
Engineer</t>
        </is>
      </c>
      <c r="K1176" s="77" t="inlineStr">
        <is>
          <t>35, Shukrabad, 
Dhanmondi, Dhaka-1207</t>
        </is>
      </c>
      <c r="L1176" s="77" t="inlineStr">
        <is>
          <t>H#47, R#01, Begum
Rokeya University Cadet
College, Rangpur Sadar,
Rangpur</t>
        </is>
      </c>
      <c r="M1176" s="76" t="inlineStr">
        <is>
          <t>8801744809860</t>
        </is>
      </c>
      <c r="N1176" s="77" t="inlineStr">
        <is>
          <t>sohelparvej1304@gmail.com</t>
        </is>
      </c>
    </row>
    <row customHeight="1" ht="12.75" r="1177" s="161">
      <c r="A1177" s="10" t="n"/>
      <c r="B1177" s="85" t="n">
        <v>1180</v>
      </c>
      <c r="C1177" s="77" t="n"/>
      <c r="D1177" s="98" t="inlineStr">
        <is>
          <t>Md. Moniruzzaman</t>
        </is>
      </c>
      <c r="E1177" s="98" t="inlineStr">
        <is>
          <t>111-29-312</t>
        </is>
      </c>
      <c r="F1177" s="49">
        <f>IF((MID(E1177,5,2))="10","ENG",IF((MID(E1177,5,2))="11","BBA",IF((MID(E1177,5,2))="12","MBA(E)",IF((MID(E1177,5,2))="14","MBA",IF((MID(E1177,5,2))="15","CSE",IF((MID(E1177,5,2))="16","CIS",IF((MID(E1177,5,2))="17","MS-MIS",IF((MID(E1177,5,2))="18","B.COM",IF((MID(E1177,5,2))="19","ETE",IF((MID(E1177,5,2))="20","CS",IF((MID(E1177,5,2))="21","MA-ENG(P)",IF((MID(E1177,5,2))="22","MA-ENG(F)",IF((MID(E1177,5,2))="23","TE",IF((MID(E1177,5,2))="24","JMC",IF((MID(E1177,5,2))="25","MS-CSE",IF((MID(E1177,5,2))="26","LLB(H)",IF((MID(E1177,5,2))="27","BRE",IF((MID(E1177,5,2))="28","MSS-JMC",IF((MID(E1177,5,2))="29","PHARMACY",IF((MID(E1177,5,2))="30","ESDM",IF((MID(E1177,5,2))="31","MS-ETE",IF((MID(E1177,5,2))="32","MS-TE",IF((MID(E1177,5,2))="33","EEE",IF((MID(E1177,5,2))="34","NFE",IF((MID(E1177,5,2))="35","SWE",IF((MID(E1177,5,2))="36","LLB(P)",IF((MID(E1177,5,2))="37","LLM(Pre)",IF((MID(E1177,5,2))="38","LLM(F)",IF((MID(E1177,5,2))="39","ICT",IF((MID(E1177,5,2))="40","MTCA",IF((MID(E1177,5,2))="41","MS-PH",IF((MID(E1177,5,2))="42","ARCH",IF((MID(E1177,5,2))="43","THM",IF((MID(E1177,5,2))="44","MS-SWE",IF((MID(E1177,5,2))="45","ENTRE",IF((MID(E1177,5,2))="46","M-PHARM",IF((MID(E1177,5,2))="47","CIVIL-ENG",0)))))))))))))))))))))))))))))))))))))</f>
        <v/>
      </c>
      <c r="G1177" s="90">
        <f>IF((LEFT(E1177,3))="063","Fall-2006",IF((LEFT(E1177,3))="071","Spring-2007",IF((LEFT(E1177,3))="072","Summer-2007",IF((LEFT(E1177,3))="073","Fall-2007",IF((LEFT(E1177,3))="081","Spring-2008",IF((LEFT(E1177,3))="082","Summer-2008",IF((LEFT(E1177,3))="083","Fall-2008",IF((LEFT(E1177,3))="091","Spring-2009",IF((LEFT(E1177,3))="092","Summer-2009",IF((LEFT(E1177,3))="093","Fall-2009",IF((LEFT(E1177,3))="101","Spring-2010",IF((LEFT(E1177,3))="102","Summer-2010",IF((LEFT(E1177,3))="103","Fall-2010",IF((LEFT(E1177,3))="111","Spring-2011",IF((LEFT(E1177,3))="112","Summer-2011",IF((LEFT(E1177,3))="113","Fall-2011",IF((LEFT(E1177,3))="121","Spring-2012",IF((LEFT(E1177,3))="122","Summer-2012",IF((LEFT(E1177,3))="123","Fall-2012",IF((LEFT(E1177,3))="131","Spring-2013",IF((LEFT(E1177,3))="132","Summer-2013",IF((LEFT(E1177,3))="133","Fall-2013",IF((LEFT(E1177,3))="141","Spring-2014",IF((LEFT(E1177,3))="142","Summer-2014",IF((LEFT(E1177,3))="143","Fall-2014",0)))))))))))))))))))))))))</f>
        <v/>
      </c>
      <c r="H1177" s="77" t="inlineStr">
        <is>
          <t>Fall 2015</t>
        </is>
      </c>
      <c r="I1177" s="71" t="inlineStr">
        <is>
          <t>-</t>
        </is>
      </c>
      <c r="J1177" s="77" t="inlineStr">
        <is>
          <t>-</t>
        </is>
      </c>
      <c r="K1177" s="77" t="inlineStr">
        <is>
          <t>-</t>
        </is>
      </c>
      <c r="L1177" s="77" t="inlineStr">
        <is>
          <t>Rangpur</t>
        </is>
      </c>
      <c r="M1177" s="76" t="inlineStr">
        <is>
          <t>8801723021110</t>
        </is>
      </c>
      <c r="N1177" s="77" t="inlineStr">
        <is>
          <t>lixonme@gmail.com</t>
        </is>
      </c>
    </row>
    <row customHeight="1" ht="25.5" r="1178" s="161">
      <c r="A1178" s="10" t="n"/>
      <c r="B1178" s="85" t="n">
        <v>1181</v>
      </c>
      <c r="C1178" s="77" t="n"/>
      <c r="D1178" s="98" t="inlineStr">
        <is>
          <t>Prince Mozumder</t>
        </is>
      </c>
      <c r="E1178" s="98" t="inlineStr">
        <is>
          <t>093-11-1309</t>
        </is>
      </c>
      <c r="F1178" s="49">
        <f>IF((MID(E1178,5,2))="10","ENG",IF((MID(E1178,5,2))="11","BBA",IF((MID(E1178,5,2))="12","MBA(E)",IF((MID(E1178,5,2))="14","MBA",IF((MID(E1178,5,2))="15","CSE",IF((MID(E1178,5,2))="16","CIS",IF((MID(E1178,5,2))="17","MS-MIS",IF((MID(E1178,5,2))="18","B.COM",IF((MID(E1178,5,2))="19","ETE",IF((MID(E1178,5,2))="20","CS",IF((MID(E1178,5,2))="21","MA-ENG(P)",IF((MID(E1178,5,2))="22","MA-ENG(F)",IF((MID(E1178,5,2))="23","TE",IF((MID(E1178,5,2))="24","JMC",IF((MID(E1178,5,2))="25","MS-CSE",IF((MID(E1178,5,2))="26","LLB(H)",IF((MID(E1178,5,2))="27","BRE",IF((MID(E1178,5,2))="28","MSS-JMC",IF((MID(E1178,5,2))="29","PHARMACY",IF((MID(E1178,5,2))="30","ESDM",IF((MID(E1178,5,2))="31","MS-ETE",IF((MID(E1178,5,2))="32","MS-TE",IF((MID(E1178,5,2))="33","EEE",IF((MID(E1178,5,2))="34","NFE",IF((MID(E1178,5,2))="35","SWE",IF((MID(E1178,5,2))="36","LLB(P)",IF((MID(E1178,5,2))="37","LLM(Pre)",IF((MID(E1178,5,2))="38","LLM(F)",IF((MID(E1178,5,2))="39","ICT",IF((MID(E1178,5,2))="40","MTCA",IF((MID(E1178,5,2))="41","MS-PH",IF((MID(E1178,5,2))="42","ARCH",IF((MID(E1178,5,2))="43","THM",IF((MID(E1178,5,2))="44","MS-SWE",IF((MID(E1178,5,2))="45","ENTRE",IF((MID(E1178,5,2))="46","M-PHARM",IF((MID(E1178,5,2))="47","CIVIL-ENG",0)))))))))))))))))))))))))))))))))))))</f>
        <v/>
      </c>
      <c r="G1178" s="90">
        <f>IF((LEFT(E1178,3))="063","Fall-2006",IF((LEFT(E1178,3))="071","Spring-2007",IF((LEFT(E1178,3))="072","Summer-2007",IF((LEFT(E1178,3))="073","Fall-2007",IF((LEFT(E1178,3))="081","Spring-2008",IF((LEFT(E1178,3))="082","Summer-2008",IF((LEFT(E1178,3))="083","Fall-2008",IF((LEFT(E1178,3))="091","Spring-2009",IF((LEFT(E1178,3))="092","Summer-2009",IF((LEFT(E1178,3))="093","Fall-2009",IF((LEFT(E1178,3))="101","Spring-2010",IF((LEFT(E1178,3))="102","Summer-2010",IF((LEFT(E1178,3))="103","Fall-2010",IF((LEFT(E1178,3))="111","Spring-2011",IF((LEFT(E1178,3))="112","Summer-2011",IF((LEFT(E1178,3))="113","Fall-2011",IF((LEFT(E1178,3))="121","Spring-2012",IF((LEFT(E1178,3))="122","Summer-2012",IF((LEFT(E1178,3))="123","Fall-2012",IF((LEFT(E1178,3))="131","Spring-2013",IF((LEFT(E1178,3))="132","Summer-2013",IF((LEFT(E1178,3))="133","Fall-2013",IF((LEFT(E1178,3))="141","Spring-2014",IF((LEFT(E1178,3))="142","Summer-2014",IF((LEFT(E1178,3))="143","Fall-2014",0)))))))))))))))))))))))))</f>
        <v/>
      </c>
      <c r="H1178" s="77" t="inlineStr">
        <is>
          <t>Summer
2014</t>
        </is>
      </c>
      <c r="I1178" s="71" t="inlineStr">
        <is>
          <t>-</t>
        </is>
      </c>
      <c r="J1178" s="77" t="inlineStr">
        <is>
          <t>-</t>
        </is>
      </c>
      <c r="K1178" s="71" t="inlineStr">
        <is>
          <t>19/2, East Rajabazar, 
Firmgate, Dhaka</t>
        </is>
      </c>
      <c r="L1178" s="77" t="inlineStr">
        <is>
          <t>Kafulabari, Ramshil, 
Kotalipara, Gopalganj</t>
        </is>
      </c>
      <c r="M1178" s="76" t="inlineStr">
        <is>
          <t>8801830288577</t>
        </is>
      </c>
      <c r="N1178" s="77" t="inlineStr">
        <is>
          <t>princemazumder92@gmail.com</t>
        </is>
      </c>
    </row>
    <row customHeight="1" ht="25.5" r="1179" s="161">
      <c r="A1179" s="10" t="n"/>
      <c r="B1179" s="85" t="n">
        <v>1182</v>
      </c>
      <c r="C1179" s="77" t="n"/>
      <c r="D1179" s="98" t="inlineStr">
        <is>
          <t>Md. Hasibur 
Rahaman</t>
        </is>
      </c>
      <c r="E1179" s="98" t="inlineStr">
        <is>
          <t>132-14-1089</t>
        </is>
      </c>
      <c r="F1179" s="49">
        <f>IF((MID(E1179,5,2))="10","ENG",IF((MID(E1179,5,2))="11","BBA",IF((MID(E1179,5,2))="12","MBA(E)",IF((MID(E1179,5,2))="14","MBA",IF((MID(E1179,5,2))="15","CSE",IF((MID(E1179,5,2))="16","CIS",IF((MID(E1179,5,2))="17","MS-MIS",IF((MID(E1179,5,2))="18","B.COM",IF((MID(E1179,5,2))="19","ETE",IF((MID(E1179,5,2))="20","CS",IF((MID(E1179,5,2))="21","MA-ENG(P)",IF((MID(E1179,5,2))="22","MA-ENG(F)",IF((MID(E1179,5,2))="23","TE",IF((MID(E1179,5,2))="24","JMC",IF((MID(E1179,5,2))="25","MS-CSE",IF((MID(E1179,5,2))="26","LLB(H)",IF((MID(E1179,5,2))="27","BRE",IF((MID(E1179,5,2))="28","MSS-JMC",IF((MID(E1179,5,2))="29","PHARMACY",IF((MID(E1179,5,2))="30","ESDM",IF((MID(E1179,5,2))="31","MS-ETE",IF((MID(E1179,5,2))="32","MS-TE",IF((MID(E1179,5,2))="33","EEE",IF((MID(E1179,5,2))="34","NFE",IF((MID(E1179,5,2))="35","SWE",IF((MID(E1179,5,2))="36","LLB(P)",IF((MID(E1179,5,2))="37","LLM(Pre)",IF((MID(E1179,5,2))="38","LLM(F)",IF((MID(E1179,5,2))="39","ICT",IF((MID(E1179,5,2))="40","MTCA",IF((MID(E1179,5,2))="41","MS-PH",IF((MID(E1179,5,2))="42","ARCH",IF((MID(E1179,5,2))="43","THM",IF((MID(E1179,5,2))="44","MS-SWE",IF((MID(E1179,5,2))="45","ENTRE",IF((MID(E1179,5,2))="46","M-PHARM",IF((MID(E1179,5,2))="47","CIVIL-ENG",0)))))))))))))))))))))))))))))))))))))</f>
        <v/>
      </c>
      <c r="G1179" s="90">
        <f>IF((LEFT(E1179,3))="063","Fall-2006",IF((LEFT(E1179,3))="071","Spring-2007",IF((LEFT(E1179,3))="072","Summer-2007",IF((LEFT(E1179,3))="073","Fall-2007",IF((LEFT(E1179,3))="081","Spring-2008",IF((LEFT(E1179,3))="082","Summer-2008",IF((LEFT(E1179,3))="083","Fall-2008",IF((LEFT(E1179,3))="091","Spring-2009",IF((LEFT(E1179,3))="092","Summer-2009",IF((LEFT(E1179,3))="093","Fall-2009",IF((LEFT(E1179,3))="101","Spring-2010",IF((LEFT(E1179,3))="102","Summer-2010",IF((LEFT(E1179,3))="103","Fall-2010",IF((LEFT(E1179,3))="111","Spring-2011",IF((LEFT(E1179,3))="112","Summer-2011",IF((LEFT(E1179,3))="113","Fall-2011",IF((LEFT(E1179,3))="121","Spring-2012",IF((LEFT(E1179,3))="122","Summer-2012",IF((LEFT(E1179,3))="123","Fall-2012",IF((LEFT(E1179,3))="131","Spring-2013",IF((LEFT(E1179,3))="132","Summer-2013",IF((LEFT(E1179,3))="133","Fall-2013",IF((LEFT(E1179,3))="141","Spring-2014",IF((LEFT(E1179,3))="142","Summer-2014",IF((LEFT(E1179,3))="143","Fall-2014",0)))))))))))))))))))))))))</f>
        <v/>
      </c>
      <c r="H1179" s="77" t="inlineStr">
        <is>
          <t>Fall 2015</t>
        </is>
      </c>
      <c r="I1179" s="71" t="inlineStr">
        <is>
          <t>Al-Arafah Islami
Bank Ltd.</t>
        </is>
      </c>
      <c r="J1179" s="77" t="inlineStr">
        <is>
          <t>Officer</t>
        </is>
      </c>
      <c r="K1179" s="77" t="inlineStr">
        <is>
          <t>56/A/1, West Rajabazar,
Indira Road, Tejgaon, Dhaka</t>
        </is>
      </c>
      <c r="L1179" s="77" t="inlineStr">
        <is>
          <t>Vill: Tonki, PO: Kanmamat
Aknamura, Brahmanbaria</t>
        </is>
      </c>
      <c r="M1179" s="76" t="inlineStr">
        <is>
          <t>8801716550488</t>
        </is>
      </c>
      <c r="N1179" s="77" t="inlineStr">
        <is>
          <t>hasib8898@yahoo.com</t>
        </is>
      </c>
    </row>
    <row customHeight="1" ht="25.5" r="1180" s="161">
      <c r="A1180" s="10" t="n"/>
      <c r="B1180" s="85" t="n">
        <v>1183</v>
      </c>
      <c r="C1180" s="77" t="n"/>
      <c r="D1180" s="98" t="inlineStr">
        <is>
          <t>Sumon KUmar 
Biswas</t>
        </is>
      </c>
      <c r="E1180" s="98" t="inlineStr">
        <is>
          <t>122-14-811</t>
        </is>
      </c>
      <c r="F1180" s="49">
        <f>IF((MID(E1180,5,2))="10","ENG",IF((MID(E1180,5,2))="11","BBA",IF((MID(E1180,5,2))="12","MBA(E)",IF((MID(E1180,5,2))="14","MBA",IF((MID(E1180,5,2))="15","CSE",IF((MID(E1180,5,2))="16","CIS",IF((MID(E1180,5,2))="17","MS-MIS",IF((MID(E1180,5,2))="18","B.COM",IF((MID(E1180,5,2))="19","ETE",IF((MID(E1180,5,2))="20","CS",IF((MID(E1180,5,2))="21","MA-ENG(P)",IF((MID(E1180,5,2))="22","MA-ENG(F)",IF((MID(E1180,5,2))="23","TE",IF((MID(E1180,5,2))="24","JMC",IF((MID(E1180,5,2))="25","MS-CSE",IF((MID(E1180,5,2))="26","LLB(H)",IF((MID(E1180,5,2))="27","BRE",IF((MID(E1180,5,2))="28","MSS-JMC",IF((MID(E1180,5,2))="29","PHARMACY",IF((MID(E1180,5,2))="30","ESDM",IF((MID(E1180,5,2))="31","MS-ETE",IF((MID(E1180,5,2))="32","MS-TE",IF((MID(E1180,5,2))="33","EEE",IF((MID(E1180,5,2))="34","NFE",IF((MID(E1180,5,2))="35","SWE",IF((MID(E1180,5,2))="36","LLB(P)",IF((MID(E1180,5,2))="37","LLM(Pre)",IF((MID(E1180,5,2))="38","LLM(F)",IF((MID(E1180,5,2))="39","ICT",IF((MID(E1180,5,2))="40","MTCA",IF((MID(E1180,5,2))="41","MS-PH",IF((MID(E1180,5,2))="42","ARCH",IF((MID(E1180,5,2))="43","THM",IF((MID(E1180,5,2))="44","MS-SWE",IF((MID(E1180,5,2))="45","ENTRE",IF((MID(E1180,5,2))="46","M-PHARM",IF((MID(E1180,5,2))="47","CIVIL-ENG",0)))))))))))))))))))))))))))))))))))))</f>
        <v/>
      </c>
      <c r="G1180" s="90">
        <f>IF((LEFT(E1180,3))="063","Fall-2006",IF((LEFT(E1180,3))="071","Spring-2007",IF((LEFT(E1180,3))="072","Summer-2007",IF((LEFT(E1180,3))="073","Fall-2007",IF((LEFT(E1180,3))="081","Spring-2008",IF((LEFT(E1180,3))="082","Summer-2008",IF((LEFT(E1180,3))="083","Fall-2008",IF((LEFT(E1180,3))="091","Spring-2009",IF((LEFT(E1180,3))="092","Summer-2009",IF((LEFT(E1180,3))="093","Fall-2009",IF((LEFT(E1180,3))="101","Spring-2010",IF((LEFT(E1180,3))="102","Summer-2010",IF((LEFT(E1180,3))="103","Fall-2010",IF((LEFT(E1180,3))="111","Spring-2011",IF((LEFT(E1180,3))="112","Summer-2011",IF((LEFT(E1180,3))="113","Fall-2011",IF((LEFT(E1180,3))="121","Spring-2012",IF((LEFT(E1180,3))="122","Summer-2012",IF((LEFT(E1180,3))="123","Fall-2012",IF((LEFT(E1180,3))="131","Spring-2013",IF((LEFT(E1180,3))="132","Summer-2013",IF((LEFT(E1180,3))="133","Fall-2013",IF((LEFT(E1180,3))="141","Spring-2014",IF((LEFT(E1180,3))="142","Summer-2014",IF((LEFT(E1180,3))="143","Fall-2014",0)))))))))))))))))))))))))</f>
        <v/>
      </c>
      <c r="H1180" s="77" t="inlineStr">
        <is>
          <t>-</t>
        </is>
      </c>
      <c r="I1180" s="71" t="inlineStr">
        <is>
          <t>BUCFO 
Pharmacuticals</t>
        </is>
      </c>
      <c r="J1180" s="77" t="inlineStr">
        <is>
          <t>Sales
Manager</t>
        </is>
      </c>
      <c r="K1180" s="77" t="inlineStr">
        <is>
          <t>-</t>
        </is>
      </c>
      <c r="L1180" s="77" t="inlineStr">
        <is>
          <t>Dawatala Bazar, PO: 
Dawatala, PS: Bamna, 
Dis: Barguna</t>
        </is>
      </c>
      <c r="M1180" s="76" t="inlineStr">
        <is>
          <t>8801715609396</t>
        </is>
      </c>
      <c r="N1180" s="77" t="inlineStr">
        <is>
          <t>sumon_biswas321@yahoo.com</t>
        </is>
      </c>
    </row>
    <row customHeight="1" ht="25.5" r="1181" s="161">
      <c r="A1181" s="10" t="n"/>
      <c r="B1181" s="85" t="n">
        <v>1184</v>
      </c>
      <c r="C1181" s="77" t="n"/>
      <c r="D1181" s="98" t="inlineStr">
        <is>
          <t>Md. Muslay Uddin</t>
        </is>
      </c>
      <c r="E1181" s="98" t="inlineStr">
        <is>
          <t>122-15-1919</t>
        </is>
      </c>
      <c r="F1181" s="49">
        <f>IF((MID(E1181,5,2))="10","ENG",IF((MID(E1181,5,2))="11","BBA",IF((MID(E1181,5,2))="12","MBA(E)",IF((MID(E1181,5,2))="14","MBA",IF((MID(E1181,5,2))="15","CSE",IF((MID(E1181,5,2))="16","CIS",IF((MID(E1181,5,2))="17","MS-MIS",IF((MID(E1181,5,2))="18","B.COM",IF((MID(E1181,5,2))="19","ETE",IF((MID(E1181,5,2))="20","CS",IF((MID(E1181,5,2))="21","MA-ENG(P)",IF((MID(E1181,5,2))="22","MA-ENG(F)",IF((MID(E1181,5,2))="23","TE",IF((MID(E1181,5,2))="24","JMC",IF((MID(E1181,5,2))="25","MS-CSE",IF((MID(E1181,5,2))="26","LLB(H)",IF((MID(E1181,5,2))="27","BRE",IF((MID(E1181,5,2))="28","MSS-JMC",IF((MID(E1181,5,2))="29","PHARMACY",IF((MID(E1181,5,2))="30","ESDM",IF((MID(E1181,5,2))="31","MS-ETE",IF((MID(E1181,5,2))="32","MS-TE",IF((MID(E1181,5,2))="33","EEE",IF((MID(E1181,5,2))="34","NFE",IF((MID(E1181,5,2))="35","SWE",IF((MID(E1181,5,2))="36","LLB(P)",IF((MID(E1181,5,2))="37","LLM(Pre)",IF((MID(E1181,5,2))="38","LLM(F)",IF((MID(E1181,5,2))="39","ICT",IF((MID(E1181,5,2))="40","MTCA",IF((MID(E1181,5,2))="41","MS-PH",IF((MID(E1181,5,2))="42","ARCH",IF((MID(E1181,5,2))="43","THM",IF((MID(E1181,5,2))="44","MS-SWE",IF((MID(E1181,5,2))="45","ENTRE",IF((MID(E1181,5,2))="46","M-PHARM",IF((MID(E1181,5,2))="47","CIVIL-ENG",0)))))))))))))))))))))))))))))))))))))</f>
        <v/>
      </c>
      <c r="G1181" s="90">
        <f>IF((LEFT(E1181,3))="063","Fall-2006",IF((LEFT(E1181,3))="071","Spring-2007",IF((LEFT(E1181,3))="072","Summer-2007",IF((LEFT(E1181,3))="073","Fall-2007",IF((LEFT(E1181,3))="081","Spring-2008",IF((LEFT(E1181,3))="082","Summer-2008",IF((LEFT(E1181,3))="083","Fall-2008",IF((LEFT(E1181,3))="091","Spring-2009",IF((LEFT(E1181,3))="092","Summer-2009",IF((LEFT(E1181,3))="093","Fall-2009",IF((LEFT(E1181,3))="101","Spring-2010",IF((LEFT(E1181,3))="102","Summer-2010",IF((LEFT(E1181,3))="103","Fall-2010",IF((LEFT(E1181,3))="111","Spring-2011",IF((LEFT(E1181,3))="112","Summer-2011",IF((LEFT(E1181,3))="113","Fall-2011",IF((LEFT(E1181,3))="121","Spring-2012",IF((LEFT(E1181,3))="122","Summer-2012",IF((LEFT(E1181,3))="123","Fall-2012",IF((LEFT(E1181,3))="131","Spring-2013",IF((LEFT(E1181,3))="132","Summer-2013",IF((LEFT(E1181,3))="133","Fall-2013",IF((LEFT(E1181,3))="141","Spring-2014",IF((LEFT(E1181,3))="142","Summer-2014",IF((LEFT(E1181,3))="143","Fall-2014",0)))))))))))))))))))))))))</f>
        <v/>
      </c>
      <c r="H1181" s="77" t="inlineStr">
        <is>
          <t>Spring 2015</t>
        </is>
      </c>
      <c r="I1181" s="71" t="inlineStr">
        <is>
          <t>ROMO Fashion 
Today ltd.</t>
        </is>
      </c>
      <c r="J1181" s="77" t="inlineStr">
        <is>
          <t>IT Manager</t>
        </is>
      </c>
      <c r="K1181" s="77" t="inlineStr">
        <is>
          <t>H#62, R#15, Sec-14,
Uttara, Dhaka</t>
        </is>
      </c>
      <c r="L1181" s="77" t="inlineStr">
        <is>
          <t>Talukdar Bari, Bagadi,
Bagna Bazar, Chandpur</t>
        </is>
      </c>
      <c r="M1181" s="76" t="inlineStr">
        <is>
          <t>8801918635610</t>
        </is>
      </c>
      <c r="N1181" s="77" t="inlineStr">
        <is>
          <t>muslayuddin@gmail.com</t>
        </is>
      </c>
    </row>
    <row customHeight="1" ht="12.75" r="1182" s="161">
      <c r="A1182" s="10" t="n"/>
      <c r="B1182" s="85" t="n">
        <v>1185</v>
      </c>
      <c r="C1182" s="77" t="n"/>
      <c r="D1182" s="98" t="inlineStr">
        <is>
          <t>Junaeth Hasan 
Jafran</t>
        </is>
      </c>
      <c r="E1182" s="98" t="inlineStr">
        <is>
          <t>122-33-1051</t>
        </is>
      </c>
      <c r="F1182" s="49">
        <f>IF((MID(E1182,5,2))="10","ENG",IF((MID(E1182,5,2))="11","BBA",IF((MID(E1182,5,2))="12","MBA(E)",IF((MID(E1182,5,2))="14","MBA",IF((MID(E1182,5,2))="15","CSE",IF((MID(E1182,5,2))="16","CIS",IF((MID(E1182,5,2))="17","MS-MIS",IF((MID(E1182,5,2))="18","B.COM",IF((MID(E1182,5,2))="19","ETE",IF((MID(E1182,5,2))="20","CS",IF((MID(E1182,5,2))="21","MA-ENG(P)",IF((MID(E1182,5,2))="22","MA-ENG(F)",IF((MID(E1182,5,2))="23","TE",IF((MID(E1182,5,2))="24","JMC",IF((MID(E1182,5,2))="25","MS-CSE",IF((MID(E1182,5,2))="26","LLB(H)",IF((MID(E1182,5,2))="27","BRE",IF((MID(E1182,5,2))="28","MSS-JMC",IF((MID(E1182,5,2))="29","PHARMACY",IF((MID(E1182,5,2))="30","ESDM",IF((MID(E1182,5,2))="31","MS-ETE",IF((MID(E1182,5,2))="32","MS-TE",IF((MID(E1182,5,2))="33","EEE",IF((MID(E1182,5,2))="34","NFE",IF((MID(E1182,5,2))="35","SWE",IF((MID(E1182,5,2))="36","LLB(P)",IF((MID(E1182,5,2))="37","LLM(Pre)",IF((MID(E1182,5,2))="38","LLM(F)",IF((MID(E1182,5,2))="39","ICT",IF((MID(E1182,5,2))="40","MTCA",IF((MID(E1182,5,2))="41","MS-PH",IF((MID(E1182,5,2))="42","ARCH",IF((MID(E1182,5,2))="43","THM",IF((MID(E1182,5,2))="44","MS-SWE",IF((MID(E1182,5,2))="45","ENTRE",IF((MID(E1182,5,2))="46","M-PHARM",IF((MID(E1182,5,2))="47","CIVIL-ENG",0)))))))))))))))))))))))))))))))))))))</f>
        <v/>
      </c>
      <c r="G1182" s="90">
        <f>IF((LEFT(E1182,3))="063","Fall-2006",IF((LEFT(E1182,3))="071","Spring-2007",IF((LEFT(E1182,3))="072","Summer-2007",IF((LEFT(E1182,3))="073","Fall-2007",IF((LEFT(E1182,3))="081","Spring-2008",IF((LEFT(E1182,3))="082","Summer-2008",IF((LEFT(E1182,3))="083","Fall-2008",IF((LEFT(E1182,3))="091","Spring-2009",IF((LEFT(E1182,3))="092","Summer-2009",IF((LEFT(E1182,3))="093","Fall-2009",IF((LEFT(E1182,3))="101","Spring-2010",IF((LEFT(E1182,3))="102","Summer-2010",IF((LEFT(E1182,3))="103","Fall-2010",IF((LEFT(E1182,3))="111","Spring-2011",IF((LEFT(E1182,3))="112","Summer-2011",IF((LEFT(E1182,3))="113","Fall-2011",IF((LEFT(E1182,3))="121","Spring-2012",IF((LEFT(E1182,3))="122","Summer-2012",IF((LEFT(E1182,3))="123","Fall-2012",IF((LEFT(E1182,3))="131","Spring-2013",IF((LEFT(E1182,3))="132","Summer-2013",IF((LEFT(E1182,3))="133","Fall-2013",IF((LEFT(E1182,3))="141","Spring-2014",IF((LEFT(E1182,3))="142","Summer-2014",IF((LEFT(E1182,3))="143","Fall-2014",0)))))))))))))))))))))))))</f>
        <v/>
      </c>
      <c r="H1182" s="77" t="inlineStr">
        <is>
          <t>Fall 2015</t>
        </is>
      </c>
      <c r="I1182" s="71" t="inlineStr">
        <is>
          <t>-</t>
        </is>
      </c>
      <c r="J1182" s="77" t="inlineStr">
        <is>
          <t>-</t>
        </is>
      </c>
      <c r="K1182" s="77" t="inlineStr">
        <is>
          <t>-</t>
        </is>
      </c>
      <c r="L1182" s="77" t="inlineStr">
        <is>
          <t>Vill: Mukhuria, PO: Mukhuria 
Bazar, PS: Gouripur, Dis: 
Mymensingh</t>
        </is>
      </c>
      <c r="M1182" s="76" t="inlineStr">
        <is>
          <t>8801723336405</t>
        </is>
      </c>
      <c r="N1182" s="77" t="inlineStr">
        <is>
          <t>jhjafran51@gmail.com</t>
        </is>
      </c>
    </row>
    <row customHeight="1" ht="12.75" r="1183" s="161">
      <c r="A1183" s="10" t="n"/>
      <c r="B1183" s="85" t="n">
        <v>1186</v>
      </c>
      <c r="C1183" s="77" t="n"/>
      <c r="D1183" s="98" t="inlineStr">
        <is>
          <t>Rashedul Hoque
Akand</t>
        </is>
      </c>
      <c r="E1183" s="98" t="inlineStr">
        <is>
          <t>122-33-1052</t>
        </is>
      </c>
      <c r="F1183" s="49">
        <f>IF((MID(E1183,5,2))="10","ENG",IF((MID(E1183,5,2))="11","BBA",IF((MID(E1183,5,2))="12","MBA(E)",IF((MID(E1183,5,2))="14","MBA",IF((MID(E1183,5,2))="15","CSE",IF((MID(E1183,5,2))="16","CIS",IF((MID(E1183,5,2))="17","MS-MIS",IF((MID(E1183,5,2))="18","B.COM",IF((MID(E1183,5,2))="19","ETE",IF((MID(E1183,5,2))="20","CS",IF((MID(E1183,5,2))="21","MA-ENG(P)",IF((MID(E1183,5,2))="22","MA-ENG(F)",IF((MID(E1183,5,2))="23","TE",IF((MID(E1183,5,2))="24","JMC",IF((MID(E1183,5,2))="25","MS-CSE",IF((MID(E1183,5,2))="26","LLB(H)",IF((MID(E1183,5,2))="27","BRE",IF((MID(E1183,5,2))="28","MSS-JMC",IF((MID(E1183,5,2))="29","PHARMACY",IF((MID(E1183,5,2))="30","ESDM",IF((MID(E1183,5,2))="31","MS-ETE",IF((MID(E1183,5,2))="32","MS-TE",IF((MID(E1183,5,2))="33","EEE",IF((MID(E1183,5,2))="34","NFE",IF((MID(E1183,5,2))="35","SWE",IF((MID(E1183,5,2))="36","LLB(P)",IF((MID(E1183,5,2))="37","LLM(Pre)",IF((MID(E1183,5,2))="38","LLM(F)",IF((MID(E1183,5,2))="39","ICT",IF((MID(E1183,5,2))="40","MTCA",IF((MID(E1183,5,2))="41","MS-PH",IF((MID(E1183,5,2))="42","ARCH",IF((MID(E1183,5,2))="43","THM",IF((MID(E1183,5,2))="44","MS-SWE",IF((MID(E1183,5,2))="45","ENTRE",IF((MID(E1183,5,2))="46","M-PHARM",IF((MID(E1183,5,2))="47","CIVIL-ENG",0)))))))))))))))))))))))))))))))))))))</f>
        <v/>
      </c>
      <c r="G1183" s="90">
        <f>IF((LEFT(E1183,3))="063","Fall-2006",IF((LEFT(E1183,3))="071","Spring-2007",IF((LEFT(E1183,3))="072","Summer-2007",IF((LEFT(E1183,3))="073","Fall-2007",IF((LEFT(E1183,3))="081","Spring-2008",IF((LEFT(E1183,3))="082","Summer-2008",IF((LEFT(E1183,3))="083","Fall-2008",IF((LEFT(E1183,3))="091","Spring-2009",IF((LEFT(E1183,3))="092","Summer-2009",IF((LEFT(E1183,3))="093","Fall-2009",IF((LEFT(E1183,3))="101","Spring-2010",IF((LEFT(E1183,3))="102","Summer-2010",IF((LEFT(E1183,3))="103","Fall-2010",IF((LEFT(E1183,3))="111","Spring-2011",IF((LEFT(E1183,3))="112","Summer-2011",IF((LEFT(E1183,3))="113","Fall-2011",IF((LEFT(E1183,3))="121","Spring-2012",IF((LEFT(E1183,3))="122","Summer-2012",IF((LEFT(E1183,3))="123","Fall-2012",IF((LEFT(E1183,3))="131","Spring-2013",IF((LEFT(E1183,3))="132","Summer-2013",IF((LEFT(E1183,3))="133","Fall-2013",IF((LEFT(E1183,3))="141","Spring-2014",IF((LEFT(E1183,3))="142","Summer-2014",IF((LEFT(E1183,3))="143","Fall-2014",0)))))))))))))))))))))))))</f>
        <v/>
      </c>
      <c r="H1183" s="77" t="inlineStr">
        <is>
          <t>Fall 2015</t>
        </is>
      </c>
      <c r="I1183" s="71" t="inlineStr">
        <is>
          <t>-</t>
        </is>
      </c>
      <c r="J1183" s="77" t="inlineStr">
        <is>
          <t>-</t>
        </is>
      </c>
      <c r="K1183" s="77" t="inlineStr">
        <is>
          <t>-</t>
        </is>
      </c>
      <c r="L1183" s="77" t="inlineStr">
        <is>
          <t>Vill: Targon, PO: Parulia,
PS: Palash, Nrsinhdhi</t>
        </is>
      </c>
      <c r="M1183" s="76" t="inlineStr">
        <is>
          <t>8801737228775</t>
        </is>
      </c>
      <c r="N1183" s="77" t="inlineStr">
        <is>
          <t>akhandrajib@gmail.com</t>
        </is>
      </c>
    </row>
    <row customHeight="1" ht="12.75" r="1184" s="161">
      <c r="A1184" s="10" t="n"/>
      <c r="B1184" s="85" t="n">
        <v>1187</v>
      </c>
      <c r="C1184" s="77" t="n"/>
      <c r="D1184" s="98" t="inlineStr">
        <is>
          <t>Mahbuba Hasan</t>
        </is>
      </c>
      <c r="E1184" s="98" t="inlineStr">
        <is>
          <t>121-10-158</t>
        </is>
      </c>
      <c r="F1184" s="49">
        <f>IF((MID(E1184,5,2))="10","ENG",IF((MID(E1184,5,2))="11","BBA",IF((MID(E1184,5,2))="12","MBA(E)",IF((MID(E1184,5,2))="14","MBA",IF((MID(E1184,5,2))="15","CSE",IF((MID(E1184,5,2))="16","CIS",IF((MID(E1184,5,2))="17","MS-MIS",IF((MID(E1184,5,2))="18","B.COM",IF((MID(E1184,5,2))="19","ETE",IF((MID(E1184,5,2))="20","CS",IF((MID(E1184,5,2))="21","MA-ENG(P)",IF((MID(E1184,5,2))="22","MA-ENG(F)",IF((MID(E1184,5,2))="23","TE",IF((MID(E1184,5,2))="24","JMC",IF((MID(E1184,5,2))="25","MS-CSE",IF((MID(E1184,5,2))="26","LLB(H)",IF((MID(E1184,5,2))="27","BRE",IF((MID(E1184,5,2))="28","MSS-JMC",IF((MID(E1184,5,2))="29","PHARMACY",IF((MID(E1184,5,2))="30","ESDM",IF((MID(E1184,5,2))="31","MS-ETE",IF((MID(E1184,5,2))="32","MS-TE",IF((MID(E1184,5,2))="33","EEE",IF((MID(E1184,5,2))="34","NFE",IF((MID(E1184,5,2))="35","SWE",IF((MID(E1184,5,2))="36","LLB(P)",IF((MID(E1184,5,2))="37","LLM(Pre)",IF((MID(E1184,5,2))="38","LLM(F)",IF((MID(E1184,5,2))="39","ICT",IF((MID(E1184,5,2))="40","MTCA",IF((MID(E1184,5,2))="41","MS-PH",IF((MID(E1184,5,2))="42","ARCH",IF((MID(E1184,5,2))="43","THM",IF((MID(E1184,5,2))="44","MS-SWE",IF((MID(E1184,5,2))="45","ENTRE",IF((MID(E1184,5,2))="46","M-PHARM",IF((MID(E1184,5,2))="47","CIVIL-ENG",0)))))))))))))))))))))))))))))))))))))</f>
        <v/>
      </c>
      <c r="G1184" s="90">
        <f>IF((LEFT(E1184,3))="063","Fall-2006",IF((LEFT(E1184,3))="071","Spring-2007",IF((LEFT(E1184,3))="072","Summer-2007",IF((LEFT(E1184,3))="073","Fall-2007",IF((LEFT(E1184,3))="081","Spring-2008",IF((LEFT(E1184,3))="082","Summer-2008",IF((LEFT(E1184,3))="083","Fall-2008",IF((LEFT(E1184,3))="091","Spring-2009",IF((LEFT(E1184,3))="092","Summer-2009",IF((LEFT(E1184,3))="093","Fall-2009",IF((LEFT(E1184,3))="101","Spring-2010",IF((LEFT(E1184,3))="102","Summer-2010",IF((LEFT(E1184,3))="103","Fall-2010",IF((LEFT(E1184,3))="111","Spring-2011",IF((LEFT(E1184,3))="112","Summer-2011",IF((LEFT(E1184,3))="113","Fall-2011",IF((LEFT(E1184,3))="121","Spring-2012",IF((LEFT(E1184,3))="122","Summer-2012",IF((LEFT(E1184,3))="123","Fall-2012",IF((LEFT(E1184,3))="131","Spring-2013",IF((LEFT(E1184,3))="132","Summer-2013",IF((LEFT(E1184,3))="133","Fall-2013",IF((LEFT(E1184,3))="141","Spring-2014",IF((LEFT(E1184,3))="142","Summer-2014",IF((LEFT(E1184,3))="143","Fall-2014",0)))))))))))))))))))))))))</f>
        <v/>
      </c>
      <c r="H1184" s="77" t="inlineStr">
        <is>
          <t>Summer
2015</t>
        </is>
      </c>
      <c r="I1184" s="71" t="inlineStr">
        <is>
          <t>-</t>
        </is>
      </c>
      <c r="J1184" s="77" t="inlineStr">
        <is>
          <t>-</t>
        </is>
      </c>
      <c r="K1184" s="77" t="inlineStr">
        <is>
          <t>H#15, R#10, Sec#9,
Uttara, Dhaka-1230</t>
        </is>
      </c>
      <c r="L1184" s="77" t="inlineStr">
        <is>
          <t>Faydabad, Dakshin Khan,
Dhaka-1230</t>
        </is>
      </c>
      <c r="M1184" s="76" t="inlineStr">
        <is>
          <t>8801783813182</t>
        </is>
      </c>
      <c r="N1184" s="77" t="inlineStr">
        <is>
          <t>mahbub10-158@diu.edu.bd</t>
        </is>
      </c>
    </row>
    <row customHeight="1" ht="12.75" r="1185" s="161">
      <c r="A1185" s="10" t="n"/>
      <c r="B1185" s="85" t="n">
        <v>1188</v>
      </c>
      <c r="C1185" s="77" t="n"/>
      <c r="D1185" s="98" t="inlineStr">
        <is>
          <t>Marjahan Akter
Bithi</t>
        </is>
      </c>
      <c r="E1185" s="98" t="inlineStr">
        <is>
          <t>111-11-1864</t>
        </is>
      </c>
      <c r="F1185" s="49">
        <f>IF((MID(E1185,5,2))="10","ENG",IF((MID(E1185,5,2))="11","BBA",IF((MID(E1185,5,2))="12","MBA(E)",IF((MID(E1185,5,2))="14","MBA",IF((MID(E1185,5,2))="15","CSE",IF((MID(E1185,5,2))="16","CIS",IF((MID(E1185,5,2))="17","MS-MIS",IF((MID(E1185,5,2))="18","B.COM",IF((MID(E1185,5,2))="19","ETE",IF((MID(E1185,5,2))="20","CS",IF((MID(E1185,5,2))="21","MA-ENG(P)",IF((MID(E1185,5,2))="22","MA-ENG(F)",IF((MID(E1185,5,2))="23","TE",IF((MID(E1185,5,2))="24","JMC",IF((MID(E1185,5,2))="25","MS-CSE",IF((MID(E1185,5,2))="26","LLB(H)",IF((MID(E1185,5,2))="27","BRE",IF((MID(E1185,5,2))="28","MSS-JMC",IF((MID(E1185,5,2))="29","PHARMACY",IF((MID(E1185,5,2))="30","ESDM",IF((MID(E1185,5,2))="31","MS-ETE",IF((MID(E1185,5,2))="32","MS-TE",IF((MID(E1185,5,2))="33","EEE",IF((MID(E1185,5,2))="34","NFE",IF((MID(E1185,5,2))="35","SWE",IF((MID(E1185,5,2))="36","LLB(P)",IF((MID(E1185,5,2))="37","LLM(Pre)",IF((MID(E1185,5,2))="38","LLM(F)",IF((MID(E1185,5,2))="39","ICT",IF((MID(E1185,5,2))="40","MTCA",IF((MID(E1185,5,2))="41","MS-PH",IF((MID(E1185,5,2))="42","ARCH",IF((MID(E1185,5,2))="43","THM",IF((MID(E1185,5,2))="44","MS-SWE",IF((MID(E1185,5,2))="45","ENTRE",IF((MID(E1185,5,2))="46","M-PHARM",IF((MID(E1185,5,2))="47","CIVIL-ENG",0)))))))))))))))))))))))))))))))))))))</f>
        <v/>
      </c>
      <c r="G1185" s="90">
        <f>IF((LEFT(E1185,3))="063","Fall-2006",IF((LEFT(E1185,3))="071","Spring-2007",IF((LEFT(E1185,3))="072","Summer-2007",IF((LEFT(E1185,3))="073","Fall-2007",IF((LEFT(E1185,3))="081","Spring-2008",IF((LEFT(E1185,3))="082","Summer-2008",IF((LEFT(E1185,3))="083","Fall-2008",IF((LEFT(E1185,3))="091","Spring-2009",IF((LEFT(E1185,3))="092","Summer-2009",IF((LEFT(E1185,3))="093","Fall-2009",IF((LEFT(E1185,3))="101","Spring-2010",IF((LEFT(E1185,3))="102","Summer-2010",IF((LEFT(E1185,3))="103","Fall-2010",IF((LEFT(E1185,3))="111","Spring-2011",IF((LEFT(E1185,3))="112","Summer-2011",IF((LEFT(E1185,3))="113","Fall-2011",IF((LEFT(E1185,3))="121","Spring-2012",IF((LEFT(E1185,3))="122","Summer-2012",IF((LEFT(E1185,3))="123","Fall-2012",IF((LEFT(E1185,3))="131","Spring-2013",IF((LEFT(E1185,3))="132","Summer-2013",IF((LEFT(E1185,3))="133","Fall-2013",IF((LEFT(E1185,3))="141","Spring-2014",IF((LEFT(E1185,3))="142","Summer-2014",IF((LEFT(E1185,3))="143","Fall-2014",0)))))))))))))))))))))))))</f>
        <v/>
      </c>
      <c r="H1185" s="77" t="inlineStr">
        <is>
          <t>Fall 2014</t>
        </is>
      </c>
      <c r="I1185" s="71" t="inlineStr">
        <is>
          <t>-</t>
        </is>
      </c>
      <c r="J1185" s="77" t="inlineStr">
        <is>
          <t>-</t>
        </is>
      </c>
      <c r="K1185" s="77" t="inlineStr">
        <is>
          <t>25/13, Tollabag, 
Shukrabad, Dhanmondi, 
Dhaka-1207</t>
        </is>
      </c>
      <c r="L1185" s="77" t="inlineStr">
        <is>
          <t>Vill: Mohammadpur, PO:
Gazimura, Thana: Laksam
Dist: Comilla</t>
        </is>
      </c>
      <c r="M1185" s="76" t="inlineStr">
        <is>
          <t>8801751688686</t>
        </is>
      </c>
      <c r="N1185" s="77" t="inlineStr">
        <is>
          <t>bithi1864@diu.edu.bd</t>
        </is>
      </c>
    </row>
    <row customHeight="1" ht="12.75" r="1186" s="161">
      <c r="A1186" s="10" t="n"/>
      <c r="B1186" s="85" t="n">
        <v>1189</v>
      </c>
      <c r="C1186" s="77" t="n"/>
      <c r="D1186" s="98" t="inlineStr">
        <is>
          <t>Shekh Mst. Alhamra 
Parvin</t>
        </is>
      </c>
      <c r="E1186" s="98" t="inlineStr">
        <is>
          <t>112-15-1360</t>
        </is>
      </c>
      <c r="F1186" s="49">
        <f>IF((MID(E1186,5,2))="10","ENG",IF((MID(E1186,5,2))="11","BBA",IF((MID(E1186,5,2))="12","MBA(E)",IF((MID(E1186,5,2))="14","MBA",IF((MID(E1186,5,2))="15","CSE",IF((MID(E1186,5,2))="16","CIS",IF((MID(E1186,5,2))="17","MS-MIS",IF((MID(E1186,5,2))="18","B.COM",IF((MID(E1186,5,2))="19","ETE",IF((MID(E1186,5,2))="20","CS",IF((MID(E1186,5,2))="21","MA-ENG(P)",IF((MID(E1186,5,2))="22","MA-ENG(F)",IF((MID(E1186,5,2))="23","TE",IF((MID(E1186,5,2))="24","JMC",IF((MID(E1186,5,2))="25","MS-CSE",IF((MID(E1186,5,2))="26","LLB(H)",IF((MID(E1186,5,2))="27","BRE",IF((MID(E1186,5,2))="28","MSS-JMC",IF((MID(E1186,5,2))="29","PHARMACY",IF((MID(E1186,5,2))="30","ESDM",IF((MID(E1186,5,2))="31","MS-ETE",IF((MID(E1186,5,2))="32","MS-TE",IF((MID(E1186,5,2))="33","EEE",IF((MID(E1186,5,2))="34","NFE",IF((MID(E1186,5,2))="35","SWE",IF((MID(E1186,5,2))="36","LLB(P)",IF((MID(E1186,5,2))="37","LLM(Pre)",IF((MID(E1186,5,2))="38","LLM(F)",IF((MID(E1186,5,2))="39","ICT",IF((MID(E1186,5,2))="40","MTCA",IF((MID(E1186,5,2))="41","MS-PH",IF((MID(E1186,5,2))="42","ARCH",IF((MID(E1186,5,2))="43","THM",IF((MID(E1186,5,2))="44","MS-SWE",IF((MID(E1186,5,2))="45","ENTRE",IF((MID(E1186,5,2))="46","M-PHARM",IF((MID(E1186,5,2))="47","CIVIL-ENG",0)))))))))))))))))))))))))))))))))))))</f>
        <v/>
      </c>
      <c r="G1186" s="90">
        <f>IF((LEFT(E1186,3))="063","Fall-2006",IF((LEFT(E1186,3))="071","Spring-2007",IF((LEFT(E1186,3))="072","Summer-2007",IF((LEFT(E1186,3))="073","Fall-2007",IF((LEFT(E1186,3))="081","Spring-2008",IF((LEFT(E1186,3))="082","Summer-2008",IF((LEFT(E1186,3))="083","Fall-2008",IF((LEFT(E1186,3))="091","Spring-2009",IF((LEFT(E1186,3))="092","Summer-2009",IF((LEFT(E1186,3))="093","Fall-2009",IF((LEFT(E1186,3))="101","Spring-2010",IF((LEFT(E1186,3))="102","Summer-2010",IF((LEFT(E1186,3))="103","Fall-2010",IF((LEFT(E1186,3))="111","Spring-2011",IF((LEFT(E1186,3))="112","Summer-2011",IF((LEFT(E1186,3))="113","Fall-2011",IF((LEFT(E1186,3))="121","Spring-2012",IF((LEFT(E1186,3))="122","Summer-2012",IF((LEFT(E1186,3))="123","Fall-2012",IF((LEFT(E1186,3))="131","Spring-2013",IF((LEFT(E1186,3))="132","Summer-2013",IF((LEFT(E1186,3))="133","Fall-2013",IF((LEFT(E1186,3))="141","Spring-2014",IF((LEFT(E1186,3))="142","Summer-2014",IF((LEFT(E1186,3))="143","Fall-2014",0)))))))))))))))))))))))))</f>
        <v/>
      </c>
      <c r="H1186" s="77" t="inlineStr">
        <is>
          <t>Spring 2015</t>
        </is>
      </c>
      <c r="I1186" s="71" t="inlineStr">
        <is>
          <t>BMET</t>
        </is>
      </c>
      <c r="J1186" s="77" t="inlineStr">
        <is>
          <t>Asst.
Maintenance Eng.</t>
        </is>
      </c>
      <c r="K1186" s="77" t="inlineStr">
        <is>
          <t>H#2/7/504, Al-Amin Mojid
Sharak, Gohalaxmipur,
Faridpur-7800</t>
        </is>
      </c>
      <c r="L1186" s="77" t="inlineStr">
        <is>
          <t>H#2/7/504, Al-Amin Mojid
Sharak, Gohalaxmipur,
Faridpur-7800</t>
        </is>
      </c>
      <c r="M1186" s="76" t="inlineStr">
        <is>
          <t>8801552651035</t>
        </is>
      </c>
      <c r="N1186" s="77" t="inlineStr">
        <is>
          <t>smaparvin@yahoo.com</t>
        </is>
      </c>
    </row>
    <row customHeight="1" ht="12.75" r="1187" s="161">
      <c r="A1187" s="10" t="n"/>
      <c r="B1187" s="85" t="n">
        <v>1190</v>
      </c>
      <c r="C1187" s="77" t="n"/>
      <c r="D1187" s="98" t="inlineStr">
        <is>
          <t>Mohammad Mehedi
Hasan</t>
        </is>
      </c>
      <c r="E1187" s="98" t="inlineStr">
        <is>
          <t>102-11-1615</t>
        </is>
      </c>
      <c r="F1187" s="49">
        <f>IF((MID(E1187,5,2))="10","ENG",IF((MID(E1187,5,2))="11","BBA",IF((MID(E1187,5,2))="12","MBA(E)",IF((MID(E1187,5,2))="14","MBA",IF((MID(E1187,5,2))="15","CSE",IF((MID(E1187,5,2))="16","CIS",IF((MID(E1187,5,2))="17","MS-MIS",IF((MID(E1187,5,2))="18","B.COM",IF((MID(E1187,5,2))="19","ETE",IF((MID(E1187,5,2))="20","CS",IF((MID(E1187,5,2))="21","MA-ENG(P)",IF((MID(E1187,5,2))="22","MA-ENG(F)",IF((MID(E1187,5,2))="23","TE",IF((MID(E1187,5,2))="24","JMC",IF((MID(E1187,5,2))="25","MS-CSE",IF((MID(E1187,5,2))="26","LLB(H)",IF((MID(E1187,5,2))="27","BRE",IF((MID(E1187,5,2))="28","MSS-JMC",IF((MID(E1187,5,2))="29","PHARMACY",IF((MID(E1187,5,2))="30","ESDM",IF((MID(E1187,5,2))="31","MS-ETE",IF((MID(E1187,5,2))="32","MS-TE",IF((MID(E1187,5,2))="33","EEE",IF((MID(E1187,5,2))="34","NFE",IF((MID(E1187,5,2))="35","SWE",IF((MID(E1187,5,2))="36","LLB(P)",IF((MID(E1187,5,2))="37","LLM(Pre)",IF((MID(E1187,5,2))="38","LLM(F)",IF((MID(E1187,5,2))="39","ICT",IF((MID(E1187,5,2))="40","MTCA",IF((MID(E1187,5,2))="41","MS-PH",IF((MID(E1187,5,2))="42","ARCH",IF((MID(E1187,5,2))="43","THM",IF((MID(E1187,5,2))="44","MS-SWE",IF((MID(E1187,5,2))="45","ENTRE",IF((MID(E1187,5,2))="46","M-PHARM",IF((MID(E1187,5,2))="47","CIVIL-ENG",0)))))))))))))))))))))))))))))))))))))</f>
        <v/>
      </c>
      <c r="G1187" s="90">
        <f>IF((LEFT(E1187,3))="063","Fall-2006",IF((LEFT(E1187,3))="071","Spring-2007",IF((LEFT(E1187,3))="072","Summer-2007",IF((LEFT(E1187,3))="073","Fall-2007",IF((LEFT(E1187,3))="081","Spring-2008",IF((LEFT(E1187,3))="082","Summer-2008",IF((LEFT(E1187,3))="083","Fall-2008",IF((LEFT(E1187,3))="091","Spring-2009",IF((LEFT(E1187,3))="092","Summer-2009",IF((LEFT(E1187,3))="093","Fall-2009",IF((LEFT(E1187,3))="101","Spring-2010",IF((LEFT(E1187,3))="102","Summer-2010",IF((LEFT(E1187,3))="103","Fall-2010",IF((LEFT(E1187,3))="111","Spring-2011",IF((LEFT(E1187,3))="112","Summer-2011",IF((LEFT(E1187,3))="113","Fall-2011",IF((LEFT(E1187,3))="121","Spring-2012",IF((LEFT(E1187,3))="122","Summer-2012",IF((LEFT(E1187,3))="123","Fall-2012",IF((LEFT(E1187,3))="131","Spring-2013",IF((LEFT(E1187,3))="132","Summer-2013",IF((LEFT(E1187,3))="133","Fall-2013",IF((LEFT(E1187,3))="141","Spring-2014",IF((LEFT(E1187,3))="142","Summer-2014",IF((LEFT(E1187,3))="143","Fall-2014",0)))))))))))))))))))))))))</f>
        <v/>
      </c>
      <c r="H1187" s="77" t="inlineStr">
        <is>
          <t>Fall 2014</t>
        </is>
      </c>
      <c r="I1187" s="71" t="inlineStr">
        <is>
          <t>-</t>
        </is>
      </c>
      <c r="J1187" s="77" t="inlineStr">
        <is>
          <t>-</t>
        </is>
      </c>
      <c r="K1187" s="62" t="inlineStr">
        <is>
          <t>6/A, Lakecircus, Kalabagan, 
Dhanmondi, Dhaka</t>
        </is>
      </c>
      <c r="L1187" s="77" t="inlineStr">
        <is>
          <t>Noapara, Halimanagar
Adarsha Sada, Comilla</t>
        </is>
      </c>
      <c r="M1187" s="76" t="inlineStr">
        <is>
          <t>8801720469691</t>
        </is>
      </c>
      <c r="N1187" s="77" t="inlineStr">
        <is>
          <t>sabbirmehedi@gmail.com</t>
        </is>
      </c>
    </row>
    <row customHeight="1" ht="12.75" r="1188" s="161">
      <c r="A1188" s="10" t="n"/>
      <c r="B1188" s="85" t="n">
        <v>1191</v>
      </c>
      <c r="C1188" s="77" t="n"/>
      <c r="D1188" s="98" t="inlineStr">
        <is>
          <t>Md. Moshiuddin
Fisha</t>
        </is>
      </c>
      <c r="E1188" s="98" t="inlineStr">
        <is>
          <t>103-33-285</t>
        </is>
      </c>
      <c r="F1188" s="49">
        <f>IF((MID(E1188,5,2))="10","ENG",IF((MID(E1188,5,2))="11","BBA",IF((MID(E1188,5,2))="12","MBA(E)",IF((MID(E1188,5,2))="14","MBA",IF((MID(E1188,5,2))="15","CSE",IF((MID(E1188,5,2))="16","CIS",IF((MID(E1188,5,2))="17","MS-MIS",IF((MID(E1188,5,2))="18","B.COM",IF((MID(E1188,5,2))="19","ETE",IF((MID(E1188,5,2))="20","CS",IF((MID(E1188,5,2))="21","MA-ENG(P)",IF((MID(E1188,5,2))="22","MA-ENG(F)",IF((MID(E1188,5,2))="23","TE",IF((MID(E1188,5,2))="24","JMC",IF((MID(E1188,5,2))="25","MS-CSE",IF((MID(E1188,5,2))="26","LLB(H)",IF((MID(E1188,5,2))="27","BRE",IF((MID(E1188,5,2))="28","MSS-JMC",IF((MID(E1188,5,2))="29","PHARMACY",IF((MID(E1188,5,2))="30","ESDM",IF((MID(E1188,5,2))="31","MS-ETE",IF((MID(E1188,5,2))="32","MS-TE",IF((MID(E1188,5,2))="33","EEE",IF((MID(E1188,5,2))="34","NFE",IF((MID(E1188,5,2))="35","SWE",IF((MID(E1188,5,2))="36","LLB(P)",IF((MID(E1188,5,2))="37","LLM(Pre)",IF((MID(E1188,5,2))="38","LLM(F)",IF((MID(E1188,5,2))="39","ICT",IF((MID(E1188,5,2))="40","MTCA",IF((MID(E1188,5,2))="41","MS-PH",IF((MID(E1188,5,2))="42","ARCH",IF((MID(E1188,5,2))="43","THM",IF((MID(E1188,5,2))="44","MS-SWE",IF((MID(E1188,5,2))="45","ENTRE",IF((MID(E1188,5,2))="46","M-PHARM",IF((MID(E1188,5,2))="47","CIVIL-ENG",0)))))))))))))))))))))))))))))))))))))</f>
        <v/>
      </c>
      <c r="G1188" s="90">
        <f>IF((LEFT(E1188,3))="063","Fall-2006",IF((LEFT(E1188,3))="071","Spring-2007",IF((LEFT(E1188,3))="072","Summer-2007",IF((LEFT(E1188,3))="073","Fall-2007",IF((LEFT(E1188,3))="081","Spring-2008",IF((LEFT(E1188,3))="082","Summer-2008",IF((LEFT(E1188,3))="083","Fall-2008",IF((LEFT(E1188,3))="091","Spring-2009",IF((LEFT(E1188,3))="092","Summer-2009",IF((LEFT(E1188,3))="093","Fall-2009",IF((LEFT(E1188,3))="101","Spring-2010",IF((LEFT(E1188,3))="102","Summer-2010",IF((LEFT(E1188,3))="103","Fall-2010",IF((LEFT(E1188,3))="111","Spring-2011",IF((LEFT(E1188,3))="112","Summer-2011",IF((LEFT(E1188,3))="113","Fall-2011",IF((LEFT(E1188,3))="121","Spring-2012",IF((LEFT(E1188,3))="122","Summer-2012",IF((LEFT(E1188,3))="123","Fall-2012",IF((LEFT(E1188,3))="131","Spring-2013",IF((LEFT(E1188,3))="132","Summer-2013",IF((LEFT(E1188,3))="133","Fall-2013",IF((LEFT(E1188,3))="141","Spring-2014",IF((LEFT(E1188,3))="142","Summer-2014",IF((LEFT(E1188,3))="143","Fall-2014",0)))))))))))))))))))))))))</f>
        <v/>
      </c>
      <c r="H1188" s="77" t="inlineStr">
        <is>
          <t>Summer
2014</t>
        </is>
      </c>
      <c r="I1188" s="71" t="inlineStr">
        <is>
          <t>-</t>
        </is>
      </c>
      <c r="J1188" s="77" t="inlineStr">
        <is>
          <t>-</t>
        </is>
      </c>
      <c r="K1188" s="77" t="inlineStr">
        <is>
          <t>H#05, R#08, Block:H
Mirpur-2, Dhaka-1216</t>
        </is>
      </c>
      <c r="L1188" s="77" t="inlineStr">
        <is>
          <t>397, South Bangacha,
Natore-6400</t>
        </is>
      </c>
      <c r="M1188" s="76" t="inlineStr">
        <is>
          <t>8801723349581</t>
        </is>
      </c>
      <c r="N1188" s="77" t="inlineStr">
        <is>
          <t>fafisha@gmail.com</t>
        </is>
      </c>
    </row>
    <row customHeight="1" ht="12.75" r="1189" s="161">
      <c r="A1189" s="10" t="n"/>
      <c r="B1189" s="85" t="n">
        <v>1192</v>
      </c>
      <c r="C1189" s="77" t="n"/>
      <c r="D1189" s="98" t="inlineStr">
        <is>
          <t>Hafizur Rahaman
Hafiz</t>
        </is>
      </c>
      <c r="E1189" s="98" t="inlineStr">
        <is>
          <t>111-26-242</t>
        </is>
      </c>
      <c r="F1189" s="49">
        <f>IF((MID(E1189,5,2))="10","ENG",IF((MID(E1189,5,2))="11","BBA",IF((MID(E1189,5,2))="12","MBA(E)",IF((MID(E1189,5,2))="14","MBA",IF((MID(E1189,5,2))="15","CSE",IF((MID(E1189,5,2))="16","CIS",IF((MID(E1189,5,2))="17","MS-MIS",IF((MID(E1189,5,2))="18","B.COM",IF((MID(E1189,5,2))="19","ETE",IF((MID(E1189,5,2))="20","CS",IF((MID(E1189,5,2))="21","MA-ENG(P)",IF((MID(E1189,5,2))="22","MA-ENG(F)",IF((MID(E1189,5,2))="23","TE",IF((MID(E1189,5,2))="24","JMC",IF((MID(E1189,5,2))="25","MS-CSE",IF((MID(E1189,5,2))="26","LLB(H)",IF((MID(E1189,5,2))="27","BRE",IF((MID(E1189,5,2))="28","MSS-JMC",IF((MID(E1189,5,2))="29","PHARMACY",IF((MID(E1189,5,2))="30","ESDM",IF((MID(E1189,5,2))="31","MS-ETE",IF((MID(E1189,5,2))="32","MS-TE",IF((MID(E1189,5,2))="33","EEE",IF((MID(E1189,5,2))="34","NFE",IF((MID(E1189,5,2))="35","SWE",IF((MID(E1189,5,2))="36","LLB(P)",IF((MID(E1189,5,2))="37","LLM(Pre)",IF((MID(E1189,5,2))="38","LLM(F)",IF((MID(E1189,5,2))="39","ICT",IF((MID(E1189,5,2))="40","MTCA",IF((MID(E1189,5,2))="41","MS-PH",IF((MID(E1189,5,2))="42","ARCH",IF((MID(E1189,5,2))="43","THM",IF((MID(E1189,5,2))="44","MS-SWE",IF((MID(E1189,5,2))="45","ENTRE",IF((MID(E1189,5,2))="46","M-PHARM",IF((MID(E1189,5,2))="47","CIVIL-ENG",0)))))))))))))))))))))))))))))))))))))</f>
        <v/>
      </c>
      <c r="G1189" s="90">
        <f>IF((LEFT(E1189,3))="063","Fall-2006",IF((LEFT(E1189,3))="071","Spring-2007",IF((LEFT(E1189,3))="072","Summer-2007",IF((LEFT(E1189,3))="073","Fall-2007",IF((LEFT(E1189,3))="081","Spring-2008",IF((LEFT(E1189,3))="082","Summer-2008",IF((LEFT(E1189,3))="083","Fall-2008",IF((LEFT(E1189,3))="091","Spring-2009",IF((LEFT(E1189,3))="092","Summer-2009",IF((LEFT(E1189,3))="093","Fall-2009",IF((LEFT(E1189,3))="101","Spring-2010",IF((LEFT(E1189,3))="102","Summer-2010",IF((LEFT(E1189,3))="103","Fall-2010",IF((LEFT(E1189,3))="111","Spring-2011",IF((LEFT(E1189,3))="112","Summer-2011",IF((LEFT(E1189,3))="113","Fall-2011",IF((LEFT(E1189,3))="121","Spring-2012",IF((LEFT(E1189,3))="122","Summer-2012",IF((LEFT(E1189,3))="123","Fall-2012",IF((LEFT(E1189,3))="131","Spring-2013",IF((LEFT(E1189,3))="132","Summer-2013",IF((LEFT(E1189,3))="133","Fall-2013",IF((LEFT(E1189,3))="141","Spring-2014",IF((LEFT(E1189,3))="142","Summer-2014",IF((LEFT(E1189,3))="143","Fall-2014",0)))))))))))))))))))))))))</f>
        <v/>
      </c>
      <c r="H1189" s="77" t="inlineStr">
        <is>
          <t>Fall 2014</t>
        </is>
      </c>
      <c r="I1189" s="71" t="inlineStr">
        <is>
          <t>-</t>
        </is>
      </c>
      <c r="J1189" s="77" t="inlineStr">
        <is>
          <t>-</t>
        </is>
      </c>
      <c r="K1189" s="77" t="inlineStr">
        <is>
          <t>229/A, Radia Vila,
Lalonsaha Street, Wari, Dhaka</t>
        </is>
      </c>
      <c r="L1189" s="77" t="inlineStr">
        <is>
          <t>Vill: Michkipara, PO: 
Khariapara, PS: Phulpur, Dis: 
Mymensingh, Dist: Dhaka</t>
        </is>
      </c>
      <c r="M1189" s="76" t="inlineStr">
        <is>
          <t>8801710354777</t>
        </is>
      </c>
      <c r="N1189" s="77" t="inlineStr">
        <is>
          <t>hafizurrahaman603@gmail.com</t>
        </is>
      </c>
    </row>
    <row customHeight="1" ht="12.75" r="1190" s="161">
      <c r="A1190" s="10" t="n"/>
      <c r="B1190" s="85" t="n">
        <v>1193</v>
      </c>
      <c r="C1190" s="77" t="n"/>
      <c r="D1190" s="98" t="inlineStr">
        <is>
          <t>Fatema Farah Tazin</t>
        </is>
      </c>
      <c r="E1190" s="98" t="inlineStr">
        <is>
          <t>111-29-300</t>
        </is>
      </c>
      <c r="F1190" s="49">
        <f>IF((MID(E1190,5,2))="10","ENG",IF((MID(E1190,5,2))="11","BBA",IF((MID(E1190,5,2))="12","MBA(E)",IF((MID(E1190,5,2))="14","MBA",IF((MID(E1190,5,2))="15","CSE",IF((MID(E1190,5,2))="16","CIS",IF((MID(E1190,5,2))="17","MS-MIS",IF((MID(E1190,5,2))="18","B.COM",IF((MID(E1190,5,2))="19","ETE",IF((MID(E1190,5,2))="20","CS",IF((MID(E1190,5,2))="21","MA-ENG(P)",IF((MID(E1190,5,2))="22","MA-ENG(F)",IF((MID(E1190,5,2))="23","TE",IF((MID(E1190,5,2))="24","JMC",IF((MID(E1190,5,2))="25","MS-CSE",IF((MID(E1190,5,2))="26","LLB(H)",IF((MID(E1190,5,2))="27","BRE",IF((MID(E1190,5,2))="28","MSS-JMC",IF((MID(E1190,5,2))="29","PHARMACY",IF((MID(E1190,5,2))="30","ESDM",IF((MID(E1190,5,2))="31","MS-ETE",IF((MID(E1190,5,2))="32","MS-TE",IF((MID(E1190,5,2))="33","EEE",IF((MID(E1190,5,2))="34","NFE",IF((MID(E1190,5,2))="35","SWE",IF((MID(E1190,5,2))="36","LLB(P)",IF((MID(E1190,5,2))="37","LLM(Pre)",IF((MID(E1190,5,2))="38","LLM(F)",IF((MID(E1190,5,2))="39","ICT",IF((MID(E1190,5,2))="40","MTCA",IF((MID(E1190,5,2))="41","MS-PH",IF((MID(E1190,5,2))="42","ARCH",IF((MID(E1190,5,2))="43","THM",IF((MID(E1190,5,2))="44","MS-SWE",IF((MID(E1190,5,2))="45","ENTRE",IF((MID(E1190,5,2))="46","M-PHARM",IF((MID(E1190,5,2))="47","CIVIL-ENG",0)))))))))))))))))))))))))))))))))))))</f>
        <v/>
      </c>
      <c r="G1190" s="90">
        <f>IF((LEFT(E1190,3))="063","Fall-2006",IF((LEFT(E1190,3))="071","Spring-2007",IF((LEFT(E1190,3))="072","Summer-2007",IF((LEFT(E1190,3))="073","Fall-2007",IF((LEFT(E1190,3))="081","Spring-2008",IF((LEFT(E1190,3))="082","Summer-2008",IF((LEFT(E1190,3))="083","Fall-2008",IF((LEFT(E1190,3))="091","Spring-2009",IF((LEFT(E1190,3))="092","Summer-2009",IF((LEFT(E1190,3))="093","Fall-2009",IF((LEFT(E1190,3))="101","Spring-2010",IF((LEFT(E1190,3))="102","Summer-2010",IF((LEFT(E1190,3))="103","Fall-2010",IF((LEFT(E1190,3))="111","Spring-2011",IF((LEFT(E1190,3))="112","Summer-2011",IF((LEFT(E1190,3))="113","Fall-2011",IF((LEFT(E1190,3))="121","Spring-2012",IF((LEFT(E1190,3))="122","Summer-2012",IF((LEFT(E1190,3))="123","Fall-2012",IF((LEFT(E1190,3))="131","Spring-2013",IF((LEFT(E1190,3))="132","Summer-2013",IF((LEFT(E1190,3))="133","Fall-2013",IF((LEFT(E1190,3))="141","Spring-2014",IF((LEFT(E1190,3))="142","Summer-2014",IF((LEFT(E1190,3))="143","Fall-2014",0)))))))))))))))))))))))))</f>
        <v/>
      </c>
      <c r="H1190" s="77" t="inlineStr">
        <is>
          <t>Fall 2015</t>
        </is>
      </c>
      <c r="I1190" s="71" t="inlineStr">
        <is>
          <t>-</t>
        </is>
      </c>
      <c r="J1190" s="77" t="inlineStr">
        <is>
          <t>-</t>
        </is>
      </c>
      <c r="K1190" s="77" t="inlineStr">
        <is>
          <t>F#4-A, H#36/1, R#4,
Dhanmondi. Dhaka</t>
        </is>
      </c>
      <c r="L1190" s="77" t="inlineStr">
        <is>
          <t>F#4-A, H#36/1, R#4,
Dhanmondi. Dhaka</t>
        </is>
      </c>
      <c r="M1190" s="76" t="inlineStr">
        <is>
          <t>88016183657430</t>
        </is>
      </c>
      <c r="N1190" s="77" t="inlineStr">
        <is>
          <t>farahtajintanni@gmail.com</t>
        </is>
      </c>
    </row>
    <row customHeight="1" ht="12.75" r="1191" s="161">
      <c r="A1191" s="10" t="n"/>
      <c r="B1191" s="85" t="n">
        <v>1194</v>
      </c>
      <c r="C1191" s="77" t="n"/>
      <c r="D1191" s="98" t="inlineStr">
        <is>
          <t>Md. Mahfuzur
Rahaman Khan</t>
        </is>
      </c>
      <c r="E1191" s="98" t="inlineStr">
        <is>
          <t>093-23-1787</t>
        </is>
      </c>
      <c r="F1191" s="49">
        <f>IF((MID(E1191,5,2))="10","ENG",IF((MID(E1191,5,2))="11","BBA",IF((MID(E1191,5,2))="12","MBA(E)",IF((MID(E1191,5,2))="14","MBA",IF((MID(E1191,5,2))="15","CSE",IF((MID(E1191,5,2))="16","CIS",IF((MID(E1191,5,2))="17","MS-MIS",IF((MID(E1191,5,2))="18","B.COM",IF((MID(E1191,5,2))="19","ETE",IF((MID(E1191,5,2))="20","CS",IF((MID(E1191,5,2))="21","MA-ENG(P)",IF((MID(E1191,5,2))="22","MA-ENG(F)",IF((MID(E1191,5,2))="23","TE",IF((MID(E1191,5,2))="24","JMC",IF((MID(E1191,5,2))="25","MS-CSE",IF((MID(E1191,5,2))="26","LLB(H)",IF((MID(E1191,5,2))="27","BRE",IF((MID(E1191,5,2))="28","MSS-JMC",IF((MID(E1191,5,2))="29","PHARMACY",IF((MID(E1191,5,2))="30","ESDM",IF((MID(E1191,5,2))="31","MS-ETE",IF((MID(E1191,5,2))="32","MS-TE",IF((MID(E1191,5,2))="33","EEE",IF((MID(E1191,5,2))="34","NFE",IF((MID(E1191,5,2))="35","SWE",IF((MID(E1191,5,2))="36","LLB(P)",IF((MID(E1191,5,2))="37","LLM(Pre)",IF((MID(E1191,5,2))="38","LLM(F)",IF((MID(E1191,5,2))="39","ICT",IF((MID(E1191,5,2))="40","MTCA",IF((MID(E1191,5,2))="41","MS-PH",IF((MID(E1191,5,2))="42","ARCH",IF((MID(E1191,5,2))="43","THM",IF((MID(E1191,5,2))="44","MS-SWE",IF((MID(E1191,5,2))="45","ENTRE",IF((MID(E1191,5,2))="46","M-PHARM",IF((MID(E1191,5,2))="47","CIVIL-ENG",0)))))))))))))))))))))))))))))))))))))</f>
        <v/>
      </c>
      <c r="G1191" s="90">
        <f>IF((LEFT(E1191,3))="063","Fall-2006",IF((LEFT(E1191,3))="071","Spring-2007",IF((LEFT(E1191,3))="072","Summer-2007",IF((LEFT(E1191,3))="073","Fall-2007",IF((LEFT(E1191,3))="081","Spring-2008",IF((LEFT(E1191,3))="082","Summer-2008",IF((LEFT(E1191,3))="083","Fall-2008",IF((LEFT(E1191,3))="091","Spring-2009",IF((LEFT(E1191,3))="092","Summer-2009",IF((LEFT(E1191,3))="093","Fall-2009",IF((LEFT(E1191,3))="101","Spring-2010",IF((LEFT(E1191,3))="102","Summer-2010",IF((LEFT(E1191,3))="103","Fall-2010",IF((LEFT(E1191,3))="111","Spring-2011",IF((LEFT(E1191,3))="112","Summer-2011",IF((LEFT(E1191,3))="113","Fall-2011",IF((LEFT(E1191,3))="121","Spring-2012",IF((LEFT(E1191,3))="122","Summer-2012",IF((LEFT(E1191,3))="123","Fall-2012",IF((LEFT(E1191,3))="131","Spring-2013",IF((LEFT(E1191,3))="132","Summer-2013",IF((LEFT(E1191,3))="133","Fall-2013",IF((LEFT(E1191,3))="141","Spring-2014",IF((LEFT(E1191,3))="142","Summer-2014",IF((LEFT(E1191,3))="143","Fall-2014",0)))))))))))))))))))))))))</f>
        <v/>
      </c>
      <c r="H1191" s="77" t="inlineStr">
        <is>
          <t>Fall 2014</t>
        </is>
      </c>
      <c r="I1191" s="71" t="inlineStr">
        <is>
          <t>-</t>
        </is>
      </c>
      <c r="J1191" s="77" t="inlineStr">
        <is>
          <t>-</t>
        </is>
      </c>
      <c r="K1191" s="77" t="inlineStr">
        <is>
          <t>14, Ideal Road, Hazinagar
Demra, Dhaka</t>
        </is>
      </c>
      <c r="L1191" s="77" t="inlineStr">
        <is>
          <t>14, Ideal Road, Hazinagar
Demra, Dhaka</t>
        </is>
      </c>
      <c r="M1191" s="76" t="inlineStr">
        <is>
          <t>8801941738467</t>
        </is>
      </c>
      <c r="N1191" s="77" t="inlineStr">
        <is>
          <t>mahfuzte7371@gmail.com</t>
        </is>
      </c>
    </row>
    <row customHeight="1" ht="12.75" r="1192" s="161">
      <c r="A1192" s="10" t="n"/>
      <c r="B1192" s="85" t="n">
        <v>1195</v>
      </c>
      <c r="C1192" s="77" t="n"/>
      <c r="D1192" s="98" t="inlineStr">
        <is>
          <t>Foyeg Ahmed</t>
        </is>
      </c>
      <c r="E1192" s="98" t="inlineStr">
        <is>
          <t>103-23-2193</t>
        </is>
      </c>
      <c r="F1192" s="49">
        <f>IF((MID(E1192,5,2))="10","ENG",IF((MID(E1192,5,2))="11","BBA",IF((MID(E1192,5,2))="12","MBA(E)",IF((MID(E1192,5,2))="14","MBA",IF((MID(E1192,5,2))="15","CSE",IF((MID(E1192,5,2))="16","CIS",IF((MID(E1192,5,2))="17","MS-MIS",IF((MID(E1192,5,2))="18","B.COM",IF((MID(E1192,5,2))="19","ETE",IF((MID(E1192,5,2))="20","CS",IF((MID(E1192,5,2))="21","MA-ENG(P)",IF((MID(E1192,5,2))="22","MA-ENG(F)",IF((MID(E1192,5,2))="23","TE",IF((MID(E1192,5,2))="24","JMC",IF((MID(E1192,5,2))="25","MS-CSE",IF((MID(E1192,5,2))="26","LLB(H)",IF((MID(E1192,5,2))="27","BRE",IF((MID(E1192,5,2))="28","MSS-JMC",IF((MID(E1192,5,2))="29","PHARMACY",IF((MID(E1192,5,2))="30","ESDM",IF((MID(E1192,5,2))="31","MS-ETE",IF((MID(E1192,5,2))="32","MS-TE",IF((MID(E1192,5,2))="33","EEE",IF((MID(E1192,5,2))="34","NFE",IF((MID(E1192,5,2))="35","SWE",IF((MID(E1192,5,2))="36","LLB(P)",IF((MID(E1192,5,2))="37","LLM(Pre)",IF((MID(E1192,5,2))="38","LLM(F)",IF((MID(E1192,5,2))="39","ICT",IF((MID(E1192,5,2))="40","MTCA",IF((MID(E1192,5,2))="41","MS-PH",IF((MID(E1192,5,2))="42","ARCH",IF((MID(E1192,5,2))="43","THM",IF((MID(E1192,5,2))="44","MS-SWE",IF((MID(E1192,5,2))="45","ENTRE",IF((MID(E1192,5,2))="46","M-PHARM",IF((MID(E1192,5,2))="47","CIVIL-ENG",0)))))))))))))))))))))))))))))))))))))</f>
        <v/>
      </c>
      <c r="G1192" s="90">
        <f>IF((LEFT(E1192,3))="063","Fall-2006",IF((LEFT(E1192,3))="071","Spring-2007",IF((LEFT(E1192,3))="072","Summer-2007",IF((LEFT(E1192,3))="073","Fall-2007",IF((LEFT(E1192,3))="081","Spring-2008",IF((LEFT(E1192,3))="082","Summer-2008",IF((LEFT(E1192,3))="083","Fall-2008",IF((LEFT(E1192,3))="091","Spring-2009",IF((LEFT(E1192,3))="092","Summer-2009",IF((LEFT(E1192,3))="093","Fall-2009",IF((LEFT(E1192,3))="101","Spring-2010",IF((LEFT(E1192,3))="102","Summer-2010",IF((LEFT(E1192,3))="103","Fall-2010",IF((LEFT(E1192,3))="111","Spring-2011",IF((LEFT(E1192,3))="112","Summer-2011",IF((LEFT(E1192,3))="113","Fall-2011",IF((LEFT(E1192,3))="121","Spring-2012",IF((LEFT(E1192,3))="122","Summer-2012",IF((LEFT(E1192,3))="123","Fall-2012",IF((LEFT(E1192,3))="131","Spring-2013",IF((LEFT(E1192,3))="132","Summer-2013",IF((LEFT(E1192,3))="133","Fall-2013",IF((LEFT(E1192,3))="141","Spring-2014",IF((LEFT(E1192,3))="142","Summer-2014",IF((LEFT(E1192,3))="143","Fall-2014",0)))))))))))))))))))))))))</f>
        <v/>
      </c>
      <c r="H1192" s="77" t="inlineStr">
        <is>
          <t>Fall 2014</t>
        </is>
      </c>
      <c r="I1192" s="71" t="inlineStr">
        <is>
          <t>Epic Group</t>
        </is>
      </c>
      <c r="J1192" s="77" t="inlineStr">
        <is>
          <t>Asst.
Marchandiser</t>
        </is>
      </c>
      <c r="K1192" s="77" t="inlineStr">
        <is>
          <t>94, Shobujbag, PO: 
Basahbo, PS: Shobujbag, 
Dhaka-1214</t>
        </is>
      </c>
      <c r="L1192" s="77" t="inlineStr">
        <is>
          <t>Vill: Mandra, PO: Bhagyakul, 
PS: Shrenagar, Dist: Munshiganj</t>
        </is>
      </c>
      <c r="M1192" s="76" t="inlineStr">
        <is>
          <t>8801671074909</t>
        </is>
      </c>
      <c r="N1192" s="77" t="inlineStr">
        <is>
          <t>foyeg.tonmoy@gmail.com</t>
        </is>
      </c>
    </row>
    <row customHeight="1" ht="25.5" r="1193" s="161">
      <c r="A1193" s="10" t="n"/>
      <c r="B1193" s="85" t="n">
        <v>1196</v>
      </c>
      <c r="C1193" s="77" t="n"/>
      <c r="D1193" s="98" t="inlineStr">
        <is>
          <t>Sanjib Kumar Das</t>
        </is>
      </c>
      <c r="E1193" s="98" t="inlineStr">
        <is>
          <t>122-33-1008</t>
        </is>
      </c>
      <c r="F1193" s="49">
        <f>IF((MID(E1193,5,2))="10","ENG",IF((MID(E1193,5,2))="11","BBA",IF((MID(E1193,5,2))="12","MBA(E)",IF((MID(E1193,5,2))="14","MBA",IF((MID(E1193,5,2))="15","CSE",IF((MID(E1193,5,2))="16","CIS",IF((MID(E1193,5,2))="17","MS-MIS",IF((MID(E1193,5,2))="18","B.COM",IF((MID(E1193,5,2))="19","ETE",IF((MID(E1193,5,2))="20","CS",IF((MID(E1193,5,2))="21","MA-ENG(P)",IF((MID(E1193,5,2))="22","MA-ENG(F)",IF((MID(E1193,5,2))="23","TE",IF((MID(E1193,5,2))="24","JMC",IF((MID(E1193,5,2))="25","MS-CSE",IF((MID(E1193,5,2))="26","LLB(H)",IF((MID(E1193,5,2))="27","BRE",IF((MID(E1193,5,2))="28","MSS-JMC",IF((MID(E1193,5,2))="29","PHARMACY",IF((MID(E1193,5,2))="30","ESDM",IF((MID(E1193,5,2))="31","MS-ETE",IF((MID(E1193,5,2))="32","MS-TE",IF((MID(E1193,5,2))="33","EEE",IF((MID(E1193,5,2))="34","NFE",IF((MID(E1193,5,2))="35","SWE",IF((MID(E1193,5,2))="36","LLB(P)",IF((MID(E1193,5,2))="37","LLM(Pre)",IF((MID(E1193,5,2))="38","LLM(F)",IF((MID(E1193,5,2))="39","ICT",IF((MID(E1193,5,2))="40","MTCA",IF((MID(E1193,5,2))="41","MS-PH",IF((MID(E1193,5,2))="42","ARCH",IF((MID(E1193,5,2))="43","THM",IF((MID(E1193,5,2))="44","MS-SWE",IF((MID(E1193,5,2))="45","ENTRE",IF((MID(E1193,5,2))="46","M-PHARM",IF((MID(E1193,5,2))="47","CIVIL-ENG",0)))))))))))))))))))))))))))))))))))))</f>
        <v/>
      </c>
      <c r="G1193" s="90">
        <f>IF((LEFT(E1193,3))="063","Fall-2006",IF((LEFT(E1193,3))="071","Spring-2007",IF((LEFT(E1193,3))="072","Summer-2007",IF((LEFT(E1193,3))="073","Fall-2007",IF((LEFT(E1193,3))="081","Spring-2008",IF((LEFT(E1193,3))="082","Summer-2008",IF((LEFT(E1193,3))="083","Fall-2008",IF((LEFT(E1193,3))="091","Spring-2009",IF((LEFT(E1193,3))="092","Summer-2009",IF((LEFT(E1193,3))="093","Fall-2009",IF((LEFT(E1193,3))="101","Spring-2010",IF((LEFT(E1193,3))="102","Summer-2010",IF((LEFT(E1193,3))="103","Fall-2010",IF((LEFT(E1193,3))="111","Spring-2011",IF((LEFT(E1193,3))="112","Summer-2011",IF((LEFT(E1193,3))="113","Fall-2011",IF((LEFT(E1193,3))="121","Spring-2012",IF((LEFT(E1193,3))="122","Summer-2012",IF((LEFT(E1193,3))="123","Fall-2012",IF((LEFT(E1193,3))="131","Spring-2013",IF((LEFT(E1193,3))="132","Summer-2013",IF((LEFT(E1193,3))="133","Fall-2013",IF((LEFT(E1193,3))="141","Spring-2014",IF((LEFT(E1193,3))="142","Summer-2014",IF((LEFT(E1193,3))="143","Fall-2014",0)))))))))))))))))))))))))</f>
        <v/>
      </c>
      <c r="H1193" s="77" t="inlineStr">
        <is>
          <t>Summer
2015</t>
        </is>
      </c>
      <c r="I1193" s="71" t="inlineStr">
        <is>
          <t>Jahid Office
Equipment</t>
        </is>
      </c>
      <c r="J1193" s="77" t="inlineStr">
        <is>
          <t>Asst. Engineer</t>
        </is>
      </c>
      <c r="K1193" s="77" t="inlineStr">
        <is>
          <t>H#36, Noorjahan Road,
Mohammadpur, Dhaka</t>
        </is>
      </c>
      <c r="L1193" s="77" t="inlineStr">
        <is>
          <t>Vill: Ghope Central Road
Thana:Kotowali, Jessore</t>
        </is>
      </c>
      <c r="M1193" s="76" t="inlineStr">
        <is>
          <t>8801789010032</t>
        </is>
      </c>
      <c r="N1193" s="77" t="inlineStr">
        <is>
          <t>sanjib.27.12.1992@gmail.com</t>
        </is>
      </c>
    </row>
    <row customHeight="1" ht="12.75" r="1194" s="161">
      <c r="A1194" s="10" t="n"/>
      <c r="B1194" s="85" t="n">
        <v>1197</v>
      </c>
      <c r="C1194" s="77" t="n"/>
      <c r="D1194" s="98" t="inlineStr">
        <is>
          <t>Md. Arif Rabbani</t>
        </is>
      </c>
      <c r="E1194" s="98" t="inlineStr">
        <is>
          <t>122-33-987</t>
        </is>
      </c>
      <c r="F1194" s="49">
        <f>IF((MID(E1194,5,2))="10","ENG",IF((MID(E1194,5,2))="11","BBA",IF((MID(E1194,5,2))="12","MBA(E)",IF((MID(E1194,5,2))="14","MBA",IF((MID(E1194,5,2))="15","CSE",IF((MID(E1194,5,2))="16","CIS",IF((MID(E1194,5,2))="17","MS-MIS",IF((MID(E1194,5,2))="18","B.COM",IF((MID(E1194,5,2))="19","ETE",IF((MID(E1194,5,2))="20","CS",IF((MID(E1194,5,2))="21","MA-ENG(P)",IF((MID(E1194,5,2))="22","MA-ENG(F)",IF((MID(E1194,5,2))="23","TE",IF((MID(E1194,5,2))="24","JMC",IF((MID(E1194,5,2))="25","MS-CSE",IF((MID(E1194,5,2))="26","LLB(H)",IF((MID(E1194,5,2))="27","BRE",IF((MID(E1194,5,2))="28","MSS-JMC",IF((MID(E1194,5,2))="29","PHARMACY",IF((MID(E1194,5,2))="30","ESDM",IF((MID(E1194,5,2))="31","MS-ETE",IF((MID(E1194,5,2))="32","MS-TE",IF((MID(E1194,5,2))="33","EEE",IF((MID(E1194,5,2))="34","NFE",IF((MID(E1194,5,2))="35","SWE",IF((MID(E1194,5,2))="36","LLB(P)",IF((MID(E1194,5,2))="37","LLM(Pre)",IF((MID(E1194,5,2))="38","LLM(F)",IF((MID(E1194,5,2))="39","ICT",IF((MID(E1194,5,2))="40","MTCA",IF((MID(E1194,5,2))="41","MS-PH",IF((MID(E1194,5,2))="42","ARCH",IF((MID(E1194,5,2))="43","THM",IF((MID(E1194,5,2))="44","MS-SWE",IF((MID(E1194,5,2))="45","ENTRE",IF((MID(E1194,5,2))="46","M-PHARM",IF((MID(E1194,5,2))="47","CIVIL-ENG",0)))))))))))))))))))))))))))))))))))))</f>
        <v/>
      </c>
      <c r="G1194" s="90">
        <f>IF((LEFT(E1194,3))="063","Fall-2006",IF((LEFT(E1194,3))="071","Spring-2007",IF((LEFT(E1194,3))="072","Summer-2007",IF((LEFT(E1194,3))="073","Fall-2007",IF((LEFT(E1194,3))="081","Spring-2008",IF((LEFT(E1194,3))="082","Summer-2008",IF((LEFT(E1194,3))="083","Fall-2008",IF((LEFT(E1194,3))="091","Spring-2009",IF((LEFT(E1194,3))="092","Summer-2009",IF((LEFT(E1194,3))="093","Fall-2009",IF((LEFT(E1194,3))="101","Spring-2010",IF((LEFT(E1194,3))="102","Summer-2010",IF((LEFT(E1194,3))="103","Fall-2010",IF((LEFT(E1194,3))="111","Spring-2011",IF((LEFT(E1194,3))="112","Summer-2011",IF((LEFT(E1194,3))="113","Fall-2011",IF((LEFT(E1194,3))="121","Spring-2012",IF((LEFT(E1194,3))="122","Summer-2012",IF((LEFT(E1194,3))="123","Fall-2012",IF((LEFT(E1194,3))="131","Spring-2013",IF((LEFT(E1194,3))="132","Summer-2013",IF((LEFT(E1194,3))="133","Fall-2013",IF((LEFT(E1194,3))="141","Spring-2014",IF((LEFT(E1194,3))="142","Summer-2014",IF((LEFT(E1194,3))="143","Fall-2014",0)))))))))))))))))))))))))</f>
        <v/>
      </c>
      <c r="H1194" s="77" t="inlineStr">
        <is>
          <t>Summer
2015</t>
        </is>
      </c>
      <c r="I1194" s="71" t="inlineStr">
        <is>
          <t>-</t>
        </is>
      </c>
      <c r="J1194" s="77" t="inlineStr">
        <is>
          <t>-</t>
        </is>
      </c>
      <c r="K1194" s="77" t="inlineStr">
        <is>
          <t>Mirpur 14, Dhaka-1216</t>
        </is>
      </c>
      <c r="L1194" s="77" t="inlineStr">
        <is>
          <t>Suhila, Kutuali,
Maymensingh</t>
        </is>
      </c>
      <c r="M1194" s="76" t="inlineStr">
        <is>
          <t>8801736325844</t>
        </is>
      </c>
      <c r="N1194" s="77" t="inlineStr">
        <is>
          <t>arif987@gmail.com</t>
        </is>
      </c>
    </row>
    <row customHeight="1" ht="12.75" r="1195" s="161">
      <c r="A1195" s="10" t="n"/>
      <c r="B1195" s="85" t="n">
        <v>1198</v>
      </c>
      <c r="C1195" s="77" t="n"/>
      <c r="D1195" s="98" t="inlineStr">
        <is>
          <t>Md. Mahaboob 
Hossain</t>
        </is>
      </c>
      <c r="E1195" s="98" t="inlineStr">
        <is>
          <t>121-14-653</t>
        </is>
      </c>
      <c r="F1195" s="49">
        <f>IF((MID(E1195,5,2))="10","ENG",IF((MID(E1195,5,2))="11","BBA",IF((MID(E1195,5,2))="12","MBA(E)",IF((MID(E1195,5,2))="14","MBA",IF((MID(E1195,5,2))="15","CSE",IF((MID(E1195,5,2))="16","CIS",IF((MID(E1195,5,2))="17","MS-MIS",IF((MID(E1195,5,2))="18","B.COM",IF((MID(E1195,5,2))="19","ETE",IF((MID(E1195,5,2))="20","CS",IF((MID(E1195,5,2))="21","MA-ENG(P)",IF((MID(E1195,5,2))="22","MA-ENG(F)",IF((MID(E1195,5,2))="23","TE",IF((MID(E1195,5,2))="24","JMC",IF((MID(E1195,5,2))="25","MS-CSE",IF((MID(E1195,5,2))="26","LLB(H)",IF((MID(E1195,5,2))="27","BRE",IF((MID(E1195,5,2))="28","MSS-JMC",IF((MID(E1195,5,2))="29","PHARMACY",IF((MID(E1195,5,2))="30","ESDM",IF((MID(E1195,5,2))="31","MS-ETE",IF((MID(E1195,5,2))="32","MS-TE",IF((MID(E1195,5,2))="33","EEE",IF((MID(E1195,5,2))="34","NFE",IF((MID(E1195,5,2))="35","SWE",IF((MID(E1195,5,2))="36","LLB(P)",IF((MID(E1195,5,2))="37","LLM(Pre)",IF((MID(E1195,5,2))="38","LLM(F)",IF((MID(E1195,5,2))="39","ICT",IF((MID(E1195,5,2))="40","MTCA",IF((MID(E1195,5,2))="41","MS-PH",IF((MID(E1195,5,2))="42","ARCH",IF((MID(E1195,5,2))="43","THM",IF((MID(E1195,5,2))="44","MS-SWE",IF((MID(E1195,5,2))="45","ENTRE",IF((MID(E1195,5,2))="46","M-PHARM",IF((MID(E1195,5,2))="47","CIVIL-ENG",0)))))))))))))))))))))))))))))))))))))</f>
        <v/>
      </c>
      <c r="G1195" s="90">
        <f>IF((LEFT(E1195,3))="063","Fall-2006",IF((LEFT(E1195,3))="071","Spring-2007",IF((LEFT(E1195,3))="072","Summer-2007",IF((LEFT(E1195,3))="073","Fall-2007",IF((LEFT(E1195,3))="081","Spring-2008",IF((LEFT(E1195,3))="082","Summer-2008",IF((LEFT(E1195,3))="083","Fall-2008",IF((LEFT(E1195,3))="091","Spring-2009",IF((LEFT(E1195,3))="092","Summer-2009",IF((LEFT(E1195,3))="093","Fall-2009",IF((LEFT(E1195,3))="101","Spring-2010",IF((LEFT(E1195,3))="102","Summer-2010",IF((LEFT(E1195,3))="103","Fall-2010",IF((LEFT(E1195,3))="111","Spring-2011",IF((LEFT(E1195,3))="112","Summer-2011",IF((LEFT(E1195,3))="113","Fall-2011",IF((LEFT(E1195,3))="121","Spring-2012",IF((LEFT(E1195,3))="122","Summer-2012",IF((LEFT(E1195,3))="123","Fall-2012",IF((LEFT(E1195,3))="131","Spring-2013",IF((LEFT(E1195,3))="132","Summer-2013",IF((LEFT(E1195,3))="133","Fall-2013",IF((LEFT(E1195,3))="141","Spring-2014",IF((LEFT(E1195,3))="142","Summer-2014",IF((LEFT(E1195,3))="143","Fall-2014",0)))))))))))))))))))))))))</f>
        <v/>
      </c>
      <c r="H1195" s="77" t="inlineStr">
        <is>
          <t>Summer
2014</t>
        </is>
      </c>
      <c r="I1195" s="71" t="inlineStr">
        <is>
          <t>-</t>
        </is>
      </c>
      <c r="J1195" s="77" t="inlineStr">
        <is>
          <t>-</t>
        </is>
      </c>
      <c r="K1195" s="77" t="inlineStr">
        <is>
          <t>879, Middle Monipur,
Mirpur-2, Dhaka-1216</t>
        </is>
      </c>
      <c r="L1195" s="77" t="inlineStr">
        <is>
          <t>879, Middle Monipur,
Mirpur-2, Dhaka-1216</t>
        </is>
      </c>
      <c r="M1195" s="76" t="inlineStr">
        <is>
          <t>8801720196767</t>
        </is>
      </c>
      <c r="N1195" s="77" t="inlineStr">
        <is>
          <t>mhb920@gmail.com</t>
        </is>
      </c>
    </row>
    <row customHeight="1" ht="12.75" r="1196" s="161">
      <c r="A1196" s="10" t="n"/>
      <c r="B1196" s="85" t="n">
        <v>1199</v>
      </c>
      <c r="C1196" s="77" t="n"/>
      <c r="D1196" s="98" t="inlineStr">
        <is>
          <t>Md. Jaman Hossain</t>
        </is>
      </c>
      <c r="E1196" s="98" t="inlineStr">
        <is>
          <t>102-11-193</t>
        </is>
      </c>
      <c r="F1196" s="49">
        <f>IF((MID(E1196,5,2))="10","ENG",IF((MID(E1196,5,2))="11","BBA",IF((MID(E1196,5,2))="12","MBA(E)",IF((MID(E1196,5,2))="14","MBA",IF((MID(E1196,5,2))="15","CSE",IF((MID(E1196,5,2))="16","CIS",IF((MID(E1196,5,2))="17","MS-MIS",IF((MID(E1196,5,2))="18","B.COM",IF((MID(E1196,5,2))="19","ETE",IF((MID(E1196,5,2))="20","CS",IF((MID(E1196,5,2))="21","MA-ENG(P)",IF((MID(E1196,5,2))="22","MA-ENG(F)",IF((MID(E1196,5,2))="23","TE",IF((MID(E1196,5,2))="24","JMC",IF((MID(E1196,5,2))="25","MS-CSE",IF((MID(E1196,5,2))="26","LLB(H)",IF((MID(E1196,5,2))="27","BRE",IF((MID(E1196,5,2))="28","MSS-JMC",IF((MID(E1196,5,2))="29","PHARMACY",IF((MID(E1196,5,2))="30","ESDM",IF((MID(E1196,5,2))="31","MS-ETE",IF((MID(E1196,5,2))="32","MS-TE",IF((MID(E1196,5,2))="33","EEE",IF((MID(E1196,5,2))="34","NFE",IF((MID(E1196,5,2))="35","SWE",IF((MID(E1196,5,2))="36","LLB(P)",IF((MID(E1196,5,2))="37","LLM(Pre)",IF((MID(E1196,5,2))="38","LLM(F)",IF((MID(E1196,5,2))="39","ICT",IF((MID(E1196,5,2))="40","MTCA",IF((MID(E1196,5,2))="41","MS-PH",IF((MID(E1196,5,2))="42","ARCH",IF((MID(E1196,5,2))="43","THM",IF((MID(E1196,5,2))="44","MS-SWE",IF((MID(E1196,5,2))="45","ENTRE",IF((MID(E1196,5,2))="46","M-PHARM",IF((MID(E1196,5,2))="47","CIVIL-ENG",0)))))))))))))))))))))))))))))))))))))</f>
        <v/>
      </c>
      <c r="G1196" s="90">
        <f>IF((LEFT(E1196,3))="063","Fall-2006",IF((LEFT(E1196,3))="071","Spring-2007",IF((LEFT(E1196,3))="072","Summer-2007",IF((LEFT(E1196,3))="073","Fall-2007",IF((LEFT(E1196,3))="081","Spring-2008",IF((LEFT(E1196,3))="082","Summer-2008",IF((LEFT(E1196,3))="083","Fall-2008",IF((LEFT(E1196,3))="091","Spring-2009",IF((LEFT(E1196,3))="092","Summer-2009",IF((LEFT(E1196,3))="093","Fall-2009",IF((LEFT(E1196,3))="101","Spring-2010",IF((LEFT(E1196,3))="102","Summer-2010",IF((LEFT(E1196,3))="103","Fall-2010",IF((LEFT(E1196,3))="111","Spring-2011",IF((LEFT(E1196,3))="112","Summer-2011",IF((LEFT(E1196,3))="113","Fall-2011",IF((LEFT(E1196,3))="121","Spring-2012",IF((LEFT(E1196,3))="122","Summer-2012",IF((LEFT(E1196,3))="123","Fall-2012",IF((LEFT(E1196,3))="131","Spring-2013",IF((LEFT(E1196,3))="132","Summer-2013",IF((LEFT(E1196,3))="133","Fall-2013",IF((LEFT(E1196,3))="141","Spring-2014",IF((LEFT(E1196,3))="142","Summer-2014",IF((LEFT(E1196,3))="143","Fall-2014",0)))))))))))))))))))))))))</f>
        <v/>
      </c>
      <c r="H1196" s="77" t="inlineStr">
        <is>
          <t>Summer
2014</t>
        </is>
      </c>
      <c r="I1196" s="71" t="inlineStr">
        <is>
          <t>-</t>
        </is>
      </c>
      <c r="J1196" s="77" t="inlineStr">
        <is>
          <t>-</t>
        </is>
      </c>
      <c r="K1196" s="77" t="inlineStr">
        <is>
          <t>-</t>
        </is>
      </c>
      <c r="L1196" s="77" t="inlineStr">
        <is>
          <t>Vill: Vaturia, National 
University, Gazipur</t>
        </is>
      </c>
      <c r="M1196" s="76" t="inlineStr">
        <is>
          <t>8801815099731</t>
        </is>
      </c>
      <c r="N1196" s="77" t="inlineStr">
        <is>
          <t>jamanh07@gmail.com</t>
        </is>
      </c>
    </row>
    <row customHeight="1" ht="12.75" r="1197" s="161">
      <c r="A1197" s="10" t="n"/>
      <c r="B1197" s="85" t="n">
        <v>1200</v>
      </c>
      <c r="C1197" s="77" t="n"/>
      <c r="D1197" s="98" t="inlineStr">
        <is>
          <t>Sayed Atikur 
Rahaman</t>
        </is>
      </c>
      <c r="E1197" s="98" t="inlineStr">
        <is>
          <t>141-22-312</t>
        </is>
      </c>
      <c r="F1197" s="49">
        <f>IF((MID(E1197,5,2))="10","ENG",IF((MID(E1197,5,2))="11","BBA",IF((MID(E1197,5,2))="12","MBA(E)",IF((MID(E1197,5,2))="14","MBA",IF((MID(E1197,5,2))="15","CSE",IF((MID(E1197,5,2))="16","CIS",IF((MID(E1197,5,2))="17","MS-MIS",IF((MID(E1197,5,2))="18","B.COM",IF((MID(E1197,5,2))="19","ETE",IF((MID(E1197,5,2))="20","CS",IF((MID(E1197,5,2))="21","MA-ENG(P)",IF((MID(E1197,5,2))="22","MA-ENG(F)",IF((MID(E1197,5,2))="23","TE",IF((MID(E1197,5,2))="24","JMC",IF((MID(E1197,5,2))="25","MS-CSE",IF((MID(E1197,5,2))="26","LLB(H)",IF((MID(E1197,5,2))="27","BRE",IF((MID(E1197,5,2))="28","MSS-JMC",IF((MID(E1197,5,2))="29","PHARMACY",IF((MID(E1197,5,2))="30","ESDM",IF((MID(E1197,5,2))="31","MS-ETE",IF((MID(E1197,5,2))="32","MS-TE",IF((MID(E1197,5,2))="33","EEE",IF((MID(E1197,5,2))="34","NFE",IF((MID(E1197,5,2))="35","SWE",IF((MID(E1197,5,2))="36","LLB(P)",IF((MID(E1197,5,2))="37","LLM(Pre)",IF((MID(E1197,5,2))="38","LLM(F)",IF((MID(E1197,5,2))="39","ICT",IF((MID(E1197,5,2))="40","MTCA",IF((MID(E1197,5,2))="41","MS-PH",IF((MID(E1197,5,2))="42","ARCH",IF((MID(E1197,5,2))="43","THM",IF((MID(E1197,5,2))="44","MS-SWE",IF((MID(E1197,5,2))="45","ENTRE",IF((MID(E1197,5,2))="46","M-PHARM",IF((MID(E1197,5,2))="47","CIVIL-ENG",0)))))))))))))))))))))))))))))))))))))</f>
        <v/>
      </c>
      <c r="G1197" s="90">
        <f>IF((LEFT(E1197,3))="063","Fall-2006",IF((LEFT(E1197,3))="071","Spring-2007",IF((LEFT(E1197,3))="072","Summer-2007",IF((LEFT(E1197,3))="073","Fall-2007",IF((LEFT(E1197,3))="081","Spring-2008",IF((LEFT(E1197,3))="082","Summer-2008",IF((LEFT(E1197,3))="083","Fall-2008",IF((LEFT(E1197,3))="091","Spring-2009",IF((LEFT(E1197,3))="092","Summer-2009",IF((LEFT(E1197,3))="093","Fall-2009",IF((LEFT(E1197,3))="101","Spring-2010",IF((LEFT(E1197,3))="102","Summer-2010",IF((LEFT(E1197,3))="103","Fall-2010",IF((LEFT(E1197,3))="111","Spring-2011",IF((LEFT(E1197,3))="112","Summer-2011",IF((LEFT(E1197,3))="113","Fall-2011",IF((LEFT(E1197,3))="121","Spring-2012",IF((LEFT(E1197,3))="122","Summer-2012",IF((LEFT(E1197,3))="123","Fall-2012",IF((LEFT(E1197,3))="131","Spring-2013",IF((LEFT(E1197,3))="132","Summer-2013",IF((LEFT(E1197,3))="133","Fall-2013",IF((LEFT(E1197,3))="141","Spring-2014",IF((LEFT(E1197,3))="142","Summer-2014",IF((LEFT(E1197,3))="143","Fall-2014",0)))))))))))))))))))))))))</f>
        <v/>
      </c>
      <c r="H1197" s="77" t="inlineStr">
        <is>
          <t>Fall 2014</t>
        </is>
      </c>
      <c r="I1197" s="71" t="inlineStr">
        <is>
          <t>-</t>
        </is>
      </c>
      <c r="J1197" s="77" t="inlineStr">
        <is>
          <t>-</t>
        </is>
      </c>
      <c r="K1197" s="77" t="inlineStr">
        <is>
          <t>Vill: Kamatpara, PO, PS &amp; 
Dist: Panchagarh</t>
        </is>
      </c>
      <c r="L1197" s="77" t="inlineStr">
        <is>
          <t>Vill: kamatpara, PO, PS &amp; 
Dist: Panchagarh</t>
        </is>
      </c>
      <c r="M1197" s="76" t="inlineStr">
        <is>
          <t>8801722842265</t>
        </is>
      </c>
      <c r="N1197" s="77" t="inlineStr">
        <is>
          <t>atikurrahaman141@gmail.com</t>
        </is>
      </c>
    </row>
    <row customHeight="1" ht="12.75" r="1198" s="161">
      <c r="A1198" s="10" t="n"/>
      <c r="B1198" s="85" t="n">
        <v>1201</v>
      </c>
      <c r="C1198" s="77" t="inlineStr">
        <is>
          <t>06.04.17</t>
        </is>
      </c>
      <c r="D1198" s="98" t="inlineStr">
        <is>
          <t>Md. Wahiduzzaman</t>
        </is>
      </c>
      <c r="E1198" s="98" t="inlineStr">
        <is>
          <t>103-33-270</t>
        </is>
      </c>
      <c r="F1198" s="49">
        <f>IF((MID(E1198,5,2))="10","ENG",IF((MID(E1198,5,2))="11","BBA",IF((MID(E1198,5,2))="12","MBA(E)",IF((MID(E1198,5,2))="14","MBA",IF((MID(E1198,5,2))="15","CSE",IF((MID(E1198,5,2))="16","CIS",IF((MID(E1198,5,2))="17","MS-MIS",IF((MID(E1198,5,2))="18","B.COM",IF((MID(E1198,5,2))="19","ETE",IF((MID(E1198,5,2))="20","CS",IF((MID(E1198,5,2))="21","MA-ENG(P)",IF((MID(E1198,5,2))="22","MA-ENG(F)",IF((MID(E1198,5,2))="23","TE",IF((MID(E1198,5,2))="24","JMC",IF((MID(E1198,5,2))="25","MS-CSE",IF((MID(E1198,5,2))="26","LLB(H)",IF((MID(E1198,5,2))="27","BRE",IF((MID(E1198,5,2))="28","MSS-JMC",IF((MID(E1198,5,2))="29","PHARMACY",IF((MID(E1198,5,2))="30","ESDM",IF((MID(E1198,5,2))="31","MS-ETE",IF((MID(E1198,5,2))="32","MS-TE",IF((MID(E1198,5,2))="33","EEE",IF((MID(E1198,5,2))="34","NFE",IF((MID(E1198,5,2))="35","SWE",IF((MID(E1198,5,2))="36","LLB(P)",IF((MID(E1198,5,2))="37","LLM(Pre)",IF((MID(E1198,5,2))="38","LLM(F)",IF((MID(E1198,5,2))="39","ICT",IF((MID(E1198,5,2))="40","MTCA",IF((MID(E1198,5,2))="41","MS-PH",IF((MID(E1198,5,2))="42","ARCH",IF((MID(E1198,5,2))="43","THM",IF((MID(E1198,5,2))="44","MS-SWE",IF((MID(E1198,5,2))="45","ENTRE",IF((MID(E1198,5,2))="46","M-PHARM",IF((MID(E1198,5,2))="47","CIVIL-ENG",0)))))))))))))))))))))))))))))))))))))</f>
        <v/>
      </c>
      <c r="G1198" s="90">
        <f>IF((LEFT(E1198,3))="063","Fall-2006",IF((LEFT(E1198,3))="071","Spring-2007",IF((LEFT(E1198,3))="072","Summer-2007",IF((LEFT(E1198,3))="073","Fall-2007",IF((LEFT(E1198,3))="081","Spring-2008",IF((LEFT(E1198,3))="082","Summer-2008",IF((LEFT(E1198,3))="083","Fall-2008",IF((LEFT(E1198,3))="091","Spring-2009",IF((LEFT(E1198,3))="092","Summer-2009",IF((LEFT(E1198,3))="093","Fall-2009",IF((LEFT(E1198,3))="101","Spring-2010",IF((LEFT(E1198,3))="102","Summer-2010",IF((LEFT(E1198,3))="103","Fall-2010",IF((LEFT(E1198,3))="111","Spring-2011",IF((LEFT(E1198,3))="112","Summer-2011",IF((LEFT(E1198,3))="113","Fall-2011",IF((LEFT(E1198,3))="121","Spring-2012",IF((LEFT(E1198,3))="122","Summer-2012",IF((LEFT(E1198,3))="123","Fall-2012",IF((LEFT(E1198,3))="131","Spring-2013",IF((LEFT(E1198,3))="132","Summer-2013",IF((LEFT(E1198,3))="133","Fall-2013",IF((LEFT(E1198,3))="141","Spring-2014",IF((LEFT(E1198,3))="142","Summer-2014",IF((LEFT(E1198,3))="143","Fall-2014",0)))))))))))))))))))))))))</f>
        <v/>
      </c>
      <c r="H1198" s="77" t="inlineStr">
        <is>
          <t>Spring 2015</t>
        </is>
      </c>
      <c r="I1198" s="71" t="inlineStr">
        <is>
          <t>The First Eng.</t>
        </is>
      </c>
      <c r="J1198" s="77" t="inlineStr">
        <is>
          <t>Telecom 
Trainee Eng.</t>
        </is>
      </c>
      <c r="K1198" s="77" t="inlineStr">
        <is>
          <t>H#394, North Kazipara,
Mirpur, Dhaka-1216</t>
        </is>
      </c>
      <c r="L1198" s="77" t="inlineStr">
        <is>
          <t>Vill: Harinagar, PO: 
Ranihati, PS: Shibgonj, 
Chapainawabgonj, Rajshahi</t>
        </is>
      </c>
      <c r="M1198" s="76" t="inlineStr">
        <is>
          <t>8801515289330</t>
        </is>
      </c>
      <c r="N1198" s="77" t="inlineStr">
        <is>
          <t>wahid.daffodil@gmail.com</t>
        </is>
      </c>
    </row>
    <row customHeight="1" ht="12.75" r="1199" s="161">
      <c r="A1199" s="10" t="n"/>
      <c r="B1199" s="85" t="n">
        <v>1202</v>
      </c>
      <c r="C1199" s="77" t="n"/>
      <c r="D1199" s="98" t="inlineStr">
        <is>
          <t>Md. Ashraful Islam</t>
        </is>
      </c>
      <c r="E1199" s="98" t="inlineStr">
        <is>
          <t>131-14-968</t>
        </is>
      </c>
      <c r="F1199" s="49">
        <f>IF((MID(E1199,5,2))="10","ENG",IF((MID(E1199,5,2))="11","BBA",IF((MID(E1199,5,2))="12","MBA(E)",IF((MID(E1199,5,2))="14","MBA",IF((MID(E1199,5,2))="15","CSE",IF((MID(E1199,5,2))="16","CIS",IF((MID(E1199,5,2))="17","MS-MIS",IF((MID(E1199,5,2))="18","B.COM",IF((MID(E1199,5,2))="19","ETE",IF((MID(E1199,5,2))="20","CS",IF((MID(E1199,5,2))="21","MA-ENG(P)",IF((MID(E1199,5,2))="22","MA-ENG(F)",IF((MID(E1199,5,2))="23","TE",IF((MID(E1199,5,2))="24","JMC",IF((MID(E1199,5,2))="25","MS-CSE",IF((MID(E1199,5,2))="26","LLB(H)",IF((MID(E1199,5,2))="27","BRE",IF((MID(E1199,5,2))="28","MSS-JMC",IF((MID(E1199,5,2))="29","PHARMACY",IF((MID(E1199,5,2))="30","ESDM",IF((MID(E1199,5,2))="31","MS-ETE",IF((MID(E1199,5,2))="32","MS-TE",IF((MID(E1199,5,2))="33","EEE",IF((MID(E1199,5,2))="34","NFE",IF((MID(E1199,5,2))="35","SWE",IF((MID(E1199,5,2))="36","LLB(P)",IF((MID(E1199,5,2))="37","LLM(Pre)",IF((MID(E1199,5,2))="38","LLM(F)",IF((MID(E1199,5,2))="39","ICT",IF((MID(E1199,5,2))="40","MTCA",IF((MID(E1199,5,2))="41","MS-PH",IF((MID(E1199,5,2))="42","ARCH",IF((MID(E1199,5,2))="43","THM",IF((MID(E1199,5,2))="44","MS-SWE",IF((MID(E1199,5,2))="45","ENTRE",IF((MID(E1199,5,2))="46","M-PHARM",IF((MID(E1199,5,2))="47","CIVIL-ENG",0)))))))))))))))))))))))))))))))))))))</f>
        <v/>
      </c>
      <c r="G1199" s="90">
        <f>IF((LEFT(E1199,3))="063","Fall-2006",IF((LEFT(E1199,3))="071","Spring-2007",IF((LEFT(E1199,3))="072","Summer-2007",IF((LEFT(E1199,3))="073","Fall-2007",IF((LEFT(E1199,3))="081","Spring-2008",IF((LEFT(E1199,3))="082","Summer-2008",IF((LEFT(E1199,3))="083","Fall-2008",IF((LEFT(E1199,3))="091","Spring-2009",IF((LEFT(E1199,3))="092","Summer-2009",IF((LEFT(E1199,3))="093","Fall-2009",IF((LEFT(E1199,3))="101","Spring-2010",IF((LEFT(E1199,3))="102","Summer-2010",IF((LEFT(E1199,3))="103","Fall-2010",IF((LEFT(E1199,3))="111","Spring-2011",IF((LEFT(E1199,3))="112","Summer-2011",IF((LEFT(E1199,3))="113","Fall-2011",IF((LEFT(E1199,3))="121","Spring-2012",IF((LEFT(E1199,3))="122","Summer-2012",IF((LEFT(E1199,3))="123","Fall-2012",IF((LEFT(E1199,3))="131","Spring-2013",IF((LEFT(E1199,3))="132","Summer-2013",IF((LEFT(E1199,3))="133","Fall-2013",IF((LEFT(E1199,3))="141","Spring-2014",IF((LEFT(E1199,3))="142","Summer-2014",IF((LEFT(E1199,3))="143","Fall-2014",0)))))))))))))))))))))))))</f>
        <v/>
      </c>
      <c r="H1199" s="77" t="inlineStr">
        <is>
          <t>Spring 2014</t>
        </is>
      </c>
      <c r="I1199" s="71" t="inlineStr">
        <is>
          <t>Roxy Paints</t>
        </is>
      </c>
      <c r="J1199" s="77" t="inlineStr">
        <is>
          <t>Executive,
Corporate Sales</t>
        </is>
      </c>
      <c r="K1199" s="77" t="inlineStr">
        <is>
          <t>1/1/1, 2nd Floor, Tolarbag
Mirpur, Dhaka</t>
        </is>
      </c>
      <c r="L1199" s="77" t="inlineStr">
        <is>
          <t>Vill: Rospur, PO: Khelna
PS: Dhamoir Hat, Naogaon</t>
        </is>
      </c>
      <c r="M1199" s="76" t="inlineStr">
        <is>
          <t>8801826622468</t>
        </is>
      </c>
      <c r="N1199" s="77" t="inlineStr">
        <is>
          <t>ashraful760@yahoo.com</t>
        </is>
      </c>
    </row>
    <row customHeight="1" ht="12.75" r="1200" s="161">
      <c r="A1200" s="10" t="n"/>
      <c r="B1200" s="85" t="n">
        <v>1203</v>
      </c>
      <c r="C1200" s="77" t="n"/>
      <c r="D1200" s="98" t="inlineStr">
        <is>
          <t>Md. Mahmodul 
Hasan</t>
        </is>
      </c>
      <c r="E1200" s="98" t="inlineStr">
        <is>
          <t>102-11-192</t>
        </is>
      </c>
      <c r="F1200" s="49">
        <f>IF((MID(E1200,5,2))="10","ENG",IF((MID(E1200,5,2))="11","BBA",IF((MID(E1200,5,2))="12","MBA(E)",IF((MID(E1200,5,2))="14","MBA",IF((MID(E1200,5,2))="15","CSE",IF((MID(E1200,5,2))="16","CIS",IF((MID(E1200,5,2))="17","MS-MIS",IF((MID(E1200,5,2))="18","B.COM",IF((MID(E1200,5,2))="19","ETE",IF((MID(E1200,5,2))="20","CS",IF((MID(E1200,5,2))="21","MA-ENG(P)",IF((MID(E1200,5,2))="22","MA-ENG(F)",IF((MID(E1200,5,2))="23","TE",IF((MID(E1200,5,2))="24","JMC",IF((MID(E1200,5,2))="25","MS-CSE",IF((MID(E1200,5,2))="26","LLB(H)",IF((MID(E1200,5,2))="27","BRE",IF((MID(E1200,5,2))="28","MSS-JMC",IF((MID(E1200,5,2))="29","PHARMACY",IF((MID(E1200,5,2))="30","ESDM",IF((MID(E1200,5,2))="31","MS-ETE",IF((MID(E1200,5,2))="32","MS-TE",IF((MID(E1200,5,2))="33","EEE",IF((MID(E1200,5,2))="34","NFE",IF((MID(E1200,5,2))="35","SWE",IF((MID(E1200,5,2))="36","LLB(P)",IF((MID(E1200,5,2))="37","LLM(Pre)",IF((MID(E1200,5,2))="38","LLM(F)",IF((MID(E1200,5,2))="39","ICT",IF((MID(E1200,5,2))="40","MTCA",IF((MID(E1200,5,2))="41","MS-PH",IF((MID(E1200,5,2))="42","ARCH",IF((MID(E1200,5,2))="43","THM",IF((MID(E1200,5,2))="44","MS-SWE",IF((MID(E1200,5,2))="45","ENTRE",IF((MID(E1200,5,2))="46","M-PHARM",IF((MID(E1200,5,2))="47","CIVIL-ENG",0)))))))))))))))))))))))))))))))))))))</f>
        <v/>
      </c>
      <c r="G1200" s="90">
        <f>IF((LEFT(E1200,3))="063","Fall-2006",IF((LEFT(E1200,3))="071","Spring-2007",IF((LEFT(E1200,3))="072","Summer-2007",IF((LEFT(E1200,3))="073","Fall-2007",IF((LEFT(E1200,3))="081","Spring-2008",IF((LEFT(E1200,3))="082","Summer-2008",IF((LEFT(E1200,3))="083","Fall-2008",IF((LEFT(E1200,3))="091","Spring-2009",IF((LEFT(E1200,3))="092","Summer-2009",IF((LEFT(E1200,3))="093","Fall-2009",IF((LEFT(E1200,3))="101","Spring-2010",IF((LEFT(E1200,3))="102","Summer-2010",IF((LEFT(E1200,3))="103","Fall-2010",IF((LEFT(E1200,3))="111","Spring-2011",IF((LEFT(E1200,3))="112","Summer-2011",IF((LEFT(E1200,3))="113","Fall-2011",IF((LEFT(E1200,3))="121","Spring-2012",IF((LEFT(E1200,3))="122","Summer-2012",IF((LEFT(E1200,3))="123","Fall-2012",IF((LEFT(E1200,3))="131","Spring-2013",IF((LEFT(E1200,3))="132","Summer-2013",IF((LEFT(E1200,3))="133","Fall-2013",IF((LEFT(E1200,3))="141","Spring-2014",IF((LEFT(E1200,3))="142","Summer-2014",IF((LEFT(E1200,3))="143","Fall-2014",0)))))))))))))))))))))))))</f>
        <v/>
      </c>
      <c r="H1200" s="77" t="n">
        <v>2014</v>
      </c>
      <c r="I1200" s="71" t="inlineStr">
        <is>
          <t>Palmal Group</t>
        </is>
      </c>
      <c r="J1200" s="77" t="inlineStr">
        <is>
          <t>Executive CAD</t>
        </is>
      </c>
      <c r="K1200" s="77" t="inlineStr">
        <is>
          <t>7/7, Foridkhan Road,
Pagar, Tongi, Gazipur</t>
        </is>
      </c>
      <c r="L1200" s="77" t="inlineStr">
        <is>
          <t>H#1, Capital Housing Socity
Pagar, Monno Nagar-1710, Gazipur</t>
        </is>
      </c>
      <c r="M1200" s="76" t="inlineStr">
        <is>
          <t>8801710515073</t>
        </is>
      </c>
      <c r="N1200" s="77" t="inlineStr">
        <is>
          <t>mahmudulh3@gmail.com</t>
        </is>
      </c>
    </row>
    <row customHeight="1" ht="12.75" r="1201" s="161">
      <c r="A1201" s="10" t="n"/>
      <c r="B1201" s="85" t="n">
        <v>1204</v>
      </c>
      <c r="C1201" s="77" t="n"/>
      <c r="D1201" s="98" t="inlineStr">
        <is>
          <t>Benger Akter Kabita</t>
        </is>
      </c>
      <c r="E1201" s="98" t="inlineStr">
        <is>
          <t>113-11-335</t>
        </is>
      </c>
      <c r="F1201" s="49">
        <f>IF((MID(E1201,5,2))="10","ENG",IF((MID(E1201,5,2))="11","BBA",IF((MID(E1201,5,2))="12","MBA(E)",IF((MID(E1201,5,2))="14","MBA",IF((MID(E1201,5,2))="15","CSE",IF((MID(E1201,5,2))="16","CIS",IF((MID(E1201,5,2))="17","MS-MIS",IF((MID(E1201,5,2))="18","B.COM",IF((MID(E1201,5,2))="19","ETE",IF((MID(E1201,5,2))="20","CS",IF((MID(E1201,5,2))="21","MA-ENG(P)",IF((MID(E1201,5,2))="22","MA-ENG(F)",IF((MID(E1201,5,2))="23","TE",IF((MID(E1201,5,2))="24","JMC",IF((MID(E1201,5,2))="25","MS-CSE",IF((MID(E1201,5,2))="26","LLB(H)",IF((MID(E1201,5,2))="27","BRE",IF((MID(E1201,5,2))="28","MSS-JMC",IF((MID(E1201,5,2))="29","PHARMACY",IF((MID(E1201,5,2))="30","ESDM",IF((MID(E1201,5,2))="31","MS-ETE",IF((MID(E1201,5,2))="32","MS-TE",IF((MID(E1201,5,2))="33","EEE",IF((MID(E1201,5,2))="34","NFE",IF((MID(E1201,5,2))="35","SWE",IF((MID(E1201,5,2))="36","LLB(P)",IF((MID(E1201,5,2))="37","LLM(Pre)",IF((MID(E1201,5,2))="38","LLM(F)",IF((MID(E1201,5,2))="39","ICT",IF((MID(E1201,5,2))="40","MTCA",IF((MID(E1201,5,2))="41","MS-PH",IF((MID(E1201,5,2))="42","ARCH",IF((MID(E1201,5,2))="43","THM",IF((MID(E1201,5,2))="44","MS-SWE",IF((MID(E1201,5,2))="45","ENTRE",IF((MID(E1201,5,2))="46","M-PHARM",IF((MID(E1201,5,2))="47","CIVIL-ENG",0)))))))))))))))))))))))))))))))))))))</f>
        <v/>
      </c>
      <c r="G1201" s="90">
        <f>IF((LEFT(E1201,3))="063","Fall-2006",IF((LEFT(E1201,3))="071","Spring-2007",IF((LEFT(E1201,3))="072","Summer-2007",IF((LEFT(E1201,3))="073","Fall-2007",IF((LEFT(E1201,3))="081","Spring-2008",IF((LEFT(E1201,3))="082","Summer-2008",IF((LEFT(E1201,3))="083","Fall-2008",IF((LEFT(E1201,3))="091","Spring-2009",IF((LEFT(E1201,3))="092","Summer-2009",IF((LEFT(E1201,3))="093","Fall-2009",IF((LEFT(E1201,3))="101","Spring-2010",IF((LEFT(E1201,3))="102","Summer-2010",IF((LEFT(E1201,3))="103","Fall-2010",IF((LEFT(E1201,3))="111","Spring-2011",IF((LEFT(E1201,3))="112","Summer-2011",IF((LEFT(E1201,3))="113","Fall-2011",IF((LEFT(E1201,3))="121","Spring-2012",IF((LEFT(E1201,3))="122","Summer-2012",IF((LEFT(E1201,3))="123","Fall-2012",IF((LEFT(E1201,3))="131","Spring-2013",IF((LEFT(E1201,3))="132","Summer-2013",IF((LEFT(E1201,3))="133","Fall-2013",IF((LEFT(E1201,3))="141","Spring-2014",IF((LEFT(E1201,3))="142","Summer-2014",IF((LEFT(E1201,3))="143","Fall-2014",0)))))))))))))))))))))))))</f>
        <v/>
      </c>
      <c r="H1201" s="77" t="inlineStr">
        <is>
          <t>Fall 2014</t>
        </is>
      </c>
      <c r="I1201" s="71" t="inlineStr">
        <is>
          <t>Regent Airways</t>
        </is>
      </c>
      <c r="J1201" s="77" t="inlineStr">
        <is>
          <t>Jr. Executive</t>
        </is>
      </c>
      <c r="K1201" s="77" t="inlineStr">
        <is>
          <t>G-17/7, Caab Staff 
Quarter, Kawla, Dhaka</t>
        </is>
      </c>
      <c r="L1201" s="77" t="inlineStr">
        <is>
          <t>21/A, 2 No Siraj Mia Road
Haji Camp, Ashkona</t>
        </is>
      </c>
      <c r="M1201" s="76" t="inlineStr">
        <is>
          <t>8801520082706</t>
        </is>
      </c>
      <c r="N1201" s="77" t="inlineStr">
        <is>
          <t>-</t>
        </is>
      </c>
    </row>
    <row customHeight="1" ht="12.75" r="1202" s="161">
      <c r="A1202" s="10" t="n"/>
      <c r="B1202" s="85" t="n">
        <v>1205</v>
      </c>
      <c r="C1202" s="77" t="n"/>
      <c r="D1202" s="98" t="inlineStr">
        <is>
          <t>Mosa. Afroza</t>
        </is>
      </c>
      <c r="E1202" s="98" t="inlineStr">
        <is>
          <t>131-11-548</t>
        </is>
      </c>
      <c r="F1202" s="49">
        <f>IF((MID(E1202,5,2))="10","ENG",IF((MID(E1202,5,2))="11","BBA",IF((MID(E1202,5,2))="12","MBA(E)",IF((MID(E1202,5,2))="14","MBA",IF((MID(E1202,5,2))="15","CSE",IF((MID(E1202,5,2))="16","CIS",IF((MID(E1202,5,2))="17","MS-MIS",IF((MID(E1202,5,2))="18","B.COM",IF((MID(E1202,5,2))="19","ETE",IF((MID(E1202,5,2))="20","CS",IF((MID(E1202,5,2))="21","MA-ENG(P)",IF((MID(E1202,5,2))="22","MA-ENG(F)",IF((MID(E1202,5,2))="23","TE",IF((MID(E1202,5,2))="24","JMC",IF((MID(E1202,5,2))="25","MS-CSE",IF((MID(E1202,5,2))="26","LLB(H)",IF((MID(E1202,5,2))="27","BRE",IF((MID(E1202,5,2))="28","MSS-JMC",IF((MID(E1202,5,2))="29","PHARMACY",IF((MID(E1202,5,2))="30","ESDM",IF((MID(E1202,5,2))="31","MS-ETE",IF((MID(E1202,5,2))="32","MS-TE",IF((MID(E1202,5,2))="33","EEE",IF((MID(E1202,5,2))="34","NFE",IF((MID(E1202,5,2))="35","SWE",IF((MID(E1202,5,2))="36","LLB(P)",IF((MID(E1202,5,2))="37","LLM(Pre)",IF((MID(E1202,5,2))="38","LLM(F)",IF((MID(E1202,5,2))="39","ICT",IF((MID(E1202,5,2))="40","MTCA",IF((MID(E1202,5,2))="41","MS-PH",IF((MID(E1202,5,2))="42","ARCH",IF((MID(E1202,5,2))="43","THM",IF((MID(E1202,5,2))="44","MS-SWE",IF((MID(E1202,5,2))="45","ENTRE",IF((MID(E1202,5,2))="46","M-PHARM",IF((MID(E1202,5,2))="47","CIVIL-ENG",0)))))))))))))))))))))))))))))))))))))</f>
        <v/>
      </c>
      <c r="G1202" s="90">
        <f>IF((LEFT(E1202,3))="063","Fall-2006",IF((LEFT(E1202,3))="071","Spring-2007",IF((LEFT(E1202,3))="072","Summer-2007",IF((LEFT(E1202,3))="073","Fall-2007",IF((LEFT(E1202,3))="081","Spring-2008",IF((LEFT(E1202,3))="082","Summer-2008",IF((LEFT(E1202,3))="083","Fall-2008",IF((LEFT(E1202,3))="091","Spring-2009",IF((LEFT(E1202,3))="092","Summer-2009",IF((LEFT(E1202,3))="093","Fall-2009",IF((LEFT(E1202,3))="101","Spring-2010",IF((LEFT(E1202,3))="102","Summer-2010",IF((LEFT(E1202,3))="103","Fall-2010",IF((LEFT(E1202,3))="111","Spring-2011",IF((LEFT(E1202,3))="112","Summer-2011",IF((LEFT(E1202,3))="113","Fall-2011",IF((LEFT(E1202,3))="121","Spring-2012",IF((LEFT(E1202,3))="122","Summer-2012",IF((LEFT(E1202,3))="123","Fall-2012",IF((LEFT(E1202,3))="131","Spring-2013",IF((LEFT(E1202,3))="132","Summer-2013",IF((LEFT(E1202,3))="133","Fall-2013",IF((LEFT(E1202,3))="141","Spring-2014",IF((LEFT(E1202,3))="142","Summer-2014",IF((LEFT(E1202,3))="143","Fall-2014",0)))))))))))))))))))))))))</f>
        <v/>
      </c>
      <c r="H1202" s="77" t="inlineStr">
        <is>
          <t>Spring 2015</t>
        </is>
      </c>
      <c r="I1202" s="71" t="inlineStr">
        <is>
          <t>-</t>
        </is>
      </c>
      <c r="J1202" s="77" t="inlineStr">
        <is>
          <t>-</t>
        </is>
      </c>
      <c r="K1202" s="77" t="inlineStr">
        <is>
          <t>F-B4, H#16, Shah Makdum 
Avenue, Uttara, Dhaka</t>
        </is>
      </c>
      <c r="L1202" s="77" t="inlineStr">
        <is>
          <t>Vill: Udaypur, PO: 
Shamerhat, PS: Kazirhat, 
Barisal</t>
        </is>
      </c>
      <c r="M1202" s="95" t="n">
        <v>8801723176928</v>
      </c>
      <c r="N1202" s="77" t="inlineStr">
        <is>
          <t>afrozaabedin2020@gmail.com</t>
        </is>
      </c>
    </row>
    <row customHeight="1" ht="12.75" r="1203" s="161">
      <c r="A1203" s="10" t="n"/>
      <c r="B1203" s="85" t="n">
        <v>1206</v>
      </c>
      <c r="C1203" s="77" t="n"/>
      <c r="D1203" s="98" t="inlineStr">
        <is>
          <t>Rokeia Afreen</t>
        </is>
      </c>
      <c r="E1203" s="98" t="inlineStr">
        <is>
          <t>102-19-1243</t>
        </is>
      </c>
      <c r="F1203" s="49">
        <f>IF((MID(E1203,5,2))="10","ENG",IF((MID(E1203,5,2))="11","BBA",IF((MID(E1203,5,2))="12","MBA(E)",IF((MID(E1203,5,2))="14","MBA",IF((MID(E1203,5,2))="15","CSE",IF((MID(E1203,5,2))="16","CIS",IF((MID(E1203,5,2))="17","MS-MIS",IF((MID(E1203,5,2))="18","B.COM",IF((MID(E1203,5,2))="19","ETE",IF((MID(E1203,5,2))="20","CS",IF((MID(E1203,5,2))="21","MA-ENG(P)",IF((MID(E1203,5,2))="22","MA-ENG(F)",IF((MID(E1203,5,2))="23","TE",IF((MID(E1203,5,2))="24","JMC",IF((MID(E1203,5,2))="25","MS-CSE",IF((MID(E1203,5,2))="26","LLB(H)",IF((MID(E1203,5,2))="27","BRE",IF((MID(E1203,5,2))="28","MSS-JMC",IF((MID(E1203,5,2))="29","PHARMACY",IF((MID(E1203,5,2))="30","ESDM",IF((MID(E1203,5,2))="31","MS-ETE",IF((MID(E1203,5,2))="32","MS-TE",IF((MID(E1203,5,2))="33","EEE",IF((MID(E1203,5,2))="34","NFE",IF((MID(E1203,5,2))="35","SWE",IF((MID(E1203,5,2))="36","LLB(P)",IF((MID(E1203,5,2))="37","LLM(Pre)",IF((MID(E1203,5,2))="38","LLM(F)",IF((MID(E1203,5,2))="39","ICT",IF((MID(E1203,5,2))="40","MTCA",IF((MID(E1203,5,2))="41","MS-PH",IF((MID(E1203,5,2))="42","ARCH",IF((MID(E1203,5,2))="43","THM",IF((MID(E1203,5,2))="44","MS-SWE",IF((MID(E1203,5,2))="45","ENTRE",IF((MID(E1203,5,2))="46","M-PHARM",IF((MID(E1203,5,2))="47","CIVIL-ENG",0)))))))))))))))))))))))))))))))))))))</f>
        <v/>
      </c>
      <c r="G1203" s="90">
        <f>IF((LEFT(E1203,3))="063","Fall-2006",IF((LEFT(E1203,3))="071","Spring-2007",IF((LEFT(E1203,3))="072","Summer-2007",IF((LEFT(E1203,3))="073","Fall-2007",IF((LEFT(E1203,3))="081","Spring-2008",IF((LEFT(E1203,3))="082","Summer-2008",IF((LEFT(E1203,3))="083","Fall-2008",IF((LEFT(E1203,3))="091","Spring-2009",IF((LEFT(E1203,3))="092","Summer-2009",IF((LEFT(E1203,3))="093","Fall-2009",IF((LEFT(E1203,3))="101","Spring-2010",IF((LEFT(E1203,3))="102","Summer-2010",IF((LEFT(E1203,3))="103","Fall-2010",IF((LEFT(E1203,3))="111","Spring-2011",IF((LEFT(E1203,3))="112","Summer-2011",IF((LEFT(E1203,3))="113","Fall-2011",IF((LEFT(E1203,3))="121","Spring-2012",IF((LEFT(E1203,3))="122","Summer-2012",IF((LEFT(E1203,3))="123","Fall-2012",IF((LEFT(E1203,3))="131","Spring-2013",IF((LEFT(E1203,3))="132","Summer-2013",IF((LEFT(E1203,3))="133","Fall-2013",IF((LEFT(E1203,3))="141","Spring-2014",IF((LEFT(E1203,3))="142","Summer-2014",IF((LEFT(E1203,3))="143","Fall-2014",0)))))))))))))))))))))))))</f>
        <v/>
      </c>
      <c r="H1203" s="77" t="inlineStr">
        <is>
          <t>Summer
2014</t>
        </is>
      </c>
      <c r="I1203" s="71" t="inlineStr">
        <is>
          <t>-</t>
        </is>
      </c>
      <c r="J1203" s="77" t="inlineStr">
        <is>
          <t>-</t>
        </is>
      </c>
      <c r="K1203" s="77" t="inlineStr">
        <is>
          <t>195/4, Tezkunipara
Tejgaon, Dhaka-1215</t>
        </is>
      </c>
      <c r="L1203" s="77" t="inlineStr">
        <is>
          <t>195/4, Tezkunipara
Tejgaon, Dhaka-1215</t>
        </is>
      </c>
      <c r="M1203" s="76" t="inlineStr">
        <is>
          <t>8801916382154</t>
        </is>
      </c>
      <c r="N1203" s="77" t="inlineStr">
        <is>
          <t>rokeiaafreen@yahoo.com</t>
        </is>
      </c>
    </row>
    <row customHeight="1" ht="12.75" r="1204" s="161">
      <c r="A1204" s="10" t="n"/>
      <c r="B1204" s="85" t="n">
        <v>1207</v>
      </c>
      <c r="C1204" s="77" t="n"/>
      <c r="D1204" s="98" t="inlineStr">
        <is>
          <t>Jobaida Khan</t>
        </is>
      </c>
      <c r="E1204" s="98" t="inlineStr">
        <is>
          <t>122-14-739</t>
        </is>
      </c>
      <c r="F1204" s="49">
        <f>IF((MID(E1204,5,2))="10","ENG",IF((MID(E1204,5,2))="11","BBA",IF((MID(E1204,5,2))="12","MBA(E)",IF((MID(E1204,5,2))="14","MBA",IF((MID(E1204,5,2))="15","CSE",IF((MID(E1204,5,2))="16","CIS",IF((MID(E1204,5,2))="17","MS-MIS",IF((MID(E1204,5,2))="18","B.COM",IF((MID(E1204,5,2))="19","ETE",IF((MID(E1204,5,2))="20","CS",IF((MID(E1204,5,2))="21","MA-ENG(P)",IF((MID(E1204,5,2))="22","MA-ENG(F)",IF((MID(E1204,5,2))="23","TE",IF((MID(E1204,5,2))="24","JMC",IF((MID(E1204,5,2))="25","MS-CSE",IF((MID(E1204,5,2))="26","LLB(H)",IF((MID(E1204,5,2))="27","BRE",IF((MID(E1204,5,2))="28","MSS-JMC",IF((MID(E1204,5,2))="29","PHARMACY",IF((MID(E1204,5,2))="30","ESDM",IF((MID(E1204,5,2))="31","MS-ETE",IF((MID(E1204,5,2))="32","MS-TE",IF((MID(E1204,5,2))="33","EEE",IF((MID(E1204,5,2))="34","NFE",IF((MID(E1204,5,2))="35","SWE",IF((MID(E1204,5,2))="36","LLB(P)",IF((MID(E1204,5,2))="37","LLM(Pre)",IF((MID(E1204,5,2))="38","LLM(F)",IF((MID(E1204,5,2))="39","ICT",IF((MID(E1204,5,2))="40","MTCA",IF((MID(E1204,5,2))="41","MS-PH",IF((MID(E1204,5,2))="42","ARCH",IF((MID(E1204,5,2))="43","THM",IF((MID(E1204,5,2))="44","MS-SWE",IF((MID(E1204,5,2))="45","ENTRE",IF((MID(E1204,5,2))="46","M-PHARM",IF((MID(E1204,5,2))="47","CIVIL-ENG",0)))))))))))))))))))))))))))))))))))))</f>
        <v/>
      </c>
      <c r="G1204" s="90">
        <f>IF((LEFT(E1204,3))="063","Fall-2006",IF((LEFT(E1204,3))="071","Spring-2007",IF((LEFT(E1204,3))="072","Summer-2007",IF((LEFT(E1204,3))="073","Fall-2007",IF((LEFT(E1204,3))="081","Spring-2008",IF((LEFT(E1204,3))="082","Summer-2008",IF((LEFT(E1204,3))="083","Fall-2008",IF((LEFT(E1204,3))="091","Spring-2009",IF((LEFT(E1204,3))="092","Summer-2009",IF((LEFT(E1204,3))="093","Fall-2009",IF((LEFT(E1204,3))="101","Spring-2010",IF((LEFT(E1204,3))="102","Summer-2010",IF((LEFT(E1204,3))="103","Fall-2010",IF((LEFT(E1204,3))="111","Spring-2011",IF((LEFT(E1204,3))="112","Summer-2011",IF((LEFT(E1204,3))="113","Fall-2011",IF((LEFT(E1204,3))="121","Spring-2012",IF((LEFT(E1204,3))="122","Summer-2012",IF((LEFT(E1204,3))="123","Fall-2012",IF((LEFT(E1204,3))="131","Spring-2013",IF((LEFT(E1204,3))="132","Summer-2013",IF((LEFT(E1204,3))="133","Fall-2013",IF((LEFT(E1204,3))="141","Spring-2014",IF((LEFT(E1204,3))="142","Summer-2014",IF((LEFT(E1204,3))="143","Fall-2014",0)))))))))))))))))))))))))</f>
        <v/>
      </c>
      <c r="H1204" s="77" t="inlineStr">
        <is>
          <t>Spring 2015</t>
        </is>
      </c>
      <c r="I1204" s="71" t="inlineStr">
        <is>
          <t>-</t>
        </is>
      </c>
      <c r="J1204" s="77" t="inlineStr">
        <is>
          <t>-</t>
        </is>
      </c>
      <c r="K1204" s="77" t="inlineStr">
        <is>
          <t>Shartak PC Culture Housing
H#35, R#03, Mohammadpur
Dhaka</t>
        </is>
      </c>
      <c r="L1204" s="77" t="inlineStr">
        <is>
          <t>Atua, Librany Bazar,
Pabna</t>
        </is>
      </c>
      <c r="M1204" s="76" t="inlineStr">
        <is>
          <t>8801723506218</t>
        </is>
      </c>
      <c r="N1204" s="77" t="inlineStr">
        <is>
          <t>bonnaahmed22@yahoo.com</t>
        </is>
      </c>
    </row>
    <row customHeight="1" ht="12.75" r="1205" s="161">
      <c r="A1205" s="10" t="n"/>
      <c r="B1205" s="85" t="n">
        <v>1208</v>
      </c>
      <c r="C1205" s="77" t="n"/>
      <c r="D1205" s="98" t="inlineStr">
        <is>
          <t>Ashif Mahmud</t>
        </is>
      </c>
      <c r="E1205" s="98" t="inlineStr">
        <is>
          <t>103-15-1152</t>
        </is>
      </c>
      <c r="F1205" s="49">
        <f>IF((MID(E1205,5,2))="10","ENG",IF((MID(E1205,5,2))="11","BBA",IF((MID(E1205,5,2))="12","MBA(E)",IF((MID(E1205,5,2))="14","MBA",IF((MID(E1205,5,2))="15","CSE",IF((MID(E1205,5,2))="16","CIS",IF((MID(E1205,5,2))="17","MS-MIS",IF((MID(E1205,5,2))="18","B.COM",IF((MID(E1205,5,2))="19","ETE",IF((MID(E1205,5,2))="20","CS",IF((MID(E1205,5,2))="21","MA-ENG(P)",IF((MID(E1205,5,2))="22","MA-ENG(F)",IF((MID(E1205,5,2))="23","TE",IF((MID(E1205,5,2))="24","JMC",IF((MID(E1205,5,2))="25","MS-CSE",IF((MID(E1205,5,2))="26","LLB(H)",IF((MID(E1205,5,2))="27","BRE",IF((MID(E1205,5,2))="28","MSS-JMC",IF((MID(E1205,5,2))="29","PHARMACY",IF((MID(E1205,5,2))="30","ESDM",IF((MID(E1205,5,2))="31","MS-ETE",IF((MID(E1205,5,2))="32","MS-TE",IF((MID(E1205,5,2))="33","EEE",IF((MID(E1205,5,2))="34","NFE",IF((MID(E1205,5,2))="35","SWE",IF((MID(E1205,5,2))="36","LLB(P)",IF((MID(E1205,5,2))="37","LLM(Pre)",IF((MID(E1205,5,2))="38","LLM(F)",IF((MID(E1205,5,2))="39","ICT",IF((MID(E1205,5,2))="40","MTCA",IF((MID(E1205,5,2))="41","MS-PH",IF((MID(E1205,5,2))="42","ARCH",IF((MID(E1205,5,2))="43","THM",IF((MID(E1205,5,2))="44","MS-SWE",IF((MID(E1205,5,2))="45","ENTRE",IF((MID(E1205,5,2))="46","M-PHARM",IF((MID(E1205,5,2))="47","CIVIL-ENG",0)))))))))))))))))))))))))))))))))))))</f>
        <v/>
      </c>
      <c r="G1205" s="90">
        <f>IF((LEFT(E1205,3))="063","Fall-2006",IF((LEFT(E1205,3))="071","Spring-2007",IF((LEFT(E1205,3))="072","Summer-2007",IF((LEFT(E1205,3))="073","Fall-2007",IF((LEFT(E1205,3))="081","Spring-2008",IF((LEFT(E1205,3))="082","Summer-2008",IF((LEFT(E1205,3))="083","Fall-2008",IF((LEFT(E1205,3))="091","Spring-2009",IF((LEFT(E1205,3))="092","Summer-2009",IF((LEFT(E1205,3))="093","Fall-2009",IF((LEFT(E1205,3))="101","Spring-2010",IF((LEFT(E1205,3))="102","Summer-2010",IF((LEFT(E1205,3))="103","Fall-2010",IF((LEFT(E1205,3))="111","Spring-2011",IF((LEFT(E1205,3))="112","Summer-2011",IF((LEFT(E1205,3))="113","Fall-2011",IF((LEFT(E1205,3))="121","Spring-2012",IF((LEFT(E1205,3))="122","Summer-2012",IF((LEFT(E1205,3))="123","Fall-2012",IF((LEFT(E1205,3))="131","Spring-2013",IF((LEFT(E1205,3))="132","Summer-2013",IF((LEFT(E1205,3))="133","Fall-2013",IF((LEFT(E1205,3))="141","Spring-2014",IF((LEFT(E1205,3))="142","Summer-2014",IF((LEFT(E1205,3))="143","Fall-2014",0)))))))))))))))))))))))))</f>
        <v/>
      </c>
      <c r="H1205" s="77" t="inlineStr">
        <is>
          <t>Spring 2015</t>
        </is>
      </c>
      <c r="I1205" s="71" t="inlineStr">
        <is>
          <t>Coderstrust</t>
        </is>
      </c>
      <c r="J1205" s="77" t="inlineStr">
        <is>
          <t>Mentor</t>
        </is>
      </c>
      <c r="K1205" s="77" t="inlineStr">
        <is>
          <t>H#208/A, R#3, Mohammadia
Housing Socity, Mohammadpur
Dhaka-1207</t>
        </is>
      </c>
      <c r="L1205" s="77" t="inlineStr">
        <is>
          <t>West Goalchamot, R#2
PO:Sreeanagan-7804,
Foridpur Sadar, Foridpur</t>
        </is>
      </c>
      <c r="M1205" s="76" t="inlineStr">
        <is>
          <t>8801912840884</t>
        </is>
      </c>
      <c r="N1205" s="77" t="inlineStr">
        <is>
          <t>ashifmahmud6@gmail.com</t>
        </is>
      </c>
    </row>
    <row customHeight="1" ht="12.75" r="1206" s="161">
      <c r="A1206" s="10" t="n"/>
      <c r="B1206" s="85" t="n">
        <v>1209</v>
      </c>
      <c r="C1206" s="77" t="n"/>
      <c r="D1206" s="98" t="inlineStr">
        <is>
          <t>Md. Najmul Hasan</t>
        </is>
      </c>
      <c r="E1206" s="98" t="inlineStr">
        <is>
          <t>112-15-1362</t>
        </is>
      </c>
      <c r="F1206" s="49">
        <f>IF((MID(E1206,5,2))="10","ENG",IF((MID(E1206,5,2))="11","BBA",IF((MID(E1206,5,2))="12","MBA(E)",IF((MID(E1206,5,2))="14","MBA",IF((MID(E1206,5,2))="15","CSE",IF((MID(E1206,5,2))="16","CIS",IF((MID(E1206,5,2))="17","MS-MIS",IF((MID(E1206,5,2))="18","B.COM",IF((MID(E1206,5,2))="19","ETE",IF((MID(E1206,5,2))="20","CS",IF((MID(E1206,5,2))="21","MA-ENG(P)",IF((MID(E1206,5,2))="22","MA-ENG(F)",IF((MID(E1206,5,2))="23","TE",IF((MID(E1206,5,2))="24","JMC",IF((MID(E1206,5,2))="25","MS-CSE",IF((MID(E1206,5,2))="26","LLB(H)",IF((MID(E1206,5,2))="27","BRE",IF((MID(E1206,5,2))="28","MSS-JMC",IF((MID(E1206,5,2))="29","PHARMACY",IF((MID(E1206,5,2))="30","ESDM",IF((MID(E1206,5,2))="31","MS-ETE",IF((MID(E1206,5,2))="32","MS-TE",IF((MID(E1206,5,2))="33","EEE",IF((MID(E1206,5,2))="34","NFE",IF((MID(E1206,5,2))="35","SWE",IF((MID(E1206,5,2))="36","LLB(P)",IF((MID(E1206,5,2))="37","LLM(Pre)",IF((MID(E1206,5,2))="38","LLM(F)",IF((MID(E1206,5,2))="39","ICT",IF((MID(E1206,5,2))="40","MTCA",IF((MID(E1206,5,2))="41","MS-PH",IF((MID(E1206,5,2))="42","ARCH",IF((MID(E1206,5,2))="43","THM",IF((MID(E1206,5,2))="44","MS-SWE",IF((MID(E1206,5,2))="45","ENTRE",IF((MID(E1206,5,2))="46","M-PHARM",IF((MID(E1206,5,2))="47","CIVIL-ENG",0)))))))))))))))))))))))))))))))))))))</f>
        <v/>
      </c>
      <c r="G1206" s="90">
        <f>IF((LEFT(E1206,3))="063","Fall-2006",IF((LEFT(E1206,3))="071","Spring-2007",IF((LEFT(E1206,3))="072","Summer-2007",IF((LEFT(E1206,3))="073","Fall-2007",IF((LEFT(E1206,3))="081","Spring-2008",IF((LEFT(E1206,3))="082","Summer-2008",IF((LEFT(E1206,3))="083","Fall-2008",IF((LEFT(E1206,3))="091","Spring-2009",IF((LEFT(E1206,3))="092","Summer-2009",IF((LEFT(E1206,3))="093","Fall-2009",IF((LEFT(E1206,3))="101","Spring-2010",IF((LEFT(E1206,3))="102","Summer-2010",IF((LEFT(E1206,3))="103","Fall-2010",IF((LEFT(E1206,3))="111","Spring-2011",IF((LEFT(E1206,3))="112","Summer-2011",IF((LEFT(E1206,3))="113","Fall-2011",IF((LEFT(E1206,3))="121","Spring-2012",IF((LEFT(E1206,3))="122","Summer-2012",IF((LEFT(E1206,3))="123","Fall-2012",IF((LEFT(E1206,3))="131","Spring-2013",IF((LEFT(E1206,3))="132","Summer-2013",IF((LEFT(E1206,3))="133","Fall-2013",IF((LEFT(E1206,3))="141","Spring-2014",IF((LEFT(E1206,3))="142","Summer-2014",IF((LEFT(E1206,3))="143","Fall-2014",0)))))))))))))))))))))))))</f>
        <v/>
      </c>
      <c r="H1206" s="77" t="inlineStr">
        <is>
          <t>Summer
2014</t>
        </is>
      </c>
      <c r="I1206" s="71" t="inlineStr">
        <is>
          <t>-</t>
        </is>
      </c>
      <c r="J1206" s="77" t="inlineStr">
        <is>
          <t>-</t>
        </is>
      </c>
      <c r="K1206" s="77" t="inlineStr">
        <is>
          <t>14-A/5, Solimullah Road
Mohammadpur, Dhaka</t>
        </is>
      </c>
      <c r="L1206" s="77" t="inlineStr">
        <is>
          <t>H#M9/10, Block-4, 
Newtown Sadar, Dinajpur</t>
        </is>
      </c>
      <c r="M1206" s="76" t="inlineStr">
        <is>
          <t>8801718041830</t>
        </is>
      </c>
      <c r="N1206" s="77" t="inlineStr">
        <is>
          <t>najmul15-1362@diu.edu.bd</t>
        </is>
      </c>
    </row>
    <row customHeight="1" ht="12.75" r="1207" s="161">
      <c r="A1207" s="10" t="n"/>
      <c r="B1207" s="85" t="n">
        <v>1210</v>
      </c>
      <c r="C1207" s="77" t="n"/>
      <c r="D1207" s="98" t="inlineStr">
        <is>
          <t>S.M.Samsuddin</t>
        </is>
      </c>
      <c r="E1207" s="98" t="inlineStr">
        <is>
          <t>103-23-2231</t>
        </is>
      </c>
      <c r="F1207" s="49">
        <f>IF((MID(E1207,5,2))="10","ENG",IF((MID(E1207,5,2))="11","BBA",IF((MID(E1207,5,2))="12","MBA(E)",IF((MID(E1207,5,2))="14","MBA",IF((MID(E1207,5,2))="15","CSE",IF((MID(E1207,5,2))="16","CIS",IF((MID(E1207,5,2))="17","MS-MIS",IF((MID(E1207,5,2))="18","B.COM",IF((MID(E1207,5,2))="19","ETE",IF((MID(E1207,5,2))="20","CS",IF((MID(E1207,5,2))="21","MA-ENG(P)",IF((MID(E1207,5,2))="22","MA-ENG(F)",IF((MID(E1207,5,2))="23","TE",IF((MID(E1207,5,2))="24","JMC",IF((MID(E1207,5,2))="25","MS-CSE",IF((MID(E1207,5,2))="26","LLB(H)",IF((MID(E1207,5,2))="27","BRE",IF((MID(E1207,5,2))="28","MSS-JMC",IF((MID(E1207,5,2))="29","PHARMACY",IF((MID(E1207,5,2))="30","ESDM",IF((MID(E1207,5,2))="31","MS-ETE",IF((MID(E1207,5,2))="32","MS-TE",IF((MID(E1207,5,2))="33","EEE",IF((MID(E1207,5,2))="34","NFE",IF((MID(E1207,5,2))="35","SWE",IF((MID(E1207,5,2))="36","LLB(P)",IF((MID(E1207,5,2))="37","LLM(Pre)",IF((MID(E1207,5,2))="38","LLM(F)",IF((MID(E1207,5,2))="39","ICT",IF((MID(E1207,5,2))="40","MTCA",IF((MID(E1207,5,2))="41","MS-PH",IF((MID(E1207,5,2))="42","ARCH",IF((MID(E1207,5,2))="43","THM",IF((MID(E1207,5,2))="44","MS-SWE",IF((MID(E1207,5,2))="45","ENTRE",IF((MID(E1207,5,2))="46","M-PHARM",IF((MID(E1207,5,2))="47","CIVIL-ENG",0)))))))))))))))))))))))))))))))))))))</f>
        <v/>
      </c>
      <c r="G1207" s="90">
        <f>IF((LEFT(E1207,3))="063","Fall-2006",IF((LEFT(E1207,3))="071","Spring-2007",IF((LEFT(E1207,3))="072","Summer-2007",IF((LEFT(E1207,3))="073","Fall-2007",IF((LEFT(E1207,3))="081","Spring-2008",IF((LEFT(E1207,3))="082","Summer-2008",IF((LEFT(E1207,3))="083","Fall-2008",IF((LEFT(E1207,3))="091","Spring-2009",IF((LEFT(E1207,3))="092","Summer-2009",IF((LEFT(E1207,3))="093","Fall-2009",IF((LEFT(E1207,3))="101","Spring-2010",IF((LEFT(E1207,3))="102","Summer-2010",IF((LEFT(E1207,3))="103","Fall-2010",IF((LEFT(E1207,3))="111","Spring-2011",IF((LEFT(E1207,3))="112","Summer-2011",IF((LEFT(E1207,3))="113","Fall-2011",IF((LEFT(E1207,3))="121","Spring-2012",IF((LEFT(E1207,3))="122","Summer-2012",IF((LEFT(E1207,3))="123","Fall-2012",IF((LEFT(E1207,3))="131","Spring-2013",IF((LEFT(E1207,3))="132","Summer-2013",IF((LEFT(E1207,3))="133","Fall-2013",IF((LEFT(E1207,3))="141","Spring-2014",IF((LEFT(E1207,3))="142","Summer-2014",IF((LEFT(E1207,3))="143","Fall-2014",0)))))))))))))))))))))))))</f>
        <v/>
      </c>
      <c r="H1207" s="77" t="inlineStr">
        <is>
          <t>Fall 2014</t>
        </is>
      </c>
      <c r="I1207" s="71" t="inlineStr">
        <is>
          <t>-</t>
        </is>
      </c>
      <c r="J1207" s="77" t="inlineStr">
        <is>
          <t>-</t>
        </is>
      </c>
      <c r="K1207" s="77" t="inlineStr">
        <is>
          <t>Tengra, Sharulia, Demra
Dhaka-1361</t>
        </is>
      </c>
      <c r="L1207" s="77" t="inlineStr">
        <is>
          <t>Tengra, Sharulia, Demra
Dhaka-1361</t>
        </is>
      </c>
      <c r="M1207" s="76" t="inlineStr">
        <is>
          <t>8801672109844</t>
        </is>
      </c>
      <c r="N1207" s="77" t="inlineStr">
        <is>
          <t>krashed1797@gmail.com</t>
        </is>
      </c>
    </row>
    <row customHeight="1" ht="12.75" r="1208" s="161">
      <c r="A1208" s="10" t="n"/>
      <c r="B1208" s="85" t="n">
        <v>1211</v>
      </c>
      <c r="C1208" s="77" t="n"/>
      <c r="D1208" s="98" t="inlineStr">
        <is>
          <t>Snehasish Roy</t>
        </is>
      </c>
      <c r="E1208" s="98" t="inlineStr">
        <is>
          <t>101-11-1451</t>
        </is>
      </c>
      <c r="F1208" s="49">
        <f>IF((MID(E1208,5,2))="10","ENG",IF((MID(E1208,5,2))="11","BBA",IF((MID(E1208,5,2))="12","MBA(E)",IF((MID(E1208,5,2))="14","MBA",IF((MID(E1208,5,2))="15","CSE",IF((MID(E1208,5,2))="16","CIS",IF((MID(E1208,5,2))="17","MS-MIS",IF((MID(E1208,5,2))="18","B.COM",IF((MID(E1208,5,2))="19","ETE",IF((MID(E1208,5,2))="20","CS",IF((MID(E1208,5,2))="21","MA-ENG(P)",IF((MID(E1208,5,2))="22","MA-ENG(F)",IF((MID(E1208,5,2))="23","TE",IF((MID(E1208,5,2))="24","JMC",IF((MID(E1208,5,2))="25","MS-CSE",IF((MID(E1208,5,2))="26","LLB(H)",IF((MID(E1208,5,2))="27","BRE",IF((MID(E1208,5,2))="28","MSS-JMC",IF((MID(E1208,5,2))="29","PHARMACY",IF((MID(E1208,5,2))="30","ESDM",IF((MID(E1208,5,2))="31","MS-ETE",IF((MID(E1208,5,2))="32","MS-TE",IF((MID(E1208,5,2))="33","EEE",IF((MID(E1208,5,2))="34","NFE",IF((MID(E1208,5,2))="35","SWE",IF((MID(E1208,5,2))="36","LLB(P)",IF((MID(E1208,5,2))="37","LLM(Pre)",IF((MID(E1208,5,2))="38","LLM(F)",IF((MID(E1208,5,2))="39","ICT",IF((MID(E1208,5,2))="40","MTCA",IF((MID(E1208,5,2))="41","MS-PH",IF((MID(E1208,5,2))="42","ARCH",IF((MID(E1208,5,2))="43","THM",IF((MID(E1208,5,2))="44","MS-SWE",IF((MID(E1208,5,2))="45","ENTRE",IF((MID(E1208,5,2))="46","M-PHARM",IF((MID(E1208,5,2))="47","CIVIL-ENG",0)))))))))))))))))))))))))))))))))))))</f>
        <v/>
      </c>
      <c r="G1208" s="90">
        <f>IF((LEFT(E1208,3))="063","Fall-2006",IF((LEFT(E1208,3))="071","Spring-2007",IF((LEFT(E1208,3))="072","Summer-2007",IF((LEFT(E1208,3))="073","Fall-2007",IF((LEFT(E1208,3))="081","Spring-2008",IF((LEFT(E1208,3))="082","Summer-2008",IF((LEFT(E1208,3))="083","Fall-2008",IF((LEFT(E1208,3))="091","Spring-2009",IF((LEFT(E1208,3))="092","Summer-2009",IF((LEFT(E1208,3))="093","Fall-2009",IF((LEFT(E1208,3))="101","Spring-2010",IF((LEFT(E1208,3))="102","Summer-2010",IF((LEFT(E1208,3))="103","Fall-2010",IF((LEFT(E1208,3))="111","Spring-2011",IF((LEFT(E1208,3))="112","Summer-2011",IF((LEFT(E1208,3))="113","Fall-2011",IF((LEFT(E1208,3))="121","Spring-2012",IF((LEFT(E1208,3))="122","Summer-2012",IF((LEFT(E1208,3))="123","Fall-2012",IF((LEFT(E1208,3))="131","Spring-2013",IF((LEFT(E1208,3))="132","Summer-2013",IF((LEFT(E1208,3))="133","Fall-2013",IF((LEFT(E1208,3))="141","Spring-2014",IF((LEFT(E1208,3))="142","Summer-2014",IF((LEFT(E1208,3))="143","Fall-2014",0)))))))))))))))))))))))))</f>
        <v/>
      </c>
      <c r="H1208" s="77" t="inlineStr">
        <is>
          <t>-</t>
        </is>
      </c>
      <c r="I1208" s="71" t="inlineStr">
        <is>
          <t>-</t>
        </is>
      </c>
      <c r="J1208" s="77" t="inlineStr">
        <is>
          <t>-</t>
        </is>
      </c>
      <c r="K1208" s="77" t="inlineStr">
        <is>
          <t>Poshim Para(Radhanath Roy's House)
PO &amp; PS: Katiadi, Kishoreganj</t>
        </is>
      </c>
      <c r="L1208" s="77" t="inlineStr">
        <is>
          <t>Poshim Para(Radhanath Roy's House)
PO &amp; PS: Katiadi, Kishoreganj</t>
        </is>
      </c>
      <c r="M1208" s="76" t="inlineStr">
        <is>
          <t>8801676343443</t>
        </is>
      </c>
      <c r="N1208" s="77" t="inlineStr">
        <is>
          <t>snehasish2100@gmail.com</t>
        </is>
      </c>
    </row>
    <row customHeight="1" ht="25.5" r="1209" s="161">
      <c r="A1209" s="10" t="n"/>
      <c r="B1209" s="85" t="n">
        <v>1212</v>
      </c>
      <c r="C1209" s="77" t="n"/>
      <c r="D1209" s="98" t="inlineStr">
        <is>
          <t>Md. Ziaur Rahaman
Titu</t>
        </is>
      </c>
      <c r="E1209" s="98" t="inlineStr">
        <is>
          <t>111-23-2448</t>
        </is>
      </c>
      <c r="F1209" s="49">
        <f>IF((MID(E1209,5,2))="10","ENG",IF((MID(E1209,5,2))="11","BBA",IF((MID(E1209,5,2))="12","MBA(E)",IF((MID(E1209,5,2))="14","MBA",IF((MID(E1209,5,2))="15","CSE",IF((MID(E1209,5,2))="16","CIS",IF((MID(E1209,5,2))="17","MS-MIS",IF((MID(E1209,5,2))="18","B.COM",IF((MID(E1209,5,2))="19","ETE",IF((MID(E1209,5,2))="20","CS",IF((MID(E1209,5,2))="21","MA-ENG(P)",IF((MID(E1209,5,2))="22","MA-ENG(F)",IF((MID(E1209,5,2))="23","TE",IF((MID(E1209,5,2))="24","JMC",IF((MID(E1209,5,2))="25","MS-CSE",IF((MID(E1209,5,2))="26","LLB(H)",IF((MID(E1209,5,2))="27","BRE",IF((MID(E1209,5,2))="28","MSS-JMC",IF((MID(E1209,5,2))="29","PHARMACY",IF((MID(E1209,5,2))="30","ESDM",IF((MID(E1209,5,2))="31","MS-ETE",IF((MID(E1209,5,2))="32","MS-TE",IF((MID(E1209,5,2))="33","EEE",IF((MID(E1209,5,2))="34","NFE",IF((MID(E1209,5,2))="35","SWE",IF((MID(E1209,5,2))="36","LLB(P)",IF((MID(E1209,5,2))="37","LLM(Pre)",IF((MID(E1209,5,2))="38","LLM(F)",IF((MID(E1209,5,2))="39","ICT",IF((MID(E1209,5,2))="40","MTCA",IF((MID(E1209,5,2))="41","MS-PH",IF((MID(E1209,5,2))="42","ARCH",IF((MID(E1209,5,2))="43","THM",IF((MID(E1209,5,2))="44","MS-SWE",IF((MID(E1209,5,2))="45","ENTRE",IF((MID(E1209,5,2))="46","M-PHARM",IF((MID(E1209,5,2))="47","CIVIL-ENG",0)))))))))))))))))))))))))))))))))))))</f>
        <v/>
      </c>
      <c r="G1209" s="90">
        <f>IF((LEFT(E1209,3))="063","Fall-2006",IF((LEFT(E1209,3))="071","Spring-2007",IF((LEFT(E1209,3))="072","Summer-2007",IF((LEFT(E1209,3))="073","Fall-2007",IF((LEFT(E1209,3))="081","Spring-2008",IF((LEFT(E1209,3))="082","Summer-2008",IF((LEFT(E1209,3))="083","Fall-2008",IF((LEFT(E1209,3))="091","Spring-2009",IF((LEFT(E1209,3))="092","Summer-2009",IF((LEFT(E1209,3))="093","Fall-2009",IF((LEFT(E1209,3))="101","Spring-2010",IF((LEFT(E1209,3))="102","Summer-2010",IF((LEFT(E1209,3))="103","Fall-2010",IF((LEFT(E1209,3))="111","Spring-2011",IF((LEFT(E1209,3))="112","Summer-2011",IF((LEFT(E1209,3))="113","Fall-2011",IF((LEFT(E1209,3))="121","Spring-2012",IF((LEFT(E1209,3))="122","Summer-2012",IF((LEFT(E1209,3))="123","Fall-2012",IF((LEFT(E1209,3))="131","Spring-2013",IF((LEFT(E1209,3))="132","Summer-2013",IF((LEFT(E1209,3))="133","Fall-2013",IF((LEFT(E1209,3))="141","Spring-2014",IF((LEFT(E1209,3))="142","Summer-2014",IF((LEFT(E1209,3))="143","Fall-2014",0)))))))))))))))))))))))))</f>
        <v/>
      </c>
      <c r="H1209" s="77" t="inlineStr">
        <is>
          <t>Fall 2014</t>
        </is>
      </c>
      <c r="I1209" s="71" t="inlineStr">
        <is>
          <t>Temakaw Fashion
Ltd.</t>
        </is>
      </c>
      <c r="J1209" s="77" t="inlineStr">
        <is>
          <t>Mgt. Trainee
Officer</t>
        </is>
      </c>
      <c r="K1209" s="77" t="inlineStr">
        <is>
          <t>-</t>
        </is>
      </c>
      <c r="L1209" s="77" t="inlineStr">
        <is>
          <t>Vill: Tiara, PO: Bitghar
PS: Nabinagar, Dis:B-Baria</t>
        </is>
      </c>
      <c r="M1209" s="76" t="inlineStr">
        <is>
          <t>8801672988660</t>
        </is>
      </c>
      <c r="N1209" s="77" t="inlineStr">
        <is>
          <t>ziaurt2@gmail.com</t>
        </is>
      </c>
    </row>
    <row customHeight="1" ht="12.75" r="1210" s="161">
      <c r="A1210" s="10" t="n"/>
      <c r="B1210" s="85" t="n">
        <v>1213</v>
      </c>
      <c r="C1210" s="77" t="n"/>
      <c r="D1210" s="98" t="inlineStr">
        <is>
          <t>Sifath-E-Jahan</t>
        </is>
      </c>
      <c r="E1210" s="98" t="inlineStr">
        <is>
          <t>111-15-1288</t>
        </is>
      </c>
      <c r="F1210" s="49">
        <f>IF((MID(E1210,5,2))="10","ENG",IF((MID(E1210,5,2))="11","BBA",IF((MID(E1210,5,2))="12","MBA(E)",IF((MID(E1210,5,2))="14","MBA",IF((MID(E1210,5,2))="15","CSE",IF((MID(E1210,5,2))="16","CIS",IF((MID(E1210,5,2))="17","MS-MIS",IF((MID(E1210,5,2))="18","B.COM",IF((MID(E1210,5,2))="19","ETE",IF((MID(E1210,5,2))="20","CS",IF((MID(E1210,5,2))="21","MA-ENG(P)",IF((MID(E1210,5,2))="22","MA-ENG(F)",IF((MID(E1210,5,2))="23","TE",IF((MID(E1210,5,2))="24","JMC",IF((MID(E1210,5,2))="25","MS-CSE",IF((MID(E1210,5,2))="26","LLB(H)",IF((MID(E1210,5,2))="27","BRE",IF((MID(E1210,5,2))="28","MSS-JMC",IF((MID(E1210,5,2))="29","PHARMACY",IF((MID(E1210,5,2))="30","ESDM",IF((MID(E1210,5,2))="31","MS-ETE",IF((MID(E1210,5,2))="32","MS-TE",IF((MID(E1210,5,2))="33","EEE",IF((MID(E1210,5,2))="34","NFE",IF((MID(E1210,5,2))="35","SWE",IF((MID(E1210,5,2))="36","LLB(P)",IF((MID(E1210,5,2))="37","LLM(Pre)",IF((MID(E1210,5,2))="38","LLM(F)",IF((MID(E1210,5,2))="39","ICT",IF((MID(E1210,5,2))="40","MTCA",IF((MID(E1210,5,2))="41","MS-PH",IF((MID(E1210,5,2))="42","ARCH",IF((MID(E1210,5,2))="43","THM",IF((MID(E1210,5,2))="44","MS-SWE",IF((MID(E1210,5,2))="45","ENTRE",IF((MID(E1210,5,2))="46","M-PHARM",IF((MID(E1210,5,2))="47","CIVIL-ENG",0)))))))))))))))))))))))))))))))))))))</f>
        <v/>
      </c>
      <c r="G1210" s="90">
        <f>IF((LEFT(E1210,3))="063","Fall-2006",IF((LEFT(E1210,3))="071","Spring-2007",IF((LEFT(E1210,3))="072","Summer-2007",IF((LEFT(E1210,3))="073","Fall-2007",IF((LEFT(E1210,3))="081","Spring-2008",IF((LEFT(E1210,3))="082","Summer-2008",IF((LEFT(E1210,3))="083","Fall-2008",IF((LEFT(E1210,3))="091","Spring-2009",IF((LEFT(E1210,3))="092","Summer-2009",IF((LEFT(E1210,3))="093","Fall-2009",IF((LEFT(E1210,3))="101","Spring-2010",IF((LEFT(E1210,3))="102","Summer-2010",IF((LEFT(E1210,3))="103","Fall-2010",IF((LEFT(E1210,3))="111","Spring-2011",IF((LEFT(E1210,3))="112","Summer-2011",IF((LEFT(E1210,3))="113","Fall-2011",IF((LEFT(E1210,3))="121","Spring-2012",IF((LEFT(E1210,3))="122","Summer-2012",IF((LEFT(E1210,3))="123","Fall-2012",IF((LEFT(E1210,3))="131","Spring-2013",IF((LEFT(E1210,3))="132","Summer-2013",IF((LEFT(E1210,3))="133","Fall-2013",IF((LEFT(E1210,3))="141","Spring-2014",IF((LEFT(E1210,3))="142","Summer-2014",IF((LEFT(E1210,3))="143","Fall-2014",0)))))))))))))))))))))))))</f>
        <v/>
      </c>
      <c r="H1210" s="77" t="inlineStr">
        <is>
          <t>Summer
2015</t>
        </is>
      </c>
      <c r="I1210" s="71" t="inlineStr">
        <is>
          <t>---</t>
        </is>
      </c>
      <c r="J1210" s="77" t="inlineStr">
        <is>
          <t>-</t>
        </is>
      </c>
      <c r="K1210" s="77" t="inlineStr">
        <is>
          <t>H#31, R#3, Block#C,F#901
Mansurabad, Adabor, Dhaka</t>
        </is>
      </c>
      <c r="L1210" s="77" t="inlineStr">
        <is>
          <t>Vill: Ramkantopur, PO&amp;PS:
Ullapara, Dist: Sirajgonj</t>
        </is>
      </c>
      <c r="M1210" s="76" t="inlineStr">
        <is>
          <t>8801791372884</t>
        </is>
      </c>
      <c r="N1210" s="77" t="inlineStr">
        <is>
          <t>sifathjahan143@gmail.com</t>
        </is>
      </c>
    </row>
    <row customHeight="1" ht="12.75" r="1211" s="161">
      <c r="A1211" s="10" t="n"/>
      <c r="B1211" s="85" t="n">
        <v>1214</v>
      </c>
      <c r="C1211" s="77" t="n"/>
      <c r="D1211" s="98" t="inlineStr">
        <is>
          <t>Shathi Akter</t>
        </is>
      </c>
      <c r="E1211" s="98" t="inlineStr">
        <is>
          <t>111-29-252</t>
        </is>
      </c>
      <c r="F1211" s="49">
        <f>IF((MID(E1211,5,2))="10","ENG",IF((MID(E1211,5,2))="11","BBA",IF((MID(E1211,5,2))="12","MBA(E)",IF((MID(E1211,5,2))="14","MBA",IF((MID(E1211,5,2))="15","CSE",IF((MID(E1211,5,2))="16","CIS",IF((MID(E1211,5,2))="17","MS-MIS",IF((MID(E1211,5,2))="18","B.COM",IF((MID(E1211,5,2))="19","ETE",IF((MID(E1211,5,2))="20","CS",IF((MID(E1211,5,2))="21","MA-ENG(P)",IF((MID(E1211,5,2))="22","MA-ENG(F)",IF((MID(E1211,5,2))="23","TE",IF((MID(E1211,5,2))="24","JMC",IF((MID(E1211,5,2))="25","MS-CSE",IF((MID(E1211,5,2))="26","LLB(H)",IF((MID(E1211,5,2))="27","BRE",IF((MID(E1211,5,2))="28","MSS-JMC",IF((MID(E1211,5,2))="29","PHARMACY",IF((MID(E1211,5,2))="30","ESDM",IF((MID(E1211,5,2))="31","MS-ETE",IF((MID(E1211,5,2))="32","MS-TE",IF((MID(E1211,5,2))="33","EEE",IF((MID(E1211,5,2))="34","NFE",IF((MID(E1211,5,2))="35","SWE",IF((MID(E1211,5,2))="36","LLB(P)",IF((MID(E1211,5,2))="37","LLM(Pre)",IF((MID(E1211,5,2))="38","LLM(F)",IF((MID(E1211,5,2))="39","ICT",IF((MID(E1211,5,2))="40","MTCA",IF((MID(E1211,5,2))="41","MS-PH",IF((MID(E1211,5,2))="42","ARCH",IF((MID(E1211,5,2))="43","THM",IF((MID(E1211,5,2))="44","MS-SWE",IF((MID(E1211,5,2))="45","ENTRE",IF((MID(E1211,5,2))="46","M-PHARM",IF((MID(E1211,5,2))="47","CIVIL-ENG",0)))))))))))))))))))))))))))))))))))))</f>
        <v/>
      </c>
      <c r="G1211" s="90">
        <f>IF((LEFT(E1211,3))="063","Fall-2006",IF((LEFT(E1211,3))="071","Spring-2007",IF((LEFT(E1211,3))="072","Summer-2007",IF((LEFT(E1211,3))="073","Fall-2007",IF((LEFT(E1211,3))="081","Spring-2008",IF((LEFT(E1211,3))="082","Summer-2008",IF((LEFT(E1211,3))="083","Fall-2008",IF((LEFT(E1211,3))="091","Spring-2009",IF((LEFT(E1211,3))="092","Summer-2009",IF((LEFT(E1211,3))="093","Fall-2009",IF((LEFT(E1211,3))="101","Spring-2010",IF((LEFT(E1211,3))="102","Summer-2010",IF((LEFT(E1211,3))="103","Fall-2010",IF((LEFT(E1211,3))="111","Spring-2011",IF((LEFT(E1211,3))="112","Summer-2011",IF((LEFT(E1211,3))="113","Fall-2011",IF((LEFT(E1211,3))="121","Spring-2012",IF((LEFT(E1211,3))="122","Summer-2012",IF((LEFT(E1211,3))="123","Fall-2012",IF((LEFT(E1211,3))="131","Spring-2013",IF((LEFT(E1211,3))="132","Summer-2013",IF((LEFT(E1211,3))="133","Fall-2013",IF((LEFT(E1211,3))="141","Spring-2014",IF((LEFT(E1211,3))="142","Summer-2014",IF((LEFT(E1211,3))="143","Fall-2014",0)))))))))))))))))))))))))</f>
        <v/>
      </c>
      <c r="H1211" s="77" t="inlineStr">
        <is>
          <t>Fall 2015</t>
        </is>
      </c>
      <c r="I1211" s="71" t="inlineStr">
        <is>
          <t>-</t>
        </is>
      </c>
      <c r="J1211" s="77" t="inlineStr">
        <is>
          <t>-</t>
        </is>
      </c>
      <c r="K1211" s="77" t="inlineStr">
        <is>
          <t>40/2, 5th Floor, Shukrabad,
Dhanmondi-32,Dhaka</t>
        </is>
      </c>
      <c r="L1211" s="77" t="inlineStr">
        <is>
          <t>Vill: Kawak, PO: Ullapara
PS:Ullapara, Sirajgonj</t>
        </is>
      </c>
      <c r="M1211" s="76" t="inlineStr">
        <is>
          <t>8801746852547</t>
        </is>
      </c>
      <c r="N1211" s="77" t="inlineStr">
        <is>
          <t>sathi252@diu.edu.bd</t>
        </is>
      </c>
    </row>
    <row customHeight="1" ht="12.75" r="1212" s="161">
      <c r="A1212" s="10" t="n"/>
      <c r="B1212" s="85" t="n">
        <v>1215</v>
      </c>
      <c r="C1212" s="77" t="n"/>
      <c r="D1212" s="98" t="inlineStr">
        <is>
          <t>Md. Al-Amin</t>
        </is>
      </c>
      <c r="E1212" s="98" t="inlineStr">
        <is>
          <t>112-10-720</t>
        </is>
      </c>
      <c r="F1212" s="49">
        <f>IF((MID(E1212,5,2))="10","ENG",IF((MID(E1212,5,2))="11","BBA",IF((MID(E1212,5,2))="12","MBA(E)",IF((MID(E1212,5,2))="14","MBA",IF((MID(E1212,5,2))="15","CSE",IF((MID(E1212,5,2))="16","CIS",IF((MID(E1212,5,2))="17","MS-MIS",IF((MID(E1212,5,2))="18","B.COM",IF((MID(E1212,5,2))="19","ETE",IF((MID(E1212,5,2))="20","CS",IF((MID(E1212,5,2))="21","MA-ENG(P)",IF((MID(E1212,5,2))="22","MA-ENG(F)",IF((MID(E1212,5,2))="23","TE",IF((MID(E1212,5,2))="24","JMC",IF((MID(E1212,5,2))="25","MS-CSE",IF((MID(E1212,5,2))="26","LLB(H)",IF((MID(E1212,5,2))="27","BRE",IF((MID(E1212,5,2))="28","MSS-JMC",IF((MID(E1212,5,2))="29","PHARMACY",IF((MID(E1212,5,2))="30","ESDM",IF((MID(E1212,5,2))="31","MS-ETE",IF((MID(E1212,5,2))="32","MS-TE",IF((MID(E1212,5,2))="33","EEE",IF((MID(E1212,5,2))="34","NFE",IF((MID(E1212,5,2))="35","SWE",IF((MID(E1212,5,2))="36","LLB(P)",IF((MID(E1212,5,2))="37","LLM(Pre)",IF((MID(E1212,5,2))="38","LLM(F)",IF((MID(E1212,5,2))="39","ICT",IF((MID(E1212,5,2))="40","MTCA",IF((MID(E1212,5,2))="41","MS-PH",IF((MID(E1212,5,2))="42","ARCH",IF((MID(E1212,5,2))="43","THM",IF((MID(E1212,5,2))="44","MS-SWE",IF((MID(E1212,5,2))="45","ENTRE",IF((MID(E1212,5,2))="46","M-PHARM",IF((MID(E1212,5,2))="47","CIVIL-ENG",0)))))))))))))))))))))))))))))))))))))</f>
        <v/>
      </c>
      <c r="G1212" s="90">
        <f>IF((LEFT(E1212,3))="063","Fall-2006",IF((LEFT(E1212,3))="071","Spring-2007",IF((LEFT(E1212,3))="072","Summer-2007",IF((LEFT(E1212,3))="073","Fall-2007",IF((LEFT(E1212,3))="081","Spring-2008",IF((LEFT(E1212,3))="082","Summer-2008",IF((LEFT(E1212,3))="083","Fall-2008",IF((LEFT(E1212,3))="091","Spring-2009",IF((LEFT(E1212,3))="092","Summer-2009",IF((LEFT(E1212,3))="093","Fall-2009",IF((LEFT(E1212,3))="101","Spring-2010",IF((LEFT(E1212,3))="102","Summer-2010",IF((LEFT(E1212,3))="103","Fall-2010",IF((LEFT(E1212,3))="111","Spring-2011",IF((LEFT(E1212,3))="112","Summer-2011",IF((LEFT(E1212,3))="113","Fall-2011",IF((LEFT(E1212,3))="121","Spring-2012",IF((LEFT(E1212,3))="122","Summer-2012",IF((LEFT(E1212,3))="123","Fall-2012",IF((LEFT(E1212,3))="131","Spring-2013",IF((LEFT(E1212,3))="132","Summer-2013",IF((LEFT(E1212,3))="133","Fall-2013",IF((LEFT(E1212,3))="141","Spring-2014",IF((LEFT(E1212,3))="142","Summer-2014",IF((LEFT(E1212,3))="143","Fall-2014",0)))))))))))))))))))))))))</f>
        <v/>
      </c>
      <c r="H1212" s="77" t="inlineStr">
        <is>
          <t>-</t>
        </is>
      </c>
      <c r="I1212" s="71" t="inlineStr">
        <is>
          <t>-</t>
        </is>
      </c>
      <c r="J1212" s="77" t="inlineStr">
        <is>
          <t>-</t>
        </is>
      </c>
      <c r="K1212" s="77" t="inlineStr">
        <is>
          <t>12, Kaatsur, Mohammadpur
Dhaka-1207</t>
        </is>
      </c>
      <c r="L1212" s="77" t="inlineStr">
        <is>
          <t>Rajeeb Beckary, 
Homna, Comilla</t>
        </is>
      </c>
      <c r="M1212" s="76" t="inlineStr">
        <is>
          <t>8801924486893</t>
        </is>
      </c>
      <c r="N1212" s="77" t="inlineStr">
        <is>
          <t>mamunuser.fn@gmail.com</t>
        </is>
      </c>
    </row>
    <row customHeight="1" ht="12.75" r="1213" s="161">
      <c r="A1213" s="10" t="n"/>
      <c r="B1213" s="85" t="n">
        <v>1216</v>
      </c>
      <c r="C1213" s="77" t="n"/>
      <c r="D1213" s="98" t="inlineStr">
        <is>
          <t>Chaity Biswas</t>
        </is>
      </c>
      <c r="E1213" s="98" t="inlineStr">
        <is>
          <t>111-29-297</t>
        </is>
      </c>
      <c r="F1213" s="49">
        <f>IF((MID(E1213,5,2))="10","ENG",IF((MID(E1213,5,2))="11","BBA",IF((MID(E1213,5,2))="12","MBA(E)",IF((MID(E1213,5,2))="14","MBA",IF((MID(E1213,5,2))="15","CSE",IF((MID(E1213,5,2))="16","CIS",IF((MID(E1213,5,2))="17","MS-MIS",IF((MID(E1213,5,2))="18","B.COM",IF((MID(E1213,5,2))="19","ETE",IF((MID(E1213,5,2))="20","CS",IF((MID(E1213,5,2))="21","MA-ENG(P)",IF((MID(E1213,5,2))="22","MA-ENG(F)",IF((MID(E1213,5,2))="23","TE",IF((MID(E1213,5,2))="24","JMC",IF((MID(E1213,5,2))="25","MS-CSE",IF((MID(E1213,5,2))="26","LLB(H)",IF((MID(E1213,5,2))="27","BRE",IF((MID(E1213,5,2))="28","MSS-JMC",IF((MID(E1213,5,2))="29","PHARMACY",IF((MID(E1213,5,2))="30","ESDM",IF((MID(E1213,5,2))="31","MS-ETE",IF((MID(E1213,5,2))="32","MS-TE",IF((MID(E1213,5,2))="33","EEE",IF((MID(E1213,5,2))="34","NFE",IF((MID(E1213,5,2))="35","SWE",IF((MID(E1213,5,2))="36","LLB(P)",IF((MID(E1213,5,2))="37","LLM(Pre)",IF((MID(E1213,5,2))="38","LLM(F)",IF((MID(E1213,5,2))="39","ICT",IF((MID(E1213,5,2))="40","MTCA",IF((MID(E1213,5,2))="41","MS-PH",IF((MID(E1213,5,2))="42","ARCH",IF((MID(E1213,5,2))="43","THM",IF((MID(E1213,5,2))="44","MS-SWE",IF((MID(E1213,5,2))="45","ENTRE",IF((MID(E1213,5,2))="46","M-PHARM",IF((MID(E1213,5,2))="47","CIVIL-ENG",0)))))))))))))))))))))))))))))))))))))</f>
        <v/>
      </c>
      <c r="G1213" s="90">
        <f>IF((LEFT(E1213,3))="063","Fall-2006",IF((LEFT(E1213,3))="071","Spring-2007",IF((LEFT(E1213,3))="072","Summer-2007",IF((LEFT(E1213,3))="073","Fall-2007",IF((LEFT(E1213,3))="081","Spring-2008",IF((LEFT(E1213,3))="082","Summer-2008",IF((LEFT(E1213,3))="083","Fall-2008",IF((LEFT(E1213,3))="091","Spring-2009",IF((LEFT(E1213,3))="092","Summer-2009",IF((LEFT(E1213,3))="093","Fall-2009",IF((LEFT(E1213,3))="101","Spring-2010",IF((LEFT(E1213,3))="102","Summer-2010",IF((LEFT(E1213,3))="103","Fall-2010",IF((LEFT(E1213,3))="111","Spring-2011",IF((LEFT(E1213,3))="112","Summer-2011",IF((LEFT(E1213,3))="113","Fall-2011",IF((LEFT(E1213,3))="121","Spring-2012",IF((LEFT(E1213,3))="122","Summer-2012",IF((LEFT(E1213,3))="123","Fall-2012",IF((LEFT(E1213,3))="131","Spring-2013",IF((LEFT(E1213,3))="132","Summer-2013",IF((LEFT(E1213,3))="133","Fall-2013",IF((LEFT(E1213,3))="141","Spring-2014",IF((LEFT(E1213,3))="142","Summer-2014",IF((LEFT(E1213,3))="143","Fall-2014",0)))))))))))))))))))))))))</f>
        <v/>
      </c>
      <c r="H1213" s="77" t="inlineStr">
        <is>
          <t>Fall 2015</t>
        </is>
      </c>
      <c r="I1213" s="71" t="inlineStr">
        <is>
          <t>-</t>
        </is>
      </c>
      <c r="J1213" s="77" t="inlineStr">
        <is>
          <t>-</t>
        </is>
      </c>
      <c r="K1213" s="77" t="inlineStr">
        <is>
          <t>40/2, Shukrabad, 4th Floor,
Dhanmondi, Dhaka</t>
        </is>
      </c>
      <c r="L1213" s="77" t="inlineStr">
        <is>
          <t>Biswas Bari, Vill:Shibbari
PO: Sonadanga, Khulna-
9000</t>
        </is>
      </c>
      <c r="M1213" s="76" t="inlineStr">
        <is>
          <t>8801623861677</t>
        </is>
      </c>
      <c r="N1213" s="77" t="inlineStr">
        <is>
          <t>chaity29-297@diu.edu.bd</t>
        </is>
      </c>
    </row>
    <row customHeight="1" ht="12.75" r="1214" s="161">
      <c r="A1214" s="10" t="n"/>
      <c r="B1214" s="85" t="n">
        <v>1217</v>
      </c>
      <c r="C1214" s="77" t="n"/>
      <c r="D1214" s="98" t="inlineStr">
        <is>
          <t>Md. Ashraful Amin</t>
        </is>
      </c>
      <c r="E1214" s="98" t="inlineStr">
        <is>
          <t>111-23-2399</t>
        </is>
      </c>
      <c r="F1214" s="49">
        <f>IF((MID(E1214,5,2))="10","ENG",IF((MID(E1214,5,2))="11","BBA",IF((MID(E1214,5,2))="12","MBA(E)",IF((MID(E1214,5,2))="14","MBA",IF((MID(E1214,5,2))="15","CSE",IF((MID(E1214,5,2))="16","CIS",IF((MID(E1214,5,2))="17","MS-MIS",IF((MID(E1214,5,2))="18","B.COM",IF((MID(E1214,5,2))="19","ETE",IF((MID(E1214,5,2))="20","CS",IF((MID(E1214,5,2))="21","MA-ENG(P)",IF((MID(E1214,5,2))="22","MA-ENG(F)",IF((MID(E1214,5,2))="23","TE",IF((MID(E1214,5,2))="24","JMC",IF((MID(E1214,5,2))="25","MS-CSE",IF((MID(E1214,5,2))="26","LLB(H)",IF((MID(E1214,5,2))="27","BRE",IF((MID(E1214,5,2))="28","MSS-JMC",IF((MID(E1214,5,2))="29","PHARMACY",IF((MID(E1214,5,2))="30","ESDM",IF((MID(E1214,5,2))="31","MS-ETE",IF((MID(E1214,5,2))="32","MS-TE",IF((MID(E1214,5,2))="33","EEE",IF((MID(E1214,5,2))="34","NFE",IF((MID(E1214,5,2))="35","SWE",IF((MID(E1214,5,2))="36","LLB(P)",IF((MID(E1214,5,2))="37","LLM(Pre)",IF((MID(E1214,5,2))="38","LLM(F)",IF((MID(E1214,5,2))="39","ICT",IF((MID(E1214,5,2))="40","MTCA",IF((MID(E1214,5,2))="41","MS-PH",IF((MID(E1214,5,2))="42","ARCH",IF((MID(E1214,5,2))="43","THM",IF((MID(E1214,5,2))="44","MS-SWE",IF((MID(E1214,5,2))="45","ENTRE",IF((MID(E1214,5,2))="46","M-PHARM",IF((MID(E1214,5,2))="47","CIVIL-ENG",0)))))))))))))))))))))))))))))))))))))</f>
        <v/>
      </c>
      <c r="G1214" s="90">
        <f>IF((LEFT(E1214,3))="063","Fall-2006",IF((LEFT(E1214,3))="071","Spring-2007",IF((LEFT(E1214,3))="072","Summer-2007",IF((LEFT(E1214,3))="073","Fall-2007",IF((LEFT(E1214,3))="081","Spring-2008",IF((LEFT(E1214,3))="082","Summer-2008",IF((LEFT(E1214,3))="083","Fall-2008",IF((LEFT(E1214,3))="091","Spring-2009",IF((LEFT(E1214,3))="092","Summer-2009",IF((LEFT(E1214,3))="093","Fall-2009",IF((LEFT(E1214,3))="101","Spring-2010",IF((LEFT(E1214,3))="102","Summer-2010",IF((LEFT(E1214,3))="103","Fall-2010",IF((LEFT(E1214,3))="111","Spring-2011",IF((LEFT(E1214,3))="112","Summer-2011",IF((LEFT(E1214,3))="113","Fall-2011",IF((LEFT(E1214,3))="121","Spring-2012",IF((LEFT(E1214,3))="122","Summer-2012",IF((LEFT(E1214,3))="123","Fall-2012",IF((LEFT(E1214,3))="131","Spring-2013",IF((LEFT(E1214,3))="132","Summer-2013",IF((LEFT(E1214,3))="133","Fall-2013",IF((LEFT(E1214,3))="141","Spring-2014",IF((LEFT(E1214,3))="142","Summer-2014",IF((LEFT(E1214,3))="143","Fall-2014",0)))))))))))))))))))))))))</f>
        <v/>
      </c>
      <c r="H1214" s="77" t="inlineStr">
        <is>
          <t>Spring 2015</t>
        </is>
      </c>
      <c r="I1214" s="71" t="inlineStr">
        <is>
          <t>-</t>
        </is>
      </c>
      <c r="J1214" s="77" t="inlineStr">
        <is>
          <t>-</t>
        </is>
      </c>
      <c r="K1214" s="77" t="inlineStr">
        <is>
          <t>127, South Manda Kadam Ali 
Road, Mugda, Dhaka-1214</t>
        </is>
      </c>
      <c r="L1214" s="77" t="inlineStr">
        <is>
          <t>Vill: Falda, PO:Falda, PS:
Bhuapur, Dist: Tangail</t>
        </is>
      </c>
      <c r="M1214" s="76" t="inlineStr">
        <is>
          <t>8801711517834</t>
        </is>
      </c>
      <c r="N1214" s="77" t="inlineStr">
        <is>
          <t>ashrafulamins@gmail.com</t>
        </is>
      </c>
    </row>
    <row customHeight="1" ht="12.75" r="1215" s="161">
      <c r="A1215" s="10" t="n"/>
      <c r="B1215" s="85" t="n">
        <v>1218</v>
      </c>
      <c r="C1215" s="77" t="n"/>
      <c r="D1215" s="98" t="inlineStr">
        <is>
          <t>Israt Zahan Nipu</t>
        </is>
      </c>
      <c r="E1215" s="98" t="inlineStr">
        <is>
          <t>111-29-292</t>
        </is>
      </c>
      <c r="F1215" s="49">
        <f>IF((MID(E1215,5,2))="10","ENG",IF((MID(E1215,5,2))="11","BBA",IF((MID(E1215,5,2))="12","MBA(E)",IF((MID(E1215,5,2))="14","MBA",IF((MID(E1215,5,2))="15","CSE",IF((MID(E1215,5,2))="16","CIS",IF((MID(E1215,5,2))="17","MS-MIS",IF((MID(E1215,5,2))="18","B.COM",IF((MID(E1215,5,2))="19","ETE",IF((MID(E1215,5,2))="20","CS",IF((MID(E1215,5,2))="21","MA-ENG(P)",IF((MID(E1215,5,2))="22","MA-ENG(F)",IF((MID(E1215,5,2))="23","TE",IF((MID(E1215,5,2))="24","JMC",IF((MID(E1215,5,2))="25","MS-CSE",IF((MID(E1215,5,2))="26","LLB(H)",IF((MID(E1215,5,2))="27","BRE",IF((MID(E1215,5,2))="28","MSS-JMC",IF((MID(E1215,5,2))="29","PHARMACY",IF((MID(E1215,5,2))="30","ESDM",IF((MID(E1215,5,2))="31","MS-ETE",IF((MID(E1215,5,2))="32","MS-TE",IF((MID(E1215,5,2))="33","EEE",IF((MID(E1215,5,2))="34","NFE",IF((MID(E1215,5,2))="35","SWE",IF((MID(E1215,5,2))="36","LLB(P)",IF((MID(E1215,5,2))="37","LLM(Pre)",IF((MID(E1215,5,2))="38","LLM(F)",IF((MID(E1215,5,2))="39","ICT",IF((MID(E1215,5,2))="40","MTCA",IF((MID(E1215,5,2))="41","MS-PH",IF((MID(E1215,5,2))="42","ARCH",IF((MID(E1215,5,2))="43","THM",IF((MID(E1215,5,2))="44","MS-SWE",IF((MID(E1215,5,2))="45","ENTRE",IF((MID(E1215,5,2))="46","M-PHARM",IF((MID(E1215,5,2))="47","CIVIL-ENG",0)))))))))))))))))))))))))))))))))))))</f>
        <v/>
      </c>
      <c r="G1215" s="90">
        <f>IF((LEFT(E1215,3))="063","Fall-2006",IF((LEFT(E1215,3))="071","Spring-2007",IF((LEFT(E1215,3))="072","Summer-2007",IF((LEFT(E1215,3))="073","Fall-2007",IF((LEFT(E1215,3))="081","Spring-2008",IF((LEFT(E1215,3))="082","Summer-2008",IF((LEFT(E1215,3))="083","Fall-2008",IF((LEFT(E1215,3))="091","Spring-2009",IF((LEFT(E1215,3))="092","Summer-2009",IF((LEFT(E1215,3))="093","Fall-2009",IF((LEFT(E1215,3))="101","Spring-2010",IF((LEFT(E1215,3))="102","Summer-2010",IF((LEFT(E1215,3))="103","Fall-2010",IF((LEFT(E1215,3))="111","Spring-2011",IF((LEFT(E1215,3))="112","Summer-2011",IF((LEFT(E1215,3))="113","Fall-2011",IF((LEFT(E1215,3))="121","Spring-2012",IF((LEFT(E1215,3))="122","Summer-2012",IF((LEFT(E1215,3))="123","Fall-2012",IF((LEFT(E1215,3))="131","Spring-2013",IF((LEFT(E1215,3))="132","Summer-2013",IF((LEFT(E1215,3))="133","Fall-2013",IF((LEFT(E1215,3))="141","Spring-2014",IF((LEFT(E1215,3))="142","Summer-2014",IF((LEFT(E1215,3))="143","Fall-2014",0)))))))))))))))))))))))))</f>
        <v/>
      </c>
      <c r="H1215" s="77" t="inlineStr">
        <is>
          <t>Fall 2015</t>
        </is>
      </c>
      <c r="I1215" s="71" t="inlineStr">
        <is>
          <t>-</t>
        </is>
      </c>
      <c r="J1215" s="77" t="inlineStr">
        <is>
          <t>-</t>
        </is>
      </c>
      <c r="K1215" s="77" t="inlineStr">
        <is>
          <t>40/2, Shukrabad, 5th 
Floor, Dhanmondi-32</t>
        </is>
      </c>
      <c r="L1215" s="77" t="inlineStr">
        <is>
          <t>Vill: Chandipur, PO:Lahiri
Mohonpur, PS: Ullapara
Dist: Sirajgonj</t>
        </is>
      </c>
      <c r="M1215" s="76" t="inlineStr">
        <is>
          <t>8801728615602</t>
        </is>
      </c>
      <c r="N1215" s="77" t="inlineStr">
        <is>
          <t>israt29-292@diu.edu.bd</t>
        </is>
      </c>
    </row>
    <row customHeight="1" ht="12.75" r="1216" s="161">
      <c r="A1216" s="10" t="n"/>
      <c r="B1216" s="85" t="n">
        <v>1219</v>
      </c>
      <c r="C1216" s="77" t="n"/>
      <c r="D1216" s="98" t="inlineStr">
        <is>
          <t>Md. Shah Alam 
Sarker</t>
        </is>
      </c>
      <c r="E1216" s="98" t="inlineStr">
        <is>
          <t>112-11-280</t>
        </is>
      </c>
      <c r="F1216" s="49">
        <f>IF((MID(E1216,5,2))="10","ENG",IF((MID(E1216,5,2))="11","BBA",IF((MID(E1216,5,2))="12","MBA(E)",IF((MID(E1216,5,2))="14","MBA",IF((MID(E1216,5,2))="15","CSE",IF((MID(E1216,5,2))="16","CIS",IF((MID(E1216,5,2))="17","MS-MIS",IF((MID(E1216,5,2))="18","B.COM",IF((MID(E1216,5,2))="19","ETE",IF((MID(E1216,5,2))="20","CS",IF((MID(E1216,5,2))="21","MA-ENG(P)",IF((MID(E1216,5,2))="22","MA-ENG(F)",IF((MID(E1216,5,2))="23","TE",IF((MID(E1216,5,2))="24","JMC",IF((MID(E1216,5,2))="25","MS-CSE",IF((MID(E1216,5,2))="26","LLB(H)",IF((MID(E1216,5,2))="27","BRE",IF((MID(E1216,5,2))="28","MSS-JMC",IF((MID(E1216,5,2))="29","PHARMACY",IF((MID(E1216,5,2))="30","ESDM",IF((MID(E1216,5,2))="31","MS-ETE",IF((MID(E1216,5,2))="32","MS-TE",IF((MID(E1216,5,2))="33","EEE",IF((MID(E1216,5,2))="34","NFE",IF((MID(E1216,5,2))="35","SWE",IF((MID(E1216,5,2))="36","LLB(P)",IF((MID(E1216,5,2))="37","LLM(Pre)",IF((MID(E1216,5,2))="38","LLM(F)",IF((MID(E1216,5,2))="39","ICT",IF((MID(E1216,5,2))="40","MTCA",IF((MID(E1216,5,2))="41","MS-PH",IF((MID(E1216,5,2))="42","ARCH",IF((MID(E1216,5,2))="43","THM",IF((MID(E1216,5,2))="44","MS-SWE",IF((MID(E1216,5,2))="45","ENTRE",IF((MID(E1216,5,2))="46","M-PHARM",IF((MID(E1216,5,2))="47","CIVIL-ENG",0)))))))))))))))))))))))))))))))))))))</f>
        <v/>
      </c>
      <c r="G1216" s="90">
        <f>IF((LEFT(E1216,3))="063","Fall-2006",IF((LEFT(E1216,3))="071","Spring-2007",IF((LEFT(E1216,3))="072","Summer-2007",IF((LEFT(E1216,3))="073","Fall-2007",IF((LEFT(E1216,3))="081","Spring-2008",IF((LEFT(E1216,3))="082","Summer-2008",IF((LEFT(E1216,3))="083","Fall-2008",IF((LEFT(E1216,3))="091","Spring-2009",IF((LEFT(E1216,3))="092","Summer-2009",IF((LEFT(E1216,3))="093","Fall-2009",IF((LEFT(E1216,3))="101","Spring-2010",IF((LEFT(E1216,3))="102","Summer-2010",IF((LEFT(E1216,3))="103","Fall-2010",IF((LEFT(E1216,3))="111","Spring-2011",IF((LEFT(E1216,3))="112","Summer-2011",IF((LEFT(E1216,3))="113","Fall-2011",IF((LEFT(E1216,3))="121","Spring-2012",IF((LEFT(E1216,3))="122","Summer-2012",IF((LEFT(E1216,3))="123","Fall-2012",IF((LEFT(E1216,3))="131","Spring-2013",IF((LEFT(E1216,3))="132","Summer-2013",IF((LEFT(E1216,3))="133","Fall-2013",IF((LEFT(E1216,3))="141","Spring-2014",IF((LEFT(E1216,3))="142","Summer-2014",IF((LEFT(E1216,3))="143","Fall-2014",0)))))))))))))))))))))))))</f>
        <v/>
      </c>
      <c r="H1216" s="77" t="n">
        <v>2015</v>
      </c>
      <c r="I1216" s="71" t="inlineStr">
        <is>
          <t>-</t>
        </is>
      </c>
      <c r="J1216" s="77" t="inlineStr">
        <is>
          <t>-</t>
        </is>
      </c>
      <c r="K1216" s="77" t="inlineStr">
        <is>
          <t>106, Mausaid, Uzampur,
Uttakhan, Dhaka-1230</t>
        </is>
      </c>
      <c r="L1216" s="77" t="inlineStr">
        <is>
          <t>106, Mausaid, Uzampur,
Uttakhan, Dhaka-1230</t>
        </is>
      </c>
      <c r="M1216" s="76" t="inlineStr">
        <is>
          <t>8801830383565</t>
        </is>
      </c>
      <c r="N1216" s="77" t="inlineStr">
        <is>
          <t>shahalam7863@gmail.com</t>
        </is>
      </c>
    </row>
    <row customHeight="1" ht="12.75" r="1217" s="161">
      <c r="A1217" s="10" t="n"/>
      <c r="B1217" s="85" t="n">
        <v>1220</v>
      </c>
      <c r="C1217" s="77" t="n"/>
      <c r="D1217" s="98" t="inlineStr">
        <is>
          <t>Md. Rakibul Hasan</t>
        </is>
      </c>
      <c r="E1217" s="98" t="inlineStr">
        <is>
          <t>113-15-1543</t>
        </is>
      </c>
      <c r="F1217" s="49">
        <f>IF((MID(E1217,5,2))="10","ENG",IF((MID(E1217,5,2))="11","BBA",IF((MID(E1217,5,2))="12","MBA(E)",IF((MID(E1217,5,2))="14","MBA",IF((MID(E1217,5,2))="15","CSE",IF((MID(E1217,5,2))="16","CIS",IF((MID(E1217,5,2))="17","MS-MIS",IF((MID(E1217,5,2))="18","B.COM",IF((MID(E1217,5,2))="19","ETE",IF((MID(E1217,5,2))="20","CS",IF((MID(E1217,5,2))="21","MA-ENG(P)",IF((MID(E1217,5,2))="22","MA-ENG(F)",IF((MID(E1217,5,2))="23","TE",IF((MID(E1217,5,2))="24","JMC",IF((MID(E1217,5,2))="25","MS-CSE",IF((MID(E1217,5,2))="26","LLB(H)",IF((MID(E1217,5,2))="27","BRE",IF((MID(E1217,5,2))="28","MSS-JMC",IF((MID(E1217,5,2))="29","PHARMACY",IF((MID(E1217,5,2))="30","ESDM",IF((MID(E1217,5,2))="31","MS-ETE",IF((MID(E1217,5,2))="32","MS-TE",IF((MID(E1217,5,2))="33","EEE",IF((MID(E1217,5,2))="34","NFE",IF((MID(E1217,5,2))="35","SWE",IF((MID(E1217,5,2))="36","LLB(P)",IF((MID(E1217,5,2))="37","LLM(Pre)",IF((MID(E1217,5,2))="38","LLM(F)",IF((MID(E1217,5,2))="39","ICT",IF((MID(E1217,5,2))="40","MTCA",IF((MID(E1217,5,2))="41","MS-PH",IF((MID(E1217,5,2))="42","ARCH",IF((MID(E1217,5,2))="43","THM",IF((MID(E1217,5,2))="44","MS-SWE",IF((MID(E1217,5,2))="45","ENTRE",IF((MID(E1217,5,2))="46","M-PHARM",IF((MID(E1217,5,2))="47","CIVIL-ENG",0)))))))))))))))))))))))))))))))))))))</f>
        <v/>
      </c>
      <c r="G1217" s="90">
        <f>IF((LEFT(E1217,3))="063","Fall-2006",IF((LEFT(E1217,3))="071","Spring-2007",IF((LEFT(E1217,3))="072","Summer-2007",IF((LEFT(E1217,3))="073","Fall-2007",IF((LEFT(E1217,3))="081","Spring-2008",IF((LEFT(E1217,3))="082","Summer-2008",IF((LEFT(E1217,3))="083","Fall-2008",IF((LEFT(E1217,3))="091","Spring-2009",IF((LEFT(E1217,3))="092","Summer-2009",IF((LEFT(E1217,3))="093","Fall-2009",IF((LEFT(E1217,3))="101","Spring-2010",IF((LEFT(E1217,3))="102","Summer-2010",IF((LEFT(E1217,3))="103","Fall-2010",IF((LEFT(E1217,3))="111","Spring-2011",IF((LEFT(E1217,3))="112","Summer-2011",IF((LEFT(E1217,3))="113","Fall-2011",IF((LEFT(E1217,3))="121","Spring-2012",IF((LEFT(E1217,3))="122","Summer-2012",IF((LEFT(E1217,3))="123","Fall-2012",IF((LEFT(E1217,3))="131","Spring-2013",IF((LEFT(E1217,3))="132","Summer-2013",IF((LEFT(E1217,3))="133","Fall-2013",IF((LEFT(E1217,3))="141","Spring-2014",IF((LEFT(E1217,3))="142","Summer-2014",IF((LEFT(E1217,3))="143","Fall-2014",0)))))))))))))))))))))))))</f>
        <v/>
      </c>
      <c r="H1217" s="77" t="n">
        <v>2015</v>
      </c>
      <c r="I1217" s="71" t="inlineStr">
        <is>
          <t>-</t>
        </is>
      </c>
      <c r="J1217" s="77" t="inlineStr">
        <is>
          <t>-</t>
        </is>
      </c>
      <c r="K1217" s="77" t="inlineStr">
        <is>
          <t>Mohammadpur, Nurjahan
Road, Dhaka</t>
        </is>
      </c>
      <c r="L1217" s="77" t="inlineStr">
        <is>
          <t>Aguniatair Sonatala
Bogra</t>
        </is>
      </c>
      <c r="M1217" s="76" t="inlineStr">
        <is>
          <t>8801739874751</t>
        </is>
      </c>
      <c r="N1217" s="77" t="inlineStr">
        <is>
          <t>rk.tushar51@gmail.com</t>
        </is>
      </c>
    </row>
    <row customHeight="1" ht="25.5" r="1218" s="161">
      <c r="A1218" s="10" t="n"/>
      <c r="B1218" s="85" t="n">
        <v>1221</v>
      </c>
      <c r="C1218" s="77" t="n"/>
      <c r="D1218" s="98" t="inlineStr">
        <is>
          <t>Rina Debnath</t>
        </is>
      </c>
      <c r="E1218" s="98" t="inlineStr">
        <is>
          <t>111-15-1172</t>
        </is>
      </c>
      <c r="F1218" s="49">
        <f>IF((MID(E1218,5,2))="10","ENG",IF((MID(E1218,5,2))="11","BBA",IF((MID(E1218,5,2))="12","MBA(E)",IF((MID(E1218,5,2))="14","MBA",IF((MID(E1218,5,2))="15","CSE",IF((MID(E1218,5,2))="16","CIS",IF((MID(E1218,5,2))="17","MS-MIS",IF((MID(E1218,5,2))="18","B.COM",IF((MID(E1218,5,2))="19","ETE",IF((MID(E1218,5,2))="20","CS",IF((MID(E1218,5,2))="21","MA-ENG(P)",IF((MID(E1218,5,2))="22","MA-ENG(F)",IF((MID(E1218,5,2))="23","TE",IF((MID(E1218,5,2))="24","JMC",IF((MID(E1218,5,2))="25","MS-CSE",IF((MID(E1218,5,2))="26","LLB(H)",IF((MID(E1218,5,2))="27","BRE",IF((MID(E1218,5,2))="28","MSS-JMC",IF((MID(E1218,5,2))="29","PHARMACY",IF((MID(E1218,5,2))="30","ESDM",IF((MID(E1218,5,2))="31","MS-ETE",IF((MID(E1218,5,2))="32","MS-TE",IF((MID(E1218,5,2))="33","EEE",IF((MID(E1218,5,2))="34","NFE",IF((MID(E1218,5,2))="35","SWE",IF((MID(E1218,5,2))="36","LLB(P)",IF((MID(E1218,5,2))="37","LLM(Pre)",IF((MID(E1218,5,2))="38","LLM(F)",IF((MID(E1218,5,2))="39","ICT",IF((MID(E1218,5,2))="40","MTCA",IF((MID(E1218,5,2))="41","MS-PH",IF((MID(E1218,5,2))="42","ARCH",IF((MID(E1218,5,2))="43","THM",IF((MID(E1218,5,2))="44","MS-SWE",IF((MID(E1218,5,2))="45","ENTRE",IF((MID(E1218,5,2))="46","M-PHARM",IF((MID(E1218,5,2))="47","CIVIL-ENG",0)))))))))))))))))))))))))))))))))))))</f>
        <v/>
      </c>
      <c r="G1218" s="90">
        <f>IF((LEFT(E1218,3))="063","Fall-2006",IF((LEFT(E1218,3))="071","Spring-2007",IF((LEFT(E1218,3))="072","Summer-2007",IF((LEFT(E1218,3))="073","Fall-2007",IF((LEFT(E1218,3))="081","Spring-2008",IF((LEFT(E1218,3))="082","Summer-2008",IF((LEFT(E1218,3))="083","Fall-2008",IF((LEFT(E1218,3))="091","Spring-2009",IF((LEFT(E1218,3))="092","Summer-2009",IF((LEFT(E1218,3))="093","Fall-2009",IF((LEFT(E1218,3))="101","Spring-2010",IF((LEFT(E1218,3))="102","Summer-2010",IF((LEFT(E1218,3))="103","Fall-2010",IF((LEFT(E1218,3))="111","Spring-2011",IF((LEFT(E1218,3))="112","Summer-2011",IF((LEFT(E1218,3))="113","Fall-2011",IF((LEFT(E1218,3))="121","Spring-2012",IF((LEFT(E1218,3))="122","Summer-2012",IF((LEFT(E1218,3))="123","Fall-2012",IF((LEFT(E1218,3))="131","Spring-2013",IF((LEFT(E1218,3))="132","Summer-2013",IF((LEFT(E1218,3))="133","Fall-2013",IF((LEFT(E1218,3))="141","Spring-2014",IF((LEFT(E1218,3))="142","Summer-2014",IF((LEFT(E1218,3))="143","Fall-2014",0)))))))))))))))))))))))))</f>
        <v/>
      </c>
      <c r="H1218" s="77" t="inlineStr">
        <is>
          <t>Summer
2015</t>
        </is>
      </c>
      <c r="I1218" s="71" t="inlineStr">
        <is>
          <t>-</t>
        </is>
      </c>
      <c r="J1218" s="77" t="inlineStr">
        <is>
          <t>-</t>
        </is>
      </c>
      <c r="K1218" s="71" t="inlineStr">
        <is>
          <t>H#02, R#09, Block-H,
Mirpur-2, Dhaka-1216</t>
        </is>
      </c>
      <c r="L1218" s="77" t="inlineStr">
        <is>
          <t>Vill: Tamrosason, PO: 
Paikpara, PS: Faridganj
Dist:Chandpur</t>
        </is>
      </c>
      <c r="M1218" s="76" t="inlineStr">
        <is>
          <t>8801788431327</t>
        </is>
      </c>
      <c r="N1218" s="77" t="inlineStr">
        <is>
          <t>-</t>
        </is>
      </c>
    </row>
    <row customHeight="1" ht="25.5" r="1219" s="161">
      <c r="A1219" s="10" t="n"/>
      <c r="B1219" s="85" t="n">
        <v>1222</v>
      </c>
      <c r="C1219" s="77" t="n"/>
      <c r="D1219" s="98" t="inlineStr">
        <is>
          <t>Md. Younus Ali</t>
        </is>
      </c>
      <c r="E1219" s="98" t="inlineStr">
        <is>
          <t>112-33-662</t>
        </is>
      </c>
      <c r="F1219" s="49">
        <f>IF((MID(E1219,5,2))="10","ENG",IF((MID(E1219,5,2))="11","BBA",IF((MID(E1219,5,2))="12","MBA(E)",IF((MID(E1219,5,2))="14","MBA",IF((MID(E1219,5,2))="15","CSE",IF((MID(E1219,5,2))="16","CIS",IF((MID(E1219,5,2))="17","MS-MIS",IF((MID(E1219,5,2))="18","B.COM",IF((MID(E1219,5,2))="19","ETE",IF((MID(E1219,5,2))="20","CS",IF((MID(E1219,5,2))="21","MA-ENG(P)",IF((MID(E1219,5,2))="22","MA-ENG(F)",IF((MID(E1219,5,2))="23","TE",IF((MID(E1219,5,2))="24","JMC",IF((MID(E1219,5,2))="25","MS-CSE",IF((MID(E1219,5,2))="26","LLB(H)",IF((MID(E1219,5,2))="27","BRE",IF((MID(E1219,5,2))="28","MSS-JMC",IF((MID(E1219,5,2))="29","PHARMACY",IF((MID(E1219,5,2))="30","ESDM",IF((MID(E1219,5,2))="31","MS-ETE",IF((MID(E1219,5,2))="32","MS-TE",IF((MID(E1219,5,2))="33","EEE",IF((MID(E1219,5,2))="34","NFE",IF((MID(E1219,5,2))="35","SWE",IF((MID(E1219,5,2))="36","LLB(P)",IF((MID(E1219,5,2))="37","LLM(Pre)",IF((MID(E1219,5,2))="38","LLM(F)",IF((MID(E1219,5,2))="39","ICT",IF((MID(E1219,5,2))="40","MTCA",IF((MID(E1219,5,2))="41","MS-PH",IF((MID(E1219,5,2))="42","ARCH",IF((MID(E1219,5,2))="43","THM",IF((MID(E1219,5,2))="44","MS-SWE",IF((MID(E1219,5,2))="45","ENTRE",IF((MID(E1219,5,2))="46","M-PHARM",IF((MID(E1219,5,2))="47","CIVIL-ENG",0)))))))))))))))))))))))))))))))))))))</f>
        <v/>
      </c>
      <c r="G1219" s="90">
        <f>IF((LEFT(E1219,3))="063","Fall-2006",IF((LEFT(E1219,3))="071","Spring-2007",IF((LEFT(E1219,3))="072","Summer-2007",IF((LEFT(E1219,3))="073","Fall-2007",IF((LEFT(E1219,3))="081","Spring-2008",IF((LEFT(E1219,3))="082","Summer-2008",IF((LEFT(E1219,3))="083","Fall-2008",IF((LEFT(E1219,3))="091","Spring-2009",IF((LEFT(E1219,3))="092","Summer-2009",IF((LEFT(E1219,3))="093","Fall-2009",IF((LEFT(E1219,3))="101","Spring-2010",IF((LEFT(E1219,3))="102","Summer-2010",IF((LEFT(E1219,3))="103","Fall-2010",IF((LEFT(E1219,3))="111","Spring-2011",IF((LEFT(E1219,3))="112","Summer-2011",IF((LEFT(E1219,3))="113","Fall-2011",IF((LEFT(E1219,3))="121","Spring-2012",IF((LEFT(E1219,3))="122","Summer-2012",IF((LEFT(E1219,3))="123","Fall-2012",IF((LEFT(E1219,3))="131","Spring-2013",IF((LEFT(E1219,3))="132","Summer-2013",IF((LEFT(E1219,3))="133","Fall-2013",IF((LEFT(E1219,3))="141","Spring-2014",IF((LEFT(E1219,3))="142","Summer-2014",IF((LEFT(E1219,3))="143","Fall-2014",0)))))))))))))))))))))))))</f>
        <v/>
      </c>
      <c r="H1219" s="77" t="inlineStr">
        <is>
          <t>Spring 2015</t>
        </is>
      </c>
      <c r="I1219" s="71" t="inlineStr">
        <is>
          <t>Grameen
Distribution Ltd.</t>
        </is>
      </c>
      <c r="J1219" s="77" t="inlineStr">
        <is>
          <t>Assistant
Officer</t>
        </is>
      </c>
      <c r="K1219" s="77" t="inlineStr">
        <is>
          <t>39/6, North Pirerbag,
Mirpur-1, Dhaka</t>
        </is>
      </c>
      <c r="L1219" s="77" t="inlineStr">
        <is>
          <t>-</t>
        </is>
      </c>
      <c r="M1219" s="76" t="inlineStr">
        <is>
          <t>8801710532753</t>
        </is>
      </c>
      <c r="N1219" s="77" t="inlineStr">
        <is>
          <t>rahimali662@outlook.com</t>
        </is>
      </c>
    </row>
    <row customHeight="1" ht="12.75" r="1220" s="161">
      <c r="A1220" s="10" t="n"/>
      <c r="B1220" s="85" t="n">
        <v>1223</v>
      </c>
      <c r="C1220" s="77" t="n"/>
      <c r="D1220" s="98" t="inlineStr">
        <is>
          <t>Md. Anwar Pervage</t>
        </is>
      </c>
      <c r="E1220" s="98" t="inlineStr">
        <is>
          <t>103-23-2171</t>
        </is>
      </c>
      <c r="F1220" s="49">
        <f>IF((MID(E1220,5,2))="10","ENG",IF((MID(E1220,5,2))="11","BBA",IF((MID(E1220,5,2))="12","MBA(E)",IF((MID(E1220,5,2))="14","MBA",IF((MID(E1220,5,2))="15","CSE",IF((MID(E1220,5,2))="16","CIS",IF((MID(E1220,5,2))="17","MS-MIS",IF((MID(E1220,5,2))="18","B.COM",IF((MID(E1220,5,2))="19","ETE",IF((MID(E1220,5,2))="20","CS",IF((MID(E1220,5,2))="21","MA-ENG(P)",IF((MID(E1220,5,2))="22","MA-ENG(F)",IF((MID(E1220,5,2))="23","TE",IF((MID(E1220,5,2))="24","JMC",IF((MID(E1220,5,2))="25","MS-CSE",IF((MID(E1220,5,2))="26","LLB(H)",IF((MID(E1220,5,2))="27","BRE",IF((MID(E1220,5,2))="28","MSS-JMC",IF((MID(E1220,5,2))="29","PHARMACY",IF((MID(E1220,5,2))="30","ESDM",IF((MID(E1220,5,2))="31","MS-ETE",IF((MID(E1220,5,2))="32","MS-TE",IF((MID(E1220,5,2))="33","EEE",IF((MID(E1220,5,2))="34","NFE",IF((MID(E1220,5,2))="35","SWE",IF((MID(E1220,5,2))="36","LLB(P)",IF((MID(E1220,5,2))="37","LLM(Pre)",IF((MID(E1220,5,2))="38","LLM(F)",IF((MID(E1220,5,2))="39","ICT",IF((MID(E1220,5,2))="40","MTCA",IF((MID(E1220,5,2))="41","MS-PH",IF((MID(E1220,5,2))="42","ARCH",IF((MID(E1220,5,2))="43","THM",IF((MID(E1220,5,2))="44","MS-SWE",IF((MID(E1220,5,2))="45","ENTRE",IF((MID(E1220,5,2))="46","M-PHARM",IF((MID(E1220,5,2))="47","CIVIL-ENG",0)))))))))))))))))))))))))))))))))))))</f>
        <v/>
      </c>
      <c r="G1220" s="90">
        <f>IF((LEFT(E1220,3))="063","Fall-2006",IF((LEFT(E1220,3))="071","Spring-2007",IF((LEFT(E1220,3))="072","Summer-2007",IF((LEFT(E1220,3))="073","Fall-2007",IF((LEFT(E1220,3))="081","Spring-2008",IF((LEFT(E1220,3))="082","Summer-2008",IF((LEFT(E1220,3))="083","Fall-2008",IF((LEFT(E1220,3))="091","Spring-2009",IF((LEFT(E1220,3))="092","Summer-2009",IF((LEFT(E1220,3))="093","Fall-2009",IF((LEFT(E1220,3))="101","Spring-2010",IF((LEFT(E1220,3))="102","Summer-2010",IF((LEFT(E1220,3))="103","Fall-2010",IF((LEFT(E1220,3))="111","Spring-2011",IF((LEFT(E1220,3))="112","Summer-2011",IF((LEFT(E1220,3))="113","Fall-2011",IF((LEFT(E1220,3))="121","Spring-2012",IF((LEFT(E1220,3))="122","Summer-2012",IF((LEFT(E1220,3))="123","Fall-2012",IF((LEFT(E1220,3))="131","Spring-2013",IF((LEFT(E1220,3))="132","Summer-2013",IF((LEFT(E1220,3))="133","Fall-2013",IF((LEFT(E1220,3))="141","Spring-2014",IF((LEFT(E1220,3))="142","Summer-2014",IF((LEFT(E1220,3))="143","Fall-2014",0)))))))))))))))))))))))))</f>
        <v/>
      </c>
      <c r="H1220" s="77" t="inlineStr">
        <is>
          <t>Summer
2014</t>
        </is>
      </c>
      <c r="I1220" s="71" t="inlineStr">
        <is>
          <t>-</t>
        </is>
      </c>
      <c r="J1220" s="77" t="inlineStr">
        <is>
          <t>-</t>
        </is>
      </c>
      <c r="K1220" s="77" t="inlineStr">
        <is>
          <t>H#200, Nurpur, Pabna
Sadar, Pabna, Rajsahi</t>
        </is>
      </c>
      <c r="L1220" s="77" t="inlineStr">
        <is>
          <t>H#200, Nurpur, Pabna
Sadar, Pabna, Rajsahi</t>
        </is>
      </c>
      <c r="M1220" s="76" t="inlineStr">
        <is>
          <t>8801739853852</t>
        </is>
      </c>
      <c r="N1220" s="77" t="inlineStr">
        <is>
          <t>teanwar2171@gmail.com</t>
        </is>
      </c>
    </row>
    <row customHeight="1" ht="12.75" r="1221" s="161">
      <c r="A1221" s="10" t="n"/>
      <c r="B1221" s="85" t="n">
        <v>1224</v>
      </c>
      <c r="C1221" s="77" t="n"/>
      <c r="D1221" s="98" t="inlineStr">
        <is>
          <t>Md. Fokhrul Alam</t>
        </is>
      </c>
      <c r="E1221" s="98" t="inlineStr">
        <is>
          <t>101-33-129</t>
        </is>
      </c>
      <c r="F1221" s="49">
        <f>IF((MID(E1221,5,2))="10","ENG",IF((MID(E1221,5,2))="11","BBA",IF((MID(E1221,5,2))="12","MBA(E)",IF((MID(E1221,5,2))="14","MBA",IF((MID(E1221,5,2))="15","CSE",IF((MID(E1221,5,2))="16","CIS",IF((MID(E1221,5,2))="17","MS-MIS",IF((MID(E1221,5,2))="18","B.COM",IF((MID(E1221,5,2))="19","ETE",IF((MID(E1221,5,2))="20","CS",IF((MID(E1221,5,2))="21","MA-ENG(P)",IF((MID(E1221,5,2))="22","MA-ENG(F)",IF((MID(E1221,5,2))="23","TE",IF((MID(E1221,5,2))="24","JMC",IF((MID(E1221,5,2))="25","MS-CSE",IF((MID(E1221,5,2))="26","LLB(H)",IF((MID(E1221,5,2))="27","BRE",IF((MID(E1221,5,2))="28","MSS-JMC",IF((MID(E1221,5,2))="29","PHARMACY",IF((MID(E1221,5,2))="30","ESDM",IF((MID(E1221,5,2))="31","MS-ETE",IF((MID(E1221,5,2))="32","MS-TE",IF((MID(E1221,5,2))="33","EEE",IF((MID(E1221,5,2))="34","NFE",IF((MID(E1221,5,2))="35","SWE",IF((MID(E1221,5,2))="36","LLB(P)",IF((MID(E1221,5,2))="37","LLM(Pre)",IF((MID(E1221,5,2))="38","LLM(F)",IF((MID(E1221,5,2))="39","ICT",IF((MID(E1221,5,2))="40","MTCA",IF((MID(E1221,5,2))="41","MS-PH",IF((MID(E1221,5,2))="42","ARCH",IF((MID(E1221,5,2))="43","THM",IF((MID(E1221,5,2))="44","MS-SWE",IF((MID(E1221,5,2))="45","ENTRE",IF((MID(E1221,5,2))="46","M-PHARM",IF((MID(E1221,5,2))="47","CIVIL-ENG",0)))))))))))))))))))))))))))))))))))))</f>
        <v/>
      </c>
      <c r="G1221" s="90">
        <f>IF((LEFT(E1221,3))="063","Fall-2006",IF((LEFT(E1221,3))="071","Spring-2007",IF((LEFT(E1221,3))="072","Summer-2007",IF((LEFT(E1221,3))="073","Fall-2007",IF((LEFT(E1221,3))="081","Spring-2008",IF((LEFT(E1221,3))="082","Summer-2008",IF((LEFT(E1221,3))="083","Fall-2008",IF((LEFT(E1221,3))="091","Spring-2009",IF((LEFT(E1221,3))="092","Summer-2009",IF((LEFT(E1221,3))="093","Fall-2009",IF((LEFT(E1221,3))="101","Spring-2010",IF((LEFT(E1221,3))="102","Summer-2010",IF((LEFT(E1221,3))="103","Fall-2010",IF((LEFT(E1221,3))="111","Spring-2011",IF((LEFT(E1221,3))="112","Summer-2011",IF((LEFT(E1221,3))="113","Fall-2011",IF((LEFT(E1221,3))="121","Spring-2012",IF((LEFT(E1221,3))="122","Summer-2012",IF((LEFT(E1221,3))="123","Fall-2012",IF((LEFT(E1221,3))="131","Spring-2013",IF((LEFT(E1221,3))="132","Summer-2013",IF((LEFT(E1221,3))="133","Fall-2013",IF((LEFT(E1221,3))="141","Spring-2014",IF((LEFT(E1221,3))="142","Summer-2014",IF((LEFT(E1221,3))="143","Fall-2014",0)))))))))))))))))))))))))</f>
        <v/>
      </c>
      <c r="H1221" s="77" t="inlineStr">
        <is>
          <t>Spring 2014</t>
        </is>
      </c>
      <c r="I1221" s="71" t="inlineStr">
        <is>
          <t>-</t>
        </is>
      </c>
      <c r="J1221" s="77" t="inlineStr">
        <is>
          <t>-</t>
        </is>
      </c>
      <c r="K1221" s="77" t="inlineStr">
        <is>
          <t>38 (2nd Floor), Shukrabad
Dhanmondi, Dhaka</t>
        </is>
      </c>
      <c r="L1221" s="77" t="inlineStr">
        <is>
          <t>Vill: Chaipara, PO: Nayadiyari
PS: Gomastapur, Chapainwabganj</t>
        </is>
      </c>
      <c r="M1221" s="76" t="inlineStr">
        <is>
          <t>8801747093340</t>
        </is>
      </c>
      <c r="N1221" s="77" t="inlineStr">
        <is>
          <t>fakhrulalamrinal@yahoo.com</t>
        </is>
      </c>
    </row>
    <row customHeight="1" ht="12.75" r="1222" s="161">
      <c r="A1222" s="10" t="n"/>
      <c r="B1222" s="85" t="n">
        <v>1225</v>
      </c>
      <c r="C1222" s="77" t="n"/>
      <c r="D1222" s="98" t="inlineStr">
        <is>
          <t>Md. Akhter Ujjaman 
Mijan</t>
        </is>
      </c>
      <c r="E1222" s="98" t="inlineStr">
        <is>
          <t>103-11-1644</t>
        </is>
      </c>
      <c r="F1222" s="49">
        <f>IF((MID(E1222,5,2))="10","ENG",IF((MID(E1222,5,2))="11","BBA",IF((MID(E1222,5,2))="12","MBA(E)",IF((MID(E1222,5,2))="14","MBA",IF((MID(E1222,5,2))="15","CSE",IF((MID(E1222,5,2))="16","CIS",IF((MID(E1222,5,2))="17","MS-MIS",IF((MID(E1222,5,2))="18","B.COM",IF((MID(E1222,5,2))="19","ETE",IF((MID(E1222,5,2))="20","CS",IF((MID(E1222,5,2))="21","MA-ENG(P)",IF((MID(E1222,5,2))="22","MA-ENG(F)",IF((MID(E1222,5,2))="23","TE",IF((MID(E1222,5,2))="24","JMC",IF((MID(E1222,5,2))="25","MS-CSE",IF((MID(E1222,5,2))="26","LLB(H)",IF((MID(E1222,5,2))="27","BRE",IF((MID(E1222,5,2))="28","MSS-JMC",IF((MID(E1222,5,2))="29","PHARMACY",IF((MID(E1222,5,2))="30","ESDM",IF((MID(E1222,5,2))="31","MS-ETE",IF((MID(E1222,5,2))="32","MS-TE",IF((MID(E1222,5,2))="33","EEE",IF((MID(E1222,5,2))="34","NFE",IF((MID(E1222,5,2))="35","SWE",IF((MID(E1222,5,2))="36","LLB(P)",IF((MID(E1222,5,2))="37","LLM(Pre)",IF((MID(E1222,5,2))="38","LLM(F)",IF((MID(E1222,5,2))="39","ICT",IF((MID(E1222,5,2))="40","MTCA",IF((MID(E1222,5,2))="41","MS-PH",IF((MID(E1222,5,2))="42","ARCH",IF((MID(E1222,5,2))="43","THM",IF((MID(E1222,5,2))="44","MS-SWE",IF((MID(E1222,5,2))="45","ENTRE",IF((MID(E1222,5,2))="46","M-PHARM",IF((MID(E1222,5,2))="47","CIVIL-ENG",0)))))))))))))))))))))))))))))))))))))</f>
        <v/>
      </c>
      <c r="G1222" s="90">
        <f>IF((LEFT(E1222,3))="063","Fall-2006",IF((LEFT(E1222,3))="071","Spring-2007",IF((LEFT(E1222,3))="072","Summer-2007",IF((LEFT(E1222,3))="073","Fall-2007",IF((LEFT(E1222,3))="081","Spring-2008",IF((LEFT(E1222,3))="082","Summer-2008",IF((LEFT(E1222,3))="083","Fall-2008",IF((LEFT(E1222,3))="091","Spring-2009",IF((LEFT(E1222,3))="092","Summer-2009",IF((LEFT(E1222,3))="093","Fall-2009",IF((LEFT(E1222,3))="101","Spring-2010",IF((LEFT(E1222,3))="102","Summer-2010",IF((LEFT(E1222,3))="103","Fall-2010",IF((LEFT(E1222,3))="111","Spring-2011",IF((LEFT(E1222,3))="112","Summer-2011",IF((LEFT(E1222,3))="113","Fall-2011",IF((LEFT(E1222,3))="121","Spring-2012",IF((LEFT(E1222,3))="122","Summer-2012",IF((LEFT(E1222,3))="123","Fall-2012",IF((LEFT(E1222,3))="131","Spring-2013",IF((LEFT(E1222,3))="132","Summer-2013",IF((LEFT(E1222,3))="133","Fall-2013",IF((LEFT(E1222,3))="141","Spring-2014",IF((LEFT(E1222,3))="142","Summer-2014",IF((LEFT(E1222,3))="143","Fall-2014",0)))))))))))))))))))))))))</f>
        <v/>
      </c>
      <c r="H1222" s="77" t="inlineStr">
        <is>
          <t>Fall 2014</t>
        </is>
      </c>
      <c r="I1222" s="71" t="inlineStr">
        <is>
          <t>-</t>
        </is>
      </c>
      <c r="J1222" s="77" t="inlineStr">
        <is>
          <t>-</t>
        </is>
      </c>
      <c r="K1222" s="77" t="inlineStr">
        <is>
          <t>147/7/5/D, South
Jatrabari, Dhaka</t>
        </is>
      </c>
      <c r="L1222" s="77" t="inlineStr">
        <is>
          <t>Vill &amp; PO: Uttempur, PS:
Rajapur, Jhalakhati</t>
        </is>
      </c>
      <c r="M1222" s="76" t="inlineStr">
        <is>
          <t>8801751111167</t>
        </is>
      </c>
      <c r="N1222" s="77" t="inlineStr">
        <is>
          <t>m.a.mijan@yahoo.com</t>
        </is>
      </c>
    </row>
    <row customHeight="1" ht="12.75" r="1223" s="161">
      <c r="A1223" s="10" t="n"/>
      <c r="B1223" s="85" t="n">
        <v>1226</v>
      </c>
      <c r="C1223" s="77" t="n"/>
      <c r="D1223" s="98" t="inlineStr">
        <is>
          <t>Monoranjan Kha</t>
        </is>
      </c>
      <c r="E1223" s="98" t="inlineStr">
        <is>
          <t>113-23-2660</t>
        </is>
      </c>
      <c r="F1223" s="49">
        <f>IF((MID(E1223,5,2))="10","ENG",IF((MID(E1223,5,2))="11","BBA",IF((MID(E1223,5,2))="12","MBA(E)",IF((MID(E1223,5,2))="14","MBA",IF((MID(E1223,5,2))="15","CSE",IF((MID(E1223,5,2))="16","CIS",IF((MID(E1223,5,2))="17","MS-MIS",IF((MID(E1223,5,2))="18","B.COM",IF((MID(E1223,5,2))="19","ETE",IF((MID(E1223,5,2))="20","CS",IF((MID(E1223,5,2))="21","MA-ENG(P)",IF((MID(E1223,5,2))="22","MA-ENG(F)",IF((MID(E1223,5,2))="23","TE",IF((MID(E1223,5,2))="24","JMC",IF((MID(E1223,5,2))="25","MS-CSE",IF((MID(E1223,5,2))="26","LLB(H)",IF((MID(E1223,5,2))="27","BRE",IF((MID(E1223,5,2))="28","MSS-JMC",IF((MID(E1223,5,2))="29","PHARMACY",IF((MID(E1223,5,2))="30","ESDM",IF((MID(E1223,5,2))="31","MS-ETE",IF((MID(E1223,5,2))="32","MS-TE",IF((MID(E1223,5,2))="33","EEE",IF((MID(E1223,5,2))="34","NFE",IF((MID(E1223,5,2))="35","SWE",IF((MID(E1223,5,2))="36","LLB(P)",IF((MID(E1223,5,2))="37","LLM(Pre)",IF((MID(E1223,5,2))="38","LLM(F)",IF((MID(E1223,5,2))="39","ICT",IF((MID(E1223,5,2))="40","MTCA",IF((MID(E1223,5,2))="41","MS-PH",IF((MID(E1223,5,2))="42","ARCH",IF((MID(E1223,5,2))="43","THM",IF((MID(E1223,5,2))="44","MS-SWE",IF((MID(E1223,5,2))="45","ENTRE",IF((MID(E1223,5,2))="46","M-PHARM",IF((MID(E1223,5,2))="47","CIVIL-ENG",0)))))))))))))))))))))))))))))))))))))</f>
        <v/>
      </c>
      <c r="G1223" s="90">
        <f>IF((LEFT(E1223,3))="063","Fall-2006",IF((LEFT(E1223,3))="071","Spring-2007",IF((LEFT(E1223,3))="072","Summer-2007",IF((LEFT(E1223,3))="073","Fall-2007",IF((LEFT(E1223,3))="081","Spring-2008",IF((LEFT(E1223,3))="082","Summer-2008",IF((LEFT(E1223,3))="083","Fall-2008",IF((LEFT(E1223,3))="091","Spring-2009",IF((LEFT(E1223,3))="092","Summer-2009",IF((LEFT(E1223,3))="093","Fall-2009",IF((LEFT(E1223,3))="101","Spring-2010",IF((LEFT(E1223,3))="102","Summer-2010",IF((LEFT(E1223,3))="103","Fall-2010",IF((LEFT(E1223,3))="111","Spring-2011",IF((LEFT(E1223,3))="112","Summer-2011",IF((LEFT(E1223,3))="113","Fall-2011",IF((LEFT(E1223,3))="121","Spring-2012",IF((LEFT(E1223,3))="122","Summer-2012",IF((LEFT(E1223,3))="123","Fall-2012",IF((LEFT(E1223,3))="131","Spring-2013",IF((LEFT(E1223,3))="132","Summer-2013",IF((LEFT(E1223,3))="133","Fall-2013",IF((LEFT(E1223,3))="141","Spring-2014",IF((LEFT(E1223,3))="142","Summer-2014",IF((LEFT(E1223,3))="143","Fall-2014",0)))))))))))))))))))))))))</f>
        <v/>
      </c>
      <c r="H1223" s="77" t="inlineStr">
        <is>
          <t>Summer
2015</t>
        </is>
      </c>
      <c r="I1223" s="71" t="inlineStr">
        <is>
          <t>-</t>
        </is>
      </c>
      <c r="J1223" s="77" t="inlineStr">
        <is>
          <t>-</t>
        </is>
      </c>
      <c r="K1223" s="77" t="inlineStr">
        <is>
          <t>-</t>
        </is>
      </c>
      <c r="L1223" s="77" t="inlineStr">
        <is>
          <t>Vill: Dalipara, PO: Toper
Bari, Dhamrai, Dhaka</t>
        </is>
      </c>
      <c r="M1223" s="76" t="inlineStr">
        <is>
          <t>8801733615531</t>
        </is>
      </c>
      <c r="N1223" s="77" t="inlineStr">
        <is>
          <t>monoranjankha@gmial.com</t>
        </is>
      </c>
    </row>
    <row customHeight="1" ht="12.75" r="1224" s="161">
      <c r="A1224" s="10" t="n"/>
      <c r="B1224" s="85" t="n">
        <v>1227</v>
      </c>
      <c r="C1224" s="77" t="n"/>
      <c r="D1224" s="98" t="inlineStr">
        <is>
          <t>Shadia Afrin</t>
        </is>
      </c>
      <c r="E1224" s="98" t="inlineStr">
        <is>
          <t>111-15-1170</t>
        </is>
      </c>
      <c r="F1224" s="49">
        <f>IF((MID(E1224,5,2))="10","ENG",IF((MID(E1224,5,2))="11","BBA",IF((MID(E1224,5,2))="12","MBA(E)",IF((MID(E1224,5,2))="14","MBA",IF((MID(E1224,5,2))="15","CSE",IF((MID(E1224,5,2))="16","CIS",IF((MID(E1224,5,2))="17","MS-MIS",IF((MID(E1224,5,2))="18","B.COM",IF((MID(E1224,5,2))="19","ETE",IF((MID(E1224,5,2))="20","CS",IF((MID(E1224,5,2))="21","MA-ENG(P)",IF((MID(E1224,5,2))="22","MA-ENG(F)",IF((MID(E1224,5,2))="23","TE",IF((MID(E1224,5,2))="24","JMC",IF((MID(E1224,5,2))="25","MS-CSE",IF((MID(E1224,5,2))="26","LLB(H)",IF((MID(E1224,5,2))="27","BRE",IF((MID(E1224,5,2))="28","MSS-JMC",IF((MID(E1224,5,2))="29","PHARMACY",IF((MID(E1224,5,2))="30","ESDM",IF((MID(E1224,5,2))="31","MS-ETE",IF((MID(E1224,5,2))="32","MS-TE",IF((MID(E1224,5,2))="33","EEE",IF((MID(E1224,5,2))="34","NFE",IF((MID(E1224,5,2))="35","SWE",IF((MID(E1224,5,2))="36","LLB(P)",IF((MID(E1224,5,2))="37","LLM(Pre)",IF((MID(E1224,5,2))="38","LLM(F)",IF((MID(E1224,5,2))="39","ICT",IF((MID(E1224,5,2))="40","MTCA",IF((MID(E1224,5,2))="41","MS-PH",IF((MID(E1224,5,2))="42","ARCH",IF((MID(E1224,5,2))="43","THM",IF((MID(E1224,5,2))="44","MS-SWE",IF((MID(E1224,5,2))="45","ENTRE",IF((MID(E1224,5,2))="46","M-PHARM",IF((MID(E1224,5,2))="47","CIVIL-ENG",0)))))))))))))))))))))))))))))))))))))</f>
        <v/>
      </c>
      <c r="G1224" s="90">
        <f>IF((LEFT(E1224,3))="063","Fall-2006",IF((LEFT(E1224,3))="071","Spring-2007",IF((LEFT(E1224,3))="072","Summer-2007",IF((LEFT(E1224,3))="073","Fall-2007",IF((LEFT(E1224,3))="081","Spring-2008",IF((LEFT(E1224,3))="082","Summer-2008",IF((LEFT(E1224,3))="083","Fall-2008",IF((LEFT(E1224,3))="091","Spring-2009",IF((LEFT(E1224,3))="092","Summer-2009",IF((LEFT(E1224,3))="093","Fall-2009",IF((LEFT(E1224,3))="101","Spring-2010",IF((LEFT(E1224,3))="102","Summer-2010",IF((LEFT(E1224,3))="103","Fall-2010",IF((LEFT(E1224,3))="111","Spring-2011",IF((LEFT(E1224,3))="112","Summer-2011",IF((LEFT(E1224,3))="113","Fall-2011",IF((LEFT(E1224,3))="121","Spring-2012",IF((LEFT(E1224,3))="122","Summer-2012",IF((LEFT(E1224,3))="123","Fall-2012",IF((LEFT(E1224,3))="131","Spring-2013",IF((LEFT(E1224,3))="132","Summer-2013",IF((LEFT(E1224,3))="133","Fall-2013",IF((LEFT(E1224,3))="141","Spring-2014",IF((LEFT(E1224,3))="142","Summer-2014",IF((LEFT(E1224,3))="143","Fall-2014",0)))))))))))))))))))))))))</f>
        <v/>
      </c>
      <c r="H1224" s="77" t="inlineStr">
        <is>
          <t>Fall 2013</t>
        </is>
      </c>
      <c r="I1224" s="71" t="inlineStr">
        <is>
          <t>-</t>
        </is>
      </c>
      <c r="J1224" s="77" t="inlineStr">
        <is>
          <t>-</t>
        </is>
      </c>
      <c r="K1224" s="77" t="inlineStr">
        <is>
          <t>Vill: Majgunni PO: Khalispur
Khulna-9000</t>
        </is>
      </c>
      <c r="L1224" s="77" t="inlineStr">
        <is>
          <t>Vill: Majgunni PO: Khalispur
Khulna-9000</t>
        </is>
      </c>
      <c r="M1224" s="76" t="inlineStr">
        <is>
          <t>8801985344252</t>
        </is>
      </c>
      <c r="N1224" s="77" t="inlineStr">
        <is>
          <t>shadiaafrin6464@ymail.com</t>
        </is>
      </c>
    </row>
    <row customHeight="1" ht="12.75" r="1225" s="161">
      <c r="A1225" s="10" t="n"/>
      <c r="B1225" s="85" t="n">
        <v>1228</v>
      </c>
      <c r="C1225" s="77" t="n"/>
      <c r="D1225" s="98" t="inlineStr">
        <is>
          <t>Fatimatuzzohra</t>
        </is>
      </c>
      <c r="E1225" s="98" t="inlineStr">
        <is>
          <t>132-14-1153</t>
        </is>
      </c>
      <c r="F1225" s="49">
        <f>IF((MID(E1225,5,2))="10","ENG",IF((MID(E1225,5,2))="11","BBA",IF((MID(E1225,5,2))="12","MBA(E)",IF((MID(E1225,5,2))="14","MBA",IF((MID(E1225,5,2))="15","CSE",IF((MID(E1225,5,2))="16","CIS",IF((MID(E1225,5,2))="17","MS-MIS",IF((MID(E1225,5,2))="18","B.COM",IF((MID(E1225,5,2))="19","ETE",IF((MID(E1225,5,2))="20","CS",IF((MID(E1225,5,2))="21","MA-ENG(P)",IF((MID(E1225,5,2))="22","MA-ENG(F)",IF((MID(E1225,5,2))="23","TE",IF((MID(E1225,5,2))="24","JMC",IF((MID(E1225,5,2))="25","MS-CSE",IF((MID(E1225,5,2))="26","LLB(H)",IF((MID(E1225,5,2))="27","BRE",IF((MID(E1225,5,2))="28","MSS-JMC",IF((MID(E1225,5,2))="29","PHARMACY",IF((MID(E1225,5,2))="30","ESDM",IF((MID(E1225,5,2))="31","MS-ETE",IF((MID(E1225,5,2))="32","MS-TE",IF((MID(E1225,5,2))="33","EEE",IF((MID(E1225,5,2))="34","NFE",IF((MID(E1225,5,2))="35","SWE",IF((MID(E1225,5,2))="36","LLB(P)",IF((MID(E1225,5,2))="37","LLM(Pre)",IF((MID(E1225,5,2))="38","LLM(F)",IF((MID(E1225,5,2))="39","ICT",IF((MID(E1225,5,2))="40","MTCA",IF((MID(E1225,5,2))="41","MS-PH",IF((MID(E1225,5,2))="42","ARCH",IF((MID(E1225,5,2))="43","THM",IF((MID(E1225,5,2))="44","MS-SWE",IF((MID(E1225,5,2))="45","ENTRE",IF((MID(E1225,5,2))="46","M-PHARM",IF((MID(E1225,5,2))="47","CIVIL-ENG",0)))))))))))))))))))))))))))))))))))))</f>
        <v/>
      </c>
      <c r="G1225" s="90">
        <f>IF((LEFT(E1225,3))="063","Fall-2006",IF((LEFT(E1225,3))="071","Spring-2007",IF((LEFT(E1225,3))="072","Summer-2007",IF((LEFT(E1225,3))="073","Fall-2007",IF((LEFT(E1225,3))="081","Spring-2008",IF((LEFT(E1225,3))="082","Summer-2008",IF((LEFT(E1225,3))="083","Fall-2008",IF((LEFT(E1225,3))="091","Spring-2009",IF((LEFT(E1225,3))="092","Summer-2009",IF((LEFT(E1225,3))="093","Fall-2009",IF((LEFT(E1225,3))="101","Spring-2010",IF((LEFT(E1225,3))="102","Summer-2010",IF((LEFT(E1225,3))="103","Fall-2010",IF((LEFT(E1225,3))="111","Spring-2011",IF((LEFT(E1225,3))="112","Summer-2011",IF((LEFT(E1225,3))="113","Fall-2011",IF((LEFT(E1225,3))="121","Spring-2012",IF((LEFT(E1225,3))="122","Summer-2012",IF((LEFT(E1225,3))="123","Fall-2012",IF((LEFT(E1225,3))="131","Spring-2013",IF((LEFT(E1225,3))="132","Summer-2013",IF((LEFT(E1225,3))="133","Fall-2013",IF((LEFT(E1225,3))="141","Spring-2014",IF((LEFT(E1225,3))="142","Summer-2014",IF((LEFT(E1225,3))="143","Fall-2014",0)))))))))))))))))))))))))</f>
        <v/>
      </c>
      <c r="H1225" s="77" t="inlineStr">
        <is>
          <t>Summer
2014</t>
        </is>
      </c>
      <c r="I1225" s="71" t="inlineStr">
        <is>
          <t>-</t>
        </is>
      </c>
      <c r="J1225" s="77" t="inlineStr">
        <is>
          <t>-</t>
        </is>
      </c>
      <c r="K1225" s="77" t="inlineStr">
        <is>
          <t>133 West Nakhalpara
Lucas, Dhaka-1215</t>
        </is>
      </c>
      <c r="L1225" s="77" t="inlineStr">
        <is>
          <t>133 West Nakhalpara
Lucas, Dhaka-1215</t>
        </is>
      </c>
      <c r="M1225" s="76" t="inlineStr">
        <is>
          <t>8801989131866</t>
        </is>
      </c>
      <c r="N1225" s="77" t="inlineStr">
        <is>
          <t>fatimatuzzohramoushi@yahoo.com</t>
        </is>
      </c>
    </row>
    <row customHeight="1" ht="12.75" r="1226" s="161">
      <c r="A1226" s="10" t="n"/>
      <c r="B1226" s="85" t="n">
        <v>1229</v>
      </c>
      <c r="C1226" s="77" t="n"/>
      <c r="D1226" s="98" t="inlineStr">
        <is>
          <t>Arafat Hossain</t>
        </is>
      </c>
      <c r="E1226" s="98" t="inlineStr">
        <is>
          <t>122-33-1046</t>
        </is>
      </c>
      <c r="F1226" s="49">
        <f>IF((MID(E1226,5,2))="10","ENG",IF((MID(E1226,5,2))="11","BBA",IF((MID(E1226,5,2))="12","MBA(E)",IF((MID(E1226,5,2))="14","MBA",IF((MID(E1226,5,2))="15","CSE",IF((MID(E1226,5,2))="16","CIS",IF((MID(E1226,5,2))="17","MS-MIS",IF((MID(E1226,5,2))="18","B.COM",IF((MID(E1226,5,2))="19","ETE",IF((MID(E1226,5,2))="20","CS",IF((MID(E1226,5,2))="21","MA-ENG(P)",IF((MID(E1226,5,2))="22","MA-ENG(F)",IF((MID(E1226,5,2))="23","TE",IF((MID(E1226,5,2))="24","JMC",IF((MID(E1226,5,2))="25","MS-CSE",IF((MID(E1226,5,2))="26","LLB(H)",IF((MID(E1226,5,2))="27","BRE",IF((MID(E1226,5,2))="28","MSS-JMC",IF((MID(E1226,5,2))="29","PHARMACY",IF((MID(E1226,5,2))="30","ESDM",IF((MID(E1226,5,2))="31","MS-ETE",IF((MID(E1226,5,2))="32","MS-TE",IF((MID(E1226,5,2))="33","EEE",IF((MID(E1226,5,2))="34","NFE",IF((MID(E1226,5,2))="35","SWE",IF((MID(E1226,5,2))="36","LLB(P)",IF((MID(E1226,5,2))="37","LLM(Pre)",IF((MID(E1226,5,2))="38","LLM(F)",IF((MID(E1226,5,2))="39","ICT",IF((MID(E1226,5,2))="40","MTCA",IF((MID(E1226,5,2))="41","MS-PH",IF((MID(E1226,5,2))="42","ARCH",IF((MID(E1226,5,2))="43","THM",IF((MID(E1226,5,2))="44","MS-SWE",IF((MID(E1226,5,2))="45","ENTRE",IF((MID(E1226,5,2))="46","M-PHARM",IF((MID(E1226,5,2))="47","CIVIL-ENG",0)))))))))))))))))))))))))))))))))))))</f>
        <v/>
      </c>
      <c r="G1226" s="90">
        <f>IF((LEFT(E1226,3))="063","Fall-2006",IF((LEFT(E1226,3))="071","Spring-2007",IF((LEFT(E1226,3))="072","Summer-2007",IF((LEFT(E1226,3))="073","Fall-2007",IF((LEFT(E1226,3))="081","Spring-2008",IF((LEFT(E1226,3))="082","Summer-2008",IF((LEFT(E1226,3))="083","Fall-2008",IF((LEFT(E1226,3))="091","Spring-2009",IF((LEFT(E1226,3))="092","Summer-2009",IF((LEFT(E1226,3))="093","Fall-2009",IF((LEFT(E1226,3))="101","Spring-2010",IF((LEFT(E1226,3))="102","Summer-2010",IF((LEFT(E1226,3))="103","Fall-2010",IF((LEFT(E1226,3))="111","Spring-2011",IF((LEFT(E1226,3))="112","Summer-2011",IF((LEFT(E1226,3))="113","Fall-2011",IF((LEFT(E1226,3))="121","Spring-2012",IF((LEFT(E1226,3))="122","Summer-2012",IF((LEFT(E1226,3))="123","Fall-2012",IF((LEFT(E1226,3))="131","Spring-2013",IF((LEFT(E1226,3))="132","Summer-2013",IF((LEFT(E1226,3))="133","Fall-2013",IF((LEFT(E1226,3))="141","Spring-2014",IF((LEFT(E1226,3))="142","Summer-2014",IF((LEFT(E1226,3))="143","Fall-2014",0)))))))))))))))))))))))))</f>
        <v/>
      </c>
      <c r="H1226" s="77" t="inlineStr">
        <is>
          <t>Summer
2015</t>
        </is>
      </c>
      <c r="I1226" s="71" t="inlineStr">
        <is>
          <t>-</t>
        </is>
      </c>
      <c r="J1226" s="77" t="inlineStr">
        <is>
          <t>-</t>
        </is>
      </c>
      <c r="K1226" s="77" t="inlineStr">
        <is>
          <t>11/D, 2nd Floor, Green
Road Staff Quarter
Klabagan, Dhaka-1205</t>
        </is>
      </c>
      <c r="L1226" s="77" t="inlineStr">
        <is>
          <t>Vill: Nizdebpur, PO: 
Khoritola, PS: Kaliganj
Satkhira</t>
        </is>
      </c>
      <c r="M1226" s="76" t="inlineStr">
        <is>
          <t>8801914827533</t>
        </is>
      </c>
      <c r="N1226" s="77" t="inlineStr">
        <is>
          <t>arafatdiu12@gmail.com</t>
        </is>
      </c>
    </row>
    <row customHeight="1" ht="12.75" r="1227" s="161">
      <c r="A1227" s="10" t="n"/>
      <c r="B1227" s="85" t="n">
        <v>1230</v>
      </c>
      <c r="C1227" s="77" t="n"/>
      <c r="D1227" s="98" t="inlineStr">
        <is>
          <t>Md. Mizan Abdullah
Tuhin</t>
        </is>
      </c>
      <c r="E1227" s="98" t="inlineStr">
        <is>
          <t>103-33-260</t>
        </is>
      </c>
      <c r="F1227" s="49">
        <f>IF((MID(E1227,5,2))="10","ENG",IF((MID(E1227,5,2))="11","BBA",IF((MID(E1227,5,2))="12","MBA(E)",IF((MID(E1227,5,2))="14","MBA",IF((MID(E1227,5,2))="15","CSE",IF((MID(E1227,5,2))="16","CIS",IF((MID(E1227,5,2))="17","MS-MIS",IF((MID(E1227,5,2))="18","B.COM",IF((MID(E1227,5,2))="19","ETE",IF((MID(E1227,5,2))="20","CS",IF((MID(E1227,5,2))="21","MA-ENG(P)",IF((MID(E1227,5,2))="22","MA-ENG(F)",IF((MID(E1227,5,2))="23","TE",IF((MID(E1227,5,2))="24","JMC",IF((MID(E1227,5,2))="25","MS-CSE",IF((MID(E1227,5,2))="26","LLB(H)",IF((MID(E1227,5,2))="27","BRE",IF((MID(E1227,5,2))="28","MSS-JMC",IF((MID(E1227,5,2))="29","PHARMACY",IF((MID(E1227,5,2))="30","ESDM",IF((MID(E1227,5,2))="31","MS-ETE",IF((MID(E1227,5,2))="32","MS-TE",IF((MID(E1227,5,2))="33","EEE",IF((MID(E1227,5,2))="34","NFE",IF((MID(E1227,5,2))="35","SWE",IF((MID(E1227,5,2))="36","LLB(P)",IF((MID(E1227,5,2))="37","LLM(Pre)",IF((MID(E1227,5,2))="38","LLM(F)",IF((MID(E1227,5,2))="39","ICT",IF((MID(E1227,5,2))="40","MTCA",IF((MID(E1227,5,2))="41","MS-PH",IF((MID(E1227,5,2))="42","ARCH",IF((MID(E1227,5,2))="43","THM",IF((MID(E1227,5,2))="44","MS-SWE",IF((MID(E1227,5,2))="45","ENTRE",IF((MID(E1227,5,2))="46","M-PHARM",IF((MID(E1227,5,2))="47","CIVIL-ENG",0)))))))))))))))))))))))))))))))))))))</f>
        <v/>
      </c>
      <c r="G1227" s="90">
        <f>IF((LEFT(E1227,3))="063","Fall-2006",IF((LEFT(E1227,3))="071","Spring-2007",IF((LEFT(E1227,3))="072","Summer-2007",IF((LEFT(E1227,3))="073","Fall-2007",IF((LEFT(E1227,3))="081","Spring-2008",IF((LEFT(E1227,3))="082","Summer-2008",IF((LEFT(E1227,3))="083","Fall-2008",IF((LEFT(E1227,3))="091","Spring-2009",IF((LEFT(E1227,3))="092","Summer-2009",IF((LEFT(E1227,3))="093","Fall-2009",IF((LEFT(E1227,3))="101","Spring-2010",IF((LEFT(E1227,3))="102","Summer-2010",IF((LEFT(E1227,3))="103","Fall-2010",IF((LEFT(E1227,3))="111","Spring-2011",IF((LEFT(E1227,3))="112","Summer-2011",IF((LEFT(E1227,3))="113","Fall-2011",IF((LEFT(E1227,3))="121","Spring-2012",IF((LEFT(E1227,3))="122","Summer-2012",IF((LEFT(E1227,3))="123","Fall-2012",IF((LEFT(E1227,3))="131","Spring-2013",IF((LEFT(E1227,3))="132","Summer-2013",IF((LEFT(E1227,3))="133","Fall-2013",IF((LEFT(E1227,3))="141","Spring-2014",IF((LEFT(E1227,3))="142","Summer-2014",IF((LEFT(E1227,3))="143","Fall-2014",0)))))))))))))))))))))))))</f>
        <v/>
      </c>
      <c r="H1227" s="77" t="inlineStr">
        <is>
          <t>Summer
2014</t>
        </is>
      </c>
      <c r="I1227" s="71" t="inlineStr">
        <is>
          <t>-</t>
        </is>
      </c>
      <c r="J1227" s="77" t="inlineStr">
        <is>
          <t>-</t>
        </is>
      </c>
      <c r="K1227" s="77" t="inlineStr">
        <is>
          <t>H#658/Ka, Vill: Laxmikal
PO: Baraigram, Natore</t>
        </is>
      </c>
      <c r="L1227" s="77" t="inlineStr">
        <is>
          <t>H#658/Ka, Vill: Laxmikal
PO: Baraigram, Natore</t>
        </is>
      </c>
      <c r="M1227" s="76" t="inlineStr">
        <is>
          <t>8801515620634</t>
        </is>
      </c>
      <c r="N1227" s="77" t="inlineStr">
        <is>
          <t>tuhin.daffodil260@gmail.com</t>
        </is>
      </c>
    </row>
    <row customHeight="1" ht="12.75" r="1228" s="161">
      <c r="A1228" s="10" t="n"/>
      <c r="B1228" s="85" t="n">
        <v>1231</v>
      </c>
      <c r="C1228" s="77" t="n"/>
      <c r="D1228" s="98" t="inlineStr">
        <is>
          <t>Md. Ahsan Habib</t>
        </is>
      </c>
      <c r="E1228" s="98" t="inlineStr">
        <is>
          <t>112-33-634</t>
        </is>
      </c>
      <c r="F1228" s="49">
        <f>IF((MID(E1228,5,2))="10","ENG",IF((MID(E1228,5,2))="11","BBA",IF((MID(E1228,5,2))="12","MBA(E)",IF((MID(E1228,5,2))="14","MBA",IF((MID(E1228,5,2))="15","CSE",IF((MID(E1228,5,2))="16","CIS",IF((MID(E1228,5,2))="17","MS-MIS",IF((MID(E1228,5,2))="18","B.COM",IF((MID(E1228,5,2))="19","ETE",IF((MID(E1228,5,2))="20","CS",IF((MID(E1228,5,2))="21","MA-ENG(P)",IF((MID(E1228,5,2))="22","MA-ENG(F)",IF((MID(E1228,5,2))="23","TE",IF((MID(E1228,5,2))="24","JMC",IF((MID(E1228,5,2))="25","MS-CSE",IF((MID(E1228,5,2))="26","LLB(H)",IF((MID(E1228,5,2))="27","BRE",IF((MID(E1228,5,2))="28","MSS-JMC",IF((MID(E1228,5,2))="29","PHARMACY",IF((MID(E1228,5,2))="30","ESDM",IF((MID(E1228,5,2))="31","MS-ETE",IF((MID(E1228,5,2))="32","MS-TE",IF((MID(E1228,5,2))="33","EEE",IF((MID(E1228,5,2))="34","NFE",IF((MID(E1228,5,2))="35","SWE",IF((MID(E1228,5,2))="36","LLB(P)",IF((MID(E1228,5,2))="37","LLM(Pre)",IF((MID(E1228,5,2))="38","LLM(F)",IF((MID(E1228,5,2))="39","ICT",IF((MID(E1228,5,2))="40","MTCA",IF((MID(E1228,5,2))="41","MS-PH",IF((MID(E1228,5,2))="42","ARCH",IF((MID(E1228,5,2))="43","THM",IF((MID(E1228,5,2))="44","MS-SWE",IF((MID(E1228,5,2))="45","ENTRE",IF((MID(E1228,5,2))="46","M-PHARM",IF((MID(E1228,5,2))="47","CIVIL-ENG",0)))))))))))))))))))))))))))))))))))))</f>
        <v/>
      </c>
      <c r="G1228" s="90">
        <f>IF((LEFT(E1228,3))="063","Fall-2006",IF((LEFT(E1228,3))="071","Spring-2007",IF((LEFT(E1228,3))="072","Summer-2007",IF((LEFT(E1228,3))="073","Fall-2007",IF((LEFT(E1228,3))="081","Spring-2008",IF((LEFT(E1228,3))="082","Summer-2008",IF((LEFT(E1228,3))="083","Fall-2008",IF((LEFT(E1228,3))="091","Spring-2009",IF((LEFT(E1228,3))="092","Summer-2009",IF((LEFT(E1228,3))="093","Fall-2009",IF((LEFT(E1228,3))="101","Spring-2010",IF((LEFT(E1228,3))="102","Summer-2010",IF((LEFT(E1228,3))="103","Fall-2010",IF((LEFT(E1228,3))="111","Spring-2011",IF((LEFT(E1228,3))="112","Summer-2011",IF((LEFT(E1228,3))="113","Fall-2011",IF((LEFT(E1228,3))="121","Spring-2012",IF((LEFT(E1228,3))="122","Summer-2012",IF((LEFT(E1228,3))="123","Fall-2012",IF((LEFT(E1228,3))="131","Spring-2013",IF((LEFT(E1228,3))="132","Summer-2013",IF((LEFT(E1228,3))="133","Fall-2013",IF((LEFT(E1228,3))="141","Spring-2014",IF((LEFT(E1228,3))="142","Summer-2014",IF((LEFT(E1228,3))="143","Fall-2014",0)))))))))))))))))))))))))</f>
        <v/>
      </c>
      <c r="H1228" s="77" t="inlineStr">
        <is>
          <t>Fall 2014</t>
        </is>
      </c>
      <c r="I1228" s="71" t="inlineStr">
        <is>
          <t>-</t>
        </is>
      </c>
      <c r="J1228" s="77" t="inlineStr">
        <is>
          <t>-</t>
        </is>
      </c>
      <c r="K1228" s="77" t="inlineStr">
        <is>
          <t>H#22/1, R#1, Kallyanpur
Dhaka</t>
        </is>
      </c>
      <c r="L1228" s="77" t="inlineStr">
        <is>
          <t>Vill: Chhmka, PO: Chhmka
Thana: Sherpur, Dist: Bogra</t>
        </is>
      </c>
      <c r="M1228" s="76" t="inlineStr">
        <is>
          <t>8801729870828</t>
        </is>
      </c>
      <c r="N1228" s="77" t="inlineStr">
        <is>
          <t>ahraju.mr@gmail.com</t>
        </is>
      </c>
    </row>
    <row customHeight="1" ht="25.5" r="1229" s="161">
      <c r="A1229" s="10" t="n"/>
      <c r="B1229" s="85" t="n">
        <v>1232</v>
      </c>
      <c r="C1229" s="77" t="n"/>
      <c r="D1229" s="98" t="inlineStr">
        <is>
          <t>Md. Obydul Islam</t>
        </is>
      </c>
      <c r="E1229" s="98" t="inlineStr">
        <is>
          <t>112-33-577</t>
        </is>
      </c>
      <c r="F1229" s="49">
        <f>IF((MID(E1229,5,2))="10","ENG",IF((MID(E1229,5,2))="11","BBA",IF((MID(E1229,5,2))="12","MBA(E)",IF((MID(E1229,5,2))="14","MBA",IF((MID(E1229,5,2))="15","CSE",IF((MID(E1229,5,2))="16","CIS",IF((MID(E1229,5,2))="17","MS-MIS",IF((MID(E1229,5,2))="18","B.COM",IF((MID(E1229,5,2))="19","ETE",IF((MID(E1229,5,2))="20","CS",IF((MID(E1229,5,2))="21","MA-ENG(P)",IF((MID(E1229,5,2))="22","MA-ENG(F)",IF((MID(E1229,5,2))="23","TE",IF((MID(E1229,5,2))="24","JMC",IF((MID(E1229,5,2))="25","MS-CSE",IF((MID(E1229,5,2))="26","LLB(H)",IF((MID(E1229,5,2))="27","BRE",IF((MID(E1229,5,2))="28","MSS-JMC",IF((MID(E1229,5,2))="29","PHARMACY",IF((MID(E1229,5,2))="30","ESDM",IF((MID(E1229,5,2))="31","MS-ETE",IF((MID(E1229,5,2))="32","MS-TE",IF((MID(E1229,5,2))="33","EEE",IF((MID(E1229,5,2))="34","NFE",IF((MID(E1229,5,2))="35","SWE",IF((MID(E1229,5,2))="36","LLB(P)",IF((MID(E1229,5,2))="37","LLM(Pre)",IF((MID(E1229,5,2))="38","LLM(F)",IF((MID(E1229,5,2))="39","ICT",IF((MID(E1229,5,2))="40","MTCA",IF((MID(E1229,5,2))="41","MS-PH",IF((MID(E1229,5,2))="42","ARCH",IF((MID(E1229,5,2))="43","THM",IF((MID(E1229,5,2))="44","MS-SWE",IF((MID(E1229,5,2))="45","ENTRE",IF((MID(E1229,5,2))="46","M-PHARM",IF((MID(E1229,5,2))="47","CIVIL-ENG",0)))))))))))))))))))))))))))))))))))))</f>
        <v/>
      </c>
      <c r="G1229" s="90">
        <f>IF((LEFT(E1229,3))="063","Fall-2006",IF((LEFT(E1229,3))="071","Spring-2007",IF((LEFT(E1229,3))="072","Summer-2007",IF((LEFT(E1229,3))="073","Fall-2007",IF((LEFT(E1229,3))="081","Spring-2008",IF((LEFT(E1229,3))="082","Summer-2008",IF((LEFT(E1229,3))="083","Fall-2008",IF((LEFT(E1229,3))="091","Spring-2009",IF((LEFT(E1229,3))="092","Summer-2009",IF((LEFT(E1229,3))="093","Fall-2009",IF((LEFT(E1229,3))="101","Spring-2010",IF((LEFT(E1229,3))="102","Summer-2010",IF((LEFT(E1229,3))="103","Fall-2010",IF((LEFT(E1229,3))="111","Spring-2011",IF((LEFT(E1229,3))="112","Summer-2011",IF((LEFT(E1229,3))="113","Fall-2011",IF((LEFT(E1229,3))="121","Spring-2012",IF((LEFT(E1229,3))="122","Summer-2012",IF((LEFT(E1229,3))="123","Fall-2012",IF((LEFT(E1229,3))="131","Spring-2013",IF((LEFT(E1229,3))="132","Summer-2013",IF((LEFT(E1229,3))="133","Fall-2013",IF((LEFT(E1229,3))="141","Spring-2014",IF((LEFT(E1229,3))="142","Summer-2014",IF((LEFT(E1229,3))="143","Fall-2014",0)))))))))))))))))))))))))</f>
        <v/>
      </c>
      <c r="H1229" s="77" t="inlineStr">
        <is>
          <t>Fall 2014</t>
        </is>
      </c>
      <c r="I1229" s="71" t="inlineStr">
        <is>
          <t>Moulovibazar
Politechnic Inst.</t>
        </is>
      </c>
      <c r="J1229" s="77" t="inlineStr">
        <is>
          <t>Junior
Instructor</t>
        </is>
      </c>
      <c r="K1229" s="71" t="inlineStr">
        <is>
          <t>Moulovibazar
Politechnic Inst.</t>
        </is>
      </c>
      <c r="L1229" s="77" t="inlineStr">
        <is>
          <t>Vill &amp; PO: Doykhawer Char,
Thana:Utepur, Dist: Kurigram</t>
        </is>
      </c>
      <c r="M1229" s="76" t="inlineStr">
        <is>
          <t>8801725832912</t>
        </is>
      </c>
      <c r="N1229" s="77" t="inlineStr">
        <is>
          <t>obyduleee@gmail.com</t>
        </is>
      </c>
    </row>
    <row customHeight="1" ht="12.75" r="1230" s="161">
      <c r="A1230" s="10" t="n"/>
      <c r="B1230" s="85" t="n">
        <v>1233</v>
      </c>
      <c r="C1230" s="77" t="n"/>
      <c r="D1230" s="98" t="inlineStr">
        <is>
          <t>Md. Main Uddin 
Chowdhury</t>
        </is>
      </c>
      <c r="E1230" s="98" t="inlineStr">
        <is>
          <t>111-29-255</t>
        </is>
      </c>
      <c r="F1230" s="49">
        <f>IF((MID(E1230,5,2))="10","ENG",IF((MID(E1230,5,2))="11","BBA",IF((MID(E1230,5,2))="12","MBA(E)",IF((MID(E1230,5,2))="14","MBA",IF((MID(E1230,5,2))="15","CSE",IF((MID(E1230,5,2))="16","CIS",IF((MID(E1230,5,2))="17","MS-MIS",IF((MID(E1230,5,2))="18","B.COM",IF((MID(E1230,5,2))="19","ETE",IF((MID(E1230,5,2))="20","CS",IF((MID(E1230,5,2))="21","MA-ENG(P)",IF((MID(E1230,5,2))="22","MA-ENG(F)",IF((MID(E1230,5,2))="23","TE",IF((MID(E1230,5,2))="24","JMC",IF((MID(E1230,5,2))="25","MS-CSE",IF((MID(E1230,5,2))="26","LLB(H)",IF((MID(E1230,5,2))="27","BRE",IF((MID(E1230,5,2))="28","MSS-JMC",IF((MID(E1230,5,2))="29","PHARMACY",IF((MID(E1230,5,2))="30","ESDM",IF((MID(E1230,5,2))="31","MS-ETE",IF((MID(E1230,5,2))="32","MS-TE",IF((MID(E1230,5,2))="33","EEE",IF((MID(E1230,5,2))="34","NFE",IF((MID(E1230,5,2))="35","SWE",IF((MID(E1230,5,2))="36","LLB(P)",IF((MID(E1230,5,2))="37","LLM(Pre)",IF((MID(E1230,5,2))="38","LLM(F)",IF((MID(E1230,5,2))="39","ICT",IF((MID(E1230,5,2))="40","MTCA",IF((MID(E1230,5,2))="41","MS-PH",IF((MID(E1230,5,2))="42","ARCH",IF((MID(E1230,5,2))="43","THM",IF((MID(E1230,5,2))="44","MS-SWE",IF((MID(E1230,5,2))="45","ENTRE",IF((MID(E1230,5,2))="46","M-PHARM",IF((MID(E1230,5,2))="47","CIVIL-ENG",0)))))))))))))))))))))))))))))))))))))</f>
        <v/>
      </c>
      <c r="G1230" s="90">
        <f>IF((LEFT(E1230,3))="063","Fall-2006",IF((LEFT(E1230,3))="071","Spring-2007",IF((LEFT(E1230,3))="072","Summer-2007",IF((LEFT(E1230,3))="073","Fall-2007",IF((LEFT(E1230,3))="081","Spring-2008",IF((LEFT(E1230,3))="082","Summer-2008",IF((LEFT(E1230,3))="083","Fall-2008",IF((LEFT(E1230,3))="091","Spring-2009",IF((LEFT(E1230,3))="092","Summer-2009",IF((LEFT(E1230,3))="093","Fall-2009",IF((LEFT(E1230,3))="101","Spring-2010",IF((LEFT(E1230,3))="102","Summer-2010",IF((LEFT(E1230,3))="103","Fall-2010",IF((LEFT(E1230,3))="111","Spring-2011",IF((LEFT(E1230,3))="112","Summer-2011",IF((LEFT(E1230,3))="113","Fall-2011",IF((LEFT(E1230,3))="121","Spring-2012",IF((LEFT(E1230,3))="122","Summer-2012",IF((LEFT(E1230,3))="123","Fall-2012",IF((LEFT(E1230,3))="131","Spring-2013",IF((LEFT(E1230,3))="132","Summer-2013",IF((LEFT(E1230,3))="133","Fall-2013",IF((LEFT(E1230,3))="141","Spring-2014",IF((LEFT(E1230,3))="142","Summer-2014",IF((LEFT(E1230,3))="143","Fall-2014",0)))))))))))))))))))))))))</f>
        <v/>
      </c>
      <c r="H1230" s="77" t="inlineStr">
        <is>
          <t>Fall 2015</t>
        </is>
      </c>
      <c r="I1230" s="71" t="inlineStr">
        <is>
          <t>-</t>
        </is>
      </c>
      <c r="J1230" s="77" t="inlineStr">
        <is>
          <t>-</t>
        </is>
      </c>
      <c r="K1230" s="77" t="inlineStr">
        <is>
          <t>26/1, West Maniknagar,
Dhaka</t>
        </is>
      </c>
      <c r="L1230" s="77" t="inlineStr">
        <is>
          <t>Vill: Dhorkara, PS:
Chauddagram, Comilla</t>
        </is>
      </c>
      <c r="M1230" s="76" t="inlineStr">
        <is>
          <t>8801861149149</t>
        </is>
      </c>
      <c r="N1230" s="77" t="inlineStr">
        <is>
          <t>mainuddin255@diu.edu.bd</t>
        </is>
      </c>
    </row>
    <row customHeight="1" ht="12.75" r="1231" s="161">
      <c r="A1231" s="10" t="n"/>
      <c r="B1231" s="85" t="n">
        <v>1234</v>
      </c>
      <c r="C1231" s="77" t="n"/>
      <c r="D1231" s="98" t="inlineStr">
        <is>
          <t>Md. Tariqul Islam</t>
        </is>
      </c>
      <c r="E1231" s="98" t="inlineStr">
        <is>
          <t>111-23-2361</t>
        </is>
      </c>
      <c r="F1231" s="49">
        <f>IF((MID(E1231,5,2))="10","ENG",IF((MID(E1231,5,2))="11","BBA",IF((MID(E1231,5,2))="12","MBA(E)",IF((MID(E1231,5,2))="14","MBA",IF((MID(E1231,5,2))="15","CSE",IF((MID(E1231,5,2))="16","CIS",IF((MID(E1231,5,2))="17","MS-MIS",IF((MID(E1231,5,2))="18","B.COM",IF((MID(E1231,5,2))="19","ETE",IF((MID(E1231,5,2))="20","CS",IF((MID(E1231,5,2))="21","MA-ENG(P)",IF((MID(E1231,5,2))="22","MA-ENG(F)",IF((MID(E1231,5,2))="23","TE",IF((MID(E1231,5,2))="24","JMC",IF((MID(E1231,5,2))="25","MS-CSE",IF((MID(E1231,5,2))="26","LLB(H)",IF((MID(E1231,5,2))="27","BRE",IF((MID(E1231,5,2))="28","MSS-JMC",IF((MID(E1231,5,2))="29","PHARMACY",IF((MID(E1231,5,2))="30","ESDM",IF((MID(E1231,5,2))="31","MS-ETE",IF((MID(E1231,5,2))="32","MS-TE",IF((MID(E1231,5,2))="33","EEE",IF((MID(E1231,5,2))="34","NFE",IF((MID(E1231,5,2))="35","SWE",IF((MID(E1231,5,2))="36","LLB(P)",IF((MID(E1231,5,2))="37","LLM(Pre)",IF((MID(E1231,5,2))="38","LLM(F)",IF((MID(E1231,5,2))="39","ICT",IF((MID(E1231,5,2))="40","MTCA",IF((MID(E1231,5,2))="41","MS-PH",IF((MID(E1231,5,2))="42","ARCH",IF((MID(E1231,5,2))="43","THM",IF((MID(E1231,5,2))="44","MS-SWE",IF((MID(E1231,5,2))="45","ENTRE",IF((MID(E1231,5,2))="46","M-PHARM",IF((MID(E1231,5,2))="47","CIVIL-ENG",0)))))))))))))))))))))))))))))))))))))</f>
        <v/>
      </c>
      <c r="G1231" s="90">
        <f>IF((LEFT(E1231,3))="063","Fall-2006",IF((LEFT(E1231,3))="071","Spring-2007",IF((LEFT(E1231,3))="072","Summer-2007",IF((LEFT(E1231,3))="073","Fall-2007",IF((LEFT(E1231,3))="081","Spring-2008",IF((LEFT(E1231,3))="082","Summer-2008",IF((LEFT(E1231,3))="083","Fall-2008",IF((LEFT(E1231,3))="091","Spring-2009",IF((LEFT(E1231,3))="092","Summer-2009",IF((LEFT(E1231,3))="093","Fall-2009",IF((LEFT(E1231,3))="101","Spring-2010",IF((LEFT(E1231,3))="102","Summer-2010",IF((LEFT(E1231,3))="103","Fall-2010",IF((LEFT(E1231,3))="111","Spring-2011",IF((LEFT(E1231,3))="112","Summer-2011",IF((LEFT(E1231,3))="113","Fall-2011",IF((LEFT(E1231,3))="121","Spring-2012",IF((LEFT(E1231,3))="122","Summer-2012",IF((LEFT(E1231,3))="123","Fall-2012",IF((LEFT(E1231,3))="131","Spring-2013",IF((LEFT(E1231,3))="132","Summer-2013",IF((LEFT(E1231,3))="133","Fall-2013",IF((LEFT(E1231,3))="141","Spring-2014",IF((LEFT(E1231,3))="142","Summer-2014",IF((LEFT(E1231,3))="143","Fall-2014",0)))))))))))))))))))))))))</f>
        <v/>
      </c>
      <c r="H1231" s="77" t="inlineStr">
        <is>
          <t>Spring 2015</t>
        </is>
      </c>
      <c r="I1231" s="71" t="inlineStr">
        <is>
          <t>Scanden Text. Ltd</t>
        </is>
      </c>
      <c r="J1231" s="77" t="inlineStr">
        <is>
          <t>PO</t>
        </is>
      </c>
      <c r="K1231" s="77" t="inlineStr">
        <is>
          <t>Holidnani Bazar, Jhenaidah
7300</t>
        </is>
      </c>
      <c r="L1231" s="77" t="inlineStr">
        <is>
          <t>Holidnani Bazar, Jhenaidah
7300</t>
        </is>
      </c>
      <c r="M1231" s="76" t="inlineStr">
        <is>
          <t>8801937595091</t>
        </is>
      </c>
      <c r="N1231" s="77" t="inlineStr">
        <is>
          <t>tariqul.dyeing@gmail.com</t>
        </is>
      </c>
    </row>
    <row customHeight="1" ht="12.75" r="1232" s="161">
      <c r="A1232" s="10" t="n"/>
      <c r="B1232" s="85" t="n">
        <v>1235</v>
      </c>
      <c r="C1232" s="77" t="n"/>
      <c r="D1232" s="98" t="inlineStr">
        <is>
          <t>Mst. Jesmin Akter</t>
        </is>
      </c>
      <c r="E1232" s="98" t="inlineStr">
        <is>
          <t>111-29-287</t>
        </is>
      </c>
      <c r="F1232" s="49">
        <f>IF((MID(E1232,5,2))="10","ENG",IF((MID(E1232,5,2))="11","BBA",IF((MID(E1232,5,2))="12","MBA(E)",IF((MID(E1232,5,2))="14","MBA",IF((MID(E1232,5,2))="15","CSE",IF((MID(E1232,5,2))="16","CIS",IF((MID(E1232,5,2))="17","MS-MIS",IF((MID(E1232,5,2))="18","B.COM",IF((MID(E1232,5,2))="19","ETE",IF((MID(E1232,5,2))="20","CS",IF((MID(E1232,5,2))="21","MA-ENG(P)",IF((MID(E1232,5,2))="22","MA-ENG(F)",IF((MID(E1232,5,2))="23","TE",IF((MID(E1232,5,2))="24","JMC",IF((MID(E1232,5,2))="25","MS-CSE",IF((MID(E1232,5,2))="26","LLB(H)",IF((MID(E1232,5,2))="27","BRE",IF((MID(E1232,5,2))="28","MSS-JMC",IF((MID(E1232,5,2))="29","PHARMACY",IF((MID(E1232,5,2))="30","ESDM",IF((MID(E1232,5,2))="31","MS-ETE",IF((MID(E1232,5,2))="32","MS-TE",IF((MID(E1232,5,2))="33","EEE",IF((MID(E1232,5,2))="34","NFE",IF((MID(E1232,5,2))="35","SWE",IF((MID(E1232,5,2))="36","LLB(P)",IF((MID(E1232,5,2))="37","LLM(Pre)",IF((MID(E1232,5,2))="38","LLM(F)",IF((MID(E1232,5,2))="39","ICT",IF((MID(E1232,5,2))="40","MTCA",IF((MID(E1232,5,2))="41","MS-PH",IF((MID(E1232,5,2))="42","ARCH",IF((MID(E1232,5,2))="43","THM",IF((MID(E1232,5,2))="44","MS-SWE",IF((MID(E1232,5,2))="45","ENTRE",IF((MID(E1232,5,2))="46","M-PHARM",IF((MID(E1232,5,2))="47","CIVIL-ENG",0)))))))))))))))))))))))))))))))))))))</f>
        <v/>
      </c>
      <c r="G1232" s="90">
        <f>IF((LEFT(E1232,3))="063","Fall-2006",IF((LEFT(E1232,3))="071","Spring-2007",IF((LEFT(E1232,3))="072","Summer-2007",IF((LEFT(E1232,3))="073","Fall-2007",IF((LEFT(E1232,3))="081","Spring-2008",IF((LEFT(E1232,3))="082","Summer-2008",IF((LEFT(E1232,3))="083","Fall-2008",IF((LEFT(E1232,3))="091","Spring-2009",IF((LEFT(E1232,3))="092","Summer-2009",IF((LEFT(E1232,3))="093","Fall-2009",IF((LEFT(E1232,3))="101","Spring-2010",IF((LEFT(E1232,3))="102","Summer-2010",IF((LEFT(E1232,3))="103","Fall-2010",IF((LEFT(E1232,3))="111","Spring-2011",IF((LEFT(E1232,3))="112","Summer-2011",IF((LEFT(E1232,3))="113","Fall-2011",IF((LEFT(E1232,3))="121","Spring-2012",IF((LEFT(E1232,3))="122","Summer-2012",IF((LEFT(E1232,3))="123","Fall-2012",IF((LEFT(E1232,3))="131","Spring-2013",IF((LEFT(E1232,3))="132","Summer-2013",IF((LEFT(E1232,3))="133","Fall-2013",IF((LEFT(E1232,3))="141","Spring-2014",IF((LEFT(E1232,3))="142","Summer-2014",IF((LEFT(E1232,3))="143","Fall-2014",0)))))))))))))))))))))))))</f>
        <v/>
      </c>
      <c r="H1232" s="77" t="inlineStr">
        <is>
          <t>Fall 2014</t>
        </is>
      </c>
      <c r="I1232" s="71" t="inlineStr">
        <is>
          <t>DIU</t>
        </is>
      </c>
      <c r="J1232" s="77" t="inlineStr">
        <is>
          <t>Research
Associate</t>
        </is>
      </c>
      <c r="K1232" s="77" t="inlineStr">
        <is>
          <t>15/10, Sobhanbag,
Dhanmondi, Dhaka</t>
        </is>
      </c>
      <c r="L1232" s="77" t="inlineStr">
        <is>
          <t>Vill: Barigram, PO: Hatgangopara
Bagmara, Rajshahi</t>
        </is>
      </c>
      <c r="M1232" s="76" t="inlineStr">
        <is>
          <t>8801835505426</t>
        </is>
      </c>
      <c r="N1232" s="77" t="inlineStr">
        <is>
          <t>jesmin.pharmacy@diu.edu.bd</t>
        </is>
      </c>
    </row>
    <row customHeight="1" ht="38.25" r="1233" s="161">
      <c r="A1233" s="10" t="n"/>
      <c r="B1233" s="85" t="n">
        <v>1236</v>
      </c>
      <c r="C1233" s="77" t="n"/>
      <c r="D1233" s="98" t="inlineStr">
        <is>
          <t>Suvra Saha</t>
        </is>
      </c>
      <c r="E1233" s="98" t="inlineStr">
        <is>
          <t>103-23-2186</t>
        </is>
      </c>
      <c r="F1233" s="49">
        <f>IF((MID(E1233,5,2))="10","ENG",IF((MID(E1233,5,2))="11","BBA",IF((MID(E1233,5,2))="12","MBA(E)",IF((MID(E1233,5,2))="14","MBA",IF((MID(E1233,5,2))="15","CSE",IF((MID(E1233,5,2))="16","CIS",IF((MID(E1233,5,2))="17","MS-MIS",IF((MID(E1233,5,2))="18","B.COM",IF((MID(E1233,5,2))="19","ETE",IF((MID(E1233,5,2))="20","CS",IF((MID(E1233,5,2))="21","MA-ENG(P)",IF((MID(E1233,5,2))="22","MA-ENG(F)",IF((MID(E1233,5,2))="23","TE",IF((MID(E1233,5,2))="24","JMC",IF((MID(E1233,5,2))="25","MS-CSE",IF((MID(E1233,5,2))="26","LLB(H)",IF((MID(E1233,5,2))="27","BRE",IF((MID(E1233,5,2))="28","MSS-JMC",IF((MID(E1233,5,2))="29","PHARMACY",IF((MID(E1233,5,2))="30","ESDM",IF((MID(E1233,5,2))="31","MS-ETE",IF((MID(E1233,5,2))="32","MS-TE",IF((MID(E1233,5,2))="33","EEE",IF((MID(E1233,5,2))="34","NFE",IF((MID(E1233,5,2))="35","SWE",IF((MID(E1233,5,2))="36","LLB(P)",IF((MID(E1233,5,2))="37","LLM(Pre)",IF((MID(E1233,5,2))="38","LLM(F)",IF((MID(E1233,5,2))="39","ICT",IF((MID(E1233,5,2))="40","MTCA",IF((MID(E1233,5,2))="41","MS-PH",IF((MID(E1233,5,2))="42","ARCH",IF((MID(E1233,5,2))="43","THM",IF((MID(E1233,5,2))="44","MS-SWE",IF((MID(E1233,5,2))="45","ENTRE",IF((MID(E1233,5,2))="46","M-PHARM",IF((MID(E1233,5,2))="47","CIVIL-ENG",0)))))))))))))))))))))))))))))))))))))</f>
        <v/>
      </c>
      <c r="G1233" s="90">
        <f>IF((LEFT(E1233,3))="063","Fall-2006",IF((LEFT(E1233,3))="071","Spring-2007",IF((LEFT(E1233,3))="072","Summer-2007",IF((LEFT(E1233,3))="073","Fall-2007",IF((LEFT(E1233,3))="081","Spring-2008",IF((LEFT(E1233,3))="082","Summer-2008",IF((LEFT(E1233,3))="083","Fall-2008",IF((LEFT(E1233,3))="091","Spring-2009",IF((LEFT(E1233,3))="092","Summer-2009",IF((LEFT(E1233,3))="093","Fall-2009",IF((LEFT(E1233,3))="101","Spring-2010",IF((LEFT(E1233,3))="102","Summer-2010",IF((LEFT(E1233,3))="103","Fall-2010",IF((LEFT(E1233,3))="111","Spring-2011",IF((LEFT(E1233,3))="112","Summer-2011",IF((LEFT(E1233,3))="113","Fall-2011",IF((LEFT(E1233,3))="121","Spring-2012",IF((LEFT(E1233,3))="122","Summer-2012",IF((LEFT(E1233,3))="123","Fall-2012",IF((LEFT(E1233,3))="131","Spring-2013",IF((LEFT(E1233,3))="132","Summer-2013",IF((LEFT(E1233,3))="133","Fall-2013",IF((LEFT(E1233,3))="141","Spring-2014",IF((LEFT(E1233,3))="142","Summer-2014",IF((LEFT(E1233,3))="143","Fall-2014",0)))))))))))))))))))))))))</f>
        <v/>
      </c>
      <c r="H1233" s="77" t="inlineStr">
        <is>
          <t>Fall 2014</t>
        </is>
      </c>
      <c r="I1233" s="71" t="inlineStr">
        <is>
          <t>Metro Kniting &amp; 
Dyeing Industries 
Ltd.</t>
        </is>
      </c>
      <c r="J1233" s="77" t="inlineStr">
        <is>
          <t>Assistant
Marchandiser</t>
        </is>
      </c>
      <c r="K1233" s="77" t="inlineStr">
        <is>
          <t>21, Shukrabad,
Dhanmondi-32, Dhaka</t>
        </is>
      </c>
      <c r="L1233" s="77" t="inlineStr">
        <is>
          <t>Kalargaw, Gharisar,
Naria, Shariotpur</t>
        </is>
      </c>
      <c r="M1233" s="76" t="inlineStr">
        <is>
          <t>8801730785539</t>
        </is>
      </c>
      <c r="N1233" s="77" t="inlineStr">
        <is>
          <t>suvrasaha.1@gmail.com</t>
        </is>
      </c>
    </row>
    <row customHeight="1" ht="12.75" r="1234" s="161">
      <c r="A1234" s="10" t="n"/>
      <c r="B1234" s="85" t="n">
        <v>1237</v>
      </c>
      <c r="C1234" s="77" t="n"/>
      <c r="D1234" s="98" t="inlineStr">
        <is>
          <t>Md. Omar Faruk</t>
        </is>
      </c>
      <c r="E1234" s="98" t="inlineStr">
        <is>
          <t>111-23-2532</t>
        </is>
      </c>
      <c r="F1234" s="49">
        <f>IF((MID(E1234,5,2))="10","ENG",IF((MID(E1234,5,2))="11","BBA",IF((MID(E1234,5,2))="12","MBA(E)",IF((MID(E1234,5,2))="14","MBA",IF((MID(E1234,5,2))="15","CSE",IF((MID(E1234,5,2))="16","CIS",IF((MID(E1234,5,2))="17","MS-MIS",IF((MID(E1234,5,2))="18","B.COM",IF((MID(E1234,5,2))="19","ETE",IF((MID(E1234,5,2))="20","CS",IF((MID(E1234,5,2))="21","MA-ENG(P)",IF((MID(E1234,5,2))="22","MA-ENG(F)",IF((MID(E1234,5,2))="23","TE",IF((MID(E1234,5,2))="24","JMC",IF((MID(E1234,5,2))="25","MS-CSE",IF((MID(E1234,5,2))="26","LLB(H)",IF((MID(E1234,5,2))="27","BRE",IF((MID(E1234,5,2))="28","MSS-JMC",IF((MID(E1234,5,2))="29","PHARMACY",IF((MID(E1234,5,2))="30","ESDM",IF((MID(E1234,5,2))="31","MS-ETE",IF((MID(E1234,5,2))="32","MS-TE",IF((MID(E1234,5,2))="33","EEE",IF((MID(E1234,5,2))="34","NFE",IF((MID(E1234,5,2))="35","SWE",IF((MID(E1234,5,2))="36","LLB(P)",IF((MID(E1234,5,2))="37","LLM(Pre)",IF((MID(E1234,5,2))="38","LLM(F)",IF((MID(E1234,5,2))="39","ICT",IF((MID(E1234,5,2))="40","MTCA",IF((MID(E1234,5,2))="41","MS-PH",IF((MID(E1234,5,2))="42","ARCH",IF((MID(E1234,5,2))="43","THM",IF((MID(E1234,5,2))="44","MS-SWE",IF((MID(E1234,5,2))="45","ENTRE",IF((MID(E1234,5,2))="46","M-PHARM",IF((MID(E1234,5,2))="47","CIVIL-ENG",0)))))))))))))))))))))))))))))))))))))</f>
        <v/>
      </c>
      <c r="G1234" s="90">
        <f>IF((LEFT(E1234,3))="063","Fall-2006",IF((LEFT(E1234,3))="071","Spring-2007",IF((LEFT(E1234,3))="072","Summer-2007",IF((LEFT(E1234,3))="073","Fall-2007",IF((LEFT(E1234,3))="081","Spring-2008",IF((LEFT(E1234,3))="082","Summer-2008",IF((LEFT(E1234,3))="083","Fall-2008",IF((LEFT(E1234,3))="091","Spring-2009",IF((LEFT(E1234,3))="092","Summer-2009",IF((LEFT(E1234,3))="093","Fall-2009",IF((LEFT(E1234,3))="101","Spring-2010",IF((LEFT(E1234,3))="102","Summer-2010",IF((LEFT(E1234,3))="103","Fall-2010",IF((LEFT(E1234,3))="111","Spring-2011",IF((LEFT(E1234,3))="112","Summer-2011",IF((LEFT(E1234,3))="113","Fall-2011",IF((LEFT(E1234,3))="121","Spring-2012",IF((LEFT(E1234,3))="122","Summer-2012",IF((LEFT(E1234,3))="123","Fall-2012",IF((LEFT(E1234,3))="131","Spring-2013",IF((LEFT(E1234,3))="132","Summer-2013",IF((LEFT(E1234,3))="133","Fall-2013",IF((LEFT(E1234,3))="141","Spring-2014",IF((LEFT(E1234,3))="142","Summer-2014",IF((LEFT(E1234,3))="143","Fall-2014",0)))))))))))))))))))))))))</f>
        <v/>
      </c>
      <c r="H1234" s="77" t="inlineStr">
        <is>
          <t>Spring 2015</t>
        </is>
      </c>
      <c r="I1234" s="71" t="inlineStr">
        <is>
          <t>-</t>
        </is>
      </c>
      <c r="J1234" s="77" t="inlineStr">
        <is>
          <t>-</t>
        </is>
      </c>
      <c r="K1234" s="77" t="inlineStr">
        <is>
          <t>461, Shenpara, Parbata,
Mirpur, Dhaka</t>
        </is>
      </c>
      <c r="L1234" s="77" t="inlineStr">
        <is>
          <t>461, Shenpara, Parbata,
Mirpur, Dhaka</t>
        </is>
      </c>
      <c r="M1234" s="76" t="inlineStr">
        <is>
          <t>8801672271182</t>
        </is>
      </c>
      <c r="N1234" s="77" t="inlineStr">
        <is>
          <t>omarfaruk1182@gmail.com</t>
        </is>
      </c>
    </row>
    <row customHeight="1" ht="12.75" r="1235" s="161">
      <c r="A1235" s="10" t="n"/>
      <c r="B1235" s="85" t="n">
        <v>1238</v>
      </c>
      <c r="C1235" s="77" t="n"/>
      <c r="D1235" s="98" t="inlineStr">
        <is>
          <t>Rezowanul Haque</t>
        </is>
      </c>
      <c r="E1235" s="98" t="inlineStr">
        <is>
          <t>111-29-241</t>
        </is>
      </c>
      <c r="F1235" s="49">
        <f>IF((MID(E1235,5,2))="10","ENG",IF((MID(E1235,5,2))="11","BBA",IF((MID(E1235,5,2))="12","MBA(E)",IF((MID(E1235,5,2))="14","MBA",IF((MID(E1235,5,2))="15","CSE",IF((MID(E1235,5,2))="16","CIS",IF((MID(E1235,5,2))="17","MS-MIS",IF((MID(E1235,5,2))="18","B.COM",IF((MID(E1235,5,2))="19","ETE",IF((MID(E1235,5,2))="20","CS",IF((MID(E1235,5,2))="21","MA-ENG(P)",IF((MID(E1235,5,2))="22","MA-ENG(F)",IF((MID(E1235,5,2))="23","TE",IF((MID(E1235,5,2))="24","JMC",IF((MID(E1235,5,2))="25","MS-CSE",IF((MID(E1235,5,2))="26","LLB(H)",IF((MID(E1235,5,2))="27","BRE",IF((MID(E1235,5,2))="28","MSS-JMC",IF((MID(E1235,5,2))="29","PHARMACY",IF((MID(E1235,5,2))="30","ESDM",IF((MID(E1235,5,2))="31","MS-ETE",IF((MID(E1235,5,2))="32","MS-TE",IF((MID(E1235,5,2))="33","EEE",IF((MID(E1235,5,2))="34","NFE",IF((MID(E1235,5,2))="35","SWE",IF((MID(E1235,5,2))="36","LLB(P)",IF((MID(E1235,5,2))="37","LLM(Pre)",IF((MID(E1235,5,2))="38","LLM(F)",IF((MID(E1235,5,2))="39","ICT",IF((MID(E1235,5,2))="40","MTCA",IF((MID(E1235,5,2))="41","MS-PH",IF((MID(E1235,5,2))="42","ARCH",IF((MID(E1235,5,2))="43","THM",IF((MID(E1235,5,2))="44","MS-SWE",IF((MID(E1235,5,2))="45","ENTRE",IF((MID(E1235,5,2))="46","M-PHARM",IF((MID(E1235,5,2))="47","CIVIL-ENG",0)))))))))))))))))))))))))))))))))))))</f>
        <v/>
      </c>
      <c r="G1235" s="90">
        <f>IF((LEFT(E1235,3))="063","Fall-2006",IF((LEFT(E1235,3))="071","Spring-2007",IF((LEFT(E1235,3))="072","Summer-2007",IF((LEFT(E1235,3))="073","Fall-2007",IF((LEFT(E1235,3))="081","Spring-2008",IF((LEFT(E1235,3))="082","Summer-2008",IF((LEFT(E1235,3))="083","Fall-2008",IF((LEFT(E1235,3))="091","Spring-2009",IF((LEFT(E1235,3))="092","Summer-2009",IF((LEFT(E1235,3))="093","Fall-2009",IF((LEFT(E1235,3))="101","Spring-2010",IF((LEFT(E1235,3))="102","Summer-2010",IF((LEFT(E1235,3))="103","Fall-2010",IF((LEFT(E1235,3))="111","Spring-2011",IF((LEFT(E1235,3))="112","Summer-2011",IF((LEFT(E1235,3))="113","Fall-2011",IF((LEFT(E1235,3))="121","Spring-2012",IF((LEFT(E1235,3))="122","Summer-2012",IF((LEFT(E1235,3))="123","Fall-2012",IF((LEFT(E1235,3))="131","Spring-2013",IF((LEFT(E1235,3))="132","Summer-2013",IF((LEFT(E1235,3))="133","Fall-2013",IF((LEFT(E1235,3))="141","Spring-2014",IF((LEFT(E1235,3))="142","Summer-2014",IF((LEFT(E1235,3))="143","Fall-2014",0)))))))))))))))))))))))))</f>
        <v/>
      </c>
      <c r="H1235" s="77" t="inlineStr">
        <is>
          <t>Fall 2015</t>
        </is>
      </c>
      <c r="I1235" s="71" t="inlineStr">
        <is>
          <t>BD</t>
        </is>
      </c>
      <c r="J1235" s="77" t="inlineStr">
        <is>
          <t>Executive</t>
        </is>
      </c>
      <c r="K1235" s="77" t="inlineStr">
        <is>
          <t>40/1, Shukrabad, Dhaka</t>
        </is>
      </c>
      <c r="L1235" s="77" t="inlineStr">
        <is>
          <t>Kalasinga, Nandigram, Bogra</t>
        </is>
      </c>
      <c r="M1235" s="76" t="inlineStr">
        <is>
          <t>8801867251792</t>
        </is>
      </c>
      <c r="N1235" s="77" t="inlineStr">
        <is>
          <t>rezowanul29_241@diu.edu.bd</t>
        </is>
      </c>
    </row>
    <row customHeight="1" ht="12.75" r="1236" s="161">
      <c r="A1236" s="10" t="n"/>
      <c r="B1236" s="85" t="n">
        <v>1239</v>
      </c>
      <c r="C1236" s="77" t="n"/>
      <c r="D1236" s="98" t="inlineStr">
        <is>
          <t>Tuyafur Rahaman</t>
        </is>
      </c>
      <c r="E1236" s="98" t="inlineStr">
        <is>
          <t>111-33-403</t>
        </is>
      </c>
      <c r="F1236" s="49">
        <f>IF((MID(E1236,5,2))="10","ENG",IF((MID(E1236,5,2))="11","BBA",IF((MID(E1236,5,2))="12","MBA(E)",IF((MID(E1236,5,2))="14","MBA",IF((MID(E1236,5,2))="15","CSE",IF((MID(E1236,5,2))="16","CIS",IF((MID(E1236,5,2))="17","MS-MIS",IF((MID(E1236,5,2))="18","B.COM",IF((MID(E1236,5,2))="19","ETE",IF((MID(E1236,5,2))="20","CS",IF((MID(E1236,5,2))="21","MA-ENG(P)",IF((MID(E1236,5,2))="22","MA-ENG(F)",IF((MID(E1236,5,2))="23","TE",IF((MID(E1236,5,2))="24","JMC",IF((MID(E1236,5,2))="25","MS-CSE",IF((MID(E1236,5,2))="26","LLB(H)",IF((MID(E1236,5,2))="27","BRE",IF((MID(E1236,5,2))="28","MSS-JMC",IF((MID(E1236,5,2))="29","PHARMACY",IF((MID(E1236,5,2))="30","ESDM",IF((MID(E1236,5,2))="31","MS-ETE",IF((MID(E1236,5,2))="32","MS-TE",IF((MID(E1236,5,2))="33","EEE",IF((MID(E1236,5,2))="34","NFE",IF((MID(E1236,5,2))="35","SWE",IF((MID(E1236,5,2))="36","LLB(P)",IF((MID(E1236,5,2))="37","LLM(Pre)",IF((MID(E1236,5,2))="38","LLM(F)",IF((MID(E1236,5,2))="39","ICT",IF((MID(E1236,5,2))="40","MTCA",IF((MID(E1236,5,2))="41","MS-PH",IF((MID(E1236,5,2))="42","ARCH",IF((MID(E1236,5,2))="43","THM",IF((MID(E1236,5,2))="44","MS-SWE",IF((MID(E1236,5,2))="45","ENTRE",IF((MID(E1236,5,2))="46","M-PHARM",IF((MID(E1236,5,2))="47","CIVIL-ENG",0)))))))))))))))))))))))))))))))))))))</f>
        <v/>
      </c>
      <c r="G1236" s="90">
        <f>IF((LEFT(E1236,3))="063","Fall-2006",IF((LEFT(E1236,3))="071","Spring-2007",IF((LEFT(E1236,3))="072","Summer-2007",IF((LEFT(E1236,3))="073","Fall-2007",IF((LEFT(E1236,3))="081","Spring-2008",IF((LEFT(E1236,3))="082","Summer-2008",IF((LEFT(E1236,3))="083","Fall-2008",IF((LEFT(E1236,3))="091","Spring-2009",IF((LEFT(E1236,3))="092","Summer-2009",IF((LEFT(E1236,3))="093","Fall-2009",IF((LEFT(E1236,3))="101","Spring-2010",IF((LEFT(E1236,3))="102","Summer-2010",IF((LEFT(E1236,3))="103","Fall-2010",IF((LEFT(E1236,3))="111","Spring-2011",IF((LEFT(E1236,3))="112","Summer-2011",IF((LEFT(E1236,3))="113","Fall-2011",IF((LEFT(E1236,3))="121","Spring-2012",IF((LEFT(E1236,3))="122","Summer-2012",IF((LEFT(E1236,3))="123","Fall-2012",IF((LEFT(E1236,3))="131","Spring-2013",IF((LEFT(E1236,3))="132","Summer-2013",IF((LEFT(E1236,3))="133","Fall-2013",IF((LEFT(E1236,3))="141","Spring-2014",IF((LEFT(E1236,3))="142","Summer-2014",IF((LEFT(E1236,3))="143","Fall-2014",0)))))))))))))))))))))))))</f>
        <v/>
      </c>
      <c r="H1236" s="77" t="inlineStr">
        <is>
          <t>Spring 2015</t>
        </is>
      </c>
      <c r="I1236" s="71" t="inlineStr">
        <is>
          <t>-</t>
        </is>
      </c>
      <c r="J1236" s="77" t="inlineStr">
        <is>
          <t>-</t>
        </is>
      </c>
      <c r="K1236" s="77" t="inlineStr">
        <is>
          <t>1183, Safipur, Pirbari,
Brahmanbaria</t>
        </is>
      </c>
      <c r="L1236" s="77" t="inlineStr">
        <is>
          <t>1183, Safipur, Pirbari,
Brahmanbaria</t>
        </is>
      </c>
      <c r="M1236" s="76" t="inlineStr">
        <is>
          <t>8801675149664</t>
        </is>
      </c>
      <c r="N1236" s="77" t="inlineStr">
        <is>
          <t>tuyafurrahaman@gmail.com</t>
        </is>
      </c>
    </row>
    <row customHeight="1" ht="25.5" r="1237" s="161">
      <c r="A1237" s="10" t="n"/>
      <c r="B1237" s="85" t="n">
        <v>1240</v>
      </c>
      <c r="C1237" s="77" t="n"/>
      <c r="D1237" s="98" t="inlineStr">
        <is>
          <t>Rakibul Hasan</t>
        </is>
      </c>
      <c r="E1237" s="98" t="inlineStr">
        <is>
          <t>103-23-2090</t>
        </is>
      </c>
      <c r="F1237" s="49">
        <f>IF((MID(E1237,5,2))="10","ENG",IF((MID(E1237,5,2))="11","BBA",IF((MID(E1237,5,2))="12","MBA(E)",IF((MID(E1237,5,2))="14","MBA",IF((MID(E1237,5,2))="15","CSE",IF((MID(E1237,5,2))="16","CIS",IF((MID(E1237,5,2))="17","MS-MIS",IF((MID(E1237,5,2))="18","B.COM",IF((MID(E1237,5,2))="19","ETE",IF((MID(E1237,5,2))="20","CS",IF((MID(E1237,5,2))="21","MA-ENG(P)",IF((MID(E1237,5,2))="22","MA-ENG(F)",IF((MID(E1237,5,2))="23","TE",IF((MID(E1237,5,2))="24","JMC",IF((MID(E1237,5,2))="25","MS-CSE",IF((MID(E1237,5,2))="26","LLB(H)",IF((MID(E1237,5,2))="27","BRE",IF((MID(E1237,5,2))="28","MSS-JMC",IF((MID(E1237,5,2))="29","PHARMACY",IF((MID(E1237,5,2))="30","ESDM",IF((MID(E1237,5,2))="31","MS-ETE",IF((MID(E1237,5,2))="32","MS-TE",IF((MID(E1237,5,2))="33","EEE",IF((MID(E1237,5,2))="34","NFE",IF((MID(E1237,5,2))="35","SWE",IF((MID(E1237,5,2))="36","LLB(P)",IF((MID(E1237,5,2))="37","LLM(Pre)",IF((MID(E1237,5,2))="38","LLM(F)",IF((MID(E1237,5,2))="39","ICT",IF((MID(E1237,5,2))="40","MTCA",IF((MID(E1237,5,2))="41","MS-PH",IF((MID(E1237,5,2))="42","ARCH",IF((MID(E1237,5,2))="43","THM",IF((MID(E1237,5,2))="44","MS-SWE",IF((MID(E1237,5,2))="45","ENTRE",IF((MID(E1237,5,2))="46","M-PHARM",IF((MID(E1237,5,2))="47","CIVIL-ENG",0)))))))))))))))))))))))))))))))))))))</f>
        <v/>
      </c>
      <c r="G1237" s="90">
        <f>IF((LEFT(E1237,3))="063","Fall-2006",IF((LEFT(E1237,3))="071","Spring-2007",IF((LEFT(E1237,3))="072","Summer-2007",IF((LEFT(E1237,3))="073","Fall-2007",IF((LEFT(E1237,3))="081","Spring-2008",IF((LEFT(E1237,3))="082","Summer-2008",IF((LEFT(E1237,3))="083","Fall-2008",IF((LEFT(E1237,3))="091","Spring-2009",IF((LEFT(E1237,3))="092","Summer-2009",IF((LEFT(E1237,3))="093","Fall-2009",IF((LEFT(E1237,3))="101","Spring-2010",IF((LEFT(E1237,3))="102","Summer-2010",IF((LEFT(E1237,3))="103","Fall-2010",IF((LEFT(E1237,3))="111","Spring-2011",IF((LEFT(E1237,3))="112","Summer-2011",IF((LEFT(E1237,3))="113","Fall-2011",IF((LEFT(E1237,3))="121","Spring-2012",IF((LEFT(E1237,3))="122","Summer-2012",IF((LEFT(E1237,3))="123","Fall-2012",IF((LEFT(E1237,3))="131","Spring-2013",IF((LEFT(E1237,3))="132","Summer-2013",IF((LEFT(E1237,3))="133","Fall-2013",IF((LEFT(E1237,3))="141","Spring-2014",IF((LEFT(E1237,3))="142","Summer-2014",IF((LEFT(E1237,3))="143","Fall-2014",0)))))))))))))))))))))))))</f>
        <v/>
      </c>
      <c r="H1237" s="77" t="inlineStr">
        <is>
          <t>Spring 2015</t>
        </is>
      </c>
      <c r="I1237" s="71" t="inlineStr">
        <is>
          <t>Sohagpur Text.
Mill Ltd.</t>
        </is>
      </c>
      <c r="J1237" s="77" t="inlineStr">
        <is>
          <t>Asst. QC 
Officer</t>
        </is>
      </c>
      <c r="K1237" s="77" t="inlineStr">
        <is>
          <t>353, Lakhyan Khola
Bandar, Narayanganj</t>
        </is>
      </c>
      <c r="L1237" s="77" t="inlineStr">
        <is>
          <t>353, Lakhyan Khola
Bandar, Narayanganj</t>
        </is>
      </c>
      <c r="M1237" s="76" t="inlineStr">
        <is>
          <t>8801677797366</t>
        </is>
      </c>
      <c r="N1237" s="77" t="inlineStr">
        <is>
          <t>rakibul264@gmail.com</t>
        </is>
      </c>
    </row>
    <row customHeight="1" ht="12.75" r="1238" s="161">
      <c r="A1238" s="10" t="n"/>
      <c r="B1238" s="85" t="n">
        <v>1241</v>
      </c>
      <c r="C1238" s="77" t="n"/>
      <c r="D1238" s="98" t="inlineStr">
        <is>
          <t>Md. Jahidul Islam</t>
        </is>
      </c>
      <c r="E1238" s="98" t="inlineStr">
        <is>
          <t>062-17-176</t>
        </is>
      </c>
      <c r="F1238" s="49">
        <f>IF((MID(E1238,5,2))="10","ENG",IF((MID(E1238,5,2))="11","BBA",IF((MID(E1238,5,2))="12","MBA(E)",IF((MID(E1238,5,2))="14","MBA",IF((MID(E1238,5,2))="15","CSE",IF((MID(E1238,5,2))="16","CIS",IF((MID(E1238,5,2))="17","MS-MIS",IF((MID(E1238,5,2))="18","B.COM",IF((MID(E1238,5,2))="19","ETE",IF((MID(E1238,5,2))="20","CS",IF((MID(E1238,5,2))="21","MA-ENG(P)",IF((MID(E1238,5,2))="22","MA-ENG(F)",IF((MID(E1238,5,2))="23","TE",IF((MID(E1238,5,2))="24","JMC",IF((MID(E1238,5,2))="25","MS-CSE",IF((MID(E1238,5,2))="26","LLB(H)",IF((MID(E1238,5,2))="27","BRE",IF((MID(E1238,5,2))="28","MSS-JMC",IF((MID(E1238,5,2))="29","PHARMACY",IF((MID(E1238,5,2))="30","ESDM",IF((MID(E1238,5,2))="31","MS-ETE",IF((MID(E1238,5,2))="32","MS-TE",IF((MID(E1238,5,2))="33","EEE",IF((MID(E1238,5,2))="34","NFE",IF((MID(E1238,5,2))="35","SWE",IF((MID(E1238,5,2))="36","LLB(P)",IF((MID(E1238,5,2))="37","LLM(Pre)",IF((MID(E1238,5,2))="38","LLM(F)",IF((MID(E1238,5,2))="39","ICT",IF((MID(E1238,5,2))="40","MTCA",IF((MID(E1238,5,2))="41","MS-PH",IF((MID(E1238,5,2))="42","ARCH",IF((MID(E1238,5,2))="43","THM",IF((MID(E1238,5,2))="44","MS-SWE",IF((MID(E1238,5,2))="45","ENTRE",IF((MID(E1238,5,2))="46","M-PHARM",IF((MID(E1238,5,2))="47","CIVIL-ENG",0)))))))))))))))))))))))))))))))))))))</f>
        <v/>
      </c>
      <c r="G1238" s="90">
        <f>IF((LEFT(E1238,3))="063","Fall-2006",IF((LEFT(E1238,3))="071","Spring-2007",IF((LEFT(E1238,3))="072","Summer-2007",IF((LEFT(E1238,3))="073","Fall-2007",IF((LEFT(E1238,3))="081","Spring-2008",IF((LEFT(E1238,3))="082","Summer-2008",IF((LEFT(E1238,3))="083","Fall-2008",IF((LEFT(E1238,3))="091","Spring-2009",IF((LEFT(E1238,3))="092","Summer-2009",IF((LEFT(E1238,3))="093","Fall-2009",IF((LEFT(E1238,3))="101","Spring-2010",IF((LEFT(E1238,3))="102","Summer-2010",IF((LEFT(E1238,3))="103","Fall-2010",IF((LEFT(E1238,3))="111","Spring-2011",IF((LEFT(E1238,3))="112","Summer-2011",IF((LEFT(E1238,3))="113","Fall-2011",IF((LEFT(E1238,3))="121","Spring-2012",IF((LEFT(E1238,3))="122","Summer-2012",IF((LEFT(E1238,3))="123","Fall-2012",IF((LEFT(E1238,3))="131","Spring-2013",IF((LEFT(E1238,3))="132","Summer-2013",IF((LEFT(E1238,3))="133","Fall-2013",IF((LEFT(E1238,3))="141","Spring-2014",IF((LEFT(E1238,3))="142","Summer-2014",IF((LEFT(E1238,3))="143","Fall-2014",0)))))))))))))))))))))))))</f>
        <v/>
      </c>
      <c r="H1238" s="77" t="inlineStr">
        <is>
          <t>-</t>
        </is>
      </c>
      <c r="I1238" s="77" t="inlineStr">
        <is>
          <t>Niguns Group</t>
        </is>
      </c>
      <c r="J1238" s="77" t="inlineStr">
        <is>
          <t>System Analyst</t>
        </is>
      </c>
      <c r="K1238" s="77" t="inlineStr">
        <is>
          <t>335/Ga T.V. Road
East Rampura, Dhaka</t>
        </is>
      </c>
      <c r="L1238" s="77" t="inlineStr">
        <is>
          <t>335/Ga T.V. Road
East Rampura, Dhaka</t>
        </is>
      </c>
      <c r="M1238" s="76" t="inlineStr">
        <is>
          <t>8801711590291</t>
        </is>
      </c>
      <c r="N1238" s="77" t="inlineStr">
        <is>
          <t>ijahidul@gmail.com</t>
        </is>
      </c>
    </row>
    <row customHeight="1" ht="12.75" r="1239" s="161">
      <c r="A1239" s="10" t="n"/>
      <c r="B1239" s="85" t="n">
        <v>1242</v>
      </c>
      <c r="C1239" s="77" t="n"/>
      <c r="D1239" s="98" t="inlineStr">
        <is>
          <t>Md. Asaduzzaman</t>
        </is>
      </c>
      <c r="E1239" s="98" t="inlineStr">
        <is>
          <t>103-23-2182</t>
        </is>
      </c>
      <c r="F1239" s="49">
        <f>IF((MID(E1239,5,2))="10","ENG",IF((MID(E1239,5,2))="11","BBA",IF((MID(E1239,5,2))="12","MBA(E)",IF((MID(E1239,5,2))="14","MBA",IF((MID(E1239,5,2))="15","CSE",IF((MID(E1239,5,2))="16","CIS",IF((MID(E1239,5,2))="17","MS-MIS",IF((MID(E1239,5,2))="18","B.COM",IF((MID(E1239,5,2))="19","ETE",IF((MID(E1239,5,2))="20","CS",IF((MID(E1239,5,2))="21","MA-ENG(P)",IF((MID(E1239,5,2))="22","MA-ENG(F)",IF((MID(E1239,5,2))="23","TE",IF((MID(E1239,5,2))="24","JMC",IF((MID(E1239,5,2))="25","MS-CSE",IF((MID(E1239,5,2))="26","LLB(H)",IF((MID(E1239,5,2))="27","BRE",IF((MID(E1239,5,2))="28","MSS-JMC",IF((MID(E1239,5,2))="29","PHARMACY",IF((MID(E1239,5,2))="30","ESDM",IF((MID(E1239,5,2))="31","MS-ETE",IF((MID(E1239,5,2))="32","MS-TE",IF((MID(E1239,5,2))="33","EEE",IF((MID(E1239,5,2))="34","NFE",IF((MID(E1239,5,2))="35","SWE",IF((MID(E1239,5,2))="36","LLB(P)",IF((MID(E1239,5,2))="37","LLM(Pre)",IF((MID(E1239,5,2))="38","LLM(F)",IF((MID(E1239,5,2))="39","ICT",IF((MID(E1239,5,2))="40","MTCA",IF((MID(E1239,5,2))="41","MS-PH",IF((MID(E1239,5,2))="42","ARCH",IF((MID(E1239,5,2))="43","THM",IF((MID(E1239,5,2))="44","MS-SWE",IF((MID(E1239,5,2))="45","ENTRE",IF((MID(E1239,5,2))="46","M-PHARM",IF((MID(E1239,5,2))="47","CIVIL-ENG",0)))))))))))))))))))))))))))))))))))))</f>
        <v/>
      </c>
      <c r="G1239" s="90">
        <f>IF((LEFT(E1239,3))="063","Fall-2006",IF((LEFT(E1239,3))="071","Spring-2007",IF((LEFT(E1239,3))="072","Summer-2007",IF((LEFT(E1239,3))="073","Fall-2007",IF((LEFT(E1239,3))="081","Spring-2008",IF((LEFT(E1239,3))="082","Summer-2008",IF((LEFT(E1239,3))="083","Fall-2008",IF((LEFT(E1239,3))="091","Spring-2009",IF((LEFT(E1239,3))="092","Summer-2009",IF((LEFT(E1239,3))="093","Fall-2009",IF((LEFT(E1239,3))="101","Spring-2010",IF((LEFT(E1239,3))="102","Summer-2010",IF((LEFT(E1239,3))="103","Fall-2010",IF((LEFT(E1239,3))="111","Spring-2011",IF((LEFT(E1239,3))="112","Summer-2011",IF((LEFT(E1239,3))="113","Fall-2011",IF((LEFT(E1239,3))="121","Spring-2012",IF((LEFT(E1239,3))="122","Summer-2012",IF((LEFT(E1239,3))="123","Fall-2012",IF((LEFT(E1239,3))="131","Spring-2013",IF((LEFT(E1239,3))="132","Summer-2013",IF((LEFT(E1239,3))="133","Fall-2013",IF((LEFT(E1239,3))="141","Spring-2014",IF((LEFT(E1239,3))="142","Summer-2014",IF((LEFT(E1239,3))="143","Fall-2014",0)))))))))))))))))))))))))</f>
        <v/>
      </c>
      <c r="H1239" s="77" t="inlineStr">
        <is>
          <t>Fall 2014</t>
        </is>
      </c>
      <c r="I1239" s="71" t="inlineStr">
        <is>
          <t>Al-Muslim Group</t>
        </is>
      </c>
      <c r="J1239" s="77" t="inlineStr">
        <is>
          <t>Asst. Fabric
Technologist</t>
        </is>
      </c>
      <c r="K1239" s="77" t="inlineStr">
        <is>
          <t>-</t>
        </is>
      </c>
      <c r="L1239" s="77" t="inlineStr">
        <is>
          <t>Vill &amp; PO: Gopinathpur
PS: Kasba, Dist: 
Brahmmanbaria</t>
        </is>
      </c>
      <c r="M1239" s="76" t="inlineStr">
        <is>
          <t>8801925709490</t>
        </is>
      </c>
      <c r="N1239" s="77" t="inlineStr">
        <is>
          <t>hridoy_m66@yahoo.com</t>
        </is>
      </c>
    </row>
    <row customHeight="1" ht="25.5" r="1240" s="161">
      <c r="A1240" s="10" t="n"/>
      <c r="B1240" s="85" t="n">
        <v>1243</v>
      </c>
      <c r="C1240" s="77" t="n"/>
      <c r="D1240" s="98" t="inlineStr">
        <is>
          <t>Md. Rajibul Islam</t>
        </is>
      </c>
      <c r="E1240" s="98" t="inlineStr">
        <is>
          <t>063-17-182</t>
        </is>
      </c>
      <c r="F1240" s="49">
        <f>IF((MID(E1240,5,2))="10","ENG",IF((MID(E1240,5,2))="11","BBA",IF((MID(E1240,5,2))="12","MBA(E)",IF((MID(E1240,5,2))="14","MBA",IF((MID(E1240,5,2))="15","CSE",IF((MID(E1240,5,2))="16","CIS",IF((MID(E1240,5,2))="17","MS-MIS",IF((MID(E1240,5,2))="18","B.COM",IF((MID(E1240,5,2))="19","ETE",IF((MID(E1240,5,2))="20","CS",IF((MID(E1240,5,2))="21","MA-ENG(P)",IF((MID(E1240,5,2))="22","MA-ENG(F)",IF((MID(E1240,5,2))="23","TE",IF((MID(E1240,5,2))="24","JMC",IF((MID(E1240,5,2))="25","MS-CSE",IF((MID(E1240,5,2))="26","LLB(H)",IF((MID(E1240,5,2))="27","BRE",IF((MID(E1240,5,2))="28","MSS-JMC",IF((MID(E1240,5,2))="29","PHARMACY",IF((MID(E1240,5,2))="30","ESDM",IF((MID(E1240,5,2))="31","MS-ETE",IF((MID(E1240,5,2))="32","MS-TE",IF((MID(E1240,5,2))="33","EEE",IF((MID(E1240,5,2))="34","NFE",IF((MID(E1240,5,2))="35","SWE",IF((MID(E1240,5,2))="36","LLB(P)",IF((MID(E1240,5,2))="37","LLM(Pre)",IF((MID(E1240,5,2))="38","LLM(F)",IF((MID(E1240,5,2))="39","ICT",IF((MID(E1240,5,2))="40","MTCA",IF((MID(E1240,5,2))="41","MS-PH",IF((MID(E1240,5,2))="42","ARCH",IF((MID(E1240,5,2))="43","THM",IF((MID(E1240,5,2))="44","MS-SWE",IF((MID(E1240,5,2))="45","ENTRE",IF((MID(E1240,5,2))="46","M-PHARM",IF((MID(E1240,5,2))="47","CIVIL-ENG",0)))))))))))))))))))))))))))))))))))))</f>
        <v/>
      </c>
      <c r="G1240" s="90">
        <f>IF((LEFT(E1240,3))="063","Fall-2006",IF((LEFT(E1240,3))="071","Spring-2007",IF((LEFT(E1240,3))="072","Summer-2007",IF((LEFT(E1240,3))="073","Fall-2007",IF((LEFT(E1240,3))="081","Spring-2008",IF((LEFT(E1240,3))="082","Summer-2008",IF((LEFT(E1240,3))="083","Fall-2008",IF((LEFT(E1240,3))="091","Spring-2009",IF((LEFT(E1240,3))="092","Summer-2009",IF((LEFT(E1240,3))="093","Fall-2009",IF((LEFT(E1240,3))="101","Spring-2010",IF((LEFT(E1240,3))="102","Summer-2010",IF((LEFT(E1240,3))="103","Fall-2010",IF((LEFT(E1240,3))="111","Spring-2011",IF((LEFT(E1240,3))="112","Summer-2011",IF((LEFT(E1240,3))="113","Fall-2011",IF((LEFT(E1240,3))="121","Spring-2012",IF((LEFT(E1240,3))="122","Summer-2012",IF((LEFT(E1240,3))="123","Fall-2012",IF((LEFT(E1240,3))="131","Spring-2013",IF((LEFT(E1240,3))="132","Summer-2013",IF((LEFT(E1240,3))="133","Fall-2013",IF((LEFT(E1240,3))="141","Spring-2014",IF((LEFT(E1240,3))="142","Summer-2014",IF((LEFT(E1240,3))="143","Fall-2014",0)))))))))))))))))))))))))</f>
        <v/>
      </c>
      <c r="H1240" s="77" t="inlineStr">
        <is>
          <t>-</t>
        </is>
      </c>
      <c r="I1240" s="71" t="inlineStr">
        <is>
          <t>Advanced ERP 
Bangladesh Ltd.</t>
        </is>
      </c>
      <c r="J1240" s="77" t="inlineStr">
        <is>
          <t>GM Operation</t>
        </is>
      </c>
      <c r="K1240" s="77" t="inlineStr">
        <is>
          <t>335/Kha, TV Road
East Rampura, Dhaka</t>
        </is>
      </c>
      <c r="L1240" s="77" t="inlineStr">
        <is>
          <t>141, Colleqe Pasa
Magura</t>
        </is>
      </c>
      <c r="M1240" s="76" t="inlineStr">
        <is>
          <t>8801712923270</t>
        </is>
      </c>
      <c r="N1240" s="77" t="inlineStr">
        <is>
          <t>mdrajib2k@gmail.com</t>
        </is>
      </c>
    </row>
    <row customHeight="1" ht="12.75" r="1241" s="161">
      <c r="A1241" s="10" t="n"/>
      <c r="B1241" s="85" t="n">
        <v>1244</v>
      </c>
      <c r="C1241" s="77" t="n"/>
      <c r="D1241" s="98" t="inlineStr">
        <is>
          <t>Sajib Saha</t>
        </is>
      </c>
      <c r="E1241" s="98" t="inlineStr">
        <is>
          <t>111-29-249</t>
        </is>
      </c>
      <c r="F1241" s="49">
        <f>IF((MID(E1241,5,2))="10","ENG",IF((MID(E1241,5,2))="11","BBA",IF((MID(E1241,5,2))="12","MBA(E)",IF((MID(E1241,5,2))="14","MBA",IF((MID(E1241,5,2))="15","CSE",IF((MID(E1241,5,2))="16","CIS",IF((MID(E1241,5,2))="17","MS-MIS",IF((MID(E1241,5,2))="18","B.COM",IF((MID(E1241,5,2))="19","ETE",IF((MID(E1241,5,2))="20","CS",IF((MID(E1241,5,2))="21","MA-ENG(P)",IF((MID(E1241,5,2))="22","MA-ENG(F)",IF((MID(E1241,5,2))="23","TE",IF((MID(E1241,5,2))="24","JMC",IF((MID(E1241,5,2))="25","MS-CSE",IF((MID(E1241,5,2))="26","LLB(H)",IF((MID(E1241,5,2))="27","BRE",IF((MID(E1241,5,2))="28","MSS-JMC",IF((MID(E1241,5,2))="29","PHARMACY",IF((MID(E1241,5,2))="30","ESDM",IF((MID(E1241,5,2))="31","MS-ETE",IF((MID(E1241,5,2))="32","MS-TE",IF((MID(E1241,5,2))="33","EEE",IF((MID(E1241,5,2))="34","NFE",IF((MID(E1241,5,2))="35","SWE",IF((MID(E1241,5,2))="36","LLB(P)",IF((MID(E1241,5,2))="37","LLM(Pre)",IF((MID(E1241,5,2))="38","LLM(F)",IF((MID(E1241,5,2))="39","ICT",IF((MID(E1241,5,2))="40","MTCA",IF((MID(E1241,5,2))="41","MS-PH",IF((MID(E1241,5,2))="42","ARCH",IF((MID(E1241,5,2))="43","THM",IF((MID(E1241,5,2))="44","MS-SWE",IF((MID(E1241,5,2))="45","ENTRE",IF((MID(E1241,5,2))="46","M-PHARM",IF((MID(E1241,5,2))="47","CIVIL-ENG",0)))))))))))))))))))))))))))))))))))))</f>
        <v/>
      </c>
      <c r="G1241" s="90">
        <f>IF((LEFT(E1241,3))="063","Fall-2006",IF((LEFT(E1241,3))="071","Spring-2007",IF((LEFT(E1241,3))="072","Summer-2007",IF((LEFT(E1241,3))="073","Fall-2007",IF((LEFT(E1241,3))="081","Spring-2008",IF((LEFT(E1241,3))="082","Summer-2008",IF((LEFT(E1241,3))="083","Fall-2008",IF((LEFT(E1241,3))="091","Spring-2009",IF((LEFT(E1241,3))="092","Summer-2009",IF((LEFT(E1241,3))="093","Fall-2009",IF((LEFT(E1241,3))="101","Spring-2010",IF((LEFT(E1241,3))="102","Summer-2010",IF((LEFT(E1241,3))="103","Fall-2010",IF((LEFT(E1241,3))="111","Spring-2011",IF((LEFT(E1241,3))="112","Summer-2011",IF((LEFT(E1241,3))="113","Fall-2011",IF((LEFT(E1241,3))="121","Spring-2012",IF((LEFT(E1241,3))="122","Summer-2012",IF((LEFT(E1241,3))="123","Fall-2012",IF((LEFT(E1241,3))="131","Spring-2013",IF((LEFT(E1241,3))="132","Summer-2013",IF((LEFT(E1241,3))="133","Fall-2013",IF((LEFT(E1241,3))="141","Spring-2014",IF((LEFT(E1241,3))="142","Summer-2014",IF((LEFT(E1241,3))="143","Fall-2014",0)))))))))))))))))))))))))</f>
        <v/>
      </c>
      <c r="H1241" s="77" t="inlineStr">
        <is>
          <t>Fall 2015</t>
        </is>
      </c>
      <c r="I1241" s="71" t="inlineStr">
        <is>
          <t>-</t>
        </is>
      </c>
      <c r="J1241" s="77" t="inlineStr">
        <is>
          <t>-</t>
        </is>
      </c>
      <c r="K1241" s="77" t="inlineStr">
        <is>
          <t>57/1, East Kazipara
Mirpur, Dhaka</t>
        </is>
      </c>
      <c r="L1241" s="77" t="inlineStr">
        <is>
          <t>Vill: Boalia, PO: Ratandia
PS:Kalukhali, Dist: Rajbari</t>
        </is>
      </c>
      <c r="M1241" s="76" t="inlineStr">
        <is>
          <t>8801916402361</t>
        </is>
      </c>
      <c r="N1241" s="77" t="inlineStr">
        <is>
          <t>sajib111-29-249@diu.edu.bd</t>
        </is>
      </c>
    </row>
    <row customHeight="1" ht="25.5" r="1242" s="161">
      <c r="A1242" s="10" t="n"/>
      <c r="B1242" s="85" t="n">
        <v>1245</v>
      </c>
      <c r="C1242" s="77" t="n"/>
      <c r="D1242" s="98" t="inlineStr">
        <is>
          <t>Md. Niaz Hossain</t>
        </is>
      </c>
      <c r="E1242" s="98" t="inlineStr">
        <is>
          <t>101-29-147</t>
        </is>
      </c>
      <c r="F1242" s="49">
        <f>IF((MID(E1242,5,2))="10","ENG",IF((MID(E1242,5,2))="11","BBA",IF((MID(E1242,5,2))="12","MBA(E)",IF((MID(E1242,5,2))="14","MBA",IF((MID(E1242,5,2))="15","CSE",IF((MID(E1242,5,2))="16","CIS",IF((MID(E1242,5,2))="17","MS-MIS",IF((MID(E1242,5,2))="18","B.COM",IF((MID(E1242,5,2))="19","ETE",IF((MID(E1242,5,2))="20","CS",IF((MID(E1242,5,2))="21","MA-ENG(P)",IF((MID(E1242,5,2))="22","MA-ENG(F)",IF((MID(E1242,5,2))="23","TE",IF((MID(E1242,5,2))="24","JMC",IF((MID(E1242,5,2))="25","MS-CSE",IF((MID(E1242,5,2))="26","LLB(H)",IF((MID(E1242,5,2))="27","BRE",IF((MID(E1242,5,2))="28","MSS-JMC",IF((MID(E1242,5,2))="29","PHARMACY",IF((MID(E1242,5,2))="30","ESDM",IF((MID(E1242,5,2))="31","MS-ETE",IF((MID(E1242,5,2))="32","MS-TE",IF((MID(E1242,5,2))="33","EEE",IF((MID(E1242,5,2))="34","NFE",IF((MID(E1242,5,2))="35","SWE",IF((MID(E1242,5,2))="36","LLB(P)",IF((MID(E1242,5,2))="37","LLM(Pre)",IF((MID(E1242,5,2))="38","LLM(F)",IF((MID(E1242,5,2))="39","ICT",IF((MID(E1242,5,2))="40","MTCA",IF((MID(E1242,5,2))="41","MS-PH",IF((MID(E1242,5,2))="42","ARCH",IF((MID(E1242,5,2))="43","THM",IF((MID(E1242,5,2))="44","MS-SWE",IF((MID(E1242,5,2))="45","ENTRE",IF((MID(E1242,5,2))="46","M-PHARM",IF((MID(E1242,5,2))="47","CIVIL-ENG",0)))))))))))))))))))))))))))))))))))))</f>
        <v/>
      </c>
      <c r="G1242" s="90">
        <f>IF((LEFT(E1242,3))="063","Fall-2006",IF((LEFT(E1242,3))="071","Spring-2007",IF((LEFT(E1242,3))="072","Summer-2007",IF((LEFT(E1242,3))="073","Fall-2007",IF((LEFT(E1242,3))="081","Spring-2008",IF((LEFT(E1242,3))="082","Summer-2008",IF((LEFT(E1242,3))="083","Fall-2008",IF((LEFT(E1242,3))="091","Spring-2009",IF((LEFT(E1242,3))="092","Summer-2009",IF((LEFT(E1242,3))="093","Fall-2009",IF((LEFT(E1242,3))="101","Spring-2010",IF((LEFT(E1242,3))="102","Summer-2010",IF((LEFT(E1242,3))="103","Fall-2010",IF((LEFT(E1242,3))="111","Spring-2011",IF((LEFT(E1242,3))="112","Summer-2011",IF((LEFT(E1242,3))="113","Fall-2011",IF((LEFT(E1242,3))="121","Spring-2012",IF((LEFT(E1242,3))="122","Summer-2012",IF((LEFT(E1242,3))="123","Fall-2012",IF((LEFT(E1242,3))="131","Spring-2013",IF((LEFT(E1242,3))="132","Summer-2013",IF((LEFT(E1242,3))="133","Fall-2013",IF((LEFT(E1242,3))="141","Spring-2014",IF((LEFT(E1242,3))="142","Summer-2014",IF((LEFT(E1242,3))="143","Fall-2014",0)))))))))))))))))))))))))</f>
        <v/>
      </c>
      <c r="H1242" s="77" t="inlineStr">
        <is>
          <t>Fall 2013</t>
        </is>
      </c>
      <c r="I1242" s="71" t="inlineStr">
        <is>
          <t>Gastro Liver 
Hospital</t>
        </is>
      </c>
      <c r="J1242" s="77" t="inlineStr">
        <is>
          <t>Pharmacist</t>
        </is>
      </c>
      <c r="K1242" s="77" t="inlineStr">
        <is>
          <t>165/2, East Kazipara
Mirpur, Dhaka</t>
        </is>
      </c>
      <c r="L1242" s="77" t="inlineStr">
        <is>
          <t>Vill: Sahapur, PO: Sonali
Girls High School, PS:
Faridganj, Chandpur</t>
        </is>
      </c>
      <c r="M1242" s="76" t="inlineStr">
        <is>
          <t>8801671483169</t>
        </is>
      </c>
      <c r="N1242" s="77" t="inlineStr">
        <is>
          <t>niaz.diu@gmail.com</t>
        </is>
      </c>
    </row>
    <row customHeight="1" ht="12.75" r="1243" s="161">
      <c r="A1243" s="10" t="n"/>
      <c r="B1243" s="85" t="n">
        <v>1246</v>
      </c>
      <c r="C1243" s="77" t="n"/>
      <c r="D1243" s="98" t="inlineStr">
        <is>
          <t>Md. Fakrul Alam</t>
        </is>
      </c>
      <c r="E1243" s="98" t="inlineStr">
        <is>
          <t>111-29-304</t>
        </is>
      </c>
      <c r="F1243" s="49">
        <f>IF((MID(E1243,5,2))="10","ENG",IF((MID(E1243,5,2))="11","BBA",IF((MID(E1243,5,2))="12","MBA(E)",IF((MID(E1243,5,2))="14","MBA",IF((MID(E1243,5,2))="15","CSE",IF((MID(E1243,5,2))="16","CIS",IF((MID(E1243,5,2))="17","MS-MIS",IF((MID(E1243,5,2))="18","B.COM",IF((MID(E1243,5,2))="19","ETE",IF((MID(E1243,5,2))="20","CS",IF((MID(E1243,5,2))="21","MA-ENG(P)",IF((MID(E1243,5,2))="22","MA-ENG(F)",IF((MID(E1243,5,2))="23","TE",IF((MID(E1243,5,2))="24","JMC",IF((MID(E1243,5,2))="25","MS-CSE",IF((MID(E1243,5,2))="26","LLB(H)",IF((MID(E1243,5,2))="27","BRE",IF((MID(E1243,5,2))="28","MSS-JMC",IF((MID(E1243,5,2))="29","PHARMACY",IF((MID(E1243,5,2))="30","ESDM",IF((MID(E1243,5,2))="31","MS-ETE",IF((MID(E1243,5,2))="32","MS-TE",IF((MID(E1243,5,2))="33","EEE",IF((MID(E1243,5,2))="34","NFE",IF((MID(E1243,5,2))="35","SWE",IF((MID(E1243,5,2))="36","LLB(P)",IF((MID(E1243,5,2))="37","LLM(Pre)",IF((MID(E1243,5,2))="38","LLM(F)",IF((MID(E1243,5,2))="39","ICT",IF((MID(E1243,5,2))="40","MTCA",IF((MID(E1243,5,2))="41","MS-PH",IF((MID(E1243,5,2))="42","ARCH",IF((MID(E1243,5,2))="43","THM",IF((MID(E1243,5,2))="44","MS-SWE",IF((MID(E1243,5,2))="45","ENTRE",IF((MID(E1243,5,2))="46","M-PHARM",IF((MID(E1243,5,2))="47","CIVIL-ENG",0)))))))))))))))))))))))))))))))))))))</f>
        <v/>
      </c>
      <c r="G1243" s="90">
        <f>IF((LEFT(E1243,3))="063","Fall-2006",IF((LEFT(E1243,3))="071","Spring-2007",IF((LEFT(E1243,3))="072","Summer-2007",IF((LEFT(E1243,3))="073","Fall-2007",IF((LEFT(E1243,3))="081","Spring-2008",IF((LEFT(E1243,3))="082","Summer-2008",IF((LEFT(E1243,3))="083","Fall-2008",IF((LEFT(E1243,3))="091","Spring-2009",IF((LEFT(E1243,3))="092","Summer-2009",IF((LEFT(E1243,3))="093","Fall-2009",IF((LEFT(E1243,3))="101","Spring-2010",IF((LEFT(E1243,3))="102","Summer-2010",IF((LEFT(E1243,3))="103","Fall-2010",IF((LEFT(E1243,3))="111","Spring-2011",IF((LEFT(E1243,3))="112","Summer-2011",IF((LEFT(E1243,3))="113","Fall-2011",IF((LEFT(E1243,3))="121","Spring-2012",IF((LEFT(E1243,3))="122","Summer-2012",IF((LEFT(E1243,3))="123","Fall-2012",IF((LEFT(E1243,3))="131","Spring-2013",IF((LEFT(E1243,3))="132","Summer-2013",IF((LEFT(E1243,3))="133","Fall-2013",IF((LEFT(E1243,3))="141","Spring-2014",IF((LEFT(E1243,3))="142","Summer-2014",IF((LEFT(E1243,3))="143","Fall-2014",0)))))))))))))))))))))))))</f>
        <v/>
      </c>
      <c r="H1243" s="77" t="inlineStr">
        <is>
          <t>Fall 2014</t>
        </is>
      </c>
      <c r="I1243" s="71" t="inlineStr">
        <is>
          <t>-</t>
        </is>
      </c>
      <c r="J1243" s="77" t="inlineStr">
        <is>
          <t>-</t>
        </is>
      </c>
      <c r="K1243" s="77" t="inlineStr">
        <is>
          <t>Shukrabad, Dhanmondi-32,
Dhaka</t>
        </is>
      </c>
      <c r="L1243" s="77" t="inlineStr">
        <is>
          <t>Islamia Road, Maijdee
Noakhali</t>
        </is>
      </c>
      <c r="M1243" s="76" t="inlineStr">
        <is>
          <t>8801689112601</t>
        </is>
      </c>
      <c r="N1243" s="77" t="inlineStr">
        <is>
          <t>sukornodiu@gmail.com</t>
        </is>
      </c>
    </row>
    <row customHeight="1" ht="12.75" r="1244" s="161">
      <c r="A1244" s="10" t="n"/>
      <c r="B1244" s="85" t="n">
        <v>1247</v>
      </c>
      <c r="C1244" s="77" t="n"/>
      <c r="D1244" s="98" t="inlineStr">
        <is>
          <t>Rummana Amin
Sabana</t>
        </is>
      </c>
      <c r="E1244" s="98" t="inlineStr">
        <is>
          <t>111-29-302</t>
        </is>
      </c>
      <c r="F1244" s="49">
        <f>IF((MID(E1244,5,2))="10","ENG",IF((MID(E1244,5,2))="11","BBA",IF((MID(E1244,5,2))="12","MBA(E)",IF((MID(E1244,5,2))="14","MBA",IF((MID(E1244,5,2))="15","CSE",IF((MID(E1244,5,2))="16","CIS",IF((MID(E1244,5,2))="17","MS-MIS",IF((MID(E1244,5,2))="18","B.COM",IF((MID(E1244,5,2))="19","ETE",IF((MID(E1244,5,2))="20","CS",IF((MID(E1244,5,2))="21","MA-ENG(P)",IF((MID(E1244,5,2))="22","MA-ENG(F)",IF((MID(E1244,5,2))="23","TE",IF((MID(E1244,5,2))="24","JMC",IF((MID(E1244,5,2))="25","MS-CSE",IF((MID(E1244,5,2))="26","LLB(H)",IF((MID(E1244,5,2))="27","BRE",IF((MID(E1244,5,2))="28","MSS-JMC",IF((MID(E1244,5,2))="29","PHARMACY",IF((MID(E1244,5,2))="30","ESDM",IF((MID(E1244,5,2))="31","MS-ETE",IF((MID(E1244,5,2))="32","MS-TE",IF((MID(E1244,5,2))="33","EEE",IF((MID(E1244,5,2))="34","NFE",IF((MID(E1244,5,2))="35","SWE",IF((MID(E1244,5,2))="36","LLB(P)",IF((MID(E1244,5,2))="37","LLM(Pre)",IF((MID(E1244,5,2))="38","LLM(F)",IF((MID(E1244,5,2))="39","ICT",IF((MID(E1244,5,2))="40","MTCA",IF((MID(E1244,5,2))="41","MS-PH",IF((MID(E1244,5,2))="42","ARCH",IF((MID(E1244,5,2))="43","THM",IF((MID(E1244,5,2))="44","MS-SWE",IF((MID(E1244,5,2))="45","ENTRE",IF((MID(E1244,5,2))="46","M-PHARM",IF((MID(E1244,5,2))="47","CIVIL-ENG",0)))))))))))))))))))))))))))))))))))))</f>
        <v/>
      </c>
      <c r="G1244" s="90">
        <f>IF((LEFT(E1244,3))="063","Fall-2006",IF((LEFT(E1244,3))="071","Spring-2007",IF((LEFT(E1244,3))="072","Summer-2007",IF((LEFT(E1244,3))="073","Fall-2007",IF((LEFT(E1244,3))="081","Spring-2008",IF((LEFT(E1244,3))="082","Summer-2008",IF((LEFT(E1244,3))="083","Fall-2008",IF((LEFT(E1244,3))="091","Spring-2009",IF((LEFT(E1244,3))="092","Summer-2009",IF((LEFT(E1244,3))="093","Fall-2009",IF((LEFT(E1244,3))="101","Spring-2010",IF((LEFT(E1244,3))="102","Summer-2010",IF((LEFT(E1244,3))="103","Fall-2010",IF((LEFT(E1244,3))="111","Spring-2011",IF((LEFT(E1244,3))="112","Summer-2011",IF((LEFT(E1244,3))="113","Fall-2011",IF((LEFT(E1244,3))="121","Spring-2012",IF((LEFT(E1244,3))="122","Summer-2012",IF((LEFT(E1244,3))="123","Fall-2012",IF((LEFT(E1244,3))="131","Spring-2013",IF((LEFT(E1244,3))="132","Summer-2013",IF((LEFT(E1244,3))="133","Fall-2013",IF((LEFT(E1244,3))="141","Spring-2014",IF((LEFT(E1244,3))="142","Summer-2014",IF((LEFT(E1244,3))="143","Fall-2014",0)))))))))))))))))))))))))</f>
        <v/>
      </c>
      <c r="H1244" s="77" t="inlineStr">
        <is>
          <t>Fall 2014</t>
        </is>
      </c>
      <c r="I1244" s="71" t="inlineStr">
        <is>
          <t xml:space="preserve">DIU </t>
        </is>
      </c>
      <c r="J1244" s="77" t="inlineStr">
        <is>
          <t>Teaching 
Assistant</t>
        </is>
      </c>
      <c r="K1244" s="77" t="inlineStr">
        <is>
          <t>25/13, Tallabag,
Shukrabad, Dhanmondi
Dhaka</t>
        </is>
      </c>
      <c r="L1244" s="77" t="inlineStr">
        <is>
          <t xml:space="preserve">Vill &amp; PO: Amratala,
Thana: Mongla, 
Dist: Bagerhat </t>
        </is>
      </c>
      <c r="M1244" s="76" t="inlineStr">
        <is>
          <t>8801715347347</t>
        </is>
      </c>
      <c r="N1244" s="77" t="inlineStr">
        <is>
          <t>sabana29-302@diu.edu.bd</t>
        </is>
      </c>
    </row>
    <row customHeight="1" ht="12.75" r="1245" s="161">
      <c r="A1245" s="10" t="n"/>
      <c r="B1245" s="85" t="n">
        <v>1248</v>
      </c>
      <c r="C1245" s="77" t="n"/>
      <c r="D1245" s="98" t="inlineStr">
        <is>
          <t>Md. Shahinul Islam</t>
        </is>
      </c>
      <c r="E1245" s="98" t="inlineStr">
        <is>
          <t>101-11-188</t>
        </is>
      </c>
      <c r="F1245" s="49">
        <f>IF((MID(E1245,5,2))="10","ENG",IF((MID(E1245,5,2))="11","BBA",IF((MID(E1245,5,2))="12","MBA(E)",IF((MID(E1245,5,2))="14","MBA",IF((MID(E1245,5,2))="15","CSE",IF((MID(E1245,5,2))="16","CIS",IF((MID(E1245,5,2))="17","MS-MIS",IF((MID(E1245,5,2))="18","B.COM",IF((MID(E1245,5,2))="19","ETE",IF((MID(E1245,5,2))="20","CS",IF((MID(E1245,5,2))="21","MA-ENG(P)",IF((MID(E1245,5,2))="22","MA-ENG(F)",IF((MID(E1245,5,2))="23","TE",IF((MID(E1245,5,2))="24","JMC",IF((MID(E1245,5,2))="25","MS-CSE",IF((MID(E1245,5,2))="26","LLB(H)",IF((MID(E1245,5,2))="27","BRE",IF((MID(E1245,5,2))="28","MSS-JMC",IF((MID(E1245,5,2))="29","PHARMACY",IF((MID(E1245,5,2))="30","ESDM",IF((MID(E1245,5,2))="31","MS-ETE",IF((MID(E1245,5,2))="32","MS-TE",IF((MID(E1245,5,2))="33","EEE",IF((MID(E1245,5,2))="34","NFE",IF((MID(E1245,5,2))="35","SWE",IF((MID(E1245,5,2))="36","LLB(P)",IF((MID(E1245,5,2))="37","LLM(Pre)",IF((MID(E1245,5,2))="38","LLM(F)",IF((MID(E1245,5,2))="39","ICT",IF((MID(E1245,5,2))="40","MTCA",IF((MID(E1245,5,2))="41","MS-PH",IF((MID(E1245,5,2))="42","ARCH",IF((MID(E1245,5,2))="43","THM",IF((MID(E1245,5,2))="44","MS-SWE",IF((MID(E1245,5,2))="45","ENTRE",IF((MID(E1245,5,2))="46","M-PHARM",IF((MID(E1245,5,2))="47","CIVIL-ENG",0)))))))))))))))))))))))))))))))))))))</f>
        <v/>
      </c>
      <c r="G1245" s="90">
        <f>IF((LEFT(E1245,3))="063","Fall-2006",IF((LEFT(E1245,3))="071","Spring-2007",IF((LEFT(E1245,3))="072","Summer-2007",IF((LEFT(E1245,3))="073","Fall-2007",IF((LEFT(E1245,3))="081","Spring-2008",IF((LEFT(E1245,3))="082","Summer-2008",IF((LEFT(E1245,3))="083","Fall-2008",IF((LEFT(E1245,3))="091","Spring-2009",IF((LEFT(E1245,3))="092","Summer-2009",IF((LEFT(E1245,3))="093","Fall-2009",IF((LEFT(E1245,3))="101","Spring-2010",IF((LEFT(E1245,3))="102","Summer-2010",IF((LEFT(E1245,3))="103","Fall-2010",IF((LEFT(E1245,3))="111","Spring-2011",IF((LEFT(E1245,3))="112","Summer-2011",IF((LEFT(E1245,3))="113","Fall-2011",IF((LEFT(E1245,3))="121","Spring-2012",IF((LEFT(E1245,3))="122","Summer-2012",IF((LEFT(E1245,3))="123","Fall-2012",IF((LEFT(E1245,3))="131","Spring-2013",IF((LEFT(E1245,3))="132","Summer-2013",IF((LEFT(E1245,3))="133","Fall-2013",IF((LEFT(E1245,3))="141","Spring-2014",IF((LEFT(E1245,3))="142","Summer-2014",IF((LEFT(E1245,3))="143","Fall-2014",0)))))))))))))))))))))))))</f>
        <v/>
      </c>
      <c r="H1245" s="77" t="inlineStr">
        <is>
          <t>Fall 2014</t>
        </is>
      </c>
      <c r="I1245" s="71" t="inlineStr">
        <is>
          <t>-</t>
        </is>
      </c>
      <c r="J1245" s="77" t="inlineStr">
        <is>
          <t>-</t>
        </is>
      </c>
      <c r="K1245" s="77" t="inlineStr">
        <is>
          <t>-</t>
        </is>
      </c>
      <c r="L1245" s="77" t="inlineStr">
        <is>
          <t>Vill: Noljany PO: Chandana
Thana: Gazipur Sadar, Gazipur</t>
        </is>
      </c>
      <c r="M1245" s="76" t="inlineStr">
        <is>
          <t>8801685576057</t>
        </is>
      </c>
      <c r="N1245" s="77" t="inlineStr">
        <is>
          <t>shahinul14-547@diu.edu.bd</t>
        </is>
      </c>
    </row>
    <row customHeight="1" ht="12.75" r="1246" s="161">
      <c r="A1246" s="10" t="n"/>
      <c r="B1246" s="85" t="n">
        <v>1249</v>
      </c>
      <c r="C1246" s="77" t="n"/>
      <c r="D1246" s="98" t="inlineStr">
        <is>
          <t>Preyanka Biswas</t>
        </is>
      </c>
      <c r="E1246" s="98" t="inlineStr">
        <is>
          <t>112-11-2012</t>
        </is>
      </c>
      <c r="F1246" s="49">
        <f>IF((MID(E1246,5,2))="10","ENG",IF((MID(E1246,5,2))="11","BBA",IF((MID(E1246,5,2))="12","MBA(E)",IF((MID(E1246,5,2))="14","MBA",IF((MID(E1246,5,2))="15","CSE",IF((MID(E1246,5,2))="16","CIS",IF((MID(E1246,5,2))="17","MS-MIS",IF((MID(E1246,5,2))="18","B.COM",IF((MID(E1246,5,2))="19","ETE",IF((MID(E1246,5,2))="20","CS",IF((MID(E1246,5,2))="21","MA-ENG(P)",IF((MID(E1246,5,2))="22","MA-ENG(F)",IF((MID(E1246,5,2))="23","TE",IF((MID(E1246,5,2))="24","JMC",IF((MID(E1246,5,2))="25","MS-CSE",IF((MID(E1246,5,2))="26","LLB(H)",IF((MID(E1246,5,2))="27","BRE",IF((MID(E1246,5,2))="28","MSS-JMC",IF((MID(E1246,5,2))="29","PHARMACY",IF((MID(E1246,5,2))="30","ESDM",IF((MID(E1246,5,2))="31","MS-ETE",IF((MID(E1246,5,2))="32","MS-TE",IF((MID(E1246,5,2))="33","EEE",IF((MID(E1246,5,2))="34","NFE",IF((MID(E1246,5,2))="35","SWE",IF((MID(E1246,5,2))="36","LLB(P)",IF((MID(E1246,5,2))="37","LLM(Pre)",IF((MID(E1246,5,2))="38","LLM(F)",IF((MID(E1246,5,2))="39","ICT",IF((MID(E1246,5,2))="40","MTCA",IF((MID(E1246,5,2))="41","MS-PH",IF((MID(E1246,5,2))="42","ARCH",IF((MID(E1246,5,2))="43","THM",IF((MID(E1246,5,2))="44","MS-SWE",IF((MID(E1246,5,2))="45","ENTRE",IF((MID(E1246,5,2))="46","M-PHARM",IF((MID(E1246,5,2))="47","CIVIL-ENG",0)))))))))))))))))))))))))))))))))))))</f>
        <v/>
      </c>
      <c r="G1246" s="90">
        <f>IF((LEFT(E1246,3))="063","Fall-2006",IF((LEFT(E1246,3))="071","Spring-2007",IF((LEFT(E1246,3))="072","Summer-2007",IF((LEFT(E1246,3))="073","Fall-2007",IF((LEFT(E1246,3))="081","Spring-2008",IF((LEFT(E1246,3))="082","Summer-2008",IF((LEFT(E1246,3))="083","Fall-2008",IF((LEFT(E1246,3))="091","Spring-2009",IF((LEFT(E1246,3))="092","Summer-2009",IF((LEFT(E1246,3))="093","Fall-2009",IF((LEFT(E1246,3))="101","Spring-2010",IF((LEFT(E1246,3))="102","Summer-2010",IF((LEFT(E1246,3))="103","Fall-2010",IF((LEFT(E1246,3))="111","Spring-2011",IF((LEFT(E1246,3))="112","Summer-2011",IF((LEFT(E1246,3))="113","Fall-2011",IF((LEFT(E1246,3))="121","Spring-2012",IF((LEFT(E1246,3))="122","Summer-2012",IF((LEFT(E1246,3))="123","Fall-2012",IF((LEFT(E1246,3))="131","Spring-2013",IF((LEFT(E1246,3))="132","Summer-2013",IF((LEFT(E1246,3))="133","Fall-2013",IF((LEFT(E1246,3))="141","Spring-2014",IF((LEFT(E1246,3))="142","Summer-2014",IF((LEFT(E1246,3))="143","Fall-2014",0)))))))))))))))))))))))))</f>
        <v/>
      </c>
      <c r="H1246" s="77" t="inlineStr">
        <is>
          <t>Fall 2015</t>
        </is>
      </c>
      <c r="I1246" s="71" t="inlineStr">
        <is>
          <t>-</t>
        </is>
      </c>
      <c r="J1246" s="77" t="inlineStr">
        <is>
          <t>-</t>
        </is>
      </c>
      <c r="K1246" s="77" t="inlineStr">
        <is>
          <t>43/Z, Indira Road, Rajabazar
Dhaka</t>
        </is>
      </c>
      <c r="L1246" s="77" t="inlineStr">
        <is>
          <t>Harta, Wazirpur, Barisal</t>
        </is>
      </c>
      <c r="M1246" s="76" t="inlineStr">
        <is>
          <t>8801620602692</t>
        </is>
      </c>
      <c r="N1246" s="77" t="inlineStr">
        <is>
          <t>preyanka11-2012@diu.edu.bd</t>
        </is>
      </c>
    </row>
    <row customHeight="1" ht="12.75" r="1247" s="161">
      <c r="A1247" s="10" t="n"/>
      <c r="B1247" s="85" t="n">
        <v>1250</v>
      </c>
      <c r="C1247" s="77" t="n"/>
      <c r="D1247" s="98" t="inlineStr">
        <is>
          <t>Md. Rifat Hasan 
Rafee</t>
        </is>
      </c>
      <c r="E1247" s="98" t="inlineStr">
        <is>
          <t>101-11-1437</t>
        </is>
      </c>
      <c r="F1247" s="49">
        <f>IF((MID(E1247,5,2))="10","ENG",IF((MID(E1247,5,2))="11","BBA",IF((MID(E1247,5,2))="12","MBA(E)",IF((MID(E1247,5,2))="14","MBA",IF((MID(E1247,5,2))="15","CSE",IF((MID(E1247,5,2))="16","CIS",IF((MID(E1247,5,2))="17","MS-MIS",IF((MID(E1247,5,2))="18","B.COM",IF((MID(E1247,5,2))="19","ETE",IF((MID(E1247,5,2))="20","CS",IF((MID(E1247,5,2))="21","MA-ENG(P)",IF((MID(E1247,5,2))="22","MA-ENG(F)",IF((MID(E1247,5,2))="23","TE",IF((MID(E1247,5,2))="24","JMC",IF((MID(E1247,5,2))="25","MS-CSE",IF((MID(E1247,5,2))="26","LLB(H)",IF((MID(E1247,5,2))="27","BRE",IF((MID(E1247,5,2))="28","MSS-JMC",IF((MID(E1247,5,2))="29","PHARMACY",IF((MID(E1247,5,2))="30","ESDM",IF((MID(E1247,5,2))="31","MS-ETE",IF((MID(E1247,5,2))="32","MS-TE",IF((MID(E1247,5,2))="33","EEE",IF((MID(E1247,5,2))="34","NFE",IF((MID(E1247,5,2))="35","SWE",IF((MID(E1247,5,2))="36","LLB(P)",IF((MID(E1247,5,2))="37","LLM(Pre)",IF((MID(E1247,5,2))="38","LLM(F)",IF((MID(E1247,5,2))="39","ICT",IF((MID(E1247,5,2))="40","MTCA",IF((MID(E1247,5,2))="41","MS-PH",IF((MID(E1247,5,2))="42","ARCH",IF((MID(E1247,5,2))="43","THM",IF((MID(E1247,5,2))="44","MS-SWE",IF((MID(E1247,5,2))="45","ENTRE",IF((MID(E1247,5,2))="46","M-PHARM",IF((MID(E1247,5,2))="47","CIVIL-ENG",0)))))))))))))))))))))))))))))))))))))</f>
        <v/>
      </c>
      <c r="G1247" s="90">
        <f>IF((LEFT(E1247,3))="063","Fall-2006",IF((LEFT(E1247,3))="071","Spring-2007",IF((LEFT(E1247,3))="072","Summer-2007",IF((LEFT(E1247,3))="073","Fall-2007",IF((LEFT(E1247,3))="081","Spring-2008",IF((LEFT(E1247,3))="082","Summer-2008",IF((LEFT(E1247,3))="083","Fall-2008",IF((LEFT(E1247,3))="091","Spring-2009",IF((LEFT(E1247,3))="092","Summer-2009",IF((LEFT(E1247,3))="093","Fall-2009",IF((LEFT(E1247,3))="101","Spring-2010",IF((LEFT(E1247,3))="102","Summer-2010",IF((LEFT(E1247,3))="103","Fall-2010",IF((LEFT(E1247,3))="111","Spring-2011",IF((LEFT(E1247,3))="112","Summer-2011",IF((LEFT(E1247,3))="113","Fall-2011",IF((LEFT(E1247,3))="121","Spring-2012",IF((LEFT(E1247,3))="122","Summer-2012",IF((LEFT(E1247,3))="123","Fall-2012",IF((LEFT(E1247,3))="131","Spring-2013",IF((LEFT(E1247,3))="132","Summer-2013",IF((LEFT(E1247,3))="133","Fall-2013",IF((LEFT(E1247,3))="141","Spring-2014",IF((LEFT(E1247,3))="142","Summer-2014",IF((LEFT(E1247,3))="143","Fall-2014",0)))))))))))))))))))))))))</f>
        <v/>
      </c>
      <c r="H1247" s="77" t="inlineStr">
        <is>
          <t>Fall 2014</t>
        </is>
      </c>
      <c r="I1247" s="71" t="inlineStr">
        <is>
          <t>-</t>
        </is>
      </c>
      <c r="J1247" s="77" t="inlineStr">
        <is>
          <t>-</t>
        </is>
      </c>
      <c r="K1247" s="77" t="inlineStr">
        <is>
          <t>Vill: Pathan Para, PO:
Barura, Thana: Barura
Comilla</t>
        </is>
      </c>
      <c r="L1247" s="77" t="inlineStr">
        <is>
          <t>Vill: Pathan Para, PO:
Barura, Thana: Barura
Comilla</t>
        </is>
      </c>
      <c r="M1247" s="76" t="inlineStr">
        <is>
          <t>8801718071867</t>
        </is>
      </c>
      <c r="N1247" s="77" t="inlineStr">
        <is>
          <t>rafidiu1437@gmail.com</t>
        </is>
      </c>
    </row>
    <row customHeight="1" ht="12.75" r="1248" s="161">
      <c r="A1248" s="10" t="n"/>
      <c r="B1248" s="85" t="n">
        <v>1251</v>
      </c>
      <c r="C1248" s="77" t="n"/>
      <c r="D1248" s="98" t="inlineStr">
        <is>
          <t>Samol Chandra Ray</t>
        </is>
      </c>
      <c r="E1248" s="98" t="inlineStr">
        <is>
          <t>141-14-1397</t>
        </is>
      </c>
      <c r="F1248" s="49">
        <f>IF((MID(E1248,5,2))="10","ENG",IF((MID(E1248,5,2))="11","BBA",IF((MID(E1248,5,2))="12","MBA(E)",IF((MID(E1248,5,2))="14","MBA",IF((MID(E1248,5,2))="15","CSE",IF((MID(E1248,5,2))="16","CIS",IF((MID(E1248,5,2))="17","MS-MIS",IF((MID(E1248,5,2))="18","B.COM",IF((MID(E1248,5,2))="19","ETE",IF((MID(E1248,5,2))="20","CS",IF((MID(E1248,5,2))="21","MA-ENG(P)",IF((MID(E1248,5,2))="22","MA-ENG(F)",IF((MID(E1248,5,2))="23","TE",IF((MID(E1248,5,2))="24","JMC",IF((MID(E1248,5,2))="25","MS-CSE",IF((MID(E1248,5,2))="26","LLB(H)",IF((MID(E1248,5,2))="27","BRE",IF((MID(E1248,5,2))="28","MSS-JMC",IF((MID(E1248,5,2))="29","PHARMACY",IF((MID(E1248,5,2))="30","ESDM",IF((MID(E1248,5,2))="31","MS-ETE",IF((MID(E1248,5,2))="32","MS-TE",IF((MID(E1248,5,2))="33","EEE",IF((MID(E1248,5,2))="34","NFE",IF((MID(E1248,5,2))="35","SWE",IF((MID(E1248,5,2))="36","LLB(P)",IF((MID(E1248,5,2))="37","LLM(Pre)",IF((MID(E1248,5,2))="38","LLM(F)",IF((MID(E1248,5,2))="39","ICT",IF((MID(E1248,5,2))="40","MTCA",IF((MID(E1248,5,2))="41","MS-PH",IF((MID(E1248,5,2))="42","ARCH",IF((MID(E1248,5,2))="43","THM",IF((MID(E1248,5,2))="44","MS-SWE",IF((MID(E1248,5,2))="45","ENTRE",IF((MID(E1248,5,2))="46","M-PHARM",IF((MID(E1248,5,2))="47","CIVIL-ENG",0)))))))))))))))))))))))))))))))))))))</f>
        <v/>
      </c>
      <c r="G1248" s="90">
        <f>IF((LEFT(E1248,3))="063","Fall-2006",IF((LEFT(E1248,3))="071","Spring-2007",IF((LEFT(E1248,3))="072","Summer-2007",IF((LEFT(E1248,3))="073","Fall-2007",IF((LEFT(E1248,3))="081","Spring-2008",IF((LEFT(E1248,3))="082","Summer-2008",IF((LEFT(E1248,3))="083","Fall-2008",IF((LEFT(E1248,3))="091","Spring-2009",IF((LEFT(E1248,3))="092","Summer-2009",IF((LEFT(E1248,3))="093","Fall-2009",IF((LEFT(E1248,3))="101","Spring-2010",IF((LEFT(E1248,3))="102","Summer-2010",IF((LEFT(E1248,3))="103","Fall-2010",IF((LEFT(E1248,3))="111","Spring-2011",IF((LEFT(E1248,3))="112","Summer-2011",IF((LEFT(E1248,3))="113","Fall-2011",IF((LEFT(E1248,3))="121","Spring-2012",IF((LEFT(E1248,3))="122","Summer-2012",IF((LEFT(E1248,3))="123","Fall-2012",IF((LEFT(E1248,3))="131","Spring-2013",IF((LEFT(E1248,3))="132","Summer-2013",IF((LEFT(E1248,3))="133","Fall-2013",IF((LEFT(E1248,3))="141","Spring-2014",IF((LEFT(E1248,3))="142","Summer-2014",IF((LEFT(E1248,3))="143","Fall-2014",0)))))))))))))))))))))))))</f>
        <v/>
      </c>
      <c r="H1248" s="77" t="inlineStr">
        <is>
          <t>-</t>
        </is>
      </c>
      <c r="I1248" s="71" t="inlineStr">
        <is>
          <t>-</t>
        </is>
      </c>
      <c r="J1248" s="77" t="inlineStr">
        <is>
          <t>-</t>
        </is>
      </c>
      <c r="K1248" s="77" t="inlineStr">
        <is>
          <t>H#303, R#8/A, New
Dhanmondi (Old-15)</t>
        </is>
      </c>
      <c r="L1248" s="77" t="inlineStr">
        <is>
          <t>Vill: Barogram PO: Subidpur
PS: Faridganj, Chandpur</t>
        </is>
      </c>
      <c r="M1248" s="76" t="inlineStr">
        <is>
          <t>8801790106442</t>
        </is>
      </c>
      <c r="N1248" s="77" t="inlineStr">
        <is>
          <t>samolkhr@gmail.com</t>
        </is>
      </c>
    </row>
    <row customHeight="1" ht="12.75" r="1249" s="161">
      <c r="A1249" s="10" t="n"/>
      <c r="B1249" s="85" t="n">
        <v>1252</v>
      </c>
      <c r="C1249" s="77" t="n"/>
      <c r="D1249" s="98" t="inlineStr">
        <is>
          <t>Saleh Uddin Ahmed</t>
        </is>
      </c>
      <c r="E1249" s="98" t="inlineStr">
        <is>
          <t>141-14-1405</t>
        </is>
      </c>
      <c r="F1249" s="49">
        <f>IF((MID(E1249,5,2))="10","ENG",IF((MID(E1249,5,2))="11","BBA",IF((MID(E1249,5,2))="12","MBA(E)",IF((MID(E1249,5,2))="14","MBA",IF((MID(E1249,5,2))="15","CSE",IF((MID(E1249,5,2))="16","CIS",IF((MID(E1249,5,2))="17","MS-MIS",IF((MID(E1249,5,2))="18","B.COM",IF((MID(E1249,5,2))="19","ETE",IF((MID(E1249,5,2))="20","CS",IF((MID(E1249,5,2))="21","MA-ENG(P)",IF((MID(E1249,5,2))="22","MA-ENG(F)",IF((MID(E1249,5,2))="23","TE",IF((MID(E1249,5,2))="24","JMC",IF((MID(E1249,5,2))="25","MS-CSE",IF((MID(E1249,5,2))="26","LLB(H)",IF((MID(E1249,5,2))="27","BRE",IF((MID(E1249,5,2))="28","MSS-JMC",IF((MID(E1249,5,2))="29","PHARMACY",IF((MID(E1249,5,2))="30","ESDM",IF((MID(E1249,5,2))="31","MS-ETE",IF((MID(E1249,5,2))="32","MS-TE",IF((MID(E1249,5,2))="33","EEE",IF((MID(E1249,5,2))="34","NFE",IF((MID(E1249,5,2))="35","SWE",IF((MID(E1249,5,2))="36","LLB(P)",IF((MID(E1249,5,2))="37","LLM(Pre)",IF((MID(E1249,5,2))="38","LLM(F)",IF((MID(E1249,5,2))="39","ICT",IF((MID(E1249,5,2))="40","MTCA",IF((MID(E1249,5,2))="41","MS-PH",IF((MID(E1249,5,2))="42","ARCH",IF((MID(E1249,5,2))="43","THM",IF((MID(E1249,5,2))="44","MS-SWE",IF((MID(E1249,5,2))="45","ENTRE",IF((MID(E1249,5,2))="46","M-PHARM",IF((MID(E1249,5,2))="47","CIVIL-ENG",0)))))))))))))))))))))))))))))))))))))</f>
        <v/>
      </c>
      <c r="G1249" s="90">
        <f>IF((LEFT(E1249,3))="063","Fall-2006",IF((LEFT(E1249,3))="071","Spring-2007",IF((LEFT(E1249,3))="072","Summer-2007",IF((LEFT(E1249,3))="073","Fall-2007",IF((LEFT(E1249,3))="081","Spring-2008",IF((LEFT(E1249,3))="082","Summer-2008",IF((LEFT(E1249,3))="083","Fall-2008",IF((LEFT(E1249,3))="091","Spring-2009",IF((LEFT(E1249,3))="092","Summer-2009",IF((LEFT(E1249,3))="093","Fall-2009",IF((LEFT(E1249,3))="101","Spring-2010",IF((LEFT(E1249,3))="102","Summer-2010",IF((LEFT(E1249,3))="103","Fall-2010",IF((LEFT(E1249,3))="111","Spring-2011",IF((LEFT(E1249,3))="112","Summer-2011",IF((LEFT(E1249,3))="113","Fall-2011",IF((LEFT(E1249,3))="121","Spring-2012",IF((LEFT(E1249,3))="122","Summer-2012",IF((LEFT(E1249,3))="123","Fall-2012",IF((LEFT(E1249,3))="131","Spring-2013",IF((LEFT(E1249,3))="132","Summer-2013",IF((LEFT(E1249,3))="133","Fall-2013",IF((LEFT(E1249,3))="141","Spring-2014",IF((LEFT(E1249,3))="142","Summer-2014",IF((LEFT(E1249,3))="143","Fall-2014",0)))))))))))))))))))))))))</f>
        <v/>
      </c>
      <c r="H1249" s="77" t="inlineStr">
        <is>
          <t>-</t>
        </is>
      </c>
      <c r="I1249" s="71" t="inlineStr">
        <is>
          <t>-</t>
        </is>
      </c>
      <c r="J1249" s="77" t="inlineStr">
        <is>
          <t>-</t>
        </is>
      </c>
      <c r="K1249" s="77" t="inlineStr">
        <is>
          <t>29/5, Munsibari Road,
Jigatola, Dhaka-1209</t>
        </is>
      </c>
      <c r="L1249" s="77" t="inlineStr">
        <is>
          <t>Vill: Laharkandi, PO &amp; PS:
Laxmipur Sadar, Laxmipur</t>
        </is>
      </c>
      <c r="M1249" s="76" t="inlineStr">
        <is>
          <t>8801727271066</t>
        </is>
      </c>
      <c r="N1249" s="77" t="inlineStr">
        <is>
          <t>salehuddinahmed71@gmail.com</t>
        </is>
      </c>
    </row>
    <row customHeight="1" ht="12.75" r="1250" s="161">
      <c r="A1250" s="10" t="n"/>
      <c r="B1250" s="85" t="n">
        <v>1253</v>
      </c>
      <c r="C1250" s="77" t="n"/>
      <c r="D1250" s="98" t="inlineStr">
        <is>
          <t>Rafeul Rois</t>
        </is>
      </c>
      <c r="E1250" s="98" t="inlineStr">
        <is>
          <t>093-11-1197</t>
        </is>
      </c>
      <c r="F1250" s="49">
        <f>IF((MID(E1250,5,2))="10","ENG",IF((MID(E1250,5,2))="11","BBA",IF((MID(E1250,5,2))="12","MBA(E)",IF((MID(E1250,5,2))="14","MBA",IF((MID(E1250,5,2))="15","CSE",IF((MID(E1250,5,2))="16","CIS",IF((MID(E1250,5,2))="17","MS-MIS",IF((MID(E1250,5,2))="18","B.COM",IF((MID(E1250,5,2))="19","ETE",IF((MID(E1250,5,2))="20","CS",IF((MID(E1250,5,2))="21","MA-ENG(P)",IF((MID(E1250,5,2))="22","MA-ENG(F)",IF((MID(E1250,5,2))="23","TE",IF((MID(E1250,5,2))="24","JMC",IF((MID(E1250,5,2))="25","MS-CSE",IF((MID(E1250,5,2))="26","LLB(H)",IF((MID(E1250,5,2))="27","BRE",IF((MID(E1250,5,2))="28","MSS-JMC",IF((MID(E1250,5,2))="29","PHARMACY",IF((MID(E1250,5,2))="30","ESDM",IF((MID(E1250,5,2))="31","MS-ETE",IF((MID(E1250,5,2))="32","MS-TE",IF((MID(E1250,5,2))="33","EEE",IF((MID(E1250,5,2))="34","NFE",IF((MID(E1250,5,2))="35","SWE",IF((MID(E1250,5,2))="36","LLB(P)",IF((MID(E1250,5,2))="37","LLM(Pre)",IF((MID(E1250,5,2))="38","LLM(F)",IF((MID(E1250,5,2))="39","ICT",IF((MID(E1250,5,2))="40","MTCA",IF((MID(E1250,5,2))="41","MS-PH",IF((MID(E1250,5,2))="42","ARCH",IF((MID(E1250,5,2))="43","THM",IF((MID(E1250,5,2))="44","MS-SWE",IF((MID(E1250,5,2))="45","ENTRE",IF((MID(E1250,5,2))="46","M-PHARM",IF((MID(E1250,5,2))="47","CIVIL-ENG",0)))))))))))))))))))))))))))))))))))))</f>
        <v/>
      </c>
      <c r="G1250" s="90">
        <f>IF((LEFT(E1250,3))="063","Fall-2006",IF((LEFT(E1250,3))="071","Spring-2007",IF((LEFT(E1250,3))="072","Summer-2007",IF((LEFT(E1250,3))="073","Fall-2007",IF((LEFT(E1250,3))="081","Spring-2008",IF((LEFT(E1250,3))="082","Summer-2008",IF((LEFT(E1250,3))="083","Fall-2008",IF((LEFT(E1250,3))="091","Spring-2009",IF((LEFT(E1250,3))="092","Summer-2009",IF((LEFT(E1250,3))="093","Fall-2009",IF((LEFT(E1250,3))="101","Spring-2010",IF((LEFT(E1250,3))="102","Summer-2010",IF((LEFT(E1250,3))="103","Fall-2010",IF((LEFT(E1250,3))="111","Spring-2011",IF((LEFT(E1250,3))="112","Summer-2011",IF((LEFT(E1250,3))="113","Fall-2011",IF((LEFT(E1250,3))="121","Spring-2012",IF((LEFT(E1250,3))="122","Summer-2012",IF((LEFT(E1250,3))="123","Fall-2012",IF((LEFT(E1250,3))="131","Spring-2013",IF((LEFT(E1250,3))="132","Summer-2013",IF((LEFT(E1250,3))="133","Fall-2013",IF((LEFT(E1250,3))="141","Spring-2014",IF((LEFT(E1250,3))="142","Summer-2014",IF((LEFT(E1250,3))="143","Fall-2014",0)))))))))))))))))))))))))</f>
        <v/>
      </c>
      <c r="H1250" s="77" t="inlineStr">
        <is>
          <t>Summer 
2015</t>
        </is>
      </c>
      <c r="I1250" s="71" t="inlineStr">
        <is>
          <t>-</t>
        </is>
      </c>
      <c r="J1250" s="77" t="inlineStr">
        <is>
          <t>-</t>
        </is>
      </c>
      <c r="K1250" s="77" t="inlineStr">
        <is>
          <t>17/1, Patla Khan, 
Sutrapur, Dhaka</t>
        </is>
      </c>
      <c r="L1250" s="77" t="inlineStr">
        <is>
          <t>17/1, Patla Khan, 
Sutrapur, Dhaka</t>
        </is>
      </c>
      <c r="M1250" s="76" t="inlineStr">
        <is>
          <t>8801714561441</t>
        </is>
      </c>
      <c r="N1250" s="77" t="inlineStr">
        <is>
          <t>rafeulrois@gmail.com</t>
        </is>
      </c>
    </row>
    <row customHeight="1" ht="12.75" r="1251" s="161">
      <c r="A1251" s="10" t="n"/>
      <c r="B1251" s="85" t="n">
        <v>1254</v>
      </c>
      <c r="C1251" s="77" t="n"/>
      <c r="D1251" s="98" t="inlineStr">
        <is>
          <t>Md. Sazib Shekh</t>
        </is>
      </c>
      <c r="E1251" s="98" t="inlineStr">
        <is>
          <t>123-15-2068</t>
        </is>
      </c>
      <c r="F1251" s="49">
        <f>IF((MID(E1251,5,2))="10","ENG",IF((MID(E1251,5,2))="11","BBA",IF((MID(E1251,5,2))="12","MBA(E)",IF((MID(E1251,5,2))="14","MBA",IF((MID(E1251,5,2))="15","CSE",IF((MID(E1251,5,2))="16","CIS",IF((MID(E1251,5,2))="17","MS-MIS",IF((MID(E1251,5,2))="18","B.COM",IF((MID(E1251,5,2))="19","ETE",IF((MID(E1251,5,2))="20","CS",IF((MID(E1251,5,2))="21","MA-ENG(P)",IF((MID(E1251,5,2))="22","MA-ENG(F)",IF((MID(E1251,5,2))="23","TE",IF((MID(E1251,5,2))="24","JMC",IF((MID(E1251,5,2))="25","MS-CSE",IF((MID(E1251,5,2))="26","LLB(H)",IF((MID(E1251,5,2))="27","BRE",IF((MID(E1251,5,2))="28","MSS-JMC",IF((MID(E1251,5,2))="29","PHARMACY",IF((MID(E1251,5,2))="30","ESDM",IF((MID(E1251,5,2))="31","MS-ETE",IF((MID(E1251,5,2))="32","MS-TE",IF((MID(E1251,5,2))="33","EEE",IF((MID(E1251,5,2))="34","NFE",IF((MID(E1251,5,2))="35","SWE",IF((MID(E1251,5,2))="36","LLB(P)",IF((MID(E1251,5,2))="37","LLM(Pre)",IF((MID(E1251,5,2))="38","LLM(F)",IF((MID(E1251,5,2))="39","ICT",IF((MID(E1251,5,2))="40","MTCA",IF((MID(E1251,5,2))="41","MS-PH",IF((MID(E1251,5,2))="42","ARCH",IF((MID(E1251,5,2))="43","THM",IF((MID(E1251,5,2))="44","MS-SWE",IF((MID(E1251,5,2))="45","ENTRE",IF((MID(E1251,5,2))="46","M-PHARM",IF((MID(E1251,5,2))="47","CIVIL-ENG",0)))))))))))))))))))))))))))))))))))))</f>
        <v/>
      </c>
      <c r="G1251" s="90">
        <f>IF((LEFT(E1251,3))="063","Fall-2006",IF((LEFT(E1251,3))="071","Spring-2007",IF((LEFT(E1251,3))="072","Summer-2007",IF((LEFT(E1251,3))="073","Fall-2007",IF((LEFT(E1251,3))="081","Spring-2008",IF((LEFT(E1251,3))="082","Summer-2008",IF((LEFT(E1251,3))="083","Fall-2008",IF((LEFT(E1251,3))="091","Spring-2009",IF((LEFT(E1251,3))="092","Summer-2009",IF((LEFT(E1251,3))="093","Fall-2009",IF((LEFT(E1251,3))="101","Spring-2010",IF((LEFT(E1251,3))="102","Summer-2010",IF((LEFT(E1251,3))="103","Fall-2010",IF((LEFT(E1251,3))="111","Spring-2011",IF((LEFT(E1251,3))="112","Summer-2011",IF((LEFT(E1251,3))="113","Fall-2011",IF((LEFT(E1251,3))="121","Spring-2012",IF((LEFT(E1251,3))="122","Summer-2012",IF((LEFT(E1251,3))="123","Fall-2012",IF((LEFT(E1251,3))="131","Spring-2013",IF((LEFT(E1251,3))="132","Summer-2013",IF((LEFT(E1251,3))="133","Fall-2013",IF((LEFT(E1251,3))="141","Spring-2014",IF((LEFT(E1251,3))="142","Summer-2014",IF((LEFT(E1251,3))="143","Fall-2014",0)))))))))))))))))))))))))</f>
        <v/>
      </c>
      <c r="H1251" s="77" t="inlineStr">
        <is>
          <t>Summer
2015</t>
        </is>
      </c>
      <c r="I1251" s="71" t="inlineStr">
        <is>
          <t>-</t>
        </is>
      </c>
      <c r="J1251" s="77" t="inlineStr">
        <is>
          <t>-</t>
        </is>
      </c>
      <c r="K1251" s="77" t="inlineStr">
        <is>
          <t>63/2, Shukrabad,
Dhaka-1207</t>
        </is>
      </c>
      <c r="L1251" s="77" t="inlineStr">
        <is>
          <t>Vill: Nayabari, PO:
Kashinathpur, PS:
Aminpur, Pabna</t>
        </is>
      </c>
      <c r="M1251" s="76" t="inlineStr">
        <is>
          <t>8801780727959</t>
        </is>
      </c>
      <c r="N1251" s="77" t="inlineStr">
        <is>
          <t>smsazib2015@gmail.com</t>
        </is>
      </c>
    </row>
    <row customHeight="1" ht="12.75" r="1252" s="161">
      <c r="A1252" s="10" t="n"/>
      <c r="B1252" s="85" t="n">
        <v>1255</v>
      </c>
      <c r="C1252" s="77" t="n"/>
      <c r="D1252" s="98" t="inlineStr">
        <is>
          <t>Tuahira</t>
        </is>
      </c>
      <c r="E1252" s="98" t="inlineStr">
        <is>
          <t>092-11-1091</t>
        </is>
      </c>
      <c r="F1252" s="49">
        <f>IF((MID(E1252,5,2))="10","ENG",IF((MID(E1252,5,2))="11","BBA",IF((MID(E1252,5,2))="12","MBA(E)",IF((MID(E1252,5,2))="14","MBA",IF((MID(E1252,5,2))="15","CSE",IF((MID(E1252,5,2))="16","CIS",IF((MID(E1252,5,2))="17","MS-MIS",IF((MID(E1252,5,2))="18","B.COM",IF((MID(E1252,5,2))="19","ETE",IF((MID(E1252,5,2))="20","CS",IF((MID(E1252,5,2))="21","MA-ENG(P)",IF((MID(E1252,5,2))="22","MA-ENG(F)",IF((MID(E1252,5,2))="23","TE",IF((MID(E1252,5,2))="24","JMC",IF((MID(E1252,5,2))="25","MS-CSE",IF((MID(E1252,5,2))="26","LLB(H)",IF((MID(E1252,5,2))="27","BRE",IF((MID(E1252,5,2))="28","MSS-JMC",IF((MID(E1252,5,2))="29","PHARMACY",IF((MID(E1252,5,2))="30","ESDM",IF((MID(E1252,5,2))="31","MS-ETE",IF((MID(E1252,5,2))="32","MS-TE",IF((MID(E1252,5,2))="33","EEE",IF((MID(E1252,5,2))="34","NFE",IF((MID(E1252,5,2))="35","SWE",IF((MID(E1252,5,2))="36","LLB(P)",IF((MID(E1252,5,2))="37","LLM(Pre)",IF((MID(E1252,5,2))="38","LLM(F)",IF((MID(E1252,5,2))="39","ICT",IF((MID(E1252,5,2))="40","MTCA",IF((MID(E1252,5,2))="41","MS-PH",IF((MID(E1252,5,2))="42","ARCH",IF((MID(E1252,5,2))="43","THM",IF((MID(E1252,5,2))="44","MS-SWE",IF((MID(E1252,5,2))="45","ENTRE",IF((MID(E1252,5,2))="46","M-PHARM",IF((MID(E1252,5,2))="47","CIVIL-ENG",0)))))))))))))))))))))))))))))))))))))</f>
        <v/>
      </c>
      <c r="G1252" s="90">
        <f>IF((LEFT(E1252,3))="063","Fall-2006",IF((LEFT(E1252,3))="071","Spring-2007",IF((LEFT(E1252,3))="072","Summer-2007",IF((LEFT(E1252,3))="073","Fall-2007",IF((LEFT(E1252,3))="081","Spring-2008",IF((LEFT(E1252,3))="082","Summer-2008",IF((LEFT(E1252,3))="083","Fall-2008",IF((LEFT(E1252,3))="091","Spring-2009",IF((LEFT(E1252,3))="092","Summer-2009",IF((LEFT(E1252,3))="093","Fall-2009",IF((LEFT(E1252,3))="101","Spring-2010",IF((LEFT(E1252,3))="102","Summer-2010",IF((LEFT(E1252,3))="103","Fall-2010",IF((LEFT(E1252,3))="111","Spring-2011",IF((LEFT(E1252,3))="112","Summer-2011",IF((LEFT(E1252,3))="113","Fall-2011",IF((LEFT(E1252,3))="121","Spring-2012",IF((LEFT(E1252,3))="122","Summer-2012",IF((LEFT(E1252,3))="123","Fall-2012",IF((LEFT(E1252,3))="131","Spring-2013",IF((LEFT(E1252,3))="132","Summer-2013",IF((LEFT(E1252,3))="133","Fall-2013",IF((LEFT(E1252,3))="141","Spring-2014",IF((LEFT(E1252,3))="142","Summer-2014",IF((LEFT(E1252,3))="143","Fall-2014",0)))))))))))))))))))))))))</f>
        <v/>
      </c>
      <c r="H1252" s="77" t="inlineStr">
        <is>
          <t>Fall 2014</t>
        </is>
      </c>
      <c r="I1252" s="71" t="inlineStr">
        <is>
          <t>-</t>
        </is>
      </c>
      <c r="J1252" s="77" t="inlineStr">
        <is>
          <t>-</t>
        </is>
      </c>
      <c r="K1252" s="77" t="inlineStr">
        <is>
          <t>D-Type, Paikpara Quater
Mirpur-1, Dhaka</t>
        </is>
      </c>
      <c r="L1252" s="77" t="inlineStr">
        <is>
          <t>D-Type, Paikpara Quater
Mirpur-1, Dhaka</t>
        </is>
      </c>
      <c r="M1252" s="76" t="inlineStr">
        <is>
          <t>8801846166155</t>
        </is>
      </c>
      <c r="N1252" s="77" t="inlineStr">
        <is>
          <t>tua.hira@yahoo.com</t>
        </is>
      </c>
    </row>
    <row customHeight="1" ht="25.5" r="1253" s="161">
      <c r="A1253" s="10" t="n"/>
      <c r="B1253" s="85" t="n">
        <v>1256</v>
      </c>
      <c r="C1253" s="77" t="n"/>
      <c r="D1253" s="98" t="inlineStr">
        <is>
          <t>A. S. M. Aminul
 Islam</t>
        </is>
      </c>
      <c r="E1253" s="98" t="inlineStr">
        <is>
          <t>101-15-899</t>
        </is>
      </c>
      <c r="F1253" s="49">
        <f>IF((MID(E1253,5,2))="10","ENG",IF((MID(E1253,5,2))="11","BBA",IF((MID(E1253,5,2))="12","MBA(E)",IF((MID(E1253,5,2))="14","MBA",IF((MID(E1253,5,2))="15","CSE",IF((MID(E1253,5,2))="16","CIS",IF((MID(E1253,5,2))="17","MS-MIS",IF((MID(E1253,5,2))="18","B.COM",IF((MID(E1253,5,2))="19","ETE",IF((MID(E1253,5,2))="20","CS",IF((MID(E1253,5,2))="21","MA-ENG(P)",IF((MID(E1253,5,2))="22","MA-ENG(F)",IF((MID(E1253,5,2))="23","TE",IF((MID(E1253,5,2))="24","JMC",IF((MID(E1253,5,2))="25","MS-CSE",IF((MID(E1253,5,2))="26","LLB(H)",IF((MID(E1253,5,2))="27","BRE",IF((MID(E1253,5,2))="28","MSS-JMC",IF((MID(E1253,5,2))="29","PHARMACY",IF((MID(E1253,5,2))="30","ESDM",IF((MID(E1253,5,2))="31","MS-ETE",IF((MID(E1253,5,2))="32","MS-TE",IF((MID(E1253,5,2))="33","EEE",IF((MID(E1253,5,2))="34","NFE",IF((MID(E1253,5,2))="35","SWE",IF((MID(E1253,5,2))="36","LLB(P)",IF((MID(E1253,5,2))="37","LLM(Pre)",IF((MID(E1253,5,2))="38","LLM(F)",IF((MID(E1253,5,2))="39","ICT",IF((MID(E1253,5,2))="40","MTCA",IF((MID(E1253,5,2))="41","MS-PH",IF((MID(E1253,5,2))="42","ARCH",IF((MID(E1253,5,2))="43","THM",IF((MID(E1253,5,2))="44","MS-SWE",IF((MID(E1253,5,2))="45","ENTRE",IF((MID(E1253,5,2))="46","M-PHARM",IF((MID(E1253,5,2))="47","CIVIL-ENG",0)))))))))))))))))))))))))))))))))))))</f>
        <v/>
      </c>
      <c r="G1253" s="90">
        <f>IF((LEFT(E1253,3))="063","Fall-2006",IF((LEFT(E1253,3))="071","Spring-2007",IF((LEFT(E1253,3))="072","Summer-2007",IF((LEFT(E1253,3))="073","Fall-2007",IF((LEFT(E1253,3))="081","Spring-2008",IF((LEFT(E1253,3))="082","Summer-2008",IF((LEFT(E1253,3))="083","Fall-2008",IF((LEFT(E1253,3))="091","Spring-2009",IF((LEFT(E1253,3))="092","Summer-2009",IF((LEFT(E1253,3))="093","Fall-2009",IF((LEFT(E1253,3))="101","Spring-2010",IF((LEFT(E1253,3))="102","Summer-2010",IF((LEFT(E1253,3))="103","Fall-2010",IF((LEFT(E1253,3))="111","Spring-2011",IF((LEFT(E1253,3))="112","Summer-2011",IF((LEFT(E1253,3))="113","Fall-2011",IF((LEFT(E1253,3))="121","Spring-2012",IF((LEFT(E1253,3))="122","Summer-2012",IF((LEFT(E1253,3))="123","Fall-2012",IF((LEFT(E1253,3))="131","Spring-2013",IF((LEFT(E1253,3))="132","Summer-2013",IF((LEFT(E1253,3))="133","Fall-2013",IF((LEFT(E1253,3))="141","Spring-2014",IF((LEFT(E1253,3))="142","Summer-2014",IF((LEFT(E1253,3))="143","Fall-2014",0)))))))))))))))))))))))))</f>
        <v/>
      </c>
      <c r="H1253" s="77" t="inlineStr">
        <is>
          <t>Spring 2014</t>
        </is>
      </c>
      <c r="I1253" s="71" t="inlineStr">
        <is>
          <t>-</t>
        </is>
      </c>
      <c r="J1253" s="77" t="inlineStr">
        <is>
          <t>-</t>
        </is>
      </c>
      <c r="K1253" s="71" t="inlineStr">
        <is>
          <t>43-A, Flat No: D3
Shukrabad, Dhaka</t>
        </is>
      </c>
      <c r="L1253" s="62" t="inlineStr">
        <is>
          <t>North-East Brindabon 
Para, Bogra Sadar, Bogra</t>
        </is>
      </c>
      <c r="M1253" s="76" t="inlineStr">
        <is>
          <t>8801914171761</t>
        </is>
      </c>
      <c r="N1253" s="77" t="inlineStr">
        <is>
          <t>masud353535@gmail.com</t>
        </is>
      </c>
    </row>
    <row customHeight="1" ht="12.75" r="1254" s="161">
      <c r="A1254" s="10" t="n"/>
      <c r="B1254" s="85" t="n">
        <v>1257</v>
      </c>
      <c r="C1254" s="77" t="n"/>
      <c r="D1254" s="98" t="inlineStr">
        <is>
          <t>Angel Dewan</t>
        </is>
      </c>
      <c r="E1254" s="98" t="inlineStr">
        <is>
          <t>122-33-1055</t>
        </is>
      </c>
      <c r="F1254" s="49">
        <f>IF((MID(E1254,5,2))="10","ENG",IF((MID(E1254,5,2))="11","BBA",IF((MID(E1254,5,2))="12","MBA(E)",IF((MID(E1254,5,2))="14","MBA",IF((MID(E1254,5,2))="15","CSE",IF((MID(E1254,5,2))="16","CIS",IF((MID(E1254,5,2))="17","MS-MIS",IF((MID(E1254,5,2))="18","B.COM",IF((MID(E1254,5,2))="19","ETE",IF((MID(E1254,5,2))="20","CS",IF((MID(E1254,5,2))="21","MA-ENG(P)",IF((MID(E1254,5,2))="22","MA-ENG(F)",IF((MID(E1254,5,2))="23","TE",IF((MID(E1254,5,2))="24","JMC",IF((MID(E1254,5,2))="25","MS-CSE",IF((MID(E1254,5,2))="26","LLB(H)",IF((MID(E1254,5,2))="27","BRE",IF((MID(E1254,5,2))="28","MSS-JMC",IF((MID(E1254,5,2))="29","PHARMACY",IF((MID(E1254,5,2))="30","ESDM",IF((MID(E1254,5,2))="31","MS-ETE",IF((MID(E1254,5,2))="32","MS-TE",IF((MID(E1254,5,2))="33","EEE",IF((MID(E1254,5,2))="34","NFE",IF((MID(E1254,5,2))="35","SWE",IF((MID(E1254,5,2))="36","LLB(P)",IF((MID(E1254,5,2))="37","LLM(Pre)",IF((MID(E1254,5,2))="38","LLM(F)",IF((MID(E1254,5,2))="39","ICT",IF((MID(E1254,5,2))="40","MTCA",IF((MID(E1254,5,2))="41","MS-PH",IF((MID(E1254,5,2))="42","ARCH",IF((MID(E1254,5,2))="43","THM",IF((MID(E1254,5,2))="44","MS-SWE",IF((MID(E1254,5,2))="45","ENTRE",IF((MID(E1254,5,2))="46","M-PHARM",IF((MID(E1254,5,2))="47","CIVIL-ENG",0)))))))))))))))))))))))))))))))))))))</f>
        <v/>
      </c>
      <c r="G1254" s="90">
        <f>IF((LEFT(E1254,3))="063","Fall-2006",IF((LEFT(E1254,3))="071","Spring-2007",IF((LEFT(E1254,3))="072","Summer-2007",IF((LEFT(E1254,3))="073","Fall-2007",IF((LEFT(E1254,3))="081","Spring-2008",IF((LEFT(E1254,3))="082","Summer-2008",IF((LEFT(E1254,3))="083","Fall-2008",IF((LEFT(E1254,3))="091","Spring-2009",IF((LEFT(E1254,3))="092","Summer-2009",IF((LEFT(E1254,3))="093","Fall-2009",IF((LEFT(E1254,3))="101","Spring-2010",IF((LEFT(E1254,3))="102","Summer-2010",IF((LEFT(E1254,3))="103","Fall-2010",IF((LEFT(E1254,3))="111","Spring-2011",IF((LEFT(E1254,3))="112","Summer-2011",IF((LEFT(E1254,3))="113","Fall-2011",IF((LEFT(E1254,3))="121","Spring-2012",IF((LEFT(E1254,3))="122","Summer-2012",IF((LEFT(E1254,3))="123","Fall-2012",IF((LEFT(E1254,3))="131","Spring-2013",IF((LEFT(E1254,3))="132","Summer-2013",IF((LEFT(E1254,3))="133","Fall-2013",IF((LEFT(E1254,3))="141","Spring-2014",IF((LEFT(E1254,3))="142","Summer-2014",IF((LEFT(E1254,3))="143","Fall-2014",0)))))))))))))))))))))))))</f>
        <v/>
      </c>
      <c r="H1254" s="77" t="inlineStr">
        <is>
          <t>Summer
2015</t>
        </is>
      </c>
      <c r="I1254" s="71" t="inlineStr">
        <is>
          <t>Medical Division</t>
        </is>
      </c>
      <c r="J1254" s="77" t="inlineStr">
        <is>
          <t>System
Engineer</t>
        </is>
      </c>
      <c r="K1254" s="77" t="inlineStr">
        <is>
          <t>508/1, East Kazipara
Mirpur-10, Dhaka</t>
        </is>
      </c>
      <c r="L1254" s="77" t="inlineStr">
        <is>
          <t>Vill: Tuiban, Thana:
Baghaichari, Rangamati</t>
        </is>
      </c>
      <c r="M1254" s="76" t="inlineStr">
        <is>
          <t>8801571775459</t>
        </is>
      </c>
      <c r="N1254" s="77" t="inlineStr">
        <is>
          <t>angel33-1055@diu.edu.bd</t>
        </is>
      </c>
    </row>
    <row customHeight="1" ht="12.75" r="1255" s="161">
      <c r="A1255" s="10" t="n"/>
      <c r="B1255" s="85" t="n">
        <v>1258</v>
      </c>
      <c r="C1255" s="77" t="n"/>
      <c r="D1255" s="98" t="inlineStr">
        <is>
          <t>Ruhul Amin</t>
        </is>
      </c>
      <c r="E1255" s="98" t="inlineStr">
        <is>
          <t>112-11-2170</t>
        </is>
      </c>
      <c r="F1255" s="49">
        <f>IF((MID(E1255,5,2))="10","ENG",IF((MID(E1255,5,2))="11","BBA",IF((MID(E1255,5,2))="12","MBA(E)",IF((MID(E1255,5,2))="14","MBA",IF((MID(E1255,5,2))="15","CSE",IF((MID(E1255,5,2))="16","CIS",IF((MID(E1255,5,2))="17","MS-MIS",IF((MID(E1255,5,2))="18","B.COM",IF((MID(E1255,5,2))="19","ETE",IF((MID(E1255,5,2))="20","CS",IF((MID(E1255,5,2))="21","MA-ENG(P)",IF((MID(E1255,5,2))="22","MA-ENG(F)",IF((MID(E1255,5,2))="23","TE",IF((MID(E1255,5,2))="24","JMC",IF((MID(E1255,5,2))="25","MS-CSE",IF((MID(E1255,5,2))="26","LLB(H)",IF((MID(E1255,5,2))="27","BRE",IF((MID(E1255,5,2))="28","MSS-JMC",IF((MID(E1255,5,2))="29","PHARMACY",IF((MID(E1255,5,2))="30","ESDM",IF((MID(E1255,5,2))="31","MS-ETE",IF((MID(E1255,5,2))="32","MS-TE",IF((MID(E1255,5,2))="33","EEE",IF((MID(E1255,5,2))="34","NFE",IF((MID(E1255,5,2))="35","SWE",IF((MID(E1255,5,2))="36","LLB(P)",IF((MID(E1255,5,2))="37","LLM(Pre)",IF((MID(E1255,5,2))="38","LLM(F)",IF((MID(E1255,5,2))="39","ICT",IF((MID(E1255,5,2))="40","MTCA",IF((MID(E1255,5,2))="41","MS-PH",IF((MID(E1255,5,2))="42","ARCH",IF((MID(E1255,5,2))="43","THM",IF((MID(E1255,5,2))="44","MS-SWE",IF((MID(E1255,5,2))="45","ENTRE",IF((MID(E1255,5,2))="46","M-PHARM",IF((MID(E1255,5,2))="47","CIVIL-ENG",0)))))))))))))))))))))))))))))))))))))</f>
        <v/>
      </c>
      <c r="G1255" s="90">
        <f>IF((LEFT(E1255,3))="063","Fall-2006",IF((LEFT(E1255,3))="071","Spring-2007",IF((LEFT(E1255,3))="072","Summer-2007",IF((LEFT(E1255,3))="073","Fall-2007",IF((LEFT(E1255,3))="081","Spring-2008",IF((LEFT(E1255,3))="082","Summer-2008",IF((LEFT(E1255,3))="083","Fall-2008",IF((LEFT(E1255,3))="091","Spring-2009",IF((LEFT(E1255,3))="092","Summer-2009",IF((LEFT(E1255,3))="093","Fall-2009",IF((LEFT(E1255,3))="101","Spring-2010",IF((LEFT(E1255,3))="102","Summer-2010",IF((LEFT(E1255,3))="103","Fall-2010",IF((LEFT(E1255,3))="111","Spring-2011",IF((LEFT(E1255,3))="112","Summer-2011",IF((LEFT(E1255,3))="113","Fall-2011",IF((LEFT(E1255,3))="121","Spring-2012",IF((LEFT(E1255,3))="122","Summer-2012",IF((LEFT(E1255,3))="123","Fall-2012",IF((LEFT(E1255,3))="131","Spring-2013",IF((LEFT(E1255,3))="132","Summer-2013",IF((LEFT(E1255,3))="133","Fall-2013",IF((LEFT(E1255,3))="141","Spring-2014",IF((LEFT(E1255,3))="142","Summer-2014",IF((LEFT(E1255,3))="143","Fall-2014",0)))))))))))))))))))))))))</f>
        <v/>
      </c>
      <c r="H1255" s="77" t="inlineStr">
        <is>
          <t>Fall 2015</t>
        </is>
      </c>
      <c r="I1255" s="71" t="inlineStr">
        <is>
          <t>-</t>
        </is>
      </c>
      <c r="J1255" s="77" t="inlineStr">
        <is>
          <t>-</t>
        </is>
      </c>
      <c r="K1255" s="77" t="inlineStr">
        <is>
          <t>H#60, Lakecircus, 
Kalabagan, Dhaka</t>
        </is>
      </c>
      <c r="L1255" s="77" t="inlineStr">
        <is>
          <t>Vill: Dhakurchalk, 19 
No Word Bogra Pourosova, 
Bogra</t>
        </is>
      </c>
      <c r="M1255" s="76" t="inlineStr">
        <is>
          <t>8801729633264</t>
        </is>
      </c>
      <c r="N1255" s="77" t="inlineStr">
        <is>
          <t>ruhul11-2170@diu.edu.bd</t>
        </is>
      </c>
    </row>
    <row customHeight="1" ht="12.75" r="1256" s="161">
      <c r="A1256" s="10" t="n"/>
      <c r="B1256" s="85" t="n">
        <v>1259</v>
      </c>
      <c r="C1256" s="77" t="n"/>
      <c r="D1256" s="98" t="inlineStr">
        <is>
          <t>Shuvashis Adhikary</t>
        </is>
      </c>
      <c r="E1256" s="98" t="inlineStr">
        <is>
          <t>111-11-1815</t>
        </is>
      </c>
      <c r="F1256" s="49">
        <f>IF((MID(E1256,5,2))="10","ENG",IF((MID(E1256,5,2))="11","BBA",IF((MID(E1256,5,2))="12","MBA(E)",IF((MID(E1256,5,2))="14","MBA",IF((MID(E1256,5,2))="15","CSE",IF((MID(E1256,5,2))="16","CIS",IF((MID(E1256,5,2))="17","MS-MIS",IF((MID(E1256,5,2))="18","B.COM",IF((MID(E1256,5,2))="19","ETE",IF((MID(E1256,5,2))="20","CS",IF((MID(E1256,5,2))="21","MA-ENG(P)",IF((MID(E1256,5,2))="22","MA-ENG(F)",IF((MID(E1256,5,2))="23","TE",IF((MID(E1256,5,2))="24","JMC",IF((MID(E1256,5,2))="25","MS-CSE",IF((MID(E1256,5,2))="26","LLB(H)",IF((MID(E1256,5,2))="27","BRE",IF((MID(E1256,5,2))="28","MSS-JMC",IF((MID(E1256,5,2))="29","PHARMACY",IF((MID(E1256,5,2))="30","ESDM",IF((MID(E1256,5,2))="31","MS-ETE",IF((MID(E1256,5,2))="32","MS-TE",IF((MID(E1256,5,2))="33","EEE",IF((MID(E1256,5,2))="34","NFE",IF((MID(E1256,5,2))="35","SWE",IF((MID(E1256,5,2))="36","LLB(P)",IF((MID(E1256,5,2))="37","LLM(Pre)",IF((MID(E1256,5,2))="38","LLM(F)",IF((MID(E1256,5,2))="39","ICT",IF((MID(E1256,5,2))="40","MTCA",IF((MID(E1256,5,2))="41","MS-PH",IF((MID(E1256,5,2))="42","ARCH",IF((MID(E1256,5,2))="43","THM",IF((MID(E1256,5,2))="44","MS-SWE",IF((MID(E1256,5,2))="45","ENTRE",IF((MID(E1256,5,2))="46","M-PHARM",IF((MID(E1256,5,2))="47","CIVIL-ENG",0)))))))))))))))))))))))))))))))))))))</f>
        <v/>
      </c>
      <c r="G1256" s="90">
        <f>IF((LEFT(E1256,3))="063","Fall-2006",IF((LEFT(E1256,3))="071","Spring-2007",IF((LEFT(E1256,3))="072","Summer-2007",IF((LEFT(E1256,3))="073","Fall-2007",IF((LEFT(E1256,3))="081","Spring-2008",IF((LEFT(E1256,3))="082","Summer-2008",IF((LEFT(E1256,3))="083","Fall-2008",IF((LEFT(E1256,3))="091","Spring-2009",IF((LEFT(E1256,3))="092","Summer-2009",IF((LEFT(E1256,3))="093","Fall-2009",IF((LEFT(E1256,3))="101","Spring-2010",IF((LEFT(E1256,3))="102","Summer-2010",IF((LEFT(E1256,3))="103","Fall-2010",IF((LEFT(E1256,3))="111","Spring-2011",IF((LEFT(E1256,3))="112","Summer-2011",IF((LEFT(E1256,3))="113","Fall-2011",IF((LEFT(E1256,3))="121","Spring-2012",IF((LEFT(E1256,3))="122","Summer-2012",IF((LEFT(E1256,3))="123","Fall-2012",IF((LEFT(E1256,3))="131","Spring-2013",IF((LEFT(E1256,3))="132","Summer-2013",IF((LEFT(E1256,3))="133","Fall-2013",IF((LEFT(E1256,3))="141","Spring-2014",IF((LEFT(E1256,3))="142","Summer-2014",IF((LEFT(E1256,3))="143","Fall-2014",0)))))))))))))))))))))))))</f>
        <v/>
      </c>
      <c r="H1256" s="77" t="inlineStr">
        <is>
          <t>Summer
2015</t>
        </is>
      </c>
      <c r="I1256" s="71" t="inlineStr">
        <is>
          <t>-</t>
        </is>
      </c>
      <c r="J1256" s="77" t="inlineStr">
        <is>
          <t>-</t>
        </is>
      </c>
      <c r="K1256" s="77" t="inlineStr">
        <is>
          <t>3 No, Reham Library
Shukrabad, Dhaka</t>
        </is>
      </c>
      <c r="L1256" s="77" t="inlineStr">
        <is>
          <t>Vill: Solamanpur, PO &amp; PS:
Kotachandpur, Jhenaidah</t>
        </is>
      </c>
      <c r="M1256" s="76" t="inlineStr">
        <is>
          <t>8801944723305</t>
        </is>
      </c>
      <c r="N1256" s="77" t="inlineStr">
        <is>
          <t>skadhikary1815@gmail.com</t>
        </is>
      </c>
    </row>
    <row customHeight="1" ht="12.75" r="1257" s="161">
      <c r="A1257" s="10" t="n"/>
      <c r="B1257" s="85" t="n">
        <v>1260</v>
      </c>
      <c r="C1257" s="77" t="n"/>
      <c r="D1257" s="98" t="inlineStr">
        <is>
          <t>Md. Saleh Ahmed</t>
        </is>
      </c>
      <c r="E1257" s="98" t="inlineStr">
        <is>
          <t>122-15-1879</t>
        </is>
      </c>
      <c r="F1257" s="49">
        <f>IF((MID(E1257,5,2))="10","ENG",IF((MID(E1257,5,2))="11","BBA",IF((MID(E1257,5,2))="12","MBA(E)",IF((MID(E1257,5,2))="14","MBA",IF((MID(E1257,5,2))="15","CSE",IF((MID(E1257,5,2))="16","CIS",IF((MID(E1257,5,2))="17","MS-MIS",IF((MID(E1257,5,2))="18","B.COM",IF((MID(E1257,5,2))="19","ETE",IF((MID(E1257,5,2))="20","CS",IF((MID(E1257,5,2))="21","MA-ENG(P)",IF((MID(E1257,5,2))="22","MA-ENG(F)",IF((MID(E1257,5,2))="23","TE",IF((MID(E1257,5,2))="24","JMC",IF((MID(E1257,5,2))="25","MS-CSE",IF((MID(E1257,5,2))="26","LLB(H)",IF((MID(E1257,5,2))="27","BRE",IF((MID(E1257,5,2))="28","MSS-JMC",IF((MID(E1257,5,2))="29","PHARMACY",IF((MID(E1257,5,2))="30","ESDM",IF((MID(E1257,5,2))="31","MS-ETE",IF((MID(E1257,5,2))="32","MS-TE",IF((MID(E1257,5,2))="33","EEE",IF((MID(E1257,5,2))="34","NFE",IF((MID(E1257,5,2))="35","SWE",IF((MID(E1257,5,2))="36","LLB(P)",IF((MID(E1257,5,2))="37","LLM(Pre)",IF((MID(E1257,5,2))="38","LLM(F)",IF((MID(E1257,5,2))="39","ICT",IF((MID(E1257,5,2))="40","MTCA",IF((MID(E1257,5,2))="41","MS-PH",IF((MID(E1257,5,2))="42","ARCH",IF((MID(E1257,5,2))="43","THM",IF((MID(E1257,5,2))="44","MS-SWE",IF((MID(E1257,5,2))="45","ENTRE",IF((MID(E1257,5,2))="46","M-PHARM",IF((MID(E1257,5,2))="47","CIVIL-ENG",0)))))))))))))))))))))))))))))))))))))</f>
        <v/>
      </c>
      <c r="G1257" s="90">
        <f>IF((LEFT(E1257,3))="063","Fall-2006",IF((LEFT(E1257,3))="071","Spring-2007",IF((LEFT(E1257,3))="072","Summer-2007",IF((LEFT(E1257,3))="073","Fall-2007",IF((LEFT(E1257,3))="081","Spring-2008",IF((LEFT(E1257,3))="082","Summer-2008",IF((LEFT(E1257,3))="083","Fall-2008",IF((LEFT(E1257,3))="091","Spring-2009",IF((LEFT(E1257,3))="092","Summer-2009",IF((LEFT(E1257,3))="093","Fall-2009",IF((LEFT(E1257,3))="101","Spring-2010",IF((LEFT(E1257,3))="102","Summer-2010",IF((LEFT(E1257,3))="103","Fall-2010",IF((LEFT(E1257,3))="111","Spring-2011",IF((LEFT(E1257,3))="112","Summer-2011",IF((LEFT(E1257,3))="113","Fall-2011",IF((LEFT(E1257,3))="121","Spring-2012",IF((LEFT(E1257,3))="122","Summer-2012",IF((LEFT(E1257,3))="123","Fall-2012",IF((LEFT(E1257,3))="131","Spring-2013",IF((LEFT(E1257,3))="132","Summer-2013",IF((LEFT(E1257,3))="133","Fall-2013",IF((LEFT(E1257,3))="141","Spring-2014",IF((LEFT(E1257,3))="142","Summer-2014",IF((LEFT(E1257,3))="143","Fall-2014",0)))))))))))))))))))))))))</f>
        <v/>
      </c>
      <c r="H1257" s="77" t="inlineStr">
        <is>
          <t>Spring 2015</t>
        </is>
      </c>
      <c r="I1257" s="71" t="inlineStr">
        <is>
          <t>-</t>
        </is>
      </c>
      <c r="J1257" s="77" t="inlineStr">
        <is>
          <t>-</t>
        </is>
      </c>
      <c r="K1257" s="62" t="inlineStr">
        <is>
          <t>H#5, R#1, East Rasulpur
Kamrangichar, Dhaka</t>
        </is>
      </c>
      <c r="L1257" s="77" t="inlineStr">
        <is>
          <t>Vill &amp; PO: Kachua
Chandpur</t>
        </is>
      </c>
      <c r="M1257" s="76" t="inlineStr">
        <is>
          <t>8801920168876</t>
        </is>
      </c>
      <c r="N1257" s="77" t="inlineStr">
        <is>
          <t>engsahmrida@gmail.com</t>
        </is>
      </c>
    </row>
    <row customHeight="1" ht="12.75" r="1258" s="161">
      <c r="A1258" s="10" t="n"/>
      <c r="B1258" s="85" t="n">
        <v>1261</v>
      </c>
      <c r="C1258" s="77" t="n"/>
      <c r="D1258" s="98" t="inlineStr">
        <is>
          <t>Md. Mahabbat 
Rahman</t>
        </is>
      </c>
      <c r="E1258" s="98" t="inlineStr">
        <is>
          <t>093-27-166</t>
        </is>
      </c>
      <c r="F1258" s="49">
        <f>IF((MID(E1258,5,2))="10","ENG",IF((MID(E1258,5,2))="11","BBA",IF((MID(E1258,5,2))="12","MBA(E)",IF((MID(E1258,5,2))="14","MBA",IF((MID(E1258,5,2))="15","CSE",IF((MID(E1258,5,2))="16","CIS",IF((MID(E1258,5,2))="17","MS-MIS",IF((MID(E1258,5,2))="18","B.COM",IF((MID(E1258,5,2))="19","ETE",IF((MID(E1258,5,2))="20","CS",IF((MID(E1258,5,2))="21","MA-ENG(P)",IF((MID(E1258,5,2))="22","MA-ENG(F)",IF((MID(E1258,5,2))="23","TE",IF((MID(E1258,5,2))="24","JMC",IF((MID(E1258,5,2))="25","MS-CSE",IF((MID(E1258,5,2))="26","LLB(H)",IF((MID(E1258,5,2))="27","BRE",IF((MID(E1258,5,2))="28","MSS-JMC",IF((MID(E1258,5,2))="29","PHARMACY",IF((MID(E1258,5,2))="30","ESDM",IF((MID(E1258,5,2))="31","MS-ETE",IF((MID(E1258,5,2))="32","MS-TE",IF((MID(E1258,5,2))="33","EEE",IF((MID(E1258,5,2))="34","NFE",IF((MID(E1258,5,2))="35","SWE",IF((MID(E1258,5,2))="36","LLB(P)",IF((MID(E1258,5,2))="37","LLM(Pre)",IF((MID(E1258,5,2))="38","LLM(F)",IF((MID(E1258,5,2))="39","ICT",IF((MID(E1258,5,2))="40","MTCA",IF((MID(E1258,5,2))="41","MS-PH",IF((MID(E1258,5,2))="42","ARCH",IF((MID(E1258,5,2))="43","THM",IF((MID(E1258,5,2))="44","MS-SWE",IF((MID(E1258,5,2))="45","ENTRE",IF((MID(E1258,5,2))="46","M-PHARM",IF((MID(E1258,5,2))="47","CIVIL-ENG",0)))))))))))))))))))))))))))))))))))))</f>
        <v/>
      </c>
      <c r="G1258" s="90">
        <f>IF((LEFT(E1258,3))="063","Fall-2006",IF((LEFT(E1258,3))="071","Spring-2007",IF((LEFT(E1258,3))="072","Summer-2007",IF((LEFT(E1258,3))="073","Fall-2007",IF((LEFT(E1258,3))="081","Spring-2008",IF((LEFT(E1258,3))="082","Summer-2008",IF((LEFT(E1258,3))="083","Fall-2008",IF((LEFT(E1258,3))="091","Spring-2009",IF((LEFT(E1258,3))="092","Summer-2009",IF((LEFT(E1258,3))="093","Fall-2009",IF((LEFT(E1258,3))="101","Spring-2010",IF((LEFT(E1258,3))="102","Summer-2010",IF((LEFT(E1258,3))="103","Fall-2010",IF((LEFT(E1258,3))="111","Spring-2011",IF((LEFT(E1258,3))="112","Summer-2011",IF((LEFT(E1258,3))="113","Fall-2011",IF((LEFT(E1258,3))="121","Spring-2012",IF((LEFT(E1258,3))="122","Summer-2012",IF((LEFT(E1258,3))="123","Fall-2012",IF((LEFT(E1258,3))="131","Spring-2013",IF((LEFT(E1258,3))="132","Summer-2013",IF((LEFT(E1258,3))="133","Fall-2013",IF((LEFT(E1258,3))="141","Spring-2014",IF((LEFT(E1258,3))="142","Summer-2014",IF((LEFT(E1258,3))="143","Fall-2014",0)))))))))))))))))))))))))</f>
        <v/>
      </c>
      <c r="H1258" s="77" t="inlineStr">
        <is>
          <t>Summer
2014</t>
        </is>
      </c>
      <c r="I1258" s="71" t="inlineStr">
        <is>
          <t>-</t>
        </is>
      </c>
      <c r="J1258" s="77" t="inlineStr">
        <is>
          <t>-</t>
        </is>
      </c>
      <c r="K1258" s="77" t="inlineStr">
        <is>
          <t>Babupara, R#23,
Nilphamari</t>
        </is>
      </c>
      <c r="L1258" s="77" t="inlineStr">
        <is>
          <t>Babupara, R#23,
Nilphamari</t>
        </is>
      </c>
      <c r="M1258" s="76" t="inlineStr">
        <is>
          <t>8801674487471</t>
        </is>
      </c>
      <c r="N1258" s="77" t="inlineStr">
        <is>
          <t>kanonbre@gmail.com</t>
        </is>
      </c>
    </row>
    <row customHeight="1" ht="12.75" r="1259" s="161">
      <c r="A1259" s="10" t="n"/>
      <c r="B1259" s="85" t="n">
        <v>1262</v>
      </c>
      <c r="C1259" s="77" t="n"/>
      <c r="D1259" s="98" t="inlineStr">
        <is>
          <t>Salman Bin Saliham</t>
        </is>
      </c>
      <c r="E1259" s="98" t="inlineStr">
        <is>
          <t>132-14-1098</t>
        </is>
      </c>
      <c r="F1259" s="49">
        <f>IF((MID(E1259,5,2))="10","ENG",IF((MID(E1259,5,2))="11","BBA",IF((MID(E1259,5,2))="12","MBA(E)",IF((MID(E1259,5,2))="14","MBA",IF((MID(E1259,5,2))="15","CSE",IF((MID(E1259,5,2))="16","CIS",IF((MID(E1259,5,2))="17","MS-MIS",IF((MID(E1259,5,2))="18","B.COM",IF((MID(E1259,5,2))="19","ETE",IF((MID(E1259,5,2))="20","CS",IF((MID(E1259,5,2))="21","MA-ENG(P)",IF((MID(E1259,5,2))="22","MA-ENG(F)",IF((MID(E1259,5,2))="23","TE",IF((MID(E1259,5,2))="24","JMC",IF((MID(E1259,5,2))="25","MS-CSE",IF((MID(E1259,5,2))="26","LLB(H)",IF((MID(E1259,5,2))="27","BRE",IF((MID(E1259,5,2))="28","MSS-JMC",IF((MID(E1259,5,2))="29","PHARMACY",IF((MID(E1259,5,2))="30","ESDM",IF((MID(E1259,5,2))="31","MS-ETE",IF((MID(E1259,5,2))="32","MS-TE",IF((MID(E1259,5,2))="33","EEE",IF((MID(E1259,5,2))="34","NFE",IF((MID(E1259,5,2))="35","SWE",IF((MID(E1259,5,2))="36","LLB(P)",IF((MID(E1259,5,2))="37","LLM(Pre)",IF((MID(E1259,5,2))="38","LLM(F)",IF((MID(E1259,5,2))="39","ICT",IF((MID(E1259,5,2))="40","MTCA",IF((MID(E1259,5,2))="41","MS-PH",IF((MID(E1259,5,2))="42","ARCH",IF((MID(E1259,5,2))="43","THM",IF((MID(E1259,5,2))="44","MS-SWE",IF((MID(E1259,5,2))="45","ENTRE",IF((MID(E1259,5,2))="46","M-PHARM",IF((MID(E1259,5,2))="47","CIVIL-ENG",0)))))))))))))))))))))))))))))))))))))</f>
        <v/>
      </c>
      <c r="G1259" s="90">
        <f>IF((LEFT(E1259,3))="063","Fall-2006",IF((LEFT(E1259,3))="071","Spring-2007",IF((LEFT(E1259,3))="072","Summer-2007",IF((LEFT(E1259,3))="073","Fall-2007",IF((LEFT(E1259,3))="081","Spring-2008",IF((LEFT(E1259,3))="082","Summer-2008",IF((LEFT(E1259,3))="083","Fall-2008",IF((LEFT(E1259,3))="091","Spring-2009",IF((LEFT(E1259,3))="092","Summer-2009",IF((LEFT(E1259,3))="093","Fall-2009",IF((LEFT(E1259,3))="101","Spring-2010",IF((LEFT(E1259,3))="102","Summer-2010",IF((LEFT(E1259,3))="103","Fall-2010",IF((LEFT(E1259,3))="111","Spring-2011",IF((LEFT(E1259,3))="112","Summer-2011",IF((LEFT(E1259,3))="113","Fall-2011",IF((LEFT(E1259,3))="121","Spring-2012",IF((LEFT(E1259,3))="122","Summer-2012",IF((LEFT(E1259,3))="123","Fall-2012",IF((LEFT(E1259,3))="131","Spring-2013",IF((LEFT(E1259,3))="132","Summer-2013",IF((LEFT(E1259,3))="133","Fall-2013",IF((LEFT(E1259,3))="141","Spring-2014",IF((LEFT(E1259,3))="142","Summer-2014",IF((LEFT(E1259,3))="143","Fall-2014",0)))))))))))))))))))))))))</f>
        <v/>
      </c>
      <c r="H1259" s="77" t="inlineStr">
        <is>
          <t>Spring 2015</t>
        </is>
      </c>
      <c r="I1259" s="71" t="inlineStr">
        <is>
          <t>National Bank</t>
        </is>
      </c>
      <c r="J1259" s="77" t="inlineStr">
        <is>
          <t>Oficer</t>
        </is>
      </c>
      <c r="K1259" s="77" t="inlineStr">
        <is>
          <t>2a-Rase Building, Navana
Garden, Kallayanpur,Dhaka</t>
        </is>
      </c>
      <c r="L1259" s="77" t="inlineStr">
        <is>
          <t>-</t>
        </is>
      </c>
      <c r="M1259" s="76" t="inlineStr">
        <is>
          <t>8801712768486</t>
        </is>
      </c>
      <c r="N1259" s="77" t="inlineStr">
        <is>
          <t>salman@yahoo.com</t>
        </is>
      </c>
    </row>
    <row customHeight="1" ht="12.75" r="1260" s="161">
      <c r="A1260" s="10" t="n"/>
      <c r="B1260" s="85" t="n">
        <v>1263</v>
      </c>
      <c r="C1260" s="77" t="n"/>
      <c r="D1260" s="98" t="inlineStr">
        <is>
          <t>Mosherun Nahar</t>
        </is>
      </c>
      <c r="E1260" s="98" t="inlineStr">
        <is>
          <t>102-26-092</t>
        </is>
      </c>
      <c r="F1260" s="49">
        <f>IF((MID(E1260,5,2))="10","ENG",IF((MID(E1260,5,2))="11","BBA",IF((MID(E1260,5,2))="12","MBA(E)",IF((MID(E1260,5,2))="14","MBA",IF((MID(E1260,5,2))="15","CSE",IF((MID(E1260,5,2))="16","CIS",IF((MID(E1260,5,2))="17","MS-MIS",IF((MID(E1260,5,2))="18","B.COM",IF((MID(E1260,5,2))="19","ETE",IF((MID(E1260,5,2))="20","CS",IF((MID(E1260,5,2))="21","MA-ENG(P)",IF((MID(E1260,5,2))="22","MA-ENG(F)",IF((MID(E1260,5,2))="23","TE",IF((MID(E1260,5,2))="24","JMC",IF((MID(E1260,5,2))="25","MS-CSE",IF((MID(E1260,5,2))="26","LLB(H)",IF((MID(E1260,5,2))="27","BRE",IF((MID(E1260,5,2))="28","MSS-JMC",IF((MID(E1260,5,2))="29","PHARMACY",IF((MID(E1260,5,2))="30","ESDM",IF((MID(E1260,5,2))="31","MS-ETE",IF((MID(E1260,5,2))="32","MS-TE",IF((MID(E1260,5,2))="33","EEE",IF((MID(E1260,5,2))="34","NFE",IF((MID(E1260,5,2))="35","SWE",IF((MID(E1260,5,2))="36","LLB(P)",IF((MID(E1260,5,2))="37","LLM(Pre)",IF((MID(E1260,5,2))="38","LLM(F)",IF((MID(E1260,5,2))="39","ICT",IF((MID(E1260,5,2))="40","MTCA",IF((MID(E1260,5,2))="41","MS-PH",IF((MID(E1260,5,2))="42","ARCH",IF((MID(E1260,5,2))="43","THM",IF((MID(E1260,5,2))="44","MS-SWE",IF((MID(E1260,5,2))="45","ENTRE",IF((MID(E1260,5,2))="46","M-PHARM",IF((MID(E1260,5,2))="47","CIVIL-ENG",0)))))))))))))))))))))))))))))))))))))</f>
        <v/>
      </c>
      <c r="G1260" s="90">
        <f>IF((LEFT(E1260,3))="063","Fall-2006",IF((LEFT(E1260,3))="071","Spring-2007",IF((LEFT(E1260,3))="072","Summer-2007",IF((LEFT(E1260,3))="073","Fall-2007",IF((LEFT(E1260,3))="081","Spring-2008",IF((LEFT(E1260,3))="082","Summer-2008",IF((LEFT(E1260,3))="083","Fall-2008",IF((LEFT(E1260,3))="091","Spring-2009",IF((LEFT(E1260,3))="092","Summer-2009",IF((LEFT(E1260,3))="093","Fall-2009",IF((LEFT(E1260,3))="101","Spring-2010",IF((LEFT(E1260,3))="102","Summer-2010",IF((LEFT(E1260,3))="103","Fall-2010",IF((LEFT(E1260,3))="111","Spring-2011",IF((LEFT(E1260,3))="112","Summer-2011",IF((LEFT(E1260,3))="113","Fall-2011",IF((LEFT(E1260,3))="121","Spring-2012",IF((LEFT(E1260,3))="122","Summer-2012",IF((LEFT(E1260,3))="123","Fall-2012",IF((LEFT(E1260,3))="131","Spring-2013",IF((LEFT(E1260,3))="132","Summer-2013",IF((LEFT(E1260,3))="133","Fall-2013",IF((LEFT(E1260,3))="141","Spring-2014",IF((LEFT(E1260,3))="142","Summer-2014",IF((LEFT(E1260,3))="143","Fall-2014",0)))))))))))))))))))))))))</f>
        <v/>
      </c>
      <c r="H1260" s="77" t="inlineStr">
        <is>
          <t>Spring 2014</t>
        </is>
      </c>
      <c r="I1260" s="71" t="inlineStr">
        <is>
          <t>-</t>
        </is>
      </c>
      <c r="J1260" s="77" t="inlineStr">
        <is>
          <t>-</t>
        </is>
      </c>
      <c r="K1260" s="77" t="inlineStr">
        <is>
          <t>129, Sadar Road, 
Jaipurhat-5900</t>
        </is>
      </c>
      <c r="L1260" s="77" t="inlineStr">
        <is>
          <t>129, Sadar Road, 
Jaipurhat-5900</t>
        </is>
      </c>
      <c r="M1260" s="76" t="inlineStr">
        <is>
          <t>8801516172192</t>
        </is>
      </c>
      <c r="N1260" s="77" t="inlineStr">
        <is>
          <t>mosherunnahar@gmail.com</t>
        </is>
      </c>
    </row>
    <row customHeight="1" ht="12.75" r="1261" s="161">
      <c r="A1261" s="10" t="n"/>
      <c r="B1261" s="85" t="n">
        <v>1264</v>
      </c>
      <c r="C1261" s="77" t="n"/>
      <c r="D1261" s="98" t="inlineStr">
        <is>
          <t>Mosherun Nahar</t>
        </is>
      </c>
      <c r="E1261" s="98" t="inlineStr">
        <is>
          <t>102-26-092</t>
        </is>
      </c>
      <c r="F1261" s="49">
        <f>IF((MID(E1261,5,2))="10","ENG",IF((MID(E1261,5,2))="11","BBA",IF((MID(E1261,5,2))="12","MBA(E)",IF((MID(E1261,5,2))="14","MBA",IF((MID(E1261,5,2))="15","CSE",IF((MID(E1261,5,2))="16","CIS",IF((MID(E1261,5,2))="17","MS-MIS",IF((MID(E1261,5,2))="18","B.COM",IF((MID(E1261,5,2))="19","ETE",IF((MID(E1261,5,2))="20","CS",IF((MID(E1261,5,2))="21","MA-ENG(P)",IF((MID(E1261,5,2))="22","MA-ENG(F)",IF((MID(E1261,5,2))="23","TE",IF((MID(E1261,5,2))="24","JMC",IF((MID(E1261,5,2))="25","MS-CSE",IF((MID(E1261,5,2))="26","LLB(H)",IF((MID(E1261,5,2))="27","BRE",IF((MID(E1261,5,2))="28","MSS-JMC",IF((MID(E1261,5,2))="29","PHARMACY",IF((MID(E1261,5,2))="30","ESDM",IF((MID(E1261,5,2))="31","MS-ETE",IF((MID(E1261,5,2))="32","MS-TE",IF((MID(E1261,5,2))="33","EEE",IF((MID(E1261,5,2))="34","NFE",IF((MID(E1261,5,2))="35","SWE",IF((MID(E1261,5,2))="36","LLB(P)",IF((MID(E1261,5,2))="37","LLM(Pre)",IF((MID(E1261,5,2))="38","LLM(F)",IF((MID(E1261,5,2))="39","ICT",IF((MID(E1261,5,2))="40","MTCA",IF((MID(E1261,5,2))="41","MS-PH",IF((MID(E1261,5,2))="42","ARCH",IF((MID(E1261,5,2))="43","THM",IF((MID(E1261,5,2))="44","MS-SWE",IF((MID(E1261,5,2))="45","ENTRE",IF((MID(E1261,5,2))="46","M-PHARM",IF((MID(E1261,5,2))="47","CIVIL-ENG",0)))))))))))))))))))))))))))))))))))))</f>
        <v/>
      </c>
      <c r="G1261" s="90">
        <f>IF((LEFT(E1261,3))="063","Fall-2006",IF((LEFT(E1261,3))="071","Spring-2007",IF((LEFT(E1261,3))="072","Summer-2007",IF((LEFT(E1261,3))="073","Fall-2007",IF((LEFT(E1261,3))="081","Spring-2008",IF((LEFT(E1261,3))="082","Summer-2008",IF((LEFT(E1261,3))="083","Fall-2008",IF((LEFT(E1261,3))="091","Spring-2009",IF((LEFT(E1261,3))="092","Summer-2009",IF((LEFT(E1261,3))="093","Fall-2009",IF((LEFT(E1261,3))="101","Spring-2010",IF((LEFT(E1261,3))="102","Summer-2010",IF((LEFT(E1261,3))="103","Fall-2010",IF((LEFT(E1261,3))="111","Spring-2011",IF((LEFT(E1261,3))="112","Summer-2011",IF((LEFT(E1261,3))="113","Fall-2011",IF((LEFT(E1261,3))="121","Spring-2012",IF((LEFT(E1261,3))="122","Summer-2012",IF((LEFT(E1261,3))="123","Fall-2012",IF((LEFT(E1261,3))="131","Spring-2013",IF((LEFT(E1261,3))="132","Summer-2013",IF((LEFT(E1261,3))="133","Fall-2013",IF((LEFT(E1261,3))="141","Spring-2014",IF((LEFT(E1261,3))="142","Summer-2014",IF((LEFT(E1261,3))="143","Fall-2014",0)))))))))))))))))))))))))</f>
        <v/>
      </c>
      <c r="H1261" s="77" t="inlineStr">
        <is>
          <t>Spring 2014</t>
        </is>
      </c>
      <c r="I1261" s="71" t="inlineStr">
        <is>
          <t>-</t>
        </is>
      </c>
      <c r="J1261" s="77" t="inlineStr">
        <is>
          <t>-</t>
        </is>
      </c>
      <c r="K1261" s="77" t="inlineStr">
        <is>
          <t>129, Sadar Road, 
Jaipurhat-5900</t>
        </is>
      </c>
      <c r="L1261" s="77" t="inlineStr">
        <is>
          <t>129, Sadar Road, 
Jaipurhat-5900</t>
        </is>
      </c>
      <c r="M1261" s="76" t="inlineStr">
        <is>
          <t>8801516172192</t>
        </is>
      </c>
      <c r="N1261" s="77" t="inlineStr">
        <is>
          <t>mosherunnahar@gmail.com</t>
        </is>
      </c>
    </row>
    <row customHeight="1" ht="12.75" r="1262" s="161">
      <c r="A1262" s="10" t="n"/>
      <c r="B1262" s="85" t="n">
        <v>1265</v>
      </c>
      <c r="C1262" s="77" t="n"/>
      <c r="D1262" s="98" t="inlineStr">
        <is>
          <t>Khandaker Shahid</t>
        </is>
      </c>
      <c r="E1262" s="98" t="inlineStr">
        <is>
          <t>111-23-2425</t>
        </is>
      </c>
      <c r="F1262" s="49">
        <f>IF((MID(E1262,5,2))="10","ENG",IF((MID(E1262,5,2))="11","BBA",IF((MID(E1262,5,2))="12","MBA(E)",IF((MID(E1262,5,2))="14","MBA",IF((MID(E1262,5,2))="15","CSE",IF((MID(E1262,5,2))="16","CIS",IF((MID(E1262,5,2))="17","MS-MIS",IF((MID(E1262,5,2))="18","B.COM",IF((MID(E1262,5,2))="19","ETE",IF((MID(E1262,5,2))="20","CS",IF((MID(E1262,5,2))="21","MA-ENG(P)",IF((MID(E1262,5,2))="22","MA-ENG(F)",IF((MID(E1262,5,2))="23","TE",IF((MID(E1262,5,2))="24","JMC",IF((MID(E1262,5,2))="25","MS-CSE",IF((MID(E1262,5,2))="26","LLB(H)",IF((MID(E1262,5,2))="27","BRE",IF((MID(E1262,5,2))="28","MSS-JMC",IF((MID(E1262,5,2))="29","PHARMACY",IF((MID(E1262,5,2))="30","ESDM",IF((MID(E1262,5,2))="31","MS-ETE",IF((MID(E1262,5,2))="32","MS-TE",IF((MID(E1262,5,2))="33","EEE",IF((MID(E1262,5,2))="34","NFE",IF((MID(E1262,5,2))="35","SWE",IF((MID(E1262,5,2))="36","LLB(P)",IF((MID(E1262,5,2))="37","LLM(Pre)",IF((MID(E1262,5,2))="38","LLM(F)",IF((MID(E1262,5,2))="39","ICT",IF((MID(E1262,5,2))="40","MTCA",IF((MID(E1262,5,2))="41","MS-PH",IF((MID(E1262,5,2))="42","ARCH",IF((MID(E1262,5,2))="43","THM",IF((MID(E1262,5,2))="44","MS-SWE",IF((MID(E1262,5,2))="45","ENTRE",IF((MID(E1262,5,2))="46","M-PHARM",IF((MID(E1262,5,2))="47","CIVIL-ENG",0)))))))))))))))))))))))))))))))))))))</f>
        <v/>
      </c>
      <c r="G1262" s="90">
        <f>IF((LEFT(E1262,3))="063","Fall-2006",IF((LEFT(E1262,3))="071","Spring-2007",IF((LEFT(E1262,3))="072","Summer-2007",IF((LEFT(E1262,3))="073","Fall-2007",IF((LEFT(E1262,3))="081","Spring-2008",IF((LEFT(E1262,3))="082","Summer-2008",IF((LEFT(E1262,3))="083","Fall-2008",IF((LEFT(E1262,3))="091","Spring-2009",IF((LEFT(E1262,3))="092","Summer-2009",IF((LEFT(E1262,3))="093","Fall-2009",IF((LEFT(E1262,3))="101","Spring-2010",IF((LEFT(E1262,3))="102","Summer-2010",IF((LEFT(E1262,3))="103","Fall-2010",IF((LEFT(E1262,3))="111","Spring-2011",IF((LEFT(E1262,3))="112","Summer-2011",IF((LEFT(E1262,3))="113","Fall-2011",IF((LEFT(E1262,3))="121","Spring-2012",IF((LEFT(E1262,3))="122","Summer-2012",IF((LEFT(E1262,3))="123","Fall-2012",IF((LEFT(E1262,3))="131","Spring-2013",IF((LEFT(E1262,3))="132","Summer-2013",IF((LEFT(E1262,3))="133","Fall-2013",IF((LEFT(E1262,3))="141","Spring-2014",IF((LEFT(E1262,3))="142","Summer-2014",IF((LEFT(E1262,3))="143","Fall-2014",0)))))))))))))))))))))))))</f>
        <v/>
      </c>
      <c r="H1262" s="77" t="inlineStr">
        <is>
          <t>Fall 2014</t>
        </is>
      </c>
      <c r="I1262" s="71" t="inlineStr">
        <is>
          <t>-</t>
        </is>
      </c>
      <c r="J1262" s="77" t="inlineStr">
        <is>
          <t>-</t>
        </is>
      </c>
      <c r="K1262" s="77" t="inlineStr">
        <is>
          <t>-</t>
        </is>
      </c>
      <c r="L1262" s="77" t="inlineStr">
        <is>
          <t>Vill &amp; PO: Kashail, PS:
Bashail, Tangail</t>
        </is>
      </c>
      <c r="M1262" s="76" t="inlineStr">
        <is>
          <t>8801727501804</t>
        </is>
      </c>
      <c r="N1262" s="77" t="inlineStr">
        <is>
          <t>khandakershahid@gmail.com</t>
        </is>
      </c>
    </row>
    <row customHeight="1" ht="12.75" r="1263" s="161">
      <c r="A1263" s="10" t="n"/>
      <c r="B1263" s="85" t="n">
        <v>1266</v>
      </c>
      <c r="C1263" s="77" t="n"/>
      <c r="D1263" s="98" t="inlineStr">
        <is>
          <t>Taslima Smirity</t>
        </is>
      </c>
      <c r="E1263" s="98" t="inlineStr">
        <is>
          <t>101-11-1505</t>
        </is>
      </c>
      <c r="F1263" s="49">
        <f>IF((MID(E1263,5,2))="10","ENG",IF((MID(E1263,5,2))="11","BBA",IF((MID(E1263,5,2))="12","MBA(E)",IF((MID(E1263,5,2))="14","MBA",IF((MID(E1263,5,2))="15","CSE",IF((MID(E1263,5,2))="16","CIS",IF((MID(E1263,5,2))="17","MS-MIS",IF((MID(E1263,5,2))="18","B.COM",IF((MID(E1263,5,2))="19","ETE",IF((MID(E1263,5,2))="20","CS",IF((MID(E1263,5,2))="21","MA-ENG(P)",IF((MID(E1263,5,2))="22","MA-ENG(F)",IF((MID(E1263,5,2))="23","TE",IF((MID(E1263,5,2))="24","JMC",IF((MID(E1263,5,2))="25","MS-CSE",IF((MID(E1263,5,2))="26","LLB(H)",IF((MID(E1263,5,2))="27","BRE",IF((MID(E1263,5,2))="28","MSS-JMC",IF((MID(E1263,5,2))="29","PHARMACY",IF((MID(E1263,5,2))="30","ESDM",IF((MID(E1263,5,2))="31","MS-ETE",IF((MID(E1263,5,2))="32","MS-TE",IF((MID(E1263,5,2))="33","EEE",IF((MID(E1263,5,2))="34","NFE",IF((MID(E1263,5,2))="35","SWE",IF((MID(E1263,5,2))="36","LLB(P)",IF((MID(E1263,5,2))="37","LLM(Pre)",IF((MID(E1263,5,2))="38","LLM(F)",IF((MID(E1263,5,2))="39","ICT",IF((MID(E1263,5,2))="40","MTCA",IF((MID(E1263,5,2))="41","MS-PH",IF((MID(E1263,5,2))="42","ARCH",IF((MID(E1263,5,2))="43","THM",IF((MID(E1263,5,2))="44","MS-SWE",IF((MID(E1263,5,2))="45","ENTRE",IF((MID(E1263,5,2))="46","M-PHARM",IF((MID(E1263,5,2))="47","CIVIL-ENG",0)))))))))))))))))))))))))))))))))))))</f>
        <v/>
      </c>
      <c r="G1263" s="90">
        <f>IF((LEFT(E1263,3))="063","Fall-2006",IF((LEFT(E1263,3))="071","Spring-2007",IF((LEFT(E1263,3))="072","Summer-2007",IF((LEFT(E1263,3))="073","Fall-2007",IF((LEFT(E1263,3))="081","Spring-2008",IF((LEFT(E1263,3))="082","Summer-2008",IF((LEFT(E1263,3))="083","Fall-2008",IF((LEFT(E1263,3))="091","Spring-2009",IF((LEFT(E1263,3))="092","Summer-2009",IF((LEFT(E1263,3))="093","Fall-2009",IF((LEFT(E1263,3))="101","Spring-2010",IF((LEFT(E1263,3))="102","Summer-2010",IF((LEFT(E1263,3))="103","Fall-2010",IF((LEFT(E1263,3))="111","Spring-2011",IF((LEFT(E1263,3))="112","Summer-2011",IF((LEFT(E1263,3))="113","Fall-2011",IF((LEFT(E1263,3))="121","Spring-2012",IF((LEFT(E1263,3))="122","Summer-2012",IF((LEFT(E1263,3))="123","Fall-2012",IF((LEFT(E1263,3))="131","Spring-2013",IF((LEFT(E1263,3))="132","Summer-2013",IF((LEFT(E1263,3))="133","Fall-2013",IF((LEFT(E1263,3))="141","Spring-2014",IF((LEFT(E1263,3))="142","Summer-2014",IF((LEFT(E1263,3))="143","Fall-2014",0)))))))))))))))))))))))))</f>
        <v/>
      </c>
      <c r="H1263" s="77" t="inlineStr">
        <is>
          <t>Fall 2014</t>
        </is>
      </c>
      <c r="I1263" s="71" t="inlineStr">
        <is>
          <t>Radio Dhoni</t>
        </is>
      </c>
      <c r="J1263" s="77" t="inlineStr">
        <is>
          <t>Radio Broadcaster 
&amp; R&amp;D Officer</t>
        </is>
      </c>
      <c r="K1263" s="77" t="inlineStr">
        <is>
          <t>H#278/7, West Manikdi, 
Dhaka</t>
        </is>
      </c>
      <c r="L1263" s="77" t="inlineStr">
        <is>
          <t>H#577, Block# Pa
Mirpur-12</t>
        </is>
      </c>
      <c r="M1263" s="76" t="inlineStr">
        <is>
          <t>8801917015147</t>
        </is>
      </c>
      <c r="N1263" s="77" t="inlineStr">
        <is>
          <t>taslima4smirity@gmail.com</t>
        </is>
      </c>
    </row>
    <row customHeight="1" ht="12.75" r="1264" s="161">
      <c r="A1264" s="10" t="n"/>
      <c r="B1264" s="85" t="n">
        <v>1267</v>
      </c>
      <c r="C1264" s="77" t="n"/>
      <c r="D1264" s="98" t="inlineStr">
        <is>
          <t>Tanzia Akhter</t>
        </is>
      </c>
      <c r="E1264" s="98" t="inlineStr">
        <is>
          <t>102-26-077</t>
        </is>
      </c>
      <c r="F1264" s="49">
        <f>IF((MID(E1264,5,2))="10","ENG",IF((MID(E1264,5,2))="11","BBA",IF((MID(E1264,5,2))="12","MBA(E)",IF((MID(E1264,5,2))="14","MBA",IF((MID(E1264,5,2))="15","CSE",IF((MID(E1264,5,2))="16","CIS",IF((MID(E1264,5,2))="17","MS-MIS",IF((MID(E1264,5,2))="18","B.COM",IF((MID(E1264,5,2))="19","ETE",IF((MID(E1264,5,2))="20","CS",IF((MID(E1264,5,2))="21","MA-ENG(P)",IF((MID(E1264,5,2))="22","MA-ENG(F)",IF((MID(E1264,5,2))="23","TE",IF((MID(E1264,5,2))="24","JMC",IF((MID(E1264,5,2))="25","MS-CSE",IF((MID(E1264,5,2))="26","LLB(H)",IF((MID(E1264,5,2))="27","BRE",IF((MID(E1264,5,2))="28","MSS-JMC",IF((MID(E1264,5,2))="29","PHARMACY",IF((MID(E1264,5,2))="30","ESDM",IF((MID(E1264,5,2))="31","MS-ETE",IF((MID(E1264,5,2))="32","MS-TE",IF((MID(E1264,5,2))="33","EEE",IF((MID(E1264,5,2))="34","NFE",IF((MID(E1264,5,2))="35","SWE",IF((MID(E1264,5,2))="36","LLB(P)",IF((MID(E1264,5,2))="37","LLM(Pre)",IF((MID(E1264,5,2))="38","LLM(F)",IF((MID(E1264,5,2))="39","ICT",IF((MID(E1264,5,2))="40","MTCA",IF((MID(E1264,5,2))="41","MS-PH",IF((MID(E1264,5,2))="42","ARCH",IF((MID(E1264,5,2))="43","THM",IF((MID(E1264,5,2))="44","MS-SWE",IF((MID(E1264,5,2))="45","ENTRE",IF((MID(E1264,5,2))="46","M-PHARM",IF((MID(E1264,5,2))="47","CIVIL-ENG",0)))))))))))))))))))))))))))))))))))))</f>
        <v/>
      </c>
      <c r="G1264" s="90">
        <f>IF((LEFT(E1264,3))="063","Fall-2006",IF((LEFT(E1264,3))="071","Spring-2007",IF((LEFT(E1264,3))="072","Summer-2007",IF((LEFT(E1264,3))="073","Fall-2007",IF((LEFT(E1264,3))="081","Spring-2008",IF((LEFT(E1264,3))="082","Summer-2008",IF((LEFT(E1264,3))="083","Fall-2008",IF((LEFT(E1264,3))="091","Spring-2009",IF((LEFT(E1264,3))="092","Summer-2009",IF((LEFT(E1264,3))="093","Fall-2009",IF((LEFT(E1264,3))="101","Spring-2010",IF((LEFT(E1264,3))="102","Summer-2010",IF((LEFT(E1264,3))="103","Fall-2010",IF((LEFT(E1264,3))="111","Spring-2011",IF((LEFT(E1264,3))="112","Summer-2011",IF((LEFT(E1264,3))="113","Fall-2011",IF((LEFT(E1264,3))="121","Spring-2012",IF((LEFT(E1264,3))="122","Summer-2012",IF((LEFT(E1264,3))="123","Fall-2012",IF((LEFT(E1264,3))="131","Spring-2013",IF((LEFT(E1264,3))="132","Summer-2013",IF((LEFT(E1264,3))="133","Fall-2013",IF((LEFT(E1264,3))="141","Spring-2014",IF((LEFT(E1264,3))="142","Summer-2014",IF((LEFT(E1264,3))="143","Fall-2014",0)))))))))))))))))))))))))</f>
        <v/>
      </c>
      <c r="H1264" s="77" t="inlineStr">
        <is>
          <t>Summer
2014</t>
        </is>
      </c>
      <c r="I1264" s="71" t="inlineStr">
        <is>
          <t>-</t>
        </is>
      </c>
      <c r="J1264" s="77" t="inlineStr">
        <is>
          <t>-</t>
        </is>
      </c>
      <c r="K1264" s="77" t="inlineStr">
        <is>
          <t>-</t>
        </is>
      </c>
      <c r="L1264" s="77" t="inlineStr">
        <is>
          <t>H#22/D, R# 11,
Kallyanpur, Dhaka</t>
        </is>
      </c>
      <c r="M1264" s="76" t="inlineStr">
        <is>
          <t>8801772494110</t>
        </is>
      </c>
      <c r="N1264" s="77" t="inlineStr">
        <is>
          <t>tanziapriya1210@gmail.com</t>
        </is>
      </c>
    </row>
    <row customHeight="1" ht="12.75" r="1265" s="161">
      <c r="A1265" s="10" t="n"/>
      <c r="B1265" s="85" t="n">
        <v>1268</v>
      </c>
      <c r="C1265" s="77" t="n"/>
      <c r="D1265" s="98" t="inlineStr">
        <is>
          <t>Rabeya Sikder</t>
        </is>
      </c>
      <c r="E1265" s="98" t="inlineStr">
        <is>
          <t>113-15-1537</t>
        </is>
      </c>
      <c r="F1265" s="49">
        <f>IF((MID(E1265,5,2))="10","ENG",IF((MID(E1265,5,2))="11","BBA",IF((MID(E1265,5,2))="12","MBA(E)",IF((MID(E1265,5,2))="14","MBA",IF((MID(E1265,5,2))="15","CSE",IF((MID(E1265,5,2))="16","CIS",IF((MID(E1265,5,2))="17","MS-MIS",IF((MID(E1265,5,2))="18","B.COM",IF((MID(E1265,5,2))="19","ETE",IF((MID(E1265,5,2))="20","CS",IF((MID(E1265,5,2))="21","MA-ENG(P)",IF((MID(E1265,5,2))="22","MA-ENG(F)",IF((MID(E1265,5,2))="23","TE",IF((MID(E1265,5,2))="24","JMC",IF((MID(E1265,5,2))="25","MS-CSE",IF((MID(E1265,5,2))="26","LLB(H)",IF((MID(E1265,5,2))="27","BRE",IF((MID(E1265,5,2))="28","MSS-JMC",IF((MID(E1265,5,2))="29","PHARMACY",IF((MID(E1265,5,2))="30","ESDM",IF((MID(E1265,5,2))="31","MS-ETE",IF((MID(E1265,5,2))="32","MS-TE",IF((MID(E1265,5,2))="33","EEE",IF((MID(E1265,5,2))="34","NFE",IF((MID(E1265,5,2))="35","SWE",IF((MID(E1265,5,2))="36","LLB(P)",IF((MID(E1265,5,2))="37","LLM(Pre)",IF((MID(E1265,5,2))="38","LLM(F)",IF((MID(E1265,5,2))="39","ICT",IF((MID(E1265,5,2))="40","MTCA",IF((MID(E1265,5,2))="41","MS-PH",IF((MID(E1265,5,2))="42","ARCH",IF((MID(E1265,5,2))="43","THM",IF((MID(E1265,5,2))="44","MS-SWE",IF((MID(E1265,5,2))="45","ENTRE",IF((MID(E1265,5,2))="46","M-PHARM",IF((MID(E1265,5,2))="47","CIVIL-ENG",0)))))))))))))))))))))))))))))))))))))</f>
        <v/>
      </c>
      <c r="G1265" s="90">
        <f>IF((LEFT(E1265,3))="063","Fall-2006",IF((LEFT(E1265,3))="071","Spring-2007",IF((LEFT(E1265,3))="072","Summer-2007",IF((LEFT(E1265,3))="073","Fall-2007",IF((LEFT(E1265,3))="081","Spring-2008",IF((LEFT(E1265,3))="082","Summer-2008",IF((LEFT(E1265,3))="083","Fall-2008",IF((LEFT(E1265,3))="091","Spring-2009",IF((LEFT(E1265,3))="092","Summer-2009",IF((LEFT(E1265,3))="093","Fall-2009",IF((LEFT(E1265,3))="101","Spring-2010",IF((LEFT(E1265,3))="102","Summer-2010",IF((LEFT(E1265,3))="103","Fall-2010",IF((LEFT(E1265,3))="111","Spring-2011",IF((LEFT(E1265,3))="112","Summer-2011",IF((LEFT(E1265,3))="113","Fall-2011",IF((LEFT(E1265,3))="121","Spring-2012",IF((LEFT(E1265,3))="122","Summer-2012",IF((LEFT(E1265,3))="123","Fall-2012",IF((LEFT(E1265,3))="131","Spring-2013",IF((LEFT(E1265,3))="132","Summer-2013",IF((LEFT(E1265,3))="133","Fall-2013",IF((LEFT(E1265,3))="141","Spring-2014",IF((LEFT(E1265,3))="142","Summer-2014",IF((LEFT(E1265,3))="143","Fall-2014",0)))))))))))))))))))))))))</f>
        <v/>
      </c>
      <c r="H1265" s="77" t="n">
        <v>2014</v>
      </c>
      <c r="I1265" s="71" t="inlineStr">
        <is>
          <t>-</t>
        </is>
      </c>
      <c r="J1265" s="77" t="inlineStr">
        <is>
          <t>-</t>
        </is>
      </c>
      <c r="K1265" s="77" t="inlineStr">
        <is>
          <t>389/B, West Shewrapara
Mirpur, Dhaka-1216</t>
        </is>
      </c>
      <c r="L1265" s="77" t="inlineStr">
        <is>
          <t>Vill: Garakhali, PO:
Islamabad, Potuakhali,
Barisal</t>
        </is>
      </c>
      <c r="M1265" s="76" t="inlineStr">
        <is>
          <t>8801980302507</t>
        </is>
      </c>
      <c r="N1265" s="77" t="inlineStr">
        <is>
          <t>rabeyasikder2014@gmail.com</t>
        </is>
      </c>
    </row>
    <row customHeight="1" ht="12.75" r="1266" s="161">
      <c r="A1266" s="10" t="n"/>
      <c r="B1266" s="85" t="n">
        <v>1269</v>
      </c>
      <c r="C1266" s="77" t="n"/>
      <c r="D1266" s="98" t="inlineStr">
        <is>
          <t>Md. Mokhlesur 
Rahaman</t>
        </is>
      </c>
      <c r="E1266" s="98" t="inlineStr">
        <is>
          <t>103-27-194</t>
        </is>
      </c>
      <c r="F1266" s="49">
        <f>IF((MID(E1266,5,2))="10","ENG",IF((MID(E1266,5,2))="11","BBA",IF((MID(E1266,5,2))="12","MBA(E)",IF((MID(E1266,5,2))="14","MBA",IF((MID(E1266,5,2))="15","CSE",IF((MID(E1266,5,2))="16","CIS",IF((MID(E1266,5,2))="17","MS-MIS",IF((MID(E1266,5,2))="18","B.COM",IF((MID(E1266,5,2))="19","ETE",IF((MID(E1266,5,2))="20","CS",IF((MID(E1266,5,2))="21","MA-ENG(P)",IF((MID(E1266,5,2))="22","MA-ENG(F)",IF((MID(E1266,5,2))="23","TE",IF((MID(E1266,5,2))="24","JMC",IF((MID(E1266,5,2))="25","MS-CSE",IF((MID(E1266,5,2))="26","LLB(H)",IF((MID(E1266,5,2))="27","BRE",IF((MID(E1266,5,2))="28","MSS-JMC",IF((MID(E1266,5,2))="29","PHARMACY",IF((MID(E1266,5,2))="30","ESDM",IF((MID(E1266,5,2))="31","MS-ETE",IF((MID(E1266,5,2))="32","MS-TE",IF((MID(E1266,5,2))="33","EEE",IF((MID(E1266,5,2))="34","NFE",IF((MID(E1266,5,2))="35","SWE",IF((MID(E1266,5,2))="36","LLB(P)",IF((MID(E1266,5,2))="37","LLM(Pre)",IF((MID(E1266,5,2))="38","LLM(F)",IF((MID(E1266,5,2))="39","ICT",IF((MID(E1266,5,2))="40","MTCA",IF((MID(E1266,5,2))="41","MS-PH",IF((MID(E1266,5,2))="42","ARCH",IF((MID(E1266,5,2))="43","THM",IF((MID(E1266,5,2))="44","MS-SWE",IF((MID(E1266,5,2))="45","ENTRE",IF((MID(E1266,5,2))="46","M-PHARM",IF((MID(E1266,5,2))="47","CIVIL-ENG",0)))))))))))))))))))))))))))))))))))))</f>
        <v/>
      </c>
      <c r="G1266" s="90">
        <f>IF((LEFT(E1266,3))="063","Fall-2006",IF((LEFT(E1266,3))="071","Spring-2007",IF((LEFT(E1266,3))="072","Summer-2007",IF((LEFT(E1266,3))="073","Fall-2007",IF((LEFT(E1266,3))="081","Spring-2008",IF((LEFT(E1266,3))="082","Summer-2008",IF((LEFT(E1266,3))="083","Fall-2008",IF((LEFT(E1266,3))="091","Spring-2009",IF((LEFT(E1266,3))="092","Summer-2009",IF((LEFT(E1266,3))="093","Fall-2009",IF((LEFT(E1266,3))="101","Spring-2010",IF((LEFT(E1266,3))="102","Summer-2010",IF((LEFT(E1266,3))="103","Fall-2010",IF((LEFT(E1266,3))="111","Spring-2011",IF((LEFT(E1266,3))="112","Summer-2011",IF((LEFT(E1266,3))="113","Fall-2011",IF((LEFT(E1266,3))="121","Spring-2012",IF((LEFT(E1266,3))="122","Summer-2012",IF((LEFT(E1266,3))="123","Fall-2012",IF((LEFT(E1266,3))="131","Spring-2013",IF((LEFT(E1266,3))="132","Summer-2013",IF((LEFT(E1266,3))="133","Fall-2013",IF((LEFT(E1266,3))="141","Spring-2014",IF((LEFT(E1266,3))="142","Summer-2014",IF((LEFT(E1266,3))="143","Fall-2014",0)))))))))))))))))))))))))</f>
        <v/>
      </c>
      <c r="H1266" s="77" t="n">
        <v>2015</v>
      </c>
      <c r="I1266" s="71" t="inlineStr">
        <is>
          <t>-</t>
        </is>
      </c>
      <c r="J1266" s="77" t="inlineStr">
        <is>
          <t>-</t>
        </is>
      </c>
      <c r="K1266" s="77" t="inlineStr">
        <is>
          <t>-</t>
        </is>
      </c>
      <c r="L1266" s="77" t="inlineStr">
        <is>
          <t>12/16, Asman Road,
Mohammadpur, Dhaka</t>
        </is>
      </c>
      <c r="M1266" s="76" t="inlineStr">
        <is>
          <t>8801717678414</t>
        </is>
      </c>
      <c r="N1266" s="77" t="inlineStr">
        <is>
          <t>moklesur0194@gmail.com</t>
        </is>
      </c>
    </row>
    <row customHeight="1" ht="25.5" r="1267" s="161">
      <c r="A1267" s="10" t="n"/>
      <c r="B1267" s="85" t="n">
        <v>1270</v>
      </c>
      <c r="C1267" s="77" t="n"/>
      <c r="D1267" s="98" t="inlineStr">
        <is>
          <t>Md. Humayan Kabir</t>
        </is>
      </c>
      <c r="E1267" s="98" t="inlineStr">
        <is>
          <t>103-33-378</t>
        </is>
      </c>
      <c r="F1267" s="49">
        <f>IF((MID(E1267,5,2))="10","ENG",IF((MID(E1267,5,2))="11","BBA",IF((MID(E1267,5,2))="12","MBA(E)",IF((MID(E1267,5,2))="14","MBA",IF((MID(E1267,5,2))="15","CSE",IF((MID(E1267,5,2))="16","CIS",IF((MID(E1267,5,2))="17","MS-MIS",IF((MID(E1267,5,2))="18","B.COM",IF((MID(E1267,5,2))="19","ETE",IF((MID(E1267,5,2))="20","CS",IF((MID(E1267,5,2))="21","MA-ENG(P)",IF((MID(E1267,5,2))="22","MA-ENG(F)",IF((MID(E1267,5,2))="23","TE",IF((MID(E1267,5,2))="24","JMC",IF((MID(E1267,5,2))="25","MS-CSE",IF((MID(E1267,5,2))="26","LLB(H)",IF((MID(E1267,5,2))="27","BRE",IF((MID(E1267,5,2))="28","MSS-JMC",IF((MID(E1267,5,2))="29","PHARMACY",IF((MID(E1267,5,2))="30","ESDM",IF((MID(E1267,5,2))="31","MS-ETE",IF((MID(E1267,5,2))="32","MS-TE",IF((MID(E1267,5,2))="33","EEE",IF((MID(E1267,5,2))="34","NFE",IF((MID(E1267,5,2))="35","SWE",IF((MID(E1267,5,2))="36","LLB(P)",IF((MID(E1267,5,2))="37","LLM(Pre)",IF((MID(E1267,5,2))="38","LLM(F)",IF((MID(E1267,5,2))="39","ICT",IF((MID(E1267,5,2))="40","MTCA",IF((MID(E1267,5,2))="41","MS-PH",IF((MID(E1267,5,2))="42","ARCH",IF((MID(E1267,5,2))="43","THM",IF((MID(E1267,5,2))="44","MS-SWE",IF((MID(E1267,5,2))="45","ENTRE",IF((MID(E1267,5,2))="46","M-PHARM",IF((MID(E1267,5,2))="47","CIVIL-ENG",0)))))))))))))))))))))))))))))))))))))</f>
        <v/>
      </c>
      <c r="G1267" s="90">
        <f>IF((LEFT(E1267,3))="063","Fall-2006",IF((LEFT(E1267,3))="071","Spring-2007",IF((LEFT(E1267,3))="072","Summer-2007",IF((LEFT(E1267,3))="073","Fall-2007",IF((LEFT(E1267,3))="081","Spring-2008",IF((LEFT(E1267,3))="082","Summer-2008",IF((LEFT(E1267,3))="083","Fall-2008",IF((LEFT(E1267,3))="091","Spring-2009",IF((LEFT(E1267,3))="092","Summer-2009",IF((LEFT(E1267,3))="093","Fall-2009",IF((LEFT(E1267,3))="101","Spring-2010",IF((LEFT(E1267,3))="102","Summer-2010",IF((LEFT(E1267,3))="103","Fall-2010",IF((LEFT(E1267,3))="111","Spring-2011",IF((LEFT(E1267,3))="112","Summer-2011",IF((LEFT(E1267,3))="113","Fall-2011",IF((LEFT(E1267,3))="121","Spring-2012",IF((LEFT(E1267,3))="122","Summer-2012",IF((LEFT(E1267,3))="123","Fall-2012",IF((LEFT(E1267,3))="131","Spring-2013",IF((LEFT(E1267,3))="132","Summer-2013",IF((LEFT(E1267,3))="133","Fall-2013",IF((LEFT(E1267,3))="141","Spring-2014",IF((LEFT(E1267,3))="142","Summer-2014",IF((LEFT(E1267,3))="143","Fall-2014",0)))))))))))))))))))))))))</f>
        <v/>
      </c>
      <c r="H1267" s="77" t="inlineStr">
        <is>
          <t>Spring 2014</t>
        </is>
      </c>
      <c r="I1267" s="71" t="inlineStr">
        <is>
          <t>Tiger Cement
Indutries Ltd.</t>
        </is>
      </c>
      <c r="J1267" s="77" t="inlineStr">
        <is>
          <t>Assistant
Engineer</t>
        </is>
      </c>
      <c r="K1267" s="77" t="inlineStr">
        <is>
          <t>Meghna Ghat,
Narayanganj</t>
        </is>
      </c>
      <c r="L1267" s="77" t="inlineStr">
        <is>
          <t>Vill &amp; PO: Kalabari,
Upzila: Damurhuda
Dist: Chuadanga</t>
        </is>
      </c>
      <c r="M1267" s="76" t="inlineStr">
        <is>
          <t>8801717912924</t>
        </is>
      </c>
      <c r="N1267" s="77" t="inlineStr">
        <is>
          <t>humayankpi@yahoo.com</t>
        </is>
      </c>
    </row>
    <row customHeight="1" ht="25.5" r="1268" s="161">
      <c r="A1268" s="10" t="n"/>
      <c r="B1268" s="85" t="n">
        <v>1271</v>
      </c>
      <c r="C1268" s="77" t="n"/>
      <c r="D1268" s="98" t="inlineStr">
        <is>
          <t>Abdullah-Al-Al-
Zakaria</t>
        </is>
      </c>
      <c r="E1268" s="98" t="inlineStr">
        <is>
          <t>132-14-1063</t>
        </is>
      </c>
      <c r="F1268" s="49">
        <f>IF((MID(E1268,5,2))="10","ENG",IF((MID(E1268,5,2))="11","BBA",IF((MID(E1268,5,2))="12","MBA(E)",IF((MID(E1268,5,2))="14","MBA",IF((MID(E1268,5,2))="15","CSE",IF((MID(E1268,5,2))="16","CIS",IF((MID(E1268,5,2))="17","MS-MIS",IF((MID(E1268,5,2))="18","B.COM",IF((MID(E1268,5,2))="19","ETE",IF((MID(E1268,5,2))="20","CS",IF((MID(E1268,5,2))="21","MA-ENG(P)",IF((MID(E1268,5,2))="22","MA-ENG(F)",IF((MID(E1268,5,2))="23","TE",IF((MID(E1268,5,2))="24","JMC",IF((MID(E1268,5,2))="25","MS-CSE",IF((MID(E1268,5,2))="26","LLB(H)",IF((MID(E1268,5,2))="27","BRE",IF((MID(E1268,5,2))="28","MSS-JMC",IF((MID(E1268,5,2))="29","PHARMACY",IF((MID(E1268,5,2))="30","ESDM",IF((MID(E1268,5,2))="31","MS-ETE",IF((MID(E1268,5,2))="32","MS-TE",IF((MID(E1268,5,2))="33","EEE",IF((MID(E1268,5,2))="34","NFE",IF((MID(E1268,5,2))="35","SWE",IF((MID(E1268,5,2))="36","LLB(P)",IF((MID(E1268,5,2))="37","LLM(Pre)",IF((MID(E1268,5,2))="38","LLM(F)",IF((MID(E1268,5,2))="39","ICT",IF((MID(E1268,5,2))="40","MTCA",IF((MID(E1268,5,2))="41","MS-PH",IF((MID(E1268,5,2))="42","ARCH",IF((MID(E1268,5,2))="43","THM",IF((MID(E1268,5,2))="44","MS-SWE",IF((MID(E1268,5,2))="45","ENTRE",IF((MID(E1268,5,2))="46","M-PHARM",IF((MID(E1268,5,2))="47","CIVIL-ENG",0)))))))))))))))))))))))))))))))))))))</f>
        <v/>
      </c>
      <c r="G1268" s="90">
        <f>IF((LEFT(E1268,3))="063","Fall-2006",IF((LEFT(E1268,3))="071","Spring-2007",IF((LEFT(E1268,3))="072","Summer-2007",IF((LEFT(E1268,3))="073","Fall-2007",IF((LEFT(E1268,3))="081","Spring-2008",IF((LEFT(E1268,3))="082","Summer-2008",IF((LEFT(E1268,3))="083","Fall-2008",IF((LEFT(E1268,3))="091","Spring-2009",IF((LEFT(E1268,3))="092","Summer-2009",IF((LEFT(E1268,3))="093","Fall-2009",IF((LEFT(E1268,3))="101","Spring-2010",IF((LEFT(E1268,3))="102","Summer-2010",IF((LEFT(E1268,3))="103","Fall-2010",IF((LEFT(E1268,3))="111","Spring-2011",IF((LEFT(E1268,3))="112","Summer-2011",IF((LEFT(E1268,3))="113","Fall-2011",IF((LEFT(E1268,3))="121","Spring-2012",IF((LEFT(E1268,3))="122","Summer-2012",IF((LEFT(E1268,3))="123","Fall-2012",IF((LEFT(E1268,3))="131","Spring-2013",IF((LEFT(E1268,3))="132","Summer-2013",IF((LEFT(E1268,3))="133","Fall-2013",IF((LEFT(E1268,3))="141","Spring-2014",IF((LEFT(E1268,3))="142","Summer-2014",IF((LEFT(E1268,3))="143","Fall-2014",0)))))))))))))))))))))))))</f>
        <v/>
      </c>
      <c r="H1268" s="77" t="inlineStr">
        <is>
          <t>Spring 2015</t>
        </is>
      </c>
      <c r="I1268" s="71" t="inlineStr">
        <is>
          <t>Abdul Monem
Group</t>
        </is>
      </c>
      <c r="J1268" s="62" t="inlineStr">
        <is>
          <t>Senior 
Executive</t>
        </is>
      </c>
      <c r="K1268" s="77" t="inlineStr">
        <is>
          <t>Monem Business, Dist.111
Bir Uttam C.R. Datta Road
Dhaka-1205</t>
        </is>
      </c>
      <c r="L1268" s="77" t="inlineStr">
        <is>
          <t>Saimon, C/O Kazi Abul 
Hossain, Kamalpur Local 
Bustand(Kazi Bari), Bhairab 
Bazar, Bhairab, Kishoreganj</t>
        </is>
      </c>
      <c r="M1268" s="76" t="inlineStr">
        <is>
          <t>8801919719667</t>
        </is>
      </c>
      <c r="N1268" s="77" t="inlineStr">
        <is>
          <t>saimon_zakaria@yahoo.com</t>
        </is>
      </c>
    </row>
    <row customHeight="1" ht="12.75" r="1269" s="161">
      <c r="A1269" s="10" t="n"/>
      <c r="B1269" s="85" t="n">
        <v>1272</v>
      </c>
      <c r="C1269" s="77" t="n"/>
      <c r="D1269" s="98" t="inlineStr">
        <is>
          <t>Tanmoy Mandal</t>
        </is>
      </c>
      <c r="E1269" s="98" t="inlineStr">
        <is>
          <t>112-26-252</t>
        </is>
      </c>
      <c r="F1269" s="49">
        <f>IF((MID(E1269,5,2))="10","ENG",IF((MID(E1269,5,2))="11","BBA",IF((MID(E1269,5,2))="12","MBA(E)",IF((MID(E1269,5,2))="14","MBA",IF((MID(E1269,5,2))="15","CSE",IF((MID(E1269,5,2))="16","CIS",IF((MID(E1269,5,2))="17","MS-MIS",IF((MID(E1269,5,2))="18","B.COM",IF((MID(E1269,5,2))="19","ETE",IF((MID(E1269,5,2))="20","CS",IF((MID(E1269,5,2))="21","MA-ENG(P)",IF((MID(E1269,5,2))="22","MA-ENG(F)",IF((MID(E1269,5,2))="23","TE",IF((MID(E1269,5,2))="24","JMC",IF((MID(E1269,5,2))="25","MS-CSE",IF((MID(E1269,5,2))="26","LLB(H)",IF((MID(E1269,5,2))="27","BRE",IF((MID(E1269,5,2))="28","MSS-JMC",IF((MID(E1269,5,2))="29","PHARMACY",IF((MID(E1269,5,2))="30","ESDM",IF((MID(E1269,5,2))="31","MS-ETE",IF((MID(E1269,5,2))="32","MS-TE",IF((MID(E1269,5,2))="33","EEE",IF((MID(E1269,5,2))="34","NFE",IF((MID(E1269,5,2))="35","SWE",IF((MID(E1269,5,2))="36","LLB(P)",IF((MID(E1269,5,2))="37","LLM(Pre)",IF((MID(E1269,5,2))="38","LLM(F)",IF((MID(E1269,5,2))="39","ICT",IF((MID(E1269,5,2))="40","MTCA",IF((MID(E1269,5,2))="41","MS-PH",IF((MID(E1269,5,2))="42","ARCH",IF((MID(E1269,5,2))="43","THM",IF((MID(E1269,5,2))="44","MS-SWE",IF((MID(E1269,5,2))="45","ENTRE",IF((MID(E1269,5,2))="46","M-PHARM",IF((MID(E1269,5,2))="47","CIVIL-ENG",0)))))))))))))))))))))))))))))))))))))</f>
        <v/>
      </c>
      <c r="G1269" s="90">
        <f>IF((LEFT(E1269,3))="063","Fall-2006",IF((LEFT(E1269,3))="071","Spring-2007",IF((LEFT(E1269,3))="072","Summer-2007",IF((LEFT(E1269,3))="073","Fall-2007",IF((LEFT(E1269,3))="081","Spring-2008",IF((LEFT(E1269,3))="082","Summer-2008",IF((LEFT(E1269,3))="083","Fall-2008",IF((LEFT(E1269,3))="091","Spring-2009",IF((LEFT(E1269,3))="092","Summer-2009",IF((LEFT(E1269,3))="093","Fall-2009",IF((LEFT(E1269,3))="101","Spring-2010",IF((LEFT(E1269,3))="102","Summer-2010",IF((LEFT(E1269,3))="103","Fall-2010",IF((LEFT(E1269,3))="111","Spring-2011",IF((LEFT(E1269,3))="112","Summer-2011",IF((LEFT(E1269,3))="113","Fall-2011",IF((LEFT(E1269,3))="121","Spring-2012",IF((LEFT(E1269,3))="122","Summer-2012",IF((LEFT(E1269,3))="123","Fall-2012",IF((LEFT(E1269,3))="131","Spring-2013",IF((LEFT(E1269,3))="132","Summer-2013",IF((LEFT(E1269,3))="133","Fall-2013",IF((LEFT(E1269,3))="141","Spring-2014",IF((LEFT(E1269,3))="142","Summer-2014",IF((LEFT(E1269,3))="143","Fall-2014",0)))))))))))))))))))))))))</f>
        <v/>
      </c>
      <c r="H1269" s="77" t="inlineStr">
        <is>
          <t>Summer
2015</t>
        </is>
      </c>
      <c r="I1269" s="71" t="inlineStr">
        <is>
          <t>-</t>
        </is>
      </c>
      <c r="J1269" s="77" t="inlineStr">
        <is>
          <t>-</t>
        </is>
      </c>
      <c r="K1269" s="77" t="inlineStr">
        <is>
          <t>27/B, Comissioner Road,
Dholpur, Jatrabari</t>
        </is>
      </c>
      <c r="L1269" s="77" t="inlineStr">
        <is>
          <t>Vill&amp;PO: Sologhor
PS: Sreenagar, Munshiganj</t>
        </is>
      </c>
      <c r="M1269" s="76" t="inlineStr">
        <is>
          <t>8801821785576</t>
        </is>
      </c>
      <c r="N1269" s="77" t="inlineStr">
        <is>
          <t>-</t>
        </is>
      </c>
    </row>
    <row customHeight="1" ht="12.75" r="1270" s="161">
      <c r="A1270" s="10" t="n"/>
      <c r="B1270" s="85" t="n">
        <v>1273</v>
      </c>
      <c r="C1270" s="77" t="n"/>
      <c r="D1270" s="98" t="inlineStr">
        <is>
          <t>Sudip Proshad Ghosh</t>
        </is>
      </c>
      <c r="E1270" s="98" t="inlineStr">
        <is>
          <t>122-15-1976</t>
        </is>
      </c>
      <c r="F1270" s="49">
        <f>IF((MID(E1270,5,2))="10","ENG",IF((MID(E1270,5,2))="11","BBA",IF((MID(E1270,5,2))="12","MBA(E)",IF((MID(E1270,5,2))="14","MBA",IF((MID(E1270,5,2))="15","CSE",IF((MID(E1270,5,2))="16","CIS",IF((MID(E1270,5,2))="17","MS-MIS",IF((MID(E1270,5,2))="18","B.COM",IF((MID(E1270,5,2))="19","ETE",IF((MID(E1270,5,2))="20","CS",IF((MID(E1270,5,2))="21","MA-ENG(P)",IF((MID(E1270,5,2))="22","MA-ENG(F)",IF((MID(E1270,5,2))="23","TE",IF((MID(E1270,5,2))="24","JMC",IF((MID(E1270,5,2))="25","MS-CSE",IF((MID(E1270,5,2))="26","LLB(H)",IF((MID(E1270,5,2))="27","BRE",IF((MID(E1270,5,2))="28","MSS-JMC",IF((MID(E1270,5,2))="29","PHARMACY",IF((MID(E1270,5,2))="30","ESDM",IF((MID(E1270,5,2))="31","MS-ETE",IF((MID(E1270,5,2))="32","MS-TE",IF((MID(E1270,5,2))="33","EEE",IF((MID(E1270,5,2))="34","NFE",IF((MID(E1270,5,2))="35","SWE",IF((MID(E1270,5,2))="36","LLB(P)",IF((MID(E1270,5,2))="37","LLM(Pre)",IF((MID(E1270,5,2))="38","LLM(F)",IF((MID(E1270,5,2))="39","ICT",IF((MID(E1270,5,2))="40","MTCA",IF((MID(E1270,5,2))="41","MS-PH",IF((MID(E1270,5,2))="42","ARCH",IF((MID(E1270,5,2))="43","THM",IF((MID(E1270,5,2))="44","MS-SWE",IF((MID(E1270,5,2))="45","ENTRE",IF((MID(E1270,5,2))="46","M-PHARM",IF((MID(E1270,5,2))="47","CIVIL-ENG",0)))))))))))))))))))))))))))))))))))))</f>
        <v/>
      </c>
      <c r="G1270" s="90">
        <f>IF((LEFT(E1270,3))="063","Fall-2006",IF((LEFT(E1270,3))="071","Spring-2007",IF((LEFT(E1270,3))="072","Summer-2007",IF((LEFT(E1270,3))="073","Fall-2007",IF((LEFT(E1270,3))="081","Spring-2008",IF((LEFT(E1270,3))="082","Summer-2008",IF((LEFT(E1270,3))="083","Fall-2008",IF((LEFT(E1270,3))="091","Spring-2009",IF((LEFT(E1270,3))="092","Summer-2009",IF((LEFT(E1270,3))="093","Fall-2009",IF((LEFT(E1270,3))="101","Spring-2010",IF((LEFT(E1270,3))="102","Summer-2010",IF((LEFT(E1270,3))="103","Fall-2010",IF((LEFT(E1270,3))="111","Spring-2011",IF((LEFT(E1270,3))="112","Summer-2011",IF((LEFT(E1270,3))="113","Fall-2011",IF((LEFT(E1270,3))="121","Spring-2012",IF((LEFT(E1270,3))="122","Summer-2012",IF((LEFT(E1270,3))="123","Fall-2012",IF((LEFT(E1270,3))="131","Spring-2013",IF((LEFT(E1270,3))="132","Summer-2013",IF((LEFT(E1270,3))="133","Fall-2013",IF((LEFT(E1270,3))="141","Spring-2014",IF((LEFT(E1270,3))="142","Summer-2014",IF((LEFT(E1270,3))="143","Fall-2014",0)))))))))))))))))))))))))</f>
        <v/>
      </c>
      <c r="H1270" s="77" t="inlineStr">
        <is>
          <t>Spring 2015</t>
        </is>
      </c>
      <c r="I1270" s="71" t="inlineStr">
        <is>
          <t>BPO</t>
        </is>
      </c>
      <c r="J1270" s="77" t="inlineStr">
        <is>
          <t>IT-Executive &amp;
Service Engine</t>
        </is>
      </c>
      <c r="K1270" s="77" t="inlineStr">
        <is>
          <t>H#44, F#C2, R#05
kallyanpur, Dhaka</t>
        </is>
      </c>
      <c r="L1270" s="77" t="inlineStr">
        <is>
          <t>Vill &amp; PO: Agarbad
PS &amp; Dist:Satkhira</t>
        </is>
      </c>
      <c r="M1270" s="76" t="inlineStr">
        <is>
          <t>8801713634316</t>
        </is>
      </c>
      <c r="N1270" s="77" t="inlineStr">
        <is>
          <t>sudipkulna@gmail.com</t>
        </is>
      </c>
    </row>
    <row customHeight="1" ht="12.75" r="1271" s="161">
      <c r="A1271" s="10" t="n"/>
      <c r="B1271" s="85" t="n">
        <v>1274</v>
      </c>
      <c r="C1271" s="77" t="n"/>
      <c r="D1271" s="98" t="inlineStr">
        <is>
          <t>Md. Faysal Islam 
Khan</t>
        </is>
      </c>
      <c r="E1271" s="98" t="inlineStr">
        <is>
          <t>101-15-960</t>
        </is>
      </c>
      <c r="F1271" s="49">
        <f>IF((MID(E1271,5,2))="10","ENG",IF((MID(E1271,5,2))="11","BBA",IF((MID(E1271,5,2))="12","MBA(E)",IF((MID(E1271,5,2))="14","MBA",IF((MID(E1271,5,2))="15","CSE",IF((MID(E1271,5,2))="16","CIS",IF((MID(E1271,5,2))="17","MS-MIS",IF((MID(E1271,5,2))="18","B.COM",IF((MID(E1271,5,2))="19","ETE",IF((MID(E1271,5,2))="20","CS",IF((MID(E1271,5,2))="21","MA-ENG(P)",IF((MID(E1271,5,2))="22","MA-ENG(F)",IF((MID(E1271,5,2))="23","TE",IF((MID(E1271,5,2))="24","JMC",IF((MID(E1271,5,2))="25","MS-CSE",IF((MID(E1271,5,2))="26","LLB(H)",IF((MID(E1271,5,2))="27","BRE",IF((MID(E1271,5,2))="28","MSS-JMC",IF((MID(E1271,5,2))="29","PHARMACY",IF((MID(E1271,5,2))="30","ESDM",IF((MID(E1271,5,2))="31","MS-ETE",IF((MID(E1271,5,2))="32","MS-TE",IF((MID(E1271,5,2))="33","EEE",IF((MID(E1271,5,2))="34","NFE",IF((MID(E1271,5,2))="35","SWE",IF((MID(E1271,5,2))="36","LLB(P)",IF((MID(E1271,5,2))="37","LLM(Pre)",IF((MID(E1271,5,2))="38","LLM(F)",IF((MID(E1271,5,2))="39","ICT",IF((MID(E1271,5,2))="40","MTCA",IF((MID(E1271,5,2))="41","MS-PH",IF((MID(E1271,5,2))="42","ARCH",IF((MID(E1271,5,2))="43","THM",IF((MID(E1271,5,2))="44","MS-SWE",IF((MID(E1271,5,2))="45","ENTRE",IF((MID(E1271,5,2))="46","M-PHARM",IF((MID(E1271,5,2))="47","CIVIL-ENG",0)))))))))))))))))))))))))))))))))))))</f>
        <v/>
      </c>
      <c r="G1271" s="90">
        <f>IF((LEFT(E1271,3))="063","Fall-2006",IF((LEFT(E1271,3))="071","Spring-2007",IF((LEFT(E1271,3))="072","Summer-2007",IF((LEFT(E1271,3))="073","Fall-2007",IF((LEFT(E1271,3))="081","Spring-2008",IF((LEFT(E1271,3))="082","Summer-2008",IF((LEFT(E1271,3))="083","Fall-2008",IF((LEFT(E1271,3))="091","Spring-2009",IF((LEFT(E1271,3))="092","Summer-2009",IF((LEFT(E1271,3))="093","Fall-2009",IF((LEFT(E1271,3))="101","Spring-2010",IF((LEFT(E1271,3))="102","Summer-2010",IF((LEFT(E1271,3))="103","Fall-2010",IF((LEFT(E1271,3))="111","Spring-2011",IF((LEFT(E1271,3))="112","Summer-2011",IF((LEFT(E1271,3))="113","Fall-2011",IF((LEFT(E1271,3))="121","Spring-2012",IF((LEFT(E1271,3))="122","Summer-2012",IF((LEFT(E1271,3))="123","Fall-2012",IF((LEFT(E1271,3))="131","Spring-2013",IF((LEFT(E1271,3))="132","Summer-2013",IF((LEFT(E1271,3))="133","Fall-2013",IF((LEFT(E1271,3))="141","Spring-2014",IF((LEFT(E1271,3))="142","Summer-2014",IF((LEFT(E1271,3))="143","Fall-2014",0)))))))))))))))))))))))))</f>
        <v/>
      </c>
      <c r="H1271" s="77" t="inlineStr">
        <is>
          <t>Spring 2014</t>
        </is>
      </c>
      <c r="I1271" s="71" t="inlineStr">
        <is>
          <t>Preview ICT Ltd.</t>
        </is>
      </c>
      <c r="J1271" s="77" t="inlineStr">
        <is>
          <t>Asst. Admin
Officer</t>
        </is>
      </c>
      <c r="K1271" s="77" t="inlineStr">
        <is>
          <t>196, Green Road, 
Dhanmondi, Dhaka</t>
        </is>
      </c>
      <c r="L1271" s="77" t="inlineStr">
        <is>
          <t>Vill: Rouhadaho, PS: Sariakandi, 
PO: Chandanbaisha, Dist: Bogra</t>
        </is>
      </c>
      <c r="M1271" s="76" t="inlineStr">
        <is>
          <t>8801737527348</t>
        </is>
      </c>
      <c r="N1271" s="77" t="inlineStr">
        <is>
          <t>faysal_960@diu.edu.bd</t>
        </is>
      </c>
    </row>
    <row customHeight="1" ht="12.75" r="1272" s="161">
      <c r="A1272" s="10" t="n"/>
      <c r="B1272" s="85" t="n">
        <v>1275</v>
      </c>
      <c r="C1272" s="77" t="n"/>
      <c r="D1272" s="98" t="inlineStr">
        <is>
          <t>Sahanaz Parvin</t>
        </is>
      </c>
      <c r="E1272" s="98" t="inlineStr">
        <is>
          <t>121-11-2530</t>
        </is>
      </c>
      <c r="F1272" s="49">
        <f>IF((MID(E1272,5,2))="10","ENG",IF((MID(E1272,5,2))="11","BBA",IF((MID(E1272,5,2))="12","MBA(E)",IF((MID(E1272,5,2))="14","MBA",IF((MID(E1272,5,2))="15","CSE",IF((MID(E1272,5,2))="16","CIS",IF((MID(E1272,5,2))="17","MS-MIS",IF((MID(E1272,5,2))="18","B.COM",IF((MID(E1272,5,2))="19","ETE",IF((MID(E1272,5,2))="20","CS",IF((MID(E1272,5,2))="21","MA-ENG(P)",IF((MID(E1272,5,2))="22","MA-ENG(F)",IF((MID(E1272,5,2))="23","TE",IF((MID(E1272,5,2))="24","JMC",IF((MID(E1272,5,2))="25","MS-CSE",IF((MID(E1272,5,2))="26","LLB(H)",IF((MID(E1272,5,2))="27","BRE",IF((MID(E1272,5,2))="28","MSS-JMC",IF((MID(E1272,5,2))="29","PHARMACY",IF((MID(E1272,5,2))="30","ESDM",IF((MID(E1272,5,2))="31","MS-ETE",IF((MID(E1272,5,2))="32","MS-TE",IF((MID(E1272,5,2))="33","EEE",IF((MID(E1272,5,2))="34","NFE",IF((MID(E1272,5,2))="35","SWE",IF((MID(E1272,5,2))="36","LLB(P)",IF((MID(E1272,5,2))="37","LLM(Pre)",IF((MID(E1272,5,2))="38","LLM(F)",IF((MID(E1272,5,2))="39","ICT",IF((MID(E1272,5,2))="40","MTCA",IF((MID(E1272,5,2))="41","MS-PH",IF((MID(E1272,5,2))="42","ARCH",IF((MID(E1272,5,2))="43","THM",IF((MID(E1272,5,2))="44","MS-SWE",IF((MID(E1272,5,2))="45","ENTRE",IF((MID(E1272,5,2))="46","M-PHARM",IF((MID(E1272,5,2))="47","CIVIL-ENG",0)))))))))))))))))))))))))))))))))))))</f>
        <v/>
      </c>
      <c r="G1272" s="90">
        <f>IF((LEFT(E1272,3))="063","Fall-2006",IF((LEFT(E1272,3))="071","Spring-2007",IF((LEFT(E1272,3))="072","Summer-2007",IF((LEFT(E1272,3))="073","Fall-2007",IF((LEFT(E1272,3))="081","Spring-2008",IF((LEFT(E1272,3))="082","Summer-2008",IF((LEFT(E1272,3))="083","Fall-2008",IF((LEFT(E1272,3))="091","Spring-2009",IF((LEFT(E1272,3))="092","Summer-2009",IF((LEFT(E1272,3))="093","Fall-2009",IF((LEFT(E1272,3))="101","Spring-2010",IF((LEFT(E1272,3))="102","Summer-2010",IF((LEFT(E1272,3))="103","Fall-2010",IF((LEFT(E1272,3))="111","Spring-2011",IF((LEFT(E1272,3))="112","Summer-2011",IF((LEFT(E1272,3))="113","Fall-2011",IF((LEFT(E1272,3))="121","Spring-2012",IF((LEFT(E1272,3))="122","Summer-2012",IF((LEFT(E1272,3))="123","Fall-2012",IF((LEFT(E1272,3))="131","Spring-2013",IF((LEFT(E1272,3))="132","Summer-2013",IF((LEFT(E1272,3))="133","Fall-2013",IF((LEFT(E1272,3))="141","Spring-2014",IF((LEFT(E1272,3))="142","Summer-2014",IF((LEFT(E1272,3))="143","Fall-2014",0)))))))))))))))))))))))))</f>
        <v/>
      </c>
      <c r="H1272" s="77" t="inlineStr">
        <is>
          <t>Fall 2015</t>
        </is>
      </c>
      <c r="I1272" s="71" t="inlineStr">
        <is>
          <t>-</t>
        </is>
      </c>
      <c r="J1272" s="77" t="inlineStr">
        <is>
          <t>-</t>
        </is>
      </c>
      <c r="K1272" s="77" t="inlineStr">
        <is>
          <t>69/D, Nibadika Women's 
Hostel, R#2, Monipuripara
Tejgaon, Dhaka</t>
        </is>
      </c>
      <c r="L1272" s="77" t="inlineStr">
        <is>
          <t>H#98, R#1/3, Balatari,
Lalmonirhat</t>
        </is>
      </c>
      <c r="M1272" s="76" t="inlineStr">
        <is>
          <t>8801772563900</t>
        </is>
      </c>
      <c r="N1272" s="77" t="inlineStr">
        <is>
          <t>hiya.rochoita@gamil.com</t>
        </is>
      </c>
    </row>
    <row customHeight="1" ht="12.75" r="1273" s="161">
      <c r="A1273" s="10" t="n"/>
      <c r="B1273" s="85" t="n">
        <v>1276</v>
      </c>
      <c r="C1273" s="77" t="n"/>
      <c r="D1273" s="98" t="inlineStr">
        <is>
          <t>Chandrima Bhakta</t>
        </is>
      </c>
      <c r="E1273" s="98" t="inlineStr">
        <is>
          <t>121-11-2454</t>
        </is>
      </c>
      <c r="F1273" s="49">
        <f>IF((MID(E1273,5,2))="10","ENG",IF((MID(E1273,5,2))="11","BBA",IF((MID(E1273,5,2))="12","MBA(E)",IF((MID(E1273,5,2))="14","MBA",IF((MID(E1273,5,2))="15","CSE",IF((MID(E1273,5,2))="16","CIS",IF((MID(E1273,5,2))="17","MS-MIS",IF((MID(E1273,5,2))="18","B.COM",IF((MID(E1273,5,2))="19","ETE",IF((MID(E1273,5,2))="20","CS",IF((MID(E1273,5,2))="21","MA-ENG(P)",IF((MID(E1273,5,2))="22","MA-ENG(F)",IF((MID(E1273,5,2))="23","TE",IF((MID(E1273,5,2))="24","JMC",IF((MID(E1273,5,2))="25","MS-CSE",IF((MID(E1273,5,2))="26","LLB(H)",IF((MID(E1273,5,2))="27","BRE",IF((MID(E1273,5,2))="28","MSS-JMC",IF((MID(E1273,5,2))="29","PHARMACY",IF((MID(E1273,5,2))="30","ESDM",IF((MID(E1273,5,2))="31","MS-ETE",IF((MID(E1273,5,2))="32","MS-TE",IF((MID(E1273,5,2))="33","EEE",IF((MID(E1273,5,2))="34","NFE",IF((MID(E1273,5,2))="35","SWE",IF((MID(E1273,5,2))="36","LLB(P)",IF((MID(E1273,5,2))="37","LLM(Pre)",IF((MID(E1273,5,2))="38","LLM(F)",IF((MID(E1273,5,2))="39","ICT",IF((MID(E1273,5,2))="40","MTCA",IF((MID(E1273,5,2))="41","MS-PH",IF((MID(E1273,5,2))="42","ARCH",IF((MID(E1273,5,2))="43","THM",IF((MID(E1273,5,2))="44","MS-SWE",IF((MID(E1273,5,2))="45","ENTRE",IF((MID(E1273,5,2))="46","M-PHARM",IF((MID(E1273,5,2))="47","CIVIL-ENG",0)))))))))))))))))))))))))))))))))))))</f>
        <v/>
      </c>
      <c r="G1273" s="90">
        <f>IF((LEFT(E1273,3))="063","Fall-2006",IF((LEFT(E1273,3))="071","Spring-2007",IF((LEFT(E1273,3))="072","Summer-2007",IF((LEFT(E1273,3))="073","Fall-2007",IF((LEFT(E1273,3))="081","Spring-2008",IF((LEFT(E1273,3))="082","Summer-2008",IF((LEFT(E1273,3))="083","Fall-2008",IF((LEFT(E1273,3))="091","Spring-2009",IF((LEFT(E1273,3))="092","Summer-2009",IF((LEFT(E1273,3))="093","Fall-2009",IF((LEFT(E1273,3))="101","Spring-2010",IF((LEFT(E1273,3))="102","Summer-2010",IF((LEFT(E1273,3))="103","Fall-2010",IF((LEFT(E1273,3))="111","Spring-2011",IF((LEFT(E1273,3))="112","Summer-2011",IF((LEFT(E1273,3))="113","Fall-2011",IF((LEFT(E1273,3))="121","Spring-2012",IF((LEFT(E1273,3))="122","Summer-2012",IF((LEFT(E1273,3))="123","Fall-2012",IF((LEFT(E1273,3))="131","Spring-2013",IF((LEFT(E1273,3))="132","Summer-2013",IF((LEFT(E1273,3))="133","Fall-2013",IF((LEFT(E1273,3))="141","Spring-2014",IF((LEFT(E1273,3))="142","Summer-2014",IF((LEFT(E1273,3))="143","Fall-2014",0)))))))))))))))))))))))))</f>
        <v/>
      </c>
      <c r="H1273" s="77" t="inlineStr">
        <is>
          <t>Fall 2015</t>
        </is>
      </c>
      <c r="I1273" s="71" t="inlineStr">
        <is>
          <t>-</t>
        </is>
      </c>
      <c r="J1273" s="77" t="inlineStr">
        <is>
          <t>-</t>
        </is>
      </c>
      <c r="K1273" s="77" t="inlineStr">
        <is>
          <t>40/1, 1st Lane, Kalabagan
Dhaka-1205</t>
        </is>
      </c>
      <c r="L1273" s="77" t="inlineStr">
        <is>
          <t>Vill &amp; PO: Bahadurpur
Upzila: Agailjhara, Barisal</t>
        </is>
      </c>
      <c r="M1273" s="76" t="inlineStr">
        <is>
          <t>8801947339346</t>
        </is>
      </c>
      <c r="N1273" s="77" t="inlineStr">
        <is>
          <t>chanrimatumpa@gmail.com</t>
        </is>
      </c>
    </row>
    <row customHeight="1" ht="12.75" r="1274" s="161">
      <c r="A1274" s="10" t="n"/>
      <c r="B1274" s="85" t="n">
        <v>1277</v>
      </c>
      <c r="C1274" s="77" t="n"/>
      <c r="D1274" s="98" t="inlineStr">
        <is>
          <t>Md. Sihab Talukder</t>
        </is>
      </c>
      <c r="E1274" s="98" t="inlineStr">
        <is>
          <t>101-19-1916</t>
        </is>
      </c>
      <c r="F1274" s="49">
        <f>IF((MID(E1274,5,2))="10","ENG",IF((MID(E1274,5,2))="11","BBA",IF((MID(E1274,5,2))="12","MBA(E)",IF((MID(E1274,5,2))="14","MBA",IF((MID(E1274,5,2))="15","CSE",IF((MID(E1274,5,2))="16","CIS",IF((MID(E1274,5,2))="17","MS-MIS",IF((MID(E1274,5,2))="18","B.COM",IF((MID(E1274,5,2))="19","ETE",IF((MID(E1274,5,2))="20","CS",IF((MID(E1274,5,2))="21","MA-ENG(P)",IF((MID(E1274,5,2))="22","MA-ENG(F)",IF((MID(E1274,5,2))="23","TE",IF((MID(E1274,5,2))="24","JMC",IF((MID(E1274,5,2))="25","MS-CSE",IF((MID(E1274,5,2))="26","LLB(H)",IF((MID(E1274,5,2))="27","BRE",IF((MID(E1274,5,2))="28","MSS-JMC",IF((MID(E1274,5,2))="29","PHARMACY",IF((MID(E1274,5,2))="30","ESDM",IF((MID(E1274,5,2))="31","MS-ETE",IF((MID(E1274,5,2))="32","MS-TE",IF((MID(E1274,5,2))="33","EEE",IF((MID(E1274,5,2))="34","NFE",IF((MID(E1274,5,2))="35","SWE",IF((MID(E1274,5,2))="36","LLB(P)",IF((MID(E1274,5,2))="37","LLM(Pre)",IF((MID(E1274,5,2))="38","LLM(F)",IF((MID(E1274,5,2))="39","ICT",IF((MID(E1274,5,2))="40","MTCA",IF((MID(E1274,5,2))="41","MS-PH",IF((MID(E1274,5,2))="42","ARCH",IF((MID(E1274,5,2))="43","THM",IF((MID(E1274,5,2))="44","MS-SWE",IF((MID(E1274,5,2))="45","ENTRE",IF((MID(E1274,5,2))="46","M-PHARM",IF((MID(E1274,5,2))="47","CIVIL-ENG",0)))))))))))))))))))))))))))))))))))))</f>
        <v/>
      </c>
      <c r="G1274" s="90">
        <f>IF((LEFT(E1274,3))="063","Fall-2006",IF((LEFT(E1274,3))="071","Spring-2007",IF((LEFT(E1274,3))="072","Summer-2007",IF((LEFT(E1274,3))="073","Fall-2007",IF((LEFT(E1274,3))="081","Spring-2008",IF((LEFT(E1274,3))="082","Summer-2008",IF((LEFT(E1274,3))="083","Fall-2008",IF((LEFT(E1274,3))="091","Spring-2009",IF((LEFT(E1274,3))="092","Summer-2009",IF((LEFT(E1274,3))="093","Fall-2009",IF((LEFT(E1274,3))="101","Spring-2010",IF((LEFT(E1274,3))="102","Summer-2010",IF((LEFT(E1274,3))="103","Fall-2010",IF((LEFT(E1274,3))="111","Spring-2011",IF((LEFT(E1274,3))="112","Summer-2011",IF((LEFT(E1274,3))="113","Fall-2011",IF((LEFT(E1274,3))="121","Spring-2012",IF((LEFT(E1274,3))="122","Summer-2012",IF((LEFT(E1274,3))="123","Fall-2012",IF((LEFT(E1274,3))="131","Spring-2013",IF((LEFT(E1274,3))="132","Summer-2013",IF((LEFT(E1274,3))="133","Fall-2013",IF((LEFT(E1274,3))="141","Spring-2014",IF((LEFT(E1274,3))="142","Summer-2014",IF((LEFT(E1274,3))="143","Fall-2014",0)))))))))))))))))))))))))</f>
        <v/>
      </c>
      <c r="H1274" s="77" t="inlineStr">
        <is>
          <t>Summer
2015</t>
        </is>
      </c>
      <c r="I1274" s="71" t="inlineStr">
        <is>
          <t>Meghna Group</t>
        </is>
      </c>
      <c r="J1274" s="77" t="inlineStr">
        <is>
          <t>Assistant
Manager</t>
        </is>
      </c>
      <c r="K1274" s="77" t="inlineStr">
        <is>
          <t>30/14, Sher Shaha Shuri
Road, Mohammadpur, Dhaka</t>
        </is>
      </c>
      <c r="L1274" s="77" t="inlineStr">
        <is>
          <t>Thana Road, Adamdighi,
Bogra-5890</t>
        </is>
      </c>
      <c r="M1274" s="76" t="inlineStr">
        <is>
          <t>8801712987902</t>
        </is>
      </c>
      <c r="N1274" s="77" t="inlineStr">
        <is>
          <t>sihab.talukdar@gmail.com</t>
        </is>
      </c>
    </row>
    <row customHeight="1" ht="25.5" r="1275" s="161">
      <c r="A1275" s="10" t="n"/>
      <c r="B1275" s="85" t="n">
        <v>1278</v>
      </c>
      <c r="C1275" s="77" t="n"/>
      <c r="D1275" s="98" t="inlineStr">
        <is>
          <t>Mousumi Ela</t>
        </is>
      </c>
      <c r="E1275" s="98" t="inlineStr">
        <is>
          <t>101-29-177</t>
        </is>
      </c>
      <c r="F1275" s="49">
        <f>IF((MID(E1275,5,2))="10","ENG",IF((MID(E1275,5,2))="11","BBA",IF((MID(E1275,5,2))="12","MBA(E)",IF((MID(E1275,5,2))="14","MBA",IF((MID(E1275,5,2))="15","CSE",IF((MID(E1275,5,2))="16","CIS",IF((MID(E1275,5,2))="17","MS-MIS",IF((MID(E1275,5,2))="18","B.COM",IF((MID(E1275,5,2))="19","ETE",IF((MID(E1275,5,2))="20","CS",IF((MID(E1275,5,2))="21","MA-ENG(P)",IF((MID(E1275,5,2))="22","MA-ENG(F)",IF((MID(E1275,5,2))="23","TE",IF((MID(E1275,5,2))="24","JMC",IF((MID(E1275,5,2))="25","MS-CSE",IF((MID(E1275,5,2))="26","LLB(H)",IF((MID(E1275,5,2))="27","BRE",IF((MID(E1275,5,2))="28","MSS-JMC",IF((MID(E1275,5,2))="29","PHARMACY",IF((MID(E1275,5,2))="30","ESDM",IF((MID(E1275,5,2))="31","MS-ETE",IF((MID(E1275,5,2))="32","MS-TE",IF((MID(E1275,5,2))="33","EEE",IF((MID(E1275,5,2))="34","NFE",IF((MID(E1275,5,2))="35","SWE",IF((MID(E1275,5,2))="36","LLB(P)",IF((MID(E1275,5,2))="37","LLM(Pre)",IF((MID(E1275,5,2))="38","LLM(F)",IF((MID(E1275,5,2))="39","ICT",IF((MID(E1275,5,2))="40","MTCA",IF((MID(E1275,5,2))="41","MS-PH",IF((MID(E1275,5,2))="42","ARCH",IF((MID(E1275,5,2))="43","THM",IF((MID(E1275,5,2))="44","MS-SWE",IF((MID(E1275,5,2))="45","ENTRE",IF((MID(E1275,5,2))="46","M-PHARM",IF((MID(E1275,5,2))="47","CIVIL-ENG",0)))))))))))))))))))))))))))))))))))))</f>
        <v/>
      </c>
      <c r="G1275" s="90">
        <f>IF((LEFT(E1275,3))="063","Fall-2006",IF((LEFT(E1275,3))="071","Spring-2007",IF((LEFT(E1275,3))="072","Summer-2007",IF((LEFT(E1275,3))="073","Fall-2007",IF((LEFT(E1275,3))="081","Spring-2008",IF((LEFT(E1275,3))="082","Summer-2008",IF((LEFT(E1275,3))="083","Fall-2008",IF((LEFT(E1275,3))="091","Spring-2009",IF((LEFT(E1275,3))="092","Summer-2009",IF((LEFT(E1275,3))="093","Fall-2009",IF((LEFT(E1275,3))="101","Spring-2010",IF((LEFT(E1275,3))="102","Summer-2010",IF((LEFT(E1275,3))="103","Fall-2010",IF((LEFT(E1275,3))="111","Spring-2011",IF((LEFT(E1275,3))="112","Summer-2011",IF((LEFT(E1275,3))="113","Fall-2011",IF((LEFT(E1275,3))="121","Spring-2012",IF((LEFT(E1275,3))="122","Summer-2012",IF((LEFT(E1275,3))="123","Fall-2012",IF((LEFT(E1275,3))="131","Spring-2013",IF((LEFT(E1275,3))="132","Summer-2013",IF((LEFT(E1275,3))="133","Fall-2013",IF((LEFT(E1275,3))="141","Spring-2014",IF((LEFT(E1275,3))="142","Summer-2014",IF((LEFT(E1275,3))="143","Fall-2014",0)))))))))))))))))))))))))</f>
        <v/>
      </c>
      <c r="H1275" s="77" t="inlineStr">
        <is>
          <t xml:space="preserve">Fall  </t>
        </is>
      </c>
      <c r="I1275" s="71" t="inlineStr">
        <is>
          <t>Drug International
Ltd.</t>
        </is>
      </c>
      <c r="J1275" s="77" t="inlineStr">
        <is>
          <t>Product
Executive</t>
        </is>
      </c>
      <c r="K1275" s="77" t="inlineStr">
        <is>
          <t>-</t>
        </is>
      </c>
      <c r="L1275" s="77" t="inlineStr">
        <is>
          <t>16/6, Block-A,
Khilgaon, Dhaka</t>
        </is>
      </c>
      <c r="M1275" s="76" t="inlineStr">
        <is>
          <t>8801940415854</t>
        </is>
      </c>
      <c r="N1275" s="77" t="inlineStr">
        <is>
          <t>-</t>
        </is>
      </c>
    </row>
    <row customHeight="1" ht="12.75" r="1276" s="161">
      <c r="A1276" s="10" t="n"/>
      <c r="B1276" s="85" t="n">
        <v>1279</v>
      </c>
      <c r="C1276" s="77" t="n"/>
      <c r="D1276" s="98" t="inlineStr">
        <is>
          <t>Nahian Fyrose Fahim</t>
        </is>
      </c>
      <c r="E1276" s="98" t="inlineStr">
        <is>
          <t>101-29-169</t>
        </is>
      </c>
      <c r="F1276" s="49">
        <f>IF((MID(E1276,5,2))="10","ENG",IF((MID(E1276,5,2))="11","BBA",IF((MID(E1276,5,2))="12","MBA(E)",IF((MID(E1276,5,2))="14","MBA",IF((MID(E1276,5,2))="15","CSE",IF((MID(E1276,5,2))="16","CIS",IF((MID(E1276,5,2))="17","MS-MIS",IF((MID(E1276,5,2))="18","B.COM",IF((MID(E1276,5,2))="19","ETE",IF((MID(E1276,5,2))="20","CS",IF((MID(E1276,5,2))="21","MA-ENG(P)",IF((MID(E1276,5,2))="22","MA-ENG(F)",IF((MID(E1276,5,2))="23","TE",IF((MID(E1276,5,2))="24","JMC",IF((MID(E1276,5,2))="25","MS-CSE",IF((MID(E1276,5,2))="26","LLB(H)",IF((MID(E1276,5,2))="27","BRE",IF((MID(E1276,5,2))="28","MSS-JMC",IF((MID(E1276,5,2))="29","PHARMACY",IF((MID(E1276,5,2))="30","ESDM",IF((MID(E1276,5,2))="31","MS-ETE",IF((MID(E1276,5,2))="32","MS-TE",IF((MID(E1276,5,2))="33","EEE",IF((MID(E1276,5,2))="34","NFE",IF((MID(E1276,5,2))="35","SWE",IF((MID(E1276,5,2))="36","LLB(P)",IF((MID(E1276,5,2))="37","LLM(Pre)",IF((MID(E1276,5,2))="38","LLM(F)",IF((MID(E1276,5,2))="39","ICT",IF((MID(E1276,5,2))="40","MTCA",IF((MID(E1276,5,2))="41","MS-PH",IF((MID(E1276,5,2))="42","ARCH",IF((MID(E1276,5,2))="43","THM",IF((MID(E1276,5,2))="44","MS-SWE",IF((MID(E1276,5,2))="45","ENTRE",IF((MID(E1276,5,2))="46","M-PHARM",IF((MID(E1276,5,2))="47","CIVIL-ENG",0)))))))))))))))))))))))))))))))))))))</f>
        <v/>
      </c>
      <c r="G1276" s="90">
        <f>IF((LEFT(E1276,3))="063","Fall-2006",IF((LEFT(E1276,3))="071","Spring-2007",IF((LEFT(E1276,3))="072","Summer-2007",IF((LEFT(E1276,3))="073","Fall-2007",IF((LEFT(E1276,3))="081","Spring-2008",IF((LEFT(E1276,3))="082","Summer-2008",IF((LEFT(E1276,3))="083","Fall-2008",IF((LEFT(E1276,3))="091","Spring-2009",IF((LEFT(E1276,3))="092","Summer-2009",IF((LEFT(E1276,3))="093","Fall-2009",IF((LEFT(E1276,3))="101","Spring-2010",IF((LEFT(E1276,3))="102","Summer-2010",IF((LEFT(E1276,3))="103","Fall-2010",IF((LEFT(E1276,3))="111","Spring-2011",IF((LEFT(E1276,3))="112","Summer-2011",IF((LEFT(E1276,3))="113","Fall-2011",IF((LEFT(E1276,3))="121","Spring-2012",IF((LEFT(E1276,3))="122","Summer-2012",IF((LEFT(E1276,3))="123","Fall-2012",IF((LEFT(E1276,3))="131","Spring-2013",IF((LEFT(E1276,3))="132","Summer-2013",IF((LEFT(E1276,3))="133","Fall-2013",IF((LEFT(E1276,3))="141","Spring-2014",IF((LEFT(E1276,3))="142","Summer-2014",IF((LEFT(E1276,3))="143","Fall-2014",0)))))))))))))))))))))))))</f>
        <v/>
      </c>
      <c r="H1276" s="77" t="inlineStr">
        <is>
          <t>Fall 2014</t>
        </is>
      </c>
      <c r="I1276" s="71" t="inlineStr">
        <is>
          <t>DIU</t>
        </is>
      </c>
      <c r="J1276" s="77" t="inlineStr">
        <is>
          <t>Research
Associate</t>
        </is>
      </c>
      <c r="K1276" s="77" t="inlineStr">
        <is>
          <t>15/1 A, Lakecircus, 
Kalabagan, Dhanmondi, Dhaka</t>
        </is>
      </c>
      <c r="L1276" s="77" t="inlineStr">
        <is>
          <t>Sholla, Faridganj,
Chandpur</t>
        </is>
      </c>
      <c r="M1276" s="76" t="inlineStr">
        <is>
          <t>8801675784131</t>
        </is>
      </c>
      <c r="N1276" s="77" t="inlineStr">
        <is>
          <t>fyrose.pharmacy@diu.edu.bd</t>
        </is>
      </c>
    </row>
    <row customHeight="1" ht="12.75" r="1277" s="161">
      <c r="A1277" s="10" t="n"/>
      <c r="B1277" s="85" t="n">
        <v>1280</v>
      </c>
      <c r="C1277" s="77" t="n"/>
      <c r="D1277" s="98" t="inlineStr">
        <is>
          <t>Farzana Kabir</t>
        </is>
      </c>
      <c r="E1277" s="98" t="inlineStr">
        <is>
          <t>101-29-187</t>
        </is>
      </c>
      <c r="F1277" s="49">
        <f>IF((MID(E1277,5,2))="10","ENG",IF((MID(E1277,5,2))="11","BBA",IF((MID(E1277,5,2))="12","MBA(E)",IF((MID(E1277,5,2))="14","MBA",IF((MID(E1277,5,2))="15","CSE",IF((MID(E1277,5,2))="16","CIS",IF((MID(E1277,5,2))="17","MS-MIS",IF((MID(E1277,5,2))="18","B.COM",IF((MID(E1277,5,2))="19","ETE",IF((MID(E1277,5,2))="20","CS",IF((MID(E1277,5,2))="21","MA-ENG(P)",IF((MID(E1277,5,2))="22","MA-ENG(F)",IF((MID(E1277,5,2))="23","TE",IF((MID(E1277,5,2))="24","JMC",IF((MID(E1277,5,2))="25","MS-CSE",IF((MID(E1277,5,2))="26","LLB(H)",IF((MID(E1277,5,2))="27","BRE",IF((MID(E1277,5,2))="28","MSS-JMC",IF((MID(E1277,5,2))="29","PHARMACY",IF((MID(E1277,5,2))="30","ESDM",IF((MID(E1277,5,2))="31","MS-ETE",IF((MID(E1277,5,2))="32","MS-TE",IF((MID(E1277,5,2))="33","EEE",IF((MID(E1277,5,2))="34","NFE",IF((MID(E1277,5,2))="35","SWE",IF((MID(E1277,5,2))="36","LLB(P)",IF((MID(E1277,5,2))="37","LLM(Pre)",IF((MID(E1277,5,2))="38","LLM(F)",IF((MID(E1277,5,2))="39","ICT",IF((MID(E1277,5,2))="40","MTCA",IF((MID(E1277,5,2))="41","MS-PH",IF((MID(E1277,5,2))="42","ARCH",IF((MID(E1277,5,2))="43","THM",IF((MID(E1277,5,2))="44","MS-SWE",IF((MID(E1277,5,2))="45","ENTRE",IF((MID(E1277,5,2))="46","M-PHARM",IF((MID(E1277,5,2))="47","CIVIL-ENG",0)))))))))))))))))))))))))))))))))))))</f>
        <v/>
      </c>
      <c r="G1277" s="90">
        <f>IF((LEFT(E1277,3))="063","Fall-2006",IF((LEFT(E1277,3))="071","Spring-2007",IF((LEFT(E1277,3))="072","Summer-2007",IF((LEFT(E1277,3))="073","Fall-2007",IF((LEFT(E1277,3))="081","Spring-2008",IF((LEFT(E1277,3))="082","Summer-2008",IF((LEFT(E1277,3))="083","Fall-2008",IF((LEFT(E1277,3))="091","Spring-2009",IF((LEFT(E1277,3))="092","Summer-2009",IF((LEFT(E1277,3))="093","Fall-2009",IF((LEFT(E1277,3))="101","Spring-2010",IF((LEFT(E1277,3))="102","Summer-2010",IF((LEFT(E1277,3))="103","Fall-2010",IF((LEFT(E1277,3))="111","Spring-2011",IF((LEFT(E1277,3))="112","Summer-2011",IF((LEFT(E1277,3))="113","Fall-2011",IF((LEFT(E1277,3))="121","Spring-2012",IF((LEFT(E1277,3))="122","Summer-2012",IF((LEFT(E1277,3))="123","Fall-2012",IF((LEFT(E1277,3))="131","Spring-2013",IF((LEFT(E1277,3))="132","Summer-2013",IF((LEFT(E1277,3))="133","Fall-2013",IF((LEFT(E1277,3))="141","Spring-2014",IF((LEFT(E1277,3))="142","Summer-2014",IF((LEFT(E1277,3))="143","Fall-2014",0)))))))))))))))))))))))))</f>
        <v/>
      </c>
      <c r="H1277" s="77" t="inlineStr">
        <is>
          <t>Spring 2015</t>
        </is>
      </c>
      <c r="I1277" s="71" t="inlineStr">
        <is>
          <t>DIU</t>
        </is>
      </c>
      <c r="J1277" s="77" t="inlineStr">
        <is>
          <t>Staff Supporter</t>
        </is>
      </c>
      <c r="K1277" s="77" t="inlineStr">
        <is>
          <t>25/13, Tallabag, 
Shukrabad, Dhaka</t>
        </is>
      </c>
      <c r="L1277" s="77" t="inlineStr">
        <is>
          <t>Chittagong Urea
Fertilizer</t>
        </is>
      </c>
      <c r="M1277" s="76" t="inlineStr">
        <is>
          <t>8801683595907</t>
        </is>
      </c>
      <c r="N1277" s="77" t="inlineStr">
        <is>
          <t>fmbithi07@gmail.com</t>
        </is>
      </c>
    </row>
    <row customHeight="1" ht="12.75" r="1278" s="161">
      <c r="A1278" s="10" t="n"/>
      <c r="B1278" s="85" t="n">
        <v>1281</v>
      </c>
      <c r="C1278" s="77" t="n"/>
      <c r="D1278" s="98" t="inlineStr">
        <is>
          <t>Dawan Rakibul 
Hasan</t>
        </is>
      </c>
      <c r="E1278" s="98" t="inlineStr">
        <is>
          <t>111-33-544</t>
        </is>
      </c>
      <c r="F1278" s="49">
        <f>IF((MID(E1278,5,2))="10","ENG",IF((MID(E1278,5,2))="11","BBA",IF((MID(E1278,5,2))="12","MBA(E)",IF((MID(E1278,5,2))="14","MBA",IF((MID(E1278,5,2))="15","CSE",IF((MID(E1278,5,2))="16","CIS",IF((MID(E1278,5,2))="17","MS-MIS",IF((MID(E1278,5,2))="18","B.COM",IF((MID(E1278,5,2))="19","ETE",IF((MID(E1278,5,2))="20","CS",IF((MID(E1278,5,2))="21","MA-ENG(P)",IF((MID(E1278,5,2))="22","MA-ENG(F)",IF((MID(E1278,5,2))="23","TE",IF((MID(E1278,5,2))="24","JMC",IF((MID(E1278,5,2))="25","MS-CSE",IF((MID(E1278,5,2))="26","LLB(H)",IF((MID(E1278,5,2))="27","BRE",IF((MID(E1278,5,2))="28","MSS-JMC",IF((MID(E1278,5,2))="29","PHARMACY",IF((MID(E1278,5,2))="30","ESDM",IF((MID(E1278,5,2))="31","MS-ETE",IF((MID(E1278,5,2))="32","MS-TE",IF((MID(E1278,5,2))="33","EEE",IF((MID(E1278,5,2))="34","NFE",IF((MID(E1278,5,2))="35","SWE",IF((MID(E1278,5,2))="36","LLB(P)",IF((MID(E1278,5,2))="37","LLM(Pre)",IF((MID(E1278,5,2))="38","LLM(F)",IF((MID(E1278,5,2))="39","ICT",IF((MID(E1278,5,2))="40","MTCA",IF((MID(E1278,5,2))="41","MS-PH",IF((MID(E1278,5,2))="42","ARCH",IF((MID(E1278,5,2))="43","THM",IF((MID(E1278,5,2))="44","MS-SWE",IF((MID(E1278,5,2))="45","ENTRE",IF((MID(E1278,5,2))="46","M-PHARM",IF((MID(E1278,5,2))="47","CIVIL-ENG",0)))))))))))))))))))))))))))))))))))))</f>
        <v/>
      </c>
      <c r="G1278" s="90">
        <f>IF((LEFT(E1278,3))="063","Fall-2006",IF((LEFT(E1278,3))="071","Spring-2007",IF((LEFT(E1278,3))="072","Summer-2007",IF((LEFT(E1278,3))="073","Fall-2007",IF((LEFT(E1278,3))="081","Spring-2008",IF((LEFT(E1278,3))="082","Summer-2008",IF((LEFT(E1278,3))="083","Fall-2008",IF((LEFT(E1278,3))="091","Spring-2009",IF((LEFT(E1278,3))="092","Summer-2009",IF((LEFT(E1278,3))="093","Fall-2009",IF((LEFT(E1278,3))="101","Spring-2010",IF((LEFT(E1278,3))="102","Summer-2010",IF((LEFT(E1278,3))="103","Fall-2010",IF((LEFT(E1278,3))="111","Spring-2011",IF((LEFT(E1278,3))="112","Summer-2011",IF((LEFT(E1278,3))="113","Fall-2011",IF((LEFT(E1278,3))="121","Spring-2012",IF((LEFT(E1278,3))="122","Summer-2012",IF((LEFT(E1278,3))="123","Fall-2012",IF((LEFT(E1278,3))="131","Spring-2013",IF((LEFT(E1278,3))="132","Summer-2013",IF((LEFT(E1278,3))="133","Fall-2013",IF((LEFT(E1278,3))="141","Spring-2014",IF((LEFT(E1278,3))="142","Summer-2014",IF((LEFT(E1278,3))="143","Fall-2014",0)))))))))))))))))))))))))</f>
        <v/>
      </c>
      <c r="H1278" s="77" t="inlineStr">
        <is>
          <t>Fall 2014</t>
        </is>
      </c>
      <c r="I1278" s="71" t="inlineStr">
        <is>
          <t>QFL</t>
        </is>
      </c>
      <c r="J1278" s="77" t="inlineStr">
        <is>
          <t>IT Officer</t>
        </is>
      </c>
      <c r="K1278" s="77" t="inlineStr">
        <is>
          <t>Vill, PO &amp; PS: Mirzapur,
Tangail</t>
        </is>
      </c>
      <c r="L1278" s="77" t="inlineStr">
        <is>
          <t>Vill, PO &amp; PS: Mirzapur,
Tangail</t>
        </is>
      </c>
      <c r="M1278" s="76" t="inlineStr">
        <is>
          <t>8801671160313</t>
        </is>
      </c>
      <c r="N1278" s="77" t="inlineStr">
        <is>
          <t>dewanraskin89@gmail.com</t>
        </is>
      </c>
    </row>
    <row customHeight="1" ht="12.75" r="1279" s="161">
      <c r="A1279" s="10" t="n"/>
      <c r="B1279" s="85" t="n">
        <v>1282</v>
      </c>
      <c r="C1279" s="77" t="n"/>
      <c r="D1279" s="98" t="inlineStr">
        <is>
          <t>Nashat Sadia Islam</t>
        </is>
      </c>
      <c r="E1279" s="98" t="inlineStr">
        <is>
          <t>132-14-1131</t>
        </is>
      </c>
      <c r="F1279" s="49">
        <f>IF((MID(E1279,5,2))="10","ENG",IF((MID(E1279,5,2))="11","BBA",IF((MID(E1279,5,2))="12","MBA(E)",IF((MID(E1279,5,2))="14","MBA",IF((MID(E1279,5,2))="15","CSE",IF((MID(E1279,5,2))="16","CIS",IF((MID(E1279,5,2))="17","MS-MIS",IF((MID(E1279,5,2))="18","B.COM",IF((MID(E1279,5,2))="19","ETE",IF((MID(E1279,5,2))="20","CS",IF((MID(E1279,5,2))="21","MA-ENG(P)",IF((MID(E1279,5,2))="22","MA-ENG(F)",IF((MID(E1279,5,2))="23","TE",IF((MID(E1279,5,2))="24","JMC",IF((MID(E1279,5,2))="25","MS-CSE",IF((MID(E1279,5,2))="26","LLB(H)",IF((MID(E1279,5,2))="27","BRE",IF((MID(E1279,5,2))="28","MSS-JMC",IF((MID(E1279,5,2))="29","PHARMACY",IF((MID(E1279,5,2))="30","ESDM",IF((MID(E1279,5,2))="31","MS-ETE",IF((MID(E1279,5,2))="32","MS-TE",IF((MID(E1279,5,2))="33","EEE",IF((MID(E1279,5,2))="34","NFE",IF((MID(E1279,5,2))="35","SWE",IF((MID(E1279,5,2))="36","LLB(P)",IF((MID(E1279,5,2))="37","LLM(Pre)",IF((MID(E1279,5,2))="38","LLM(F)",IF((MID(E1279,5,2))="39","ICT",IF((MID(E1279,5,2))="40","MTCA",IF((MID(E1279,5,2))="41","MS-PH",IF((MID(E1279,5,2))="42","ARCH",IF((MID(E1279,5,2))="43","THM",IF((MID(E1279,5,2))="44","MS-SWE",IF((MID(E1279,5,2))="45","ENTRE",IF((MID(E1279,5,2))="46","M-PHARM",IF((MID(E1279,5,2))="47","CIVIL-ENG",0)))))))))))))))))))))))))))))))))))))</f>
        <v/>
      </c>
      <c r="G1279" s="90">
        <f>IF((LEFT(E1279,3))="063","Fall-2006",IF((LEFT(E1279,3))="071","Spring-2007",IF((LEFT(E1279,3))="072","Summer-2007",IF((LEFT(E1279,3))="073","Fall-2007",IF((LEFT(E1279,3))="081","Spring-2008",IF((LEFT(E1279,3))="082","Summer-2008",IF((LEFT(E1279,3))="083","Fall-2008",IF((LEFT(E1279,3))="091","Spring-2009",IF((LEFT(E1279,3))="092","Summer-2009",IF((LEFT(E1279,3))="093","Fall-2009",IF((LEFT(E1279,3))="101","Spring-2010",IF((LEFT(E1279,3))="102","Summer-2010",IF((LEFT(E1279,3))="103","Fall-2010",IF((LEFT(E1279,3))="111","Spring-2011",IF((LEFT(E1279,3))="112","Summer-2011",IF((LEFT(E1279,3))="113","Fall-2011",IF((LEFT(E1279,3))="121","Spring-2012",IF((LEFT(E1279,3))="122","Summer-2012",IF((LEFT(E1279,3))="123","Fall-2012",IF((LEFT(E1279,3))="131","Spring-2013",IF((LEFT(E1279,3))="132","Summer-2013",IF((LEFT(E1279,3))="133","Fall-2013",IF((LEFT(E1279,3))="141","Spring-2014",IF((LEFT(E1279,3))="142","Summer-2014",IF((LEFT(E1279,3))="143","Fall-2014",0)))))))))))))))))))))))))</f>
        <v/>
      </c>
      <c r="H1279" s="77" t="n">
        <v>2015</v>
      </c>
      <c r="I1279" s="71" t="inlineStr">
        <is>
          <t>-</t>
        </is>
      </c>
      <c r="J1279" s="77" t="inlineStr">
        <is>
          <t>-</t>
        </is>
      </c>
      <c r="K1279" s="77" t="inlineStr">
        <is>
          <t>743, Shewrapara, (Amena
Garden), Mirpur, Dhaka</t>
        </is>
      </c>
      <c r="L1279" s="77" t="inlineStr">
        <is>
          <t>743, Shewrapara, (Amena
Garden), Mirpur, Dhaka</t>
        </is>
      </c>
      <c r="M1279" s="76" t="inlineStr">
        <is>
          <t>8801712117911</t>
        </is>
      </c>
      <c r="N1279" s="77" t="inlineStr">
        <is>
          <t>tshanta-1983@yahoo.com</t>
        </is>
      </c>
    </row>
    <row customHeight="1" ht="12.75" r="1280" s="161">
      <c r="A1280" s="10" t="n"/>
      <c r="B1280" s="85" t="n">
        <v>1283</v>
      </c>
      <c r="C1280" s="77" t="n"/>
      <c r="D1280" s="98" t="inlineStr">
        <is>
          <t>Azizul Islam</t>
        </is>
      </c>
      <c r="E1280" s="98" t="inlineStr">
        <is>
          <t>111-11-1853</t>
        </is>
      </c>
      <c r="F1280" s="49">
        <f>IF((MID(E1280,5,2))="10","ENG",IF((MID(E1280,5,2))="11","BBA",IF((MID(E1280,5,2))="12","MBA(E)",IF((MID(E1280,5,2))="14","MBA",IF((MID(E1280,5,2))="15","CSE",IF((MID(E1280,5,2))="16","CIS",IF((MID(E1280,5,2))="17","MS-MIS",IF((MID(E1280,5,2))="18","B.COM",IF((MID(E1280,5,2))="19","ETE",IF((MID(E1280,5,2))="20","CS",IF((MID(E1280,5,2))="21","MA-ENG(P)",IF((MID(E1280,5,2))="22","MA-ENG(F)",IF((MID(E1280,5,2))="23","TE",IF((MID(E1280,5,2))="24","JMC",IF((MID(E1280,5,2))="25","MS-CSE",IF((MID(E1280,5,2))="26","LLB(H)",IF((MID(E1280,5,2))="27","BRE",IF((MID(E1280,5,2))="28","MSS-JMC",IF((MID(E1280,5,2))="29","PHARMACY",IF((MID(E1280,5,2))="30","ESDM",IF((MID(E1280,5,2))="31","MS-ETE",IF((MID(E1280,5,2))="32","MS-TE",IF((MID(E1280,5,2))="33","EEE",IF((MID(E1280,5,2))="34","NFE",IF((MID(E1280,5,2))="35","SWE",IF((MID(E1280,5,2))="36","LLB(P)",IF((MID(E1280,5,2))="37","LLM(Pre)",IF((MID(E1280,5,2))="38","LLM(F)",IF((MID(E1280,5,2))="39","ICT",IF((MID(E1280,5,2))="40","MTCA",IF((MID(E1280,5,2))="41","MS-PH",IF((MID(E1280,5,2))="42","ARCH",IF((MID(E1280,5,2))="43","THM",IF((MID(E1280,5,2))="44","MS-SWE",IF((MID(E1280,5,2))="45","ENTRE",IF((MID(E1280,5,2))="46","M-PHARM",IF((MID(E1280,5,2))="47","CIVIL-ENG",0)))))))))))))))))))))))))))))))))))))</f>
        <v/>
      </c>
      <c r="G1280" s="90">
        <f>IF((LEFT(E1280,3))="063","Fall-2006",IF((LEFT(E1280,3))="071","Spring-2007",IF((LEFT(E1280,3))="072","Summer-2007",IF((LEFT(E1280,3))="073","Fall-2007",IF((LEFT(E1280,3))="081","Spring-2008",IF((LEFT(E1280,3))="082","Summer-2008",IF((LEFT(E1280,3))="083","Fall-2008",IF((LEFT(E1280,3))="091","Spring-2009",IF((LEFT(E1280,3))="092","Summer-2009",IF((LEFT(E1280,3))="093","Fall-2009",IF((LEFT(E1280,3))="101","Spring-2010",IF((LEFT(E1280,3))="102","Summer-2010",IF((LEFT(E1280,3))="103","Fall-2010",IF((LEFT(E1280,3))="111","Spring-2011",IF((LEFT(E1280,3))="112","Summer-2011",IF((LEFT(E1280,3))="113","Fall-2011",IF((LEFT(E1280,3))="121","Spring-2012",IF((LEFT(E1280,3))="122","Summer-2012",IF((LEFT(E1280,3))="123","Fall-2012",IF((LEFT(E1280,3))="131","Spring-2013",IF((LEFT(E1280,3))="132","Summer-2013",IF((LEFT(E1280,3))="133","Fall-2013",IF((LEFT(E1280,3))="141","Spring-2014",IF((LEFT(E1280,3))="142","Summer-2014",IF((LEFT(E1280,3))="143","Fall-2014",0)))))))))))))))))))))))))</f>
        <v/>
      </c>
      <c r="H1280" s="77" t="inlineStr">
        <is>
          <t>Fall 2014</t>
        </is>
      </c>
      <c r="I1280" s="71" t="inlineStr">
        <is>
          <t>-</t>
        </is>
      </c>
      <c r="J1280" s="77" t="inlineStr">
        <is>
          <t>-</t>
        </is>
      </c>
      <c r="K1280" s="77" t="inlineStr">
        <is>
          <t>Uttar Khaley, Rangpur</t>
        </is>
      </c>
      <c r="L1280" s="77" t="inlineStr">
        <is>
          <t>Uttar Khaley, Rangpur</t>
        </is>
      </c>
      <c r="M1280" s="76" t="inlineStr">
        <is>
          <t>8801721218062</t>
        </is>
      </c>
      <c r="N1280" s="77" t="inlineStr">
        <is>
          <t>azijul1853@gmail.com</t>
        </is>
      </c>
    </row>
    <row customHeight="1" ht="38.25" r="1281" s="161">
      <c r="A1281" s="10" t="n"/>
      <c r="B1281" s="85" t="n">
        <v>1284</v>
      </c>
      <c r="C1281" s="77" t="n"/>
      <c r="D1281" s="98" t="inlineStr">
        <is>
          <t>Pujan Chandra Paul</t>
        </is>
      </c>
      <c r="E1281" s="98" t="inlineStr">
        <is>
          <t>111-33-454</t>
        </is>
      </c>
      <c r="F1281" s="49">
        <f>IF((MID(E1281,5,2))="10","ENG",IF((MID(E1281,5,2))="11","BBA",IF((MID(E1281,5,2))="12","MBA(E)",IF((MID(E1281,5,2))="14","MBA",IF((MID(E1281,5,2))="15","CSE",IF((MID(E1281,5,2))="16","CIS",IF((MID(E1281,5,2))="17","MS-MIS",IF((MID(E1281,5,2))="18","B.COM",IF((MID(E1281,5,2))="19","ETE",IF((MID(E1281,5,2))="20","CS",IF((MID(E1281,5,2))="21","MA-ENG(P)",IF((MID(E1281,5,2))="22","MA-ENG(F)",IF((MID(E1281,5,2))="23","TE",IF((MID(E1281,5,2))="24","JMC",IF((MID(E1281,5,2))="25","MS-CSE",IF((MID(E1281,5,2))="26","LLB(H)",IF((MID(E1281,5,2))="27","BRE",IF((MID(E1281,5,2))="28","MSS-JMC",IF((MID(E1281,5,2))="29","PHARMACY",IF((MID(E1281,5,2))="30","ESDM",IF((MID(E1281,5,2))="31","MS-ETE",IF((MID(E1281,5,2))="32","MS-TE",IF((MID(E1281,5,2))="33","EEE",IF((MID(E1281,5,2))="34","NFE",IF((MID(E1281,5,2))="35","SWE",IF((MID(E1281,5,2))="36","LLB(P)",IF((MID(E1281,5,2))="37","LLM(Pre)",IF((MID(E1281,5,2))="38","LLM(F)",IF((MID(E1281,5,2))="39","ICT",IF((MID(E1281,5,2))="40","MTCA",IF((MID(E1281,5,2))="41","MS-PH",IF((MID(E1281,5,2))="42","ARCH",IF((MID(E1281,5,2))="43","THM",IF((MID(E1281,5,2))="44","MS-SWE",IF((MID(E1281,5,2))="45","ENTRE",IF((MID(E1281,5,2))="46","M-PHARM",IF((MID(E1281,5,2))="47","CIVIL-ENG",0)))))))))))))))))))))))))))))))))))))</f>
        <v/>
      </c>
      <c r="G1281" s="90">
        <f>IF((LEFT(E1281,3))="063","Fall-2006",IF((LEFT(E1281,3))="071","Spring-2007",IF((LEFT(E1281,3))="072","Summer-2007",IF((LEFT(E1281,3))="073","Fall-2007",IF((LEFT(E1281,3))="081","Spring-2008",IF((LEFT(E1281,3))="082","Summer-2008",IF((LEFT(E1281,3))="083","Fall-2008",IF((LEFT(E1281,3))="091","Spring-2009",IF((LEFT(E1281,3))="092","Summer-2009",IF((LEFT(E1281,3))="093","Fall-2009",IF((LEFT(E1281,3))="101","Spring-2010",IF((LEFT(E1281,3))="102","Summer-2010",IF((LEFT(E1281,3))="103","Fall-2010",IF((LEFT(E1281,3))="111","Spring-2011",IF((LEFT(E1281,3))="112","Summer-2011",IF((LEFT(E1281,3))="113","Fall-2011",IF((LEFT(E1281,3))="121","Spring-2012",IF((LEFT(E1281,3))="122","Summer-2012",IF((LEFT(E1281,3))="123","Fall-2012",IF((LEFT(E1281,3))="131","Spring-2013",IF((LEFT(E1281,3))="132","Summer-2013",IF((LEFT(E1281,3))="133","Fall-2013",IF((LEFT(E1281,3))="141","Spring-2014",IF((LEFT(E1281,3))="142","Summer-2014",IF((LEFT(E1281,3))="143","Fall-2014",0)))))))))))))))))))))))))</f>
        <v/>
      </c>
      <c r="H1281" s="77" t="inlineStr">
        <is>
          <t>Spring 2014</t>
        </is>
      </c>
      <c r="I1281" s="71" t="inlineStr">
        <is>
          <t>Brahmanbaria
Polytechnic 
Institute</t>
        </is>
      </c>
      <c r="J1281" s="77" t="inlineStr">
        <is>
          <t>Instructor</t>
        </is>
      </c>
      <c r="K1281" s="77" t="inlineStr">
        <is>
          <t>Purba Paikpara, 
Brahmanbaria Sadar, 
Brahmanbaria</t>
        </is>
      </c>
      <c r="L1281" s="77" t="inlineStr">
        <is>
          <t>Barapara, Bejoypur
Sadar South, Comilla</t>
        </is>
      </c>
      <c r="M1281" s="76" t="inlineStr">
        <is>
          <t>8801714516500</t>
        </is>
      </c>
      <c r="N1281" s="77" t="inlineStr">
        <is>
          <t>pujanpaul54@gmail.com</t>
        </is>
      </c>
    </row>
    <row customHeight="1" ht="12.75" r="1282" s="161">
      <c r="A1282" s="10" t="n"/>
      <c r="B1282" s="85" t="n">
        <v>1285</v>
      </c>
      <c r="C1282" s="77" t="n"/>
      <c r="D1282" s="98" t="inlineStr">
        <is>
          <t>Nazmul Hasan</t>
        </is>
      </c>
      <c r="E1282" s="98" t="inlineStr">
        <is>
          <t>111-15-1180</t>
        </is>
      </c>
      <c r="F1282" s="49">
        <f>IF((MID(E1282,5,2))="10","ENG",IF((MID(E1282,5,2))="11","BBA",IF((MID(E1282,5,2))="12","MBA(E)",IF((MID(E1282,5,2))="14","MBA",IF((MID(E1282,5,2))="15","CSE",IF((MID(E1282,5,2))="16","CIS",IF((MID(E1282,5,2))="17","MS-MIS",IF((MID(E1282,5,2))="18","B.COM",IF((MID(E1282,5,2))="19","ETE",IF((MID(E1282,5,2))="20","CS",IF((MID(E1282,5,2))="21","MA-ENG(P)",IF((MID(E1282,5,2))="22","MA-ENG(F)",IF((MID(E1282,5,2))="23","TE",IF((MID(E1282,5,2))="24","JMC",IF((MID(E1282,5,2))="25","MS-CSE",IF((MID(E1282,5,2))="26","LLB(H)",IF((MID(E1282,5,2))="27","BRE",IF((MID(E1282,5,2))="28","MSS-JMC",IF((MID(E1282,5,2))="29","PHARMACY",IF((MID(E1282,5,2))="30","ESDM",IF((MID(E1282,5,2))="31","MS-ETE",IF((MID(E1282,5,2))="32","MS-TE",IF((MID(E1282,5,2))="33","EEE",IF((MID(E1282,5,2))="34","NFE",IF((MID(E1282,5,2))="35","SWE",IF((MID(E1282,5,2))="36","LLB(P)",IF((MID(E1282,5,2))="37","LLM(Pre)",IF((MID(E1282,5,2))="38","LLM(F)",IF((MID(E1282,5,2))="39","ICT",IF((MID(E1282,5,2))="40","MTCA",IF((MID(E1282,5,2))="41","MS-PH",IF((MID(E1282,5,2))="42","ARCH",IF((MID(E1282,5,2))="43","THM",IF((MID(E1282,5,2))="44","MS-SWE",IF((MID(E1282,5,2))="45","ENTRE",IF((MID(E1282,5,2))="46","M-PHARM",IF((MID(E1282,5,2))="47","CIVIL-ENG",0)))))))))))))))))))))))))))))))))))))</f>
        <v/>
      </c>
      <c r="G1282" s="90">
        <f>IF((LEFT(E1282,3))="063","Fall-2006",IF((LEFT(E1282,3))="071","Spring-2007",IF((LEFT(E1282,3))="072","Summer-2007",IF((LEFT(E1282,3))="073","Fall-2007",IF((LEFT(E1282,3))="081","Spring-2008",IF((LEFT(E1282,3))="082","Summer-2008",IF((LEFT(E1282,3))="083","Fall-2008",IF((LEFT(E1282,3))="091","Spring-2009",IF((LEFT(E1282,3))="092","Summer-2009",IF((LEFT(E1282,3))="093","Fall-2009",IF((LEFT(E1282,3))="101","Spring-2010",IF((LEFT(E1282,3))="102","Summer-2010",IF((LEFT(E1282,3))="103","Fall-2010",IF((LEFT(E1282,3))="111","Spring-2011",IF((LEFT(E1282,3))="112","Summer-2011",IF((LEFT(E1282,3))="113","Fall-2011",IF((LEFT(E1282,3))="121","Spring-2012",IF((LEFT(E1282,3))="122","Summer-2012",IF((LEFT(E1282,3))="123","Fall-2012",IF((LEFT(E1282,3))="131","Spring-2013",IF((LEFT(E1282,3))="132","Summer-2013",IF((LEFT(E1282,3))="133","Fall-2013",IF((LEFT(E1282,3))="141","Spring-2014",IF((LEFT(E1282,3))="142","Summer-2014",IF((LEFT(E1282,3))="143","Fall-2014",0)))))))))))))))))))))))))</f>
        <v/>
      </c>
      <c r="H1282" s="77" t="inlineStr">
        <is>
          <t>Fall 2014</t>
        </is>
      </c>
      <c r="I1282" s="71" t="inlineStr">
        <is>
          <t>-</t>
        </is>
      </c>
      <c r="J1282" s="77" t="inlineStr">
        <is>
          <t>-</t>
        </is>
      </c>
      <c r="K1282" s="77" t="inlineStr">
        <is>
          <t>Kazipara, Mirpur, Dhaka</t>
        </is>
      </c>
      <c r="L1282" s="77" t="inlineStr">
        <is>
          <t>Osmanpur, Khokna, Kushtia</t>
        </is>
      </c>
      <c r="M1282" s="76" t="inlineStr">
        <is>
          <t>8801941315833</t>
        </is>
      </c>
      <c r="N1282" s="77" t="inlineStr">
        <is>
          <t>nazmulhasan.nahid@gmail.com</t>
        </is>
      </c>
    </row>
    <row customHeight="1" ht="12.75" r="1283" s="161">
      <c r="A1283" s="10" t="n"/>
      <c r="B1283" s="85" t="n">
        <v>1286</v>
      </c>
      <c r="C1283" s="77" t="n"/>
      <c r="D1283" s="98" t="inlineStr">
        <is>
          <t>Hasanur Rahman</t>
        </is>
      </c>
      <c r="E1283" s="98" t="inlineStr">
        <is>
          <t>103-29-213</t>
        </is>
      </c>
      <c r="F1283" s="49">
        <f>IF((MID(E1283,5,2))="10","ENG",IF((MID(E1283,5,2))="11","BBA",IF((MID(E1283,5,2))="12","MBA(E)",IF((MID(E1283,5,2))="14","MBA",IF((MID(E1283,5,2))="15","CSE",IF((MID(E1283,5,2))="16","CIS",IF((MID(E1283,5,2))="17","MS-MIS",IF((MID(E1283,5,2))="18","B.COM",IF((MID(E1283,5,2))="19","ETE",IF((MID(E1283,5,2))="20","CS",IF((MID(E1283,5,2))="21","MA-ENG(P)",IF((MID(E1283,5,2))="22","MA-ENG(F)",IF((MID(E1283,5,2))="23","TE",IF((MID(E1283,5,2))="24","JMC",IF((MID(E1283,5,2))="25","MS-CSE",IF((MID(E1283,5,2))="26","LLB(H)",IF((MID(E1283,5,2))="27","BRE",IF((MID(E1283,5,2))="28","MSS-JMC",IF((MID(E1283,5,2))="29","PHARMACY",IF((MID(E1283,5,2))="30","ESDM",IF((MID(E1283,5,2))="31","MS-ETE",IF((MID(E1283,5,2))="32","MS-TE",IF((MID(E1283,5,2))="33","EEE",IF((MID(E1283,5,2))="34","NFE",IF((MID(E1283,5,2))="35","SWE",IF((MID(E1283,5,2))="36","LLB(P)",IF((MID(E1283,5,2))="37","LLM(Pre)",IF((MID(E1283,5,2))="38","LLM(F)",IF((MID(E1283,5,2))="39","ICT",IF((MID(E1283,5,2))="40","MTCA",IF((MID(E1283,5,2))="41","MS-PH",IF((MID(E1283,5,2))="42","ARCH",IF((MID(E1283,5,2))="43","THM",IF((MID(E1283,5,2))="44","MS-SWE",IF((MID(E1283,5,2))="45","ENTRE",IF((MID(E1283,5,2))="46","M-PHARM",IF((MID(E1283,5,2))="47","CIVIL-ENG",0)))))))))))))))))))))))))))))))))))))</f>
        <v/>
      </c>
      <c r="G1283" s="90">
        <f>IF((LEFT(E1283,3))="063","Fall-2006",IF((LEFT(E1283,3))="071","Spring-2007",IF((LEFT(E1283,3))="072","Summer-2007",IF((LEFT(E1283,3))="073","Fall-2007",IF((LEFT(E1283,3))="081","Spring-2008",IF((LEFT(E1283,3))="082","Summer-2008",IF((LEFT(E1283,3))="083","Fall-2008",IF((LEFT(E1283,3))="091","Spring-2009",IF((LEFT(E1283,3))="092","Summer-2009",IF((LEFT(E1283,3))="093","Fall-2009",IF((LEFT(E1283,3))="101","Spring-2010",IF((LEFT(E1283,3))="102","Summer-2010",IF((LEFT(E1283,3))="103","Fall-2010",IF((LEFT(E1283,3))="111","Spring-2011",IF((LEFT(E1283,3))="112","Summer-2011",IF((LEFT(E1283,3))="113","Fall-2011",IF((LEFT(E1283,3))="121","Spring-2012",IF((LEFT(E1283,3))="122","Summer-2012",IF((LEFT(E1283,3))="123","Fall-2012",IF((LEFT(E1283,3))="131","Spring-2013",IF((LEFT(E1283,3))="132","Summer-2013",IF((LEFT(E1283,3))="133","Fall-2013",IF((LEFT(E1283,3))="141","Spring-2014",IF((LEFT(E1283,3))="142","Summer-2014",IF((LEFT(E1283,3))="143","Fall-2014",0)))))))))))))))))))))))))</f>
        <v/>
      </c>
      <c r="H1283" s="77" t="inlineStr">
        <is>
          <t>Spring 2015</t>
        </is>
      </c>
      <c r="I1283" s="71" t="inlineStr">
        <is>
          <t>-</t>
        </is>
      </c>
      <c r="J1283" s="77" t="inlineStr">
        <is>
          <t>-</t>
        </is>
      </c>
      <c r="K1283" s="77" t="inlineStr">
        <is>
          <t>57/2, North Mugda,
Dhaka-1214</t>
        </is>
      </c>
      <c r="L1283" s="77" t="inlineStr">
        <is>
          <t>Rashidpur, Sonaimuri,
Noakhali</t>
        </is>
      </c>
      <c r="M1283" s="76" t="inlineStr">
        <is>
          <t>8801515687479</t>
        </is>
      </c>
      <c r="N1283" s="77" t="inlineStr">
        <is>
          <t>hasan_213@diu.edu.bd</t>
        </is>
      </c>
    </row>
    <row customHeight="1" ht="12.75" r="1284" s="161">
      <c r="A1284" s="10" t="n"/>
      <c r="B1284" s="85" t="n">
        <v>1287</v>
      </c>
      <c r="C1284" s="77" t="n"/>
      <c r="D1284" s="98" t="inlineStr">
        <is>
          <t>Md. Mahbubur 
Rahaman</t>
        </is>
      </c>
      <c r="E1284" s="98" t="inlineStr">
        <is>
          <t>112-26-261</t>
        </is>
      </c>
      <c r="F1284" s="49">
        <f>IF((MID(E1284,5,2))="10","ENG",IF((MID(E1284,5,2))="11","BBA",IF((MID(E1284,5,2))="12","MBA(E)",IF((MID(E1284,5,2))="14","MBA",IF((MID(E1284,5,2))="15","CSE",IF((MID(E1284,5,2))="16","CIS",IF((MID(E1284,5,2))="17","MS-MIS",IF((MID(E1284,5,2))="18","B.COM",IF((MID(E1284,5,2))="19","ETE",IF((MID(E1284,5,2))="20","CS",IF((MID(E1284,5,2))="21","MA-ENG(P)",IF((MID(E1284,5,2))="22","MA-ENG(F)",IF((MID(E1284,5,2))="23","TE",IF((MID(E1284,5,2))="24","JMC",IF((MID(E1284,5,2))="25","MS-CSE",IF((MID(E1284,5,2))="26","LLB(H)",IF((MID(E1284,5,2))="27","BRE",IF((MID(E1284,5,2))="28","MSS-JMC",IF((MID(E1284,5,2))="29","PHARMACY",IF((MID(E1284,5,2))="30","ESDM",IF((MID(E1284,5,2))="31","MS-ETE",IF((MID(E1284,5,2))="32","MS-TE",IF((MID(E1284,5,2))="33","EEE",IF((MID(E1284,5,2))="34","NFE",IF((MID(E1284,5,2))="35","SWE",IF((MID(E1284,5,2))="36","LLB(P)",IF((MID(E1284,5,2))="37","LLM(Pre)",IF((MID(E1284,5,2))="38","LLM(F)",IF((MID(E1284,5,2))="39","ICT",IF((MID(E1284,5,2))="40","MTCA",IF((MID(E1284,5,2))="41","MS-PH",IF((MID(E1284,5,2))="42","ARCH",IF((MID(E1284,5,2))="43","THM",IF((MID(E1284,5,2))="44","MS-SWE",IF((MID(E1284,5,2))="45","ENTRE",IF((MID(E1284,5,2))="46","M-PHARM",IF((MID(E1284,5,2))="47","CIVIL-ENG",0)))))))))))))))))))))))))))))))))))))</f>
        <v/>
      </c>
      <c r="G1284" s="90">
        <f>IF((LEFT(E1284,3))="063","Fall-2006",IF((LEFT(E1284,3))="071","Spring-2007",IF((LEFT(E1284,3))="072","Summer-2007",IF((LEFT(E1284,3))="073","Fall-2007",IF((LEFT(E1284,3))="081","Spring-2008",IF((LEFT(E1284,3))="082","Summer-2008",IF((LEFT(E1284,3))="083","Fall-2008",IF((LEFT(E1284,3))="091","Spring-2009",IF((LEFT(E1284,3))="092","Summer-2009",IF((LEFT(E1284,3))="093","Fall-2009",IF((LEFT(E1284,3))="101","Spring-2010",IF((LEFT(E1284,3))="102","Summer-2010",IF((LEFT(E1284,3))="103","Fall-2010",IF((LEFT(E1284,3))="111","Spring-2011",IF((LEFT(E1284,3))="112","Summer-2011",IF((LEFT(E1284,3))="113","Fall-2011",IF((LEFT(E1284,3))="121","Spring-2012",IF((LEFT(E1284,3))="122","Summer-2012",IF((LEFT(E1284,3))="123","Fall-2012",IF((LEFT(E1284,3))="131","Spring-2013",IF((LEFT(E1284,3))="132","Summer-2013",IF((LEFT(E1284,3))="133","Fall-2013",IF((LEFT(E1284,3))="141","Spring-2014",IF((LEFT(E1284,3))="142","Summer-2014",IF((LEFT(E1284,3))="143","Fall-2014",0)))))))))))))))))))))))))</f>
        <v/>
      </c>
      <c r="H1284" s="77" t="inlineStr">
        <is>
          <t>Summer
2015</t>
        </is>
      </c>
      <c r="I1284" s="71" t="inlineStr">
        <is>
          <t>-</t>
        </is>
      </c>
      <c r="J1284" s="77" t="inlineStr">
        <is>
          <t>-</t>
        </is>
      </c>
      <c r="K1284" s="77" t="inlineStr">
        <is>
          <t>Kazlanpar, Vangapress,
Jatrabari, Dhaka</t>
        </is>
      </c>
      <c r="L1284" s="77" t="inlineStr">
        <is>
          <t>Kazlanpar, Vangapress,
Jatrabari, Dhaka</t>
        </is>
      </c>
      <c r="M1284" s="76" t="inlineStr">
        <is>
          <t>88019198097852</t>
        </is>
      </c>
      <c r="N1284" s="77" t="inlineStr">
        <is>
          <t>rayhan261@gmail.com</t>
        </is>
      </c>
    </row>
    <row customHeight="1" ht="12.75" r="1285" s="161">
      <c r="A1285" s="10" t="n"/>
      <c r="B1285" s="85" t="n">
        <v>1288</v>
      </c>
      <c r="C1285" s="77" t="n"/>
      <c r="D1285" s="98" t="inlineStr">
        <is>
          <t>Md. Mahamud
Hasan</t>
        </is>
      </c>
      <c r="E1285" s="98" t="inlineStr">
        <is>
          <t>123-15-1990</t>
        </is>
      </c>
      <c r="F1285" s="49">
        <f>IF((MID(E1285,5,2))="10","ENG",IF((MID(E1285,5,2))="11","BBA",IF((MID(E1285,5,2))="12","MBA(E)",IF((MID(E1285,5,2))="14","MBA",IF((MID(E1285,5,2))="15","CSE",IF((MID(E1285,5,2))="16","CIS",IF((MID(E1285,5,2))="17","MS-MIS",IF((MID(E1285,5,2))="18","B.COM",IF((MID(E1285,5,2))="19","ETE",IF((MID(E1285,5,2))="20","CS",IF((MID(E1285,5,2))="21","MA-ENG(P)",IF((MID(E1285,5,2))="22","MA-ENG(F)",IF((MID(E1285,5,2))="23","TE",IF((MID(E1285,5,2))="24","JMC",IF((MID(E1285,5,2))="25","MS-CSE",IF((MID(E1285,5,2))="26","LLB(H)",IF((MID(E1285,5,2))="27","BRE",IF((MID(E1285,5,2))="28","MSS-JMC",IF((MID(E1285,5,2))="29","PHARMACY",IF((MID(E1285,5,2))="30","ESDM",IF((MID(E1285,5,2))="31","MS-ETE",IF((MID(E1285,5,2))="32","MS-TE",IF((MID(E1285,5,2))="33","EEE",IF((MID(E1285,5,2))="34","NFE",IF((MID(E1285,5,2))="35","SWE",IF((MID(E1285,5,2))="36","LLB(P)",IF((MID(E1285,5,2))="37","LLM(Pre)",IF((MID(E1285,5,2))="38","LLM(F)",IF((MID(E1285,5,2))="39","ICT",IF((MID(E1285,5,2))="40","MTCA",IF((MID(E1285,5,2))="41","MS-PH",IF((MID(E1285,5,2))="42","ARCH",IF((MID(E1285,5,2))="43","THM",IF((MID(E1285,5,2))="44","MS-SWE",IF((MID(E1285,5,2))="45","ENTRE",IF((MID(E1285,5,2))="46","M-PHARM",IF((MID(E1285,5,2))="47","CIVIL-ENG",0)))))))))))))))))))))))))))))))))))))</f>
        <v/>
      </c>
      <c r="G1285" s="90">
        <f>IF((LEFT(E1285,3))="063","Fall-2006",IF((LEFT(E1285,3))="071","Spring-2007",IF((LEFT(E1285,3))="072","Summer-2007",IF((LEFT(E1285,3))="073","Fall-2007",IF((LEFT(E1285,3))="081","Spring-2008",IF((LEFT(E1285,3))="082","Summer-2008",IF((LEFT(E1285,3))="083","Fall-2008",IF((LEFT(E1285,3))="091","Spring-2009",IF((LEFT(E1285,3))="092","Summer-2009",IF((LEFT(E1285,3))="093","Fall-2009",IF((LEFT(E1285,3))="101","Spring-2010",IF((LEFT(E1285,3))="102","Summer-2010",IF((LEFT(E1285,3))="103","Fall-2010",IF((LEFT(E1285,3))="111","Spring-2011",IF((LEFT(E1285,3))="112","Summer-2011",IF((LEFT(E1285,3))="113","Fall-2011",IF((LEFT(E1285,3))="121","Spring-2012",IF((LEFT(E1285,3))="122","Summer-2012",IF((LEFT(E1285,3))="123","Fall-2012",IF((LEFT(E1285,3))="131","Spring-2013",IF((LEFT(E1285,3))="132","Summer-2013",IF((LEFT(E1285,3))="133","Fall-2013",IF((LEFT(E1285,3))="141","Spring-2014",IF((LEFT(E1285,3))="142","Summer-2014",IF((LEFT(E1285,3))="143","Fall-2014",0)))))))))))))))))))))))))</f>
        <v/>
      </c>
      <c r="H1285" s="77" t="inlineStr">
        <is>
          <t>Summer
2015</t>
        </is>
      </c>
      <c r="I1285" s="71" t="inlineStr">
        <is>
          <t>-</t>
        </is>
      </c>
      <c r="J1285" s="77" t="inlineStr">
        <is>
          <t>-</t>
        </is>
      </c>
      <c r="K1285" s="77" t="inlineStr">
        <is>
          <t>105/1, 4th Floor,
Shukrabad, Dhaka</t>
        </is>
      </c>
      <c r="L1285" s="77" t="inlineStr">
        <is>
          <t>Vill &amp; PO:Dighalia, PS:
Lohagra, Dist: Narail</t>
        </is>
      </c>
      <c r="M1285" s="76" t="inlineStr">
        <is>
          <t>8801920279380</t>
        </is>
      </c>
      <c r="N1285" s="77" t="inlineStr">
        <is>
          <t>mdmahamud22@gmail.com</t>
        </is>
      </c>
    </row>
    <row customHeight="1" ht="12.75" r="1286" s="161">
      <c r="A1286" s="10" t="n"/>
      <c r="B1286" s="85" t="n">
        <v>1289</v>
      </c>
      <c r="C1286" s="77" t="n"/>
      <c r="D1286" s="98" t="inlineStr">
        <is>
          <t>Md. Anisuz Zaman</t>
        </is>
      </c>
      <c r="E1286" s="98" t="inlineStr">
        <is>
          <t>123-15-2022</t>
        </is>
      </c>
      <c r="F1286" s="49">
        <f>IF((MID(E1286,5,2))="10","ENG",IF((MID(E1286,5,2))="11","BBA",IF((MID(E1286,5,2))="12","MBA(E)",IF((MID(E1286,5,2))="14","MBA",IF((MID(E1286,5,2))="15","CSE",IF((MID(E1286,5,2))="16","CIS",IF((MID(E1286,5,2))="17","MS-MIS",IF((MID(E1286,5,2))="18","B.COM",IF((MID(E1286,5,2))="19","ETE",IF((MID(E1286,5,2))="20","CS",IF((MID(E1286,5,2))="21","MA-ENG(P)",IF((MID(E1286,5,2))="22","MA-ENG(F)",IF((MID(E1286,5,2))="23","TE",IF((MID(E1286,5,2))="24","JMC",IF((MID(E1286,5,2))="25","MS-CSE",IF((MID(E1286,5,2))="26","LLB(H)",IF((MID(E1286,5,2))="27","BRE",IF((MID(E1286,5,2))="28","MSS-JMC",IF((MID(E1286,5,2))="29","PHARMACY",IF((MID(E1286,5,2))="30","ESDM",IF((MID(E1286,5,2))="31","MS-ETE",IF((MID(E1286,5,2))="32","MS-TE",IF((MID(E1286,5,2))="33","EEE",IF((MID(E1286,5,2))="34","NFE",IF((MID(E1286,5,2))="35","SWE",IF((MID(E1286,5,2))="36","LLB(P)",IF((MID(E1286,5,2))="37","LLM(Pre)",IF((MID(E1286,5,2))="38","LLM(F)",IF((MID(E1286,5,2))="39","ICT",IF((MID(E1286,5,2))="40","MTCA",IF((MID(E1286,5,2))="41","MS-PH",IF((MID(E1286,5,2))="42","ARCH",IF((MID(E1286,5,2))="43","THM",IF((MID(E1286,5,2))="44","MS-SWE",IF((MID(E1286,5,2))="45","ENTRE",IF((MID(E1286,5,2))="46","M-PHARM",IF((MID(E1286,5,2))="47","CIVIL-ENG",0)))))))))))))))))))))))))))))))))))))</f>
        <v/>
      </c>
      <c r="G1286" s="90">
        <f>IF((LEFT(E1286,3))="063","Fall-2006",IF((LEFT(E1286,3))="071","Spring-2007",IF((LEFT(E1286,3))="072","Summer-2007",IF((LEFT(E1286,3))="073","Fall-2007",IF((LEFT(E1286,3))="081","Spring-2008",IF((LEFT(E1286,3))="082","Summer-2008",IF((LEFT(E1286,3))="083","Fall-2008",IF((LEFT(E1286,3))="091","Spring-2009",IF((LEFT(E1286,3))="092","Summer-2009",IF((LEFT(E1286,3))="093","Fall-2009",IF((LEFT(E1286,3))="101","Spring-2010",IF((LEFT(E1286,3))="102","Summer-2010",IF((LEFT(E1286,3))="103","Fall-2010",IF((LEFT(E1286,3))="111","Spring-2011",IF((LEFT(E1286,3))="112","Summer-2011",IF((LEFT(E1286,3))="113","Fall-2011",IF((LEFT(E1286,3))="121","Spring-2012",IF((LEFT(E1286,3))="122","Summer-2012",IF((LEFT(E1286,3))="123","Fall-2012",IF((LEFT(E1286,3))="131","Spring-2013",IF((LEFT(E1286,3))="132","Summer-2013",IF((LEFT(E1286,3))="133","Fall-2013",IF((LEFT(E1286,3))="141","Spring-2014",IF((LEFT(E1286,3))="142","Summer-2014",IF((LEFT(E1286,3))="143","Fall-2014",0)))))))))))))))))))))))))</f>
        <v/>
      </c>
      <c r="H1286" s="77" t="inlineStr">
        <is>
          <t>Summer
2015</t>
        </is>
      </c>
      <c r="I1286" s="71" t="inlineStr">
        <is>
          <t>-</t>
        </is>
      </c>
      <c r="J1286" s="77" t="inlineStr">
        <is>
          <t>-</t>
        </is>
      </c>
      <c r="K1286" s="77" t="inlineStr">
        <is>
          <t>105/1, Shukrabad,
Dhaka-1207</t>
        </is>
      </c>
      <c r="L1286" s="77" t="inlineStr">
        <is>
          <t>Vill: Kismotmaniya, PO:
Palibager, PS: Dugapur
Dist: Rajshahi</t>
        </is>
      </c>
      <c r="M1286" s="76" t="inlineStr">
        <is>
          <t>8801739065649</t>
        </is>
      </c>
      <c r="N1286" s="77" t="inlineStr">
        <is>
          <t>anisfaysalp91@gmail.com</t>
        </is>
      </c>
    </row>
    <row customHeight="1" ht="12.75" r="1287" s="161">
      <c r="A1287" s="10" t="n"/>
      <c r="B1287" s="85" t="n">
        <v>1290</v>
      </c>
      <c r="C1287" s="77" t="n"/>
      <c r="D1287" s="98" t="inlineStr">
        <is>
          <t>Md. SK Asif Imtiyaz</t>
        </is>
      </c>
      <c r="E1287" s="98" t="inlineStr">
        <is>
          <t>072-11-2058</t>
        </is>
      </c>
      <c r="F1287" s="49">
        <f>IF((MID(E1287,5,2))="10","ENG",IF((MID(E1287,5,2))="11","BBA",IF((MID(E1287,5,2))="12","MBA(E)",IF((MID(E1287,5,2))="14","MBA",IF((MID(E1287,5,2))="15","CSE",IF((MID(E1287,5,2))="16","CIS",IF((MID(E1287,5,2))="17","MS-MIS",IF((MID(E1287,5,2))="18","B.COM",IF((MID(E1287,5,2))="19","ETE",IF((MID(E1287,5,2))="20","CS",IF((MID(E1287,5,2))="21","MA-ENG(P)",IF((MID(E1287,5,2))="22","MA-ENG(F)",IF((MID(E1287,5,2))="23","TE",IF((MID(E1287,5,2))="24","JMC",IF((MID(E1287,5,2))="25","MS-CSE",IF((MID(E1287,5,2))="26","LLB(H)",IF((MID(E1287,5,2))="27","BRE",IF((MID(E1287,5,2))="28","MSS-JMC",IF((MID(E1287,5,2))="29","PHARMACY",IF((MID(E1287,5,2))="30","ESDM",IF((MID(E1287,5,2))="31","MS-ETE",IF((MID(E1287,5,2))="32","MS-TE",IF((MID(E1287,5,2))="33","EEE",IF((MID(E1287,5,2))="34","NFE",IF((MID(E1287,5,2))="35","SWE",IF((MID(E1287,5,2))="36","LLB(P)",IF((MID(E1287,5,2))="37","LLM(Pre)",IF((MID(E1287,5,2))="38","LLM(F)",IF((MID(E1287,5,2))="39","ICT",IF((MID(E1287,5,2))="40","MTCA",IF((MID(E1287,5,2))="41","MS-PH",IF((MID(E1287,5,2))="42","ARCH",IF((MID(E1287,5,2))="43","THM",IF((MID(E1287,5,2))="44","MS-SWE",IF((MID(E1287,5,2))="45","ENTRE",IF((MID(E1287,5,2))="46","M-PHARM",IF((MID(E1287,5,2))="47","CIVIL-ENG",0)))))))))))))))))))))))))))))))))))))</f>
        <v/>
      </c>
      <c r="G1287" s="90">
        <f>IF((LEFT(E1287,3))="063","Fall-2006",IF((LEFT(E1287,3))="071","Spring-2007",IF((LEFT(E1287,3))="072","Summer-2007",IF((LEFT(E1287,3))="073","Fall-2007",IF((LEFT(E1287,3))="081","Spring-2008",IF((LEFT(E1287,3))="082","Summer-2008",IF((LEFT(E1287,3))="083","Fall-2008",IF((LEFT(E1287,3))="091","Spring-2009",IF((LEFT(E1287,3))="092","Summer-2009",IF((LEFT(E1287,3))="093","Fall-2009",IF((LEFT(E1287,3))="101","Spring-2010",IF((LEFT(E1287,3))="102","Summer-2010",IF((LEFT(E1287,3))="103","Fall-2010",IF((LEFT(E1287,3))="111","Spring-2011",IF((LEFT(E1287,3))="112","Summer-2011",IF((LEFT(E1287,3))="113","Fall-2011",IF((LEFT(E1287,3))="121","Spring-2012",IF((LEFT(E1287,3))="122","Summer-2012",IF((LEFT(E1287,3))="123","Fall-2012",IF((LEFT(E1287,3))="131","Spring-2013",IF((LEFT(E1287,3))="132","Summer-2013",IF((LEFT(E1287,3))="133","Fall-2013",IF((LEFT(E1287,3))="141","Spring-2014",IF((LEFT(E1287,3))="142","Summer-2014",IF((LEFT(E1287,3))="143","Fall-2014",0)))))))))))))))))))))))))</f>
        <v/>
      </c>
      <c r="H1287" s="77" t="inlineStr">
        <is>
          <t>Summer
2015</t>
        </is>
      </c>
      <c r="I1287" s="71" t="inlineStr">
        <is>
          <t>-</t>
        </is>
      </c>
      <c r="J1287" s="77" t="inlineStr">
        <is>
          <t>-</t>
        </is>
      </c>
      <c r="K1287" s="77" t="inlineStr">
        <is>
          <t>507, South Monipur,
Mirpur, Dhaka-1216</t>
        </is>
      </c>
      <c r="L1287" s="77" t="inlineStr">
        <is>
          <t>-</t>
        </is>
      </c>
      <c r="M1287" s="76" t="inlineStr">
        <is>
          <t>8801812180795</t>
        </is>
      </c>
      <c r="N1287" s="77" t="inlineStr">
        <is>
          <t>asifimtiyaztonmoy@gmail.com</t>
        </is>
      </c>
    </row>
    <row customHeight="1" ht="25.5" r="1288" s="161">
      <c r="A1288" s="10" t="n"/>
      <c r="B1288" s="85" t="n">
        <v>1291</v>
      </c>
      <c r="C1288" s="77" t="n"/>
      <c r="D1288" s="98" t="inlineStr">
        <is>
          <t>Mohammed Zahid
Hasan</t>
        </is>
      </c>
      <c r="E1288" s="98" t="inlineStr">
        <is>
          <t>103-15-1107</t>
        </is>
      </c>
      <c r="F1288" s="49">
        <f>IF((MID(E1288,5,2))="10","ENG",IF((MID(E1288,5,2))="11","BBA",IF((MID(E1288,5,2))="12","MBA(E)",IF((MID(E1288,5,2))="14","MBA",IF((MID(E1288,5,2))="15","CSE",IF((MID(E1288,5,2))="16","CIS",IF((MID(E1288,5,2))="17","MS-MIS",IF((MID(E1288,5,2))="18","B.COM",IF((MID(E1288,5,2))="19","ETE",IF((MID(E1288,5,2))="20","CS",IF((MID(E1288,5,2))="21","MA-ENG(P)",IF((MID(E1288,5,2))="22","MA-ENG(F)",IF((MID(E1288,5,2))="23","TE",IF((MID(E1288,5,2))="24","JMC",IF((MID(E1288,5,2))="25","MS-CSE",IF((MID(E1288,5,2))="26","LLB(H)",IF((MID(E1288,5,2))="27","BRE",IF((MID(E1288,5,2))="28","MSS-JMC",IF((MID(E1288,5,2))="29","PHARMACY",IF((MID(E1288,5,2))="30","ESDM",IF((MID(E1288,5,2))="31","MS-ETE",IF((MID(E1288,5,2))="32","MS-TE",IF((MID(E1288,5,2))="33","EEE",IF((MID(E1288,5,2))="34","NFE",IF((MID(E1288,5,2))="35","SWE",IF((MID(E1288,5,2))="36","LLB(P)",IF((MID(E1288,5,2))="37","LLM(Pre)",IF((MID(E1288,5,2))="38","LLM(F)",IF((MID(E1288,5,2))="39","ICT",IF((MID(E1288,5,2))="40","MTCA",IF((MID(E1288,5,2))="41","MS-PH",IF((MID(E1288,5,2))="42","ARCH",IF((MID(E1288,5,2))="43","THM",IF((MID(E1288,5,2))="44","MS-SWE",IF((MID(E1288,5,2))="45","ENTRE",IF((MID(E1288,5,2))="46","M-PHARM",IF((MID(E1288,5,2))="47","CIVIL-ENG",0)))))))))))))))))))))))))))))))))))))</f>
        <v/>
      </c>
      <c r="G1288" s="90">
        <f>IF((LEFT(E1288,3))="063","Fall-2006",IF((LEFT(E1288,3))="071","Spring-2007",IF((LEFT(E1288,3))="072","Summer-2007",IF((LEFT(E1288,3))="073","Fall-2007",IF((LEFT(E1288,3))="081","Spring-2008",IF((LEFT(E1288,3))="082","Summer-2008",IF((LEFT(E1288,3))="083","Fall-2008",IF((LEFT(E1288,3))="091","Spring-2009",IF((LEFT(E1288,3))="092","Summer-2009",IF((LEFT(E1288,3))="093","Fall-2009",IF((LEFT(E1288,3))="101","Spring-2010",IF((LEFT(E1288,3))="102","Summer-2010",IF((LEFT(E1288,3))="103","Fall-2010",IF((LEFT(E1288,3))="111","Spring-2011",IF((LEFT(E1288,3))="112","Summer-2011",IF((LEFT(E1288,3))="113","Fall-2011",IF((LEFT(E1288,3))="121","Spring-2012",IF((LEFT(E1288,3))="122","Summer-2012",IF((LEFT(E1288,3))="123","Fall-2012",IF((LEFT(E1288,3))="131","Spring-2013",IF((LEFT(E1288,3))="132","Summer-2013",IF((LEFT(E1288,3))="133","Fall-2013",IF((LEFT(E1288,3))="141","Spring-2014",IF((LEFT(E1288,3))="142","Summer-2014",IF((LEFT(E1288,3))="143","Fall-2014",0)))))))))))))))))))))))))</f>
        <v/>
      </c>
      <c r="H1288" s="77" t="inlineStr">
        <is>
          <t>Fall 2014</t>
        </is>
      </c>
      <c r="I1288" s="71" t="inlineStr">
        <is>
          <t>ICE Technologies 
Ltd.</t>
        </is>
      </c>
      <c r="J1288" s="77" t="inlineStr">
        <is>
          <t>System Support
Engineer</t>
        </is>
      </c>
      <c r="K1288" s="77" t="inlineStr">
        <is>
          <t>1/26/b/1, East Badda,
Dhaka-1214</t>
        </is>
      </c>
      <c r="L1288" s="77" t="inlineStr">
        <is>
          <t>Vill &amp; PO: Ashwinpur
PS: Matlab, Dist: Chandpur</t>
        </is>
      </c>
      <c r="M1288" s="76" t="inlineStr">
        <is>
          <t>8801775488840</t>
        </is>
      </c>
      <c r="N1288" s="77" t="inlineStr">
        <is>
          <t>md-zahid@hotmail.com</t>
        </is>
      </c>
    </row>
    <row customHeight="1" ht="12.75" r="1289" s="161">
      <c r="A1289" s="10" t="n"/>
      <c r="B1289" s="85" t="n">
        <v>1292</v>
      </c>
      <c r="C1289" s="77" t="n"/>
      <c r="D1289" s="98" t="inlineStr">
        <is>
          <t>Mahataz Chowdhury</t>
        </is>
      </c>
      <c r="E1289" s="98" t="inlineStr">
        <is>
          <t>102-10-603</t>
        </is>
      </c>
      <c r="F1289" s="49">
        <f>IF((MID(E1289,5,2))="10","ENG",IF((MID(E1289,5,2))="11","BBA",IF((MID(E1289,5,2))="12","MBA(E)",IF((MID(E1289,5,2))="14","MBA",IF((MID(E1289,5,2))="15","CSE",IF((MID(E1289,5,2))="16","CIS",IF((MID(E1289,5,2))="17","MS-MIS",IF((MID(E1289,5,2))="18","B.COM",IF((MID(E1289,5,2))="19","ETE",IF((MID(E1289,5,2))="20","CS",IF((MID(E1289,5,2))="21","MA-ENG(P)",IF((MID(E1289,5,2))="22","MA-ENG(F)",IF((MID(E1289,5,2))="23","TE",IF((MID(E1289,5,2))="24","JMC",IF((MID(E1289,5,2))="25","MS-CSE",IF((MID(E1289,5,2))="26","LLB(H)",IF((MID(E1289,5,2))="27","BRE",IF((MID(E1289,5,2))="28","MSS-JMC",IF((MID(E1289,5,2))="29","PHARMACY",IF((MID(E1289,5,2))="30","ESDM",IF((MID(E1289,5,2))="31","MS-ETE",IF((MID(E1289,5,2))="32","MS-TE",IF((MID(E1289,5,2))="33","EEE",IF((MID(E1289,5,2))="34","NFE",IF((MID(E1289,5,2))="35","SWE",IF((MID(E1289,5,2))="36","LLB(P)",IF((MID(E1289,5,2))="37","LLM(Pre)",IF((MID(E1289,5,2))="38","LLM(F)",IF((MID(E1289,5,2))="39","ICT",IF((MID(E1289,5,2))="40","MTCA",IF((MID(E1289,5,2))="41","MS-PH",IF((MID(E1289,5,2))="42","ARCH",IF((MID(E1289,5,2))="43","THM",IF((MID(E1289,5,2))="44","MS-SWE",IF((MID(E1289,5,2))="45","ENTRE",IF((MID(E1289,5,2))="46","M-PHARM",IF((MID(E1289,5,2))="47","CIVIL-ENG",0)))))))))))))))))))))))))))))))))))))</f>
        <v/>
      </c>
      <c r="G1289" s="90">
        <f>IF((LEFT(E1289,3))="063","Fall-2006",IF((LEFT(E1289,3))="071","Spring-2007",IF((LEFT(E1289,3))="072","Summer-2007",IF((LEFT(E1289,3))="073","Fall-2007",IF((LEFT(E1289,3))="081","Spring-2008",IF((LEFT(E1289,3))="082","Summer-2008",IF((LEFT(E1289,3))="083","Fall-2008",IF((LEFT(E1289,3))="091","Spring-2009",IF((LEFT(E1289,3))="092","Summer-2009",IF((LEFT(E1289,3))="093","Fall-2009",IF((LEFT(E1289,3))="101","Spring-2010",IF((LEFT(E1289,3))="102","Summer-2010",IF((LEFT(E1289,3))="103","Fall-2010",IF((LEFT(E1289,3))="111","Spring-2011",IF((LEFT(E1289,3))="112","Summer-2011",IF((LEFT(E1289,3))="113","Fall-2011",IF((LEFT(E1289,3))="121","Spring-2012",IF((LEFT(E1289,3))="122","Summer-2012",IF((LEFT(E1289,3))="123","Fall-2012",IF((LEFT(E1289,3))="131","Spring-2013",IF((LEFT(E1289,3))="132","Summer-2013",IF((LEFT(E1289,3))="133","Fall-2013",IF((LEFT(E1289,3))="141","Spring-2014",IF((LEFT(E1289,3))="142","Summer-2014",IF((LEFT(E1289,3))="143","Fall-2014",0)))))))))))))))))))))))))</f>
        <v/>
      </c>
      <c r="H1289" s="77" t="inlineStr">
        <is>
          <t>Spring 2014</t>
        </is>
      </c>
      <c r="I1289" s="71" t="inlineStr">
        <is>
          <t>-</t>
        </is>
      </c>
      <c r="J1289" s="77" t="inlineStr">
        <is>
          <t>-</t>
        </is>
      </c>
      <c r="K1289" s="77" t="inlineStr">
        <is>
          <t>-</t>
        </is>
      </c>
      <c r="L1289" s="77" t="inlineStr">
        <is>
          <t>Vill: Khaleast, PO: 
Munshigang, Munshiganj</t>
        </is>
      </c>
      <c r="M1289" s="76" t="inlineStr">
        <is>
          <t>8801935220739</t>
        </is>
      </c>
      <c r="N1289" s="77" t="inlineStr">
        <is>
          <t>mamataz739@gmail.com</t>
        </is>
      </c>
    </row>
    <row customHeight="1" ht="12.75" r="1290" s="161">
      <c r="A1290" s="10" t="n"/>
      <c r="B1290" s="85" t="n">
        <v>1293</v>
      </c>
      <c r="C1290" s="77" t="n"/>
      <c r="D1290" s="98" t="inlineStr">
        <is>
          <t>Mahataz Chowdhury</t>
        </is>
      </c>
      <c r="E1290" s="98" t="inlineStr">
        <is>
          <t>102-10-603</t>
        </is>
      </c>
      <c r="F1290" s="49">
        <f>IF((MID(E1290,5,2))="10","ENG",IF((MID(E1290,5,2))="11","BBA",IF((MID(E1290,5,2))="12","MBA(E)",IF((MID(E1290,5,2))="14","MBA",IF((MID(E1290,5,2))="15","CSE",IF((MID(E1290,5,2))="16","CIS",IF((MID(E1290,5,2))="17","MS-MIS",IF((MID(E1290,5,2))="18","B.COM",IF((MID(E1290,5,2))="19","ETE",IF((MID(E1290,5,2))="20","CS",IF((MID(E1290,5,2))="21","MA-ENG(P)",IF((MID(E1290,5,2))="22","MA-ENG(F)",IF((MID(E1290,5,2))="23","TE",IF((MID(E1290,5,2))="24","JMC",IF((MID(E1290,5,2))="25","MS-CSE",IF((MID(E1290,5,2))="26","LLB(H)",IF((MID(E1290,5,2))="27","BRE",IF((MID(E1290,5,2))="28","MSS-JMC",IF((MID(E1290,5,2))="29","PHARMACY",IF((MID(E1290,5,2))="30","ESDM",IF((MID(E1290,5,2))="31","MS-ETE",IF((MID(E1290,5,2))="32","MS-TE",IF((MID(E1290,5,2))="33","EEE",IF((MID(E1290,5,2))="34","NFE",IF((MID(E1290,5,2))="35","SWE",IF((MID(E1290,5,2))="36","LLB(P)",IF((MID(E1290,5,2))="37","LLM(Pre)",IF((MID(E1290,5,2))="38","LLM(F)",IF((MID(E1290,5,2))="39","ICT",IF((MID(E1290,5,2))="40","MTCA",IF((MID(E1290,5,2))="41","MS-PH",IF((MID(E1290,5,2))="42","ARCH",IF((MID(E1290,5,2))="43","THM",IF((MID(E1290,5,2))="44","MS-SWE",IF((MID(E1290,5,2))="45","ENTRE",IF((MID(E1290,5,2))="46","M-PHARM",IF((MID(E1290,5,2))="47","CIVIL-ENG",0)))))))))))))))))))))))))))))))))))))</f>
        <v/>
      </c>
      <c r="G1290" s="90">
        <f>IF((LEFT(E1290,3))="063","Fall-2006",IF((LEFT(E1290,3))="071","Spring-2007",IF((LEFT(E1290,3))="072","Summer-2007",IF((LEFT(E1290,3))="073","Fall-2007",IF((LEFT(E1290,3))="081","Spring-2008",IF((LEFT(E1290,3))="082","Summer-2008",IF((LEFT(E1290,3))="083","Fall-2008",IF((LEFT(E1290,3))="091","Spring-2009",IF((LEFT(E1290,3))="092","Summer-2009",IF((LEFT(E1290,3))="093","Fall-2009",IF((LEFT(E1290,3))="101","Spring-2010",IF((LEFT(E1290,3))="102","Summer-2010",IF((LEFT(E1290,3))="103","Fall-2010",IF((LEFT(E1290,3))="111","Spring-2011",IF((LEFT(E1290,3))="112","Summer-2011",IF((LEFT(E1290,3))="113","Fall-2011",IF((LEFT(E1290,3))="121","Spring-2012",IF((LEFT(E1290,3))="122","Summer-2012",IF((LEFT(E1290,3))="123","Fall-2012",IF((LEFT(E1290,3))="131","Spring-2013",IF((LEFT(E1290,3))="132","Summer-2013",IF((LEFT(E1290,3))="133","Fall-2013",IF((LEFT(E1290,3))="141","Spring-2014",IF((LEFT(E1290,3))="142","Summer-2014",IF((LEFT(E1290,3))="143","Fall-2014",0)))))))))))))))))))))))))</f>
        <v/>
      </c>
      <c r="H1290" s="77" t="inlineStr">
        <is>
          <t>Spring 2014</t>
        </is>
      </c>
      <c r="I1290" s="71" t="inlineStr">
        <is>
          <t>-</t>
        </is>
      </c>
      <c r="J1290" s="77" t="inlineStr">
        <is>
          <t>-</t>
        </is>
      </c>
      <c r="K1290" s="77" t="inlineStr">
        <is>
          <t>-</t>
        </is>
      </c>
      <c r="L1290" s="77" t="inlineStr">
        <is>
          <t>Vill: Khaleast, PO: 
Munshigang, Munshiganj</t>
        </is>
      </c>
      <c r="M1290" s="76" t="inlineStr">
        <is>
          <t>8801935220739</t>
        </is>
      </c>
      <c r="N1290" s="77" t="inlineStr">
        <is>
          <t>mamataz739@gmail.com</t>
        </is>
      </c>
    </row>
    <row customHeight="1" ht="12.75" r="1291" s="161">
      <c r="A1291" s="10" t="n"/>
      <c r="B1291" s="85" t="n">
        <v>1294</v>
      </c>
      <c r="C1291" s="77" t="n"/>
      <c r="D1291" s="98" t="inlineStr">
        <is>
          <t>Ashfaqur Rahaman</t>
        </is>
      </c>
      <c r="E1291" s="98" t="inlineStr">
        <is>
          <t>102-11-1595</t>
        </is>
      </c>
      <c r="F1291" s="49">
        <f>IF((MID(E1291,5,2))="10","ENG",IF((MID(E1291,5,2))="11","BBA",IF((MID(E1291,5,2))="12","MBA(E)",IF((MID(E1291,5,2))="14","MBA",IF((MID(E1291,5,2))="15","CSE",IF((MID(E1291,5,2))="16","CIS",IF((MID(E1291,5,2))="17","MS-MIS",IF((MID(E1291,5,2))="18","B.COM",IF((MID(E1291,5,2))="19","ETE",IF((MID(E1291,5,2))="20","CS",IF((MID(E1291,5,2))="21","MA-ENG(P)",IF((MID(E1291,5,2))="22","MA-ENG(F)",IF((MID(E1291,5,2))="23","TE",IF((MID(E1291,5,2))="24","JMC",IF((MID(E1291,5,2))="25","MS-CSE",IF((MID(E1291,5,2))="26","LLB(H)",IF((MID(E1291,5,2))="27","BRE",IF((MID(E1291,5,2))="28","MSS-JMC",IF((MID(E1291,5,2))="29","PHARMACY",IF((MID(E1291,5,2))="30","ESDM",IF((MID(E1291,5,2))="31","MS-ETE",IF((MID(E1291,5,2))="32","MS-TE",IF((MID(E1291,5,2))="33","EEE",IF((MID(E1291,5,2))="34","NFE",IF((MID(E1291,5,2))="35","SWE",IF((MID(E1291,5,2))="36","LLB(P)",IF((MID(E1291,5,2))="37","LLM(Pre)",IF((MID(E1291,5,2))="38","LLM(F)",IF((MID(E1291,5,2))="39","ICT",IF((MID(E1291,5,2))="40","MTCA",IF((MID(E1291,5,2))="41","MS-PH",IF((MID(E1291,5,2))="42","ARCH",IF((MID(E1291,5,2))="43","THM",IF((MID(E1291,5,2))="44","MS-SWE",IF((MID(E1291,5,2))="45","ENTRE",IF((MID(E1291,5,2))="46","M-PHARM",IF((MID(E1291,5,2))="47","CIVIL-ENG",0)))))))))))))))))))))))))))))))))))))</f>
        <v/>
      </c>
      <c r="G1291" s="90">
        <f>IF((LEFT(E1291,3))="063","Fall-2006",IF((LEFT(E1291,3))="071","Spring-2007",IF((LEFT(E1291,3))="072","Summer-2007",IF((LEFT(E1291,3))="073","Fall-2007",IF((LEFT(E1291,3))="081","Spring-2008",IF((LEFT(E1291,3))="082","Summer-2008",IF((LEFT(E1291,3))="083","Fall-2008",IF((LEFT(E1291,3))="091","Spring-2009",IF((LEFT(E1291,3))="092","Summer-2009",IF((LEFT(E1291,3))="093","Fall-2009",IF((LEFT(E1291,3))="101","Spring-2010",IF((LEFT(E1291,3))="102","Summer-2010",IF((LEFT(E1291,3))="103","Fall-2010",IF((LEFT(E1291,3))="111","Spring-2011",IF((LEFT(E1291,3))="112","Summer-2011",IF((LEFT(E1291,3))="113","Fall-2011",IF((LEFT(E1291,3))="121","Spring-2012",IF((LEFT(E1291,3))="122","Summer-2012",IF((LEFT(E1291,3))="123","Fall-2012",IF((LEFT(E1291,3))="131","Spring-2013",IF((LEFT(E1291,3))="132","Summer-2013",IF((LEFT(E1291,3))="133","Fall-2013",IF((LEFT(E1291,3))="141","Spring-2014",IF((LEFT(E1291,3))="142","Summer-2014",IF((LEFT(E1291,3))="143","Fall-2014",0)))))))))))))))))))))))))</f>
        <v/>
      </c>
      <c r="H1291" s="77" t="inlineStr">
        <is>
          <t>Spring 2015</t>
        </is>
      </c>
      <c r="I1291" s="71" t="inlineStr">
        <is>
          <t>-</t>
        </is>
      </c>
      <c r="J1291" s="77" t="inlineStr">
        <is>
          <t>-</t>
        </is>
      </c>
      <c r="K1291" s="77" t="inlineStr">
        <is>
          <t>H#371/1, Senpara,
Parbata, Mirpur-10, Dhaka</t>
        </is>
      </c>
      <c r="L1291" s="77" t="inlineStr">
        <is>
          <t>H#30/7, Inatabad, R/A,
Habiganj Sadar, Habiganj</t>
        </is>
      </c>
      <c r="M1291" s="76" t="inlineStr">
        <is>
          <t>8801920150224</t>
        </is>
      </c>
      <c r="N1291" s="77" t="inlineStr">
        <is>
          <t>rafidiu@gmail.com</t>
        </is>
      </c>
    </row>
    <row customHeight="1" ht="12.75" r="1292" s="161">
      <c r="A1292" s="10" t="n"/>
      <c r="B1292" s="85" t="n">
        <v>1295</v>
      </c>
      <c r="C1292" s="77" t="n"/>
      <c r="D1292" s="98" t="inlineStr">
        <is>
          <t>Md. Arafat Hossain</t>
        </is>
      </c>
      <c r="E1292" s="98" t="inlineStr">
        <is>
          <t>103-15-1084</t>
        </is>
      </c>
      <c r="F1292" s="49">
        <f>IF((MID(E1292,5,2))="10","ENG",IF((MID(E1292,5,2))="11","BBA",IF((MID(E1292,5,2))="12","MBA(E)",IF((MID(E1292,5,2))="14","MBA",IF((MID(E1292,5,2))="15","CSE",IF((MID(E1292,5,2))="16","CIS",IF((MID(E1292,5,2))="17","MS-MIS",IF((MID(E1292,5,2))="18","B.COM",IF((MID(E1292,5,2))="19","ETE",IF((MID(E1292,5,2))="20","CS",IF((MID(E1292,5,2))="21","MA-ENG(P)",IF((MID(E1292,5,2))="22","MA-ENG(F)",IF((MID(E1292,5,2))="23","TE",IF((MID(E1292,5,2))="24","JMC",IF((MID(E1292,5,2))="25","MS-CSE",IF((MID(E1292,5,2))="26","LLB(H)",IF((MID(E1292,5,2))="27","BRE",IF((MID(E1292,5,2))="28","MSS-JMC",IF((MID(E1292,5,2))="29","PHARMACY",IF((MID(E1292,5,2))="30","ESDM",IF((MID(E1292,5,2))="31","MS-ETE",IF((MID(E1292,5,2))="32","MS-TE",IF((MID(E1292,5,2))="33","EEE",IF((MID(E1292,5,2))="34","NFE",IF((MID(E1292,5,2))="35","SWE",IF((MID(E1292,5,2))="36","LLB(P)",IF((MID(E1292,5,2))="37","LLM(Pre)",IF((MID(E1292,5,2))="38","LLM(F)",IF((MID(E1292,5,2))="39","ICT",IF((MID(E1292,5,2))="40","MTCA",IF((MID(E1292,5,2))="41","MS-PH",IF((MID(E1292,5,2))="42","ARCH",IF((MID(E1292,5,2))="43","THM",IF((MID(E1292,5,2))="44","MS-SWE",IF((MID(E1292,5,2))="45","ENTRE",IF((MID(E1292,5,2))="46","M-PHARM",IF((MID(E1292,5,2))="47","CIVIL-ENG",0)))))))))))))))))))))))))))))))))))))</f>
        <v/>
      </c>
      <c r="G1292" s="90">
        <f>IF((LEFT(E1292,3))="063","Fall-2006",IF((LEFT(E1292,3))="071","Spring-2007",IF((LEFT(E1292,3))="072","Summer-2007",IF((LEFT(E1292,3))="073","Fall-2007",IF((LEFT(E1292,3))="081","Spring-2008",IF((LEFT(E1292,3))="082","Summer-2008",IF((LEFT(E1292,3))="083","Fall-2008",IF((LEFT(E1292,3))="091","Spring-2009",IF((LEFT(E1292,3))="092","Summer-2009",IF((LEFT(E1292,3))="093","Fall-2009",IF((LEFT(E1292,3))="101","Spring-2010",IF((LEFT(E1292,3))="102","Summer-2010",IF((LEFT(E1292,3))="103","Fall-2010",IF((LEFT(E1292,3))="111","Spring-2011",IF((LEFT(E1292,3))="112","Summer-2011",IF((LEFT(E1292,3))="113","Fall-2011",IF((LEFT(E1292,3))="121","Spring-2012",IF((LEFT(E1292,3))="122","Summer-2012",IF((LEFT(E1292,3))="123","Fall-2012",IF((LEFT(E1292,3))="131","Spring-2013",IF((LEFT(E1292,3))="132","Summer-2013",IF((LEFT(E1292,3))="133","Fall-2013",IF((LEFT(E1292,3))="141","Spring-2014",IF((LEFT(E1292,3))="142","Summer-2014",IF((LEFT(E1292,3))="143","Fall-2014",0)))))))))))))))))))))))))</f>
        <v/>
      </c>
      <c r="H1292" s="77" t="inlineStr">
        <is>
          <t>Summer
2015</t>
        </is>
      </c>
      <c r="I1292" s="71" t="inlineStr">
        <is>
          <t>-</t>
        </is>
      </c>
      <c r="J1292" s="77" t="inlineStr">
        <is>
          <t>-</t>
        </is>
      </c>
      <c r="K1292" s="77" t="inlineStr">
        <is>
          <t>Plot#214, South Jatrabari
(Kutubkhali), Demra,Dhaka</t>
        </is>
      </c>
      <c r="L1292" s="77" t="inlineStr">
        <is>
          <t>Plot#214, South Jatrabari
(Kutubkhali), Demra,Dhaka</t>
        </is>
      </c>
      <c r="M1292" s="76" t="inlineStr">
        <is>
          <t>8801681278782</t>
        </is>
      </c>
      <c r="N1292" s="77" t="inlineStr">
        <is>
          <t>emonarafat@gmail.com</t>
        </is>
      </c>
    </row>
    <row customHeight="1" ht="12.75" r="1293" s="161">
      <c r="A1293" s="10" t="n"/>
      <c r="B1293" s="85" t="n">
        <v>1296</v>
      </c>
      <c r="C1293" s="77" t="n"/>
      <c r="D1293" s="98" t="inlineStr">
        <is>
          <t>Md. Habibur Rahman</t>
        </is>
      </c>
      <c r="E1293" s="98" t="inlineStr">
        <is>
          <t>103-15-1106</t>
        </is>
      </c>
      <c r="F1293" s="49">
        <f>IF((MID(E1293,5,2))="10","ENG",IF((MID(E1293,5,2))="11","BBA",IF((MID(E1293,5,2))="12","MBA(E)",IF((MID(E1293,5,2))="14","MBA",IF((MID(E1293,5,2))="15","CSE",IF((MID(E1293,5,2))="16","CIS",IF((MID(E1293,5,2))="17","MS-MIS",IF((MID(E1293,5,2))="18","B.COM",IF((MID(E1293,5,2))="19","ETE",IF((MID(E1293,5,2))="20","CS",IF((MID(E1293,5,2))="21","MA-ENG(P)",IF((MID(E1293,5,2))="22","MA-ENG(F)",IF((MID(E1293,5,2))="23","TE",IF((MID(E1293,5,2))="24","JMC",IF((MID(E1293,5,2))="25","MS-CSE",IF((MID(E1293,5,2))="26","LLB(H)",IF((MID(E1293,5,2))="27","BRE",IF((MID(E1293,5,2))="28","MSS-JMC",IF((MID(E1293,5,2))="29","PHARMACY",IF((MID(E1293,5,2))="30","ESDM",IF((MID(E1293,5,2))="31","MS-ETE",IF((MID(E1293,5,2))="32","MS-TE",IF((MID(E1293,5,2))="33","EEE",IF((MID(E1293,5,2))="34","NFE",IF((MID(E1293,5,2))="35","SWE",IF((MID(E1293,5,2))="36","LLB(P)",IF((MID(E1293,5,2))="37","LLM(Pre)",IF((MID(E1293,5,2))="38","LLM(F)",IF((MID(E1293,5,2))="39","ICT",IF((MID(E1293,5,2))="40","MTCA",IF((MID(E1293,5,2))="41","MS-PH",IF((MID(E1293,5,2))="42","ARCH",IF((MID(E1293,5,2))="43","THM",IF((MID(E1293,5,2))="44","MS-SWE",IF((MID(E1293,5,2))="45","ENTRE",IF((MID(E1293,5,2))="46","M-PHARM",IF((MID(E1293,5,2))="47","CIVIL-ENG",0)))))))))))))))))))))))))))))))))))))</f>
        <v/>
      </c>
      <c r="G1293" s="90">
        <f>IF((LEFT(E1293,3))="063","Fall-2006",IF((LEFT(E1293,3))="071","Spring-2007",IF((LEFT(E1293,3))="072","Summer-2007",IF((LEFT(E1293,3))="073","Fall-2007",IF((LEFT(E1293,3))="081","Spring-2008",IF((LEFT(E1293,3))="082","Summer-2008",IF((LEFT(E1293,3))="083","Fall-2008",IF((LEFT(E1293,3))="091","Spring-2009",IF((LEFT(E1293,3))="092","Summer-2009",IF((LEFT(E1293,3))="093","Fall-2009",IF((LEFT(E1293,3))="101","Spring-2010",IF((LEFT(E1293,3))="102","Summer-2010",IF((LEFT(E1293,3))="103","Fall-2010",IF((LEFT(E1293,3))="111","Spring-2011",IF((LEFT(E1293,3))="112","Summer-2011",IF((LEFT(E1293,3))="113","Fall-2011",IF((LEFT(E1293,3))="121","Spring-2012",IF((LEFT(E1293,3))="122","Summer-2012",IF((LEFT(E1293,3))="123","Fall-2012",IF((LEFT(E1293,3))="131","Spring-2013",IF((LEFT(E1293,3))="132","Summer-2013",IF((LEFT(E1293,3))="133","Fall-2013",IF((LEFT(E1293,3))="141","Spring-2014",IF((LEFT(E1293,3))="142","Summer-2014",IF((LEFT(E1293,3))="143","Fall-2014",0)))))))))))))))))))))))))</f>
        <v/>
      </c>
      <c r="H1293" s="77" t="inlineStr">
        <is>
          <t>Summer
2014</t>
        </is>
      </c>
      <c r="I1293" s="71" t="inlineStr">
        <is>
          <t>Nuibotu Ltd.</t>
        </is>
      </c>
      <c r="J1293" s="77" t="inlineStr">
        <is>
          <t>SreedNut</t>
        </is>
      </c>
      <c r="K1293" s="77" t="inlineStr">
        <is>
          <t>63/3, Lake Circus,
Kalabagan, Dhanmondi,
Dhaka-1205</t>
        </is>
      </c>
      <c r="L1293" s="77" t="inlineStr">
        <is>
          <t>Vill: Hazar Bighi, PO: 
Azmatpur, Shibganj, 
Chapainawabganj</t>
        </is>
      </c>
      <c r="M1293" s="76" t="inlineStr">
        <is>
          <t>8801722313644</t>
        </is>
      </c>
      <c r="N1293" s="77" t="inlineStr">
        <is>
          <t>habib_1106@diu.edu.bd</t>
        </is>
      </c>
    </row>
    <row customHeight="1" ht="12.75" r="1294" s="161">
      <c r="A1294" s="10" t="n"/>
      <c r="B1294" s="85" t="n">
        <v>1297</v>
      </c>
      <c r="C1294" s="77" t="n"/>
      <c r="D1294" s="98" t="inlineStr">
        <is>
          <t>Samsul H....</t>
        </is>
      </c>
      <c r="E1294" s="98" t="inlineStr">
        <is>
          <t>112-26-304</t>
        </is>
      </c>
      <c r="F1294" s="49">
        <f>IF((MID(E1294,5,2))="10","ENG",IF((MID(E1294,5,2))="11","BBA",IF((MID(E1294,5,2))="12","MBA(E)",IF((MID(E1294,5,2))="14","MBA",IF((MID(E1294,5,2))="15","CSE",IF((MID(E1294,5,2))="16","CIS",IF((MID(E1294,5,2))="17","MS-MIS",IF((MID(E1294,5,2))="18","B.COM",IF((MID(E1294,5,2))="19","ETE",IF((MID(E1294,5,2))="20","CS",IF((MID(E1294,5,2))="21","MA-ENG(P)",IF((MID(E1294,5,2))="22","MA-ENG(F)",IF((MID(E1294,5,2))="23","TE",IF((MID(E1294,5,2))="24","JMC",IF((MID(E1294,5,2))="25","MS-CSE",IF((MID(E1294,5,2))="26","LLB(H)",IF((MID(E1294,5,2))="27","BRE",IF((MID(E1294,5,2))="28","MSS-JMC",IF((MID(E1294,5,2))="29","PHARMACY",IF((MID(E1294,5,2))="30","ESDM",IF((MID(E1294,5,2))="31","MS-ETE",IF((MID(E1294,5,2))="32","MS-TE",IF((MID(E1294,5,2))="33","EEE",IF((MID(E1294,5,2))="34","NFE",IF((MID(E1294,5,2))="35","SWE",IF((MID(E1294,5,2))="36","LLB(P)",IF((MID(E1294,5,2))="37","LLM(Pre)",IF((MID(E1294,5,2))="38","LLM(F)",IF((MID(E1294,5,2))="39","ICT",IF((MID(E1294,5,2))="40","MTCA",IF((MID(E1294,5,2))="41","MS-PH",IF((MID(E1294,5,2))="42","ARCH",IF((MID(E1294,5,2))="43","THM",IF((MID(E1294,5,2))="44","MS-SWE",IF((MID(E1294,5,2))="45","ENTRE",IF((MID(E1294,5,2))="46","M-PHARM",IF((MID(E1294,5,2))="47","CIVIL-ENG",0)))))))))))))))))))))))))))))))))))))</f>
        <v/>
      </c>
      <c r="G1294" s="90">
        <f>IF((LEFT(E1294,3))="063","Fall-2006",IF((LEFT(E1294,3))="071","Spring-2007",IF((LEFT(E1294,3))="072","Summer-2007",IF((LEFT(E1294,3))="073","Fall-2007",IF((LEFT(E1294,3))="081","Spring-2008",IF((LEFT(E1294,3))="082","Summer-2008",IF((LEFT(E1294,3))="083","Fall-2008",IF((LEFT(E1294,3))="091","Spring-2009",IF((LEFT(E1294,3))="092","Summer-2009",IF((LEFT(E1294,3))="093","Fall-2009",IF((LEFT(E1294,3))="101","Spring-2010",IF((LEFT(E1294,3))="102","Summer-2010",IF((LEFT(E1294,3))="103","Fall-2010",IF((LEFT(E1294,3))="111","Spring-2011",IF((LEFT(E1294,3))="112","Summer-2011",IF((LEFT(E1294,3))="113","Fall-2011",IF((LEFT(E1294,3))="121","Spring-2012",IF((LEFT(E1294,3))="122","Summer-2012",IF((LEFT(E1294,3))="123","Fall-2012",IF((LEFT(E1294,3))="131","Spring-2013",IF((LEFT(E1294,3))="132","Summer-2013",IF((LEFT(E1294,3))="133","Fall-2013",IF((LEFT(E1294,3))="141","Spring-2014",IF((LEFT(E1294,3))="142","Summer-2014",IF((LEFT(E1294,3))="143","Fall-2014",0)))))))))))))))))))))))))</f>
        <v/>
      </c>
      <c r="H1294" s="77" t="inlineStr">
        <is>
          <t>Summer
2015</t>
        </is>
      </c>
      <c r="I1294" s="71" t="inlineStr">
        <is>
          <t>-</t>
        </is>
      </c>
      <c r="J1294" s="77" t="inlineStr">
        <is>
          <t>-</t>
        </is>
      </c>
      <c r="K1294" s="77" t="inlineStr">
        <is>
          <t>Samalpur, Kaliganj,
Gazipur-1723</t>
        </is>
      </c>
      <c r="L1294" s="77" t="inlineStr">
        <is>
          <t>Samalpur, Kaliganj,
Gazipur-1723</t>
        </is>
      </c>
      <c r="M1294" s="76" t="inlineStr">
        <is>
          <t>8801726226775</t>
        </is>
      </c>
      <c r="N1294" s="77" t="inlineStr">
        <is>
          <t>samsul26-304@diu.edu.bd</t>
        </is>
      </c>
    </row>
    <row customHeight="1" ht="38.25" r="1295" s="161">
      <c r="A1295" s="10" t="n"/>
      <c r="B1295" s="85" t="n">
        <v>1298</v>
      </c>
      <c r="C1295" s="77" t="n"/>
      <c r="D1295" s="98" t="inlineStr">
        <is>
          <t>Saleh Ahmad</t>
        </is>
      </c>
      <c r="E1295" s="98" t="inlineStr">
        <is>
          <t>123-41-011</t>
        </is>
      </c>
      <c r="F1295" s="49">
        <f>IF((MID(E1295,5,2))="10","ENG",IF((MID(E1295,5,2))="11","BBA",IF((MID(E1295,5,2))="12","MBA(E)",IF((MID(E1295,5,2))="14","MBA",IF((MID(E1295,5,2))="15","CSE",IF((MID(E1295,5,2))="16","CIS",IF((MID(E1295,5,2))="17","MS-MIS",IF((MID(E1295,5,2))="18","B.COM",IF((MID(E1295,5,2))="19","ETE",IF((MID(E1295,5,2))="20","CS",IF((MID(E1295,5,2))="21","MA-ENG(P)",IF((MID(E1295,5,2))="22","MA-ENG(F)",IF((MID(E1295,5,2))="23","TE",IF((MID(E1295,5,2))="24","JMC",IF((MID(E1295,5,2))="25","MS-CSE",IF((MID(E1295,5,2))="26","LLB(H)",IF((MID(E1295,5,2))="27","BRE",IF((MID(E1295,5,2))="28","MSS-JMC",IF((MID(E1295,5,2))="29","PHARMACY",IF((MID(E1295,5,2))="30","ESDM",IF((MID(E1295,5,2))="31","MS-ETE",IF((MID(E1295,5,2))="32","MS-TE",IF((MID(E1295,5,2))="33","EEE",IF((MID(E1295,5,2))="34","NFE",IF((MID(E1295,5,2))="35","SWE",IF((MID(E1295,5,2))="36","LLB(P)",IF((MID(E1295,5,2))="37","LLM(Pre)",IF((MID(E1295,5,2))="38","LLM(F)",IF((MID(E1295,5,2))="39","ICT",IF((MID(E1295,5,2))="40","MTCA",IF((MID(E1295,5,2))="41","MS-PH",IF((MID(E1295,5,2))="42","ARCH",IF((MID(E1295,5,2))="43","THM",IF((MID(E1295,5,2))="44","MS-SWE",IF((MID(E1295,5,2))="45","ENTRE",IF((MID(E1295,5,2))="46","M-PHARM",IF((MID(E1295,5,2))="47","CIVIL-ENG",0)))))))))))))))))))))))))))))))))))))</f>
        <v/>
      </c>
      <c r="G1295" s="90">
        <f>IF((LEFT(E1295,3))="063","Fall-2006",IF((LEFT(E1295,3))="071","Spring-2007",IF((LEFT(E1295,3))="072","Summer-2007",IF((LEFT(E1295,3))="073","Fall-2007",IF((LEFT(E1295,3))="081","Spring-2008",IF((LEFT(E1295,3))="082","Summer-2008",IF((LEFT(E1295,3))="083","Fall-2008",IF((LEFT(E1295,3))="091","Spring-2009",IF((LEFT(E1295,3))="092","Summer-2009",IF((LEFT(E1295,3))="093","Fall-2009",IF((LEFT(E1295,3))="101","Spring-2010",IF((LEFT(E1295,3))="102","Summer-2010",IF((LEFT(E1295,3))="103","Fall-2010",IF((LEFT(E1295,3))="111","Spring-2011",IF((LEFT(E1295,3))="112","Summer-2011",IF((LEFT(E1295,3))="113","Fall-2011",IF((LEFT(E1295,3))="121","Spring-2012",IF((LEFT(E1295,3))="122","Summer-2012",IF((LEFT(E1295,3))="123","Fall-2012",IF((LEFT(E1295,3))="131","Spring-2013",IF((LEFT(E1295,3))="132","Summer-2013",IF((LEFT(E1295,3))="133","Fall-2013",IF((LEFT(E1295,3))="141","Spring-2014",IF((LEFT(E1295,3))="142","Summer-2014",IF((LEFT(E1295,3))="143","Fall-2014",0)))))))))))))))))))))))))</f>
        <v/>
      </c>
      <c r="H1295" s="77" t="inlineStr">
        <is>
          <t>Summer
2014</t>
        </is>
      </c>
      <c r="I1295" s="71" t="inlineStr">
        <is>
          <t>Holy Family Red 
Crescent Medical
College</t>
        </is>
      </c>
      <c r="J1295" s="77" t="inlineStr">
        <is>
          <t>EMO</t>
        </is>
      </c>
      <c r="K1295" s="77" t="inlineStr">
        <is>
          <t>H#113, R#4, B#F,
Mirpur-11, Dhaka</t>
        </is>
      </c>
      <c r="L1295" s="77" t="inlineStr">
        <is>
          <t>H#113, R#4, B#F,
Mirpur-11, Dhaka</t>
        </is>
      </c>
      <c r="M1295" s="76" t="inlineStr">
        <is>
          <t>8801552315972</t>
        </is>
      </c>
      <c r="N1295" s="77" t="inlineStr">
        <is>
          <t>saleh.shawon@yahoo.com</t>
        </is>
      </c>
      <c r="Q1295" s="89" t="n"/>
    </row>
    <row customHeight="1" ht="25.5" r="1296" s="161">
      <c r="A1296" s="10" t="n"/>
      <c r="B1296" s="85" t="n">
        <v>1299</v>
      </c>
      <c r="C1296" s="77" t="n"/>
      <c r="D1296" s="98" t="inlineStr">
        <is>
          <t>Imran Khan Emon</t>
        </is>
      </c>
      <c r="E1296" s="98" t="inlineStr">
        <is>
          <t>103-15-1100</t>
        </is>
      </c>
      <c r="F1296" s="49">
        <f>IF((MID(E1296,5,2))="10","ENG",IF((MID(E1296,5,2))="11","BBA",IF((MID(E1296,5,2))="12","MBA(E)",IF((MID(E1296,5,2))="14","MBA",IF((MID(E1296,5,2))="15","CSE",IF((MID(E1296,5,2))="16","CIS",IF((MID(E1296,5,2))="17","MS-MIS",IF((MID(E1296,5,2))="18","B.COM",IF((MID(E1296,5,2))="19","ETE",IF((MID(E1296,5,2))="20","CS",IF((MID(E1296,5,2))="21","MA-ENG(P)",IF((MID(E1296,5,2))="22","MA-ENG(F)",IF((MID(E1296,5,2))="23","TE",IF((MID(E1296,5,2))="24","JMC",IF((MID(E1296,5,2))="25","MS-CSE",IF((MID(E1296,5,2))="26","LLB(H)",IF((MID(E1296,5,2))="27","BRE",IF((MID(E1296,5,2))="28","MSS-JMC",IF((MID(E1296,5,2))="29","PHARMACY",IF((MID(E1296,5,2))="30","ESDM",IF((MID(E1296,5,2))="31","MS-ETE",IF((MID(E1296,5,2))="32","MS-TE",IF((MID(E1296,5,2))="33","EEE",IF((MID(E1296,5,2))="34","NFE",IF((MID(E1296,5,2))="35","SWE",IF((MID(E1296,5,2))="36","LLB(P)",IF((MID(E1296,5,2))="37","LLM(Pre)",IF((MID(E1296,5,2))="38","LLM(F)",IF((MID(E1296,5,2))="39","ICT",IF((MID(E1296,5,2))="40","MTCA",IF((MID(E1296,5,2))="41","MS-PH",IF((MID(E1296,5,2))="42","ARCH",IF((MID(E1296,5,2))="43","THM",IF((MID(E1296,5,2))="44","MS-SWE",IF((MID(E1296,5,2))="45","ENTRE",IF((MID(E1296,5,2))="46","M-PHARM",IF((MID(E1296,5,2))="47","CIVIL-ENG",0)))))))))))))))))))))))))))))))))))))</f>
        <v/>
      </c>
      <c r="G1296" s="90">
        <f>IF((LEFT(E1296,3))="063","Fall-2006",IF((LEFT(E1296,3))="071","Spring-2007",IF((LEFT(E1296,3))="072","Summer-2007",IF((LEFT(E1296,3))="073","Fall-2007",IF((LEFT(E1296,3))="081","Spring-2008",IF((LEFT(E1296,3))="082","Summer-2008",IF((LEFT(E1296,3))="083","Fall-2008",IF((LEFT(E1296,3))="091","Spring-2009",IF((LEFT(E1296,3))="092","Summer-2009",IF((LEFT(E1296,3))="093","Fall-2009",IF((LEFT(E1296,3))="101","Spring-2010",IF((LEFT(E1296,3))="102","Summer-2010",IF((LEFT(E1296,3))="103","Fall-2010",IF((LEFT(E1296,3))="111","Spring-2011",IF((LEFT(E1296,3))="112","Summer-2011",IF((LEFT(E1296,3))="113","Fall-2011",IF((LEFT(E1296,3))="121","Spring-2012",IF((LEFT(E1296,3))="122","Summer-2012",IF((LEFT(E1296,3))="123","Fall-2012",IF((LEFT(E1296,3))="131","Spring-2013",IF((LEFT(E1296,3))="132","Summer-2013",IF((LEFT(E1296,3))="133","Fall-2013",IF((LEFT(E1296,3))="141","Spring-2014",IF((LEFT(E1296,3))="142","Summer-2014",IF((LEFT(E1296,3))="143","Fall-2014",0)))))))))))))))))))))))))</f>
        <v/>
      </c>
      <c r="H1296" s="77" t="inlineStr">
        <is>
          <t>Summer
2015</t>
        </is>
      </c>
      <c r="I1296" s="71" t="inlineStr">
        <is>
          <t>Agami Education 
Foundation</t>
        </is>
      </c>
      <c r="J1296" s="77" t="inlineStr">
        <is>
          <t>Field Officer</t>
        </is>
      </c>
      <c r="K1296" s="77" t="inlineStr">
        <is>
          <t>94/96, Hena Garden,
Janata Housing, Dhaka-1216</t>
        </is>
      </c>
      <c r="L1296" s="77" t="inlineStr">
        <is>
          <t>Vill:Singhoragi, PO:
Elashin, Tangail</t>
        </is>
      </c>
      <c r="M1296" s="76" t="inlineStr">
        <is>
          <t>8801929319004</t>
        </is>
      </c>
      <c r="N1296" s="77" t="inlineStr">
        <is>
          <t>imranemon99@gmail.com</t>
        </is>
      </c>
      <c r="Q1296" s="89" t="n"/>
    </row>
    <row customHeight="1" ht="15" r="1297" s="161">
      <c r="A1297" s="10" t="n"/>
      <c r="B1297" s="85" t="n">
        <v>1300</v>
      </c>
      <c r="C1297" s="77" t="n"/>
      <c r="D1297" s="98" t="inlineStr">
        <is>
          <t>Sabrina Khan</t>
        </is>
      </c>
      <c r="E1297" s="98" t="inlineStr">
        <is>
          <t>103-15-1086</t>
        </is>
      </c>
      <c r="F1297" s="49">
        <f>IF((MID(E1297,5,2))="10","ENG",IF((MID(E1297,5,2))="11","BBA",IF((MID(E1297,5,2))="12","MBA(E)",IF((MID(E1297,5,2))="14","MBA",IF((MID(E1297,5,2))="15","CSE",IF((MID(E1297,5,2))="16","CIS",IF((MID(E1297,5,2))="17","MS-MIS",IF((MID(E1297,5,2))="18","B.COM",IF((MID(E1297,5,2))="19","ETE",IF((MID(E1297,5,2))="20","CS",IF((MID(E1297,5,2))="21","MA-ENG(P)",IF((MID(E1297,5,2))="22","MA-ENG(F)",IF((MID(E1297,5,2))="23","TE",IF((MID(E1297,5,2))="24","JMC",IF((MID(E1297,5,2))="25","MS-CSE",IF((MID(E1297,5,2))="26","LLB(H)",IF((MID(E1297,5,2))="27","BRE",IF((MID(E1297,5,2))="28","MSS-JMC",IF((MID(E1297,5,2))="29","PHARMACY",IF((MID(E1297,5,2))="30","ESDM",IF((MID(E1297,5,2))="31","MS-ETE",IF((MID(E1297,5,2))="32","MS-TE",IF((MID(E1297,5,2))="33","EEE",IF((MID(E1297,5,2))="34","NFE",IF((MID(E1297,5,2))="35","SWE",IF((MID(E1297,5,2))="36","LLB(P)",IF((MID(E1297,5,2))="37","LLM(Pre)",IF((MID(E1297,5,2))="38","LLM(F)",IF((MID(E1297,5,2))="39","ICT",IF((MID(E1297,5,2))="40","MTCA",IF((MID(E1297,5,2))="41","MS-PH",IF((MID(E1297,5,2))="42","ARCH",IF((MID(E1297,5,2))="43","THM",IF((MID(E1297,5,2))="44","MS-SWE",IF((MID(E1297,5,2))="45","ENTRE",IF((MID(E1297,5,2))="46","M-PHARM",IF((MID(E1297,5,2))="47","CIVIL-ENG",0)))))))))))))))))))))))))))))))))))))</f>
        <v/>
      </c>
      <c r="G1297" s="90">
        <f>IF((LEFT(E1297,3))="063","Fall-2006",IF((LEFT(E1297,3))="071","Spring-2007",IF((LEFT(E1297,3))="072","Summer-2007",IF((LEFT(E1297,3))="073","Fall-2007",IF((LEFT(E1297,3))="081","Spring-2008",IF((LEFT(E1297,3))="082","Summer-2008",IF((LEFT(E1297,3))="083","Fall-2008",IF((LEFT(E1297,3))="091","Spring-2009",IF((LEFT(E1297,3))="092","Summer-2009",IF((LEFT(E1297,3))="093","Fall-2009",IF((LEFT(E1297,3))="101","Spring-2010",IF((LEFT(E1297,3))="102","Summer-2010",IF((LEFT(E1297,3))="103","Fall-2010",IF((LEFT(E1297,3))="111","Spring-2011",IF((LEFT(E1297,3))="112","Summer-2011",IF((LEFT(E1297,3))="113","Fall-2011",IF((LEFT(E1297,3))="121","Spring-2012",IF((LEFT(E1297,3))="122","Summer-2012",IF((LEFT(E1297,3))="123","Fall-2012",IF((LEFT(E1297,3))="131","Spring-2013",IF((LEFT(E1297,3))="132","Summer-2013",IF((LEFT(E1297,3))="133","Fall-2013",IF((LEFT(E1297,3))="141","Spring-2014",IF((LEFT(E1297,3))="142","Summer-2014",IF((LEFT(E1297,3))="143","Fall-2014",0)))))))))))))))))))))))))</f>
        <v/>
      </c>
      <c r="H1297" s="77" t="inlineStr">
        <is>
          <t>Fall 2014</t>
        </is>
      </c>
      <c r="I1297" s="71" t="inlineStr">
        <is>
          <t>-</t>
        </is>
      </c>
      <c r="J1297" s="77" t="inlineStr">
        <is>
          <t>-</t>
        </is>
      </c>
      <c r="K1297" s="77" t="inlineStr">
        <is>
          <t>Dominno-Estrella, F#12,
F#E9, Elephant Road,
New Market, Dhaka-1205</t>
        </is>
      </c>
      <c r="L1297" s="77" t="inlineStr">
        <is>
          <t>Dominno-Estrella, F#12,
F#E9, Elephant Road,
New Market, Dhaka-1205</t>
        </is>
      </c>
      <c r="M1297" s="76" t="inlineStr">
        <is>
          <t>8801707744750</t>
        </is>
      </c>
      <c r="N1297" s="77" t="inlineStr">
        <is>
          <t>khan.senjuti@gmail.com</t>
        </is>
      </c>
      <c r="Q1297" s="89" t="n"/>
    </row>
    <row customHeight="1" ht="15" r="1298" s="161">
      <c r="A1298" s="84" t="n"/>
      <c r="B1298" s="85" t="n">
        <v>1301</v>
      </c>
      <c r="C1298" s="85" t="n"/>
      <c r="D1298" s="86" t="inlineStr">
        <is>
          <t>Afrina Yeasmen</t>
        </is>
      </c>
      <c r="E1298" s="86" t="inlineStr">
        <is>
          <t>103-15-1104</t>
        </is>
      </c>
      <c r="F1298" s="49">
        <f>IF((MID(E1298,5,2))="10","ENG",IF((MID(E1298,5,2))="11","BBA",IF((MID(E1298,5,2))="12","MBA(E)",IF((MID(E1298,5,2))="14","MBA",IF((MID(E1298,5,2))="15","CSE",IF((MID(E1298,5,2))="16","CIS",IF((MID(E1298,5,2))="17","MS-MIS",IF((MID(E1298,5,2))="18","B.COM",IF((MID(E1298,5,2))="19","ETE",IF((MID(E1298,5,2))="20","CS",IF((MID(E1298,5,2))="21","MA-ENG(P)",IF((MID(E1298,5,2))="22","MA-ENG(F)",IF((MID(E1298,5,2))="23","TE",IF((MID(E1298,5,2))="24","JMC",IF((MID(E1298,5,2))="25","MS-CSE",IF((MID(E1298,5,2))="26","LLB(H)",IF((MID(E1298,5,2))="27","BRE",IF((MID(E1298,5,2))="28","MSS-JMC",IF((MID(E1298,5,2))="29","PHARMACY",IF((MID(E1298,5,2))="30","ESDM",IF((MID(E1298,5,2))="31","MS-ETE",IF((MID(E1298,5,2))="32","MS-TE",IF((MID(E1298,5,2))="33","EEE",IF((MID(E1298,5,2))="34","NFE",IF((MID(E1298,5,2))="35","SWE",IF((MID(E1298,5,2))="36","LLB(P)",IF((MID(E1298,5,2))="37","LLM(Pre)",IF((MID(E1298,5,2))="38","LLM(F)",IF((MID(E1298,5,2))="39","ICT",IF((MID(E1298,5,2))="40","MTCA",IF((MID(E1298,5,2))="41","MS-PH",IF((MID(E1298,5,2))="42","ARCH",IF((MID(E1298,5,2))="43","THM",IF((MID(E1298,5,2))="44","MS-SWE",IF((MID(E1298,5,2))="45","ENTRE",IF((MID(E1298,5,2))="46","M-PHARM",IF((MID(E1298,5,2))="47","CIVIL-ENG",0)))))))))))))))))))))))))))))))))))))</f>
        <v/>
      </c>
      <c r="G1298" s="90">
        <f>IF((LEFT(E1298,3))="063","Fall-2006",IF((LEFT(E1298,3))="071","Spring-2007",IF((LEFT(E1298,3))="072","Summer-2007",IF((LEFT(E1298,3))="073","Fall-2007",IF((LEFT(E1298,3))="081","Spring-2008",IF((LEFT(E1298,3))="082","Summer-2008",IF((LEFT(E1298,3))="083","Fall-2008",IF((LEFT(E1298,3))="091","Spring-2009",IF((LEFT(E1298,3))="092","Summer-2009",IF((LEFT(E1298,3))="093","Fall-2009",IF((LEFT(E1298,3))="101","Spring-2010",IF((LEFT(E1298,3))="102","Summer-2010",IF((LEFT(E1298,3))="103","Fall-2010",IF((LEFT(E1298,3))="111","Spring-2011",IF((LEFT(E1298,3))="112","Summer-2011",IF((LEFT(E1298,3))="113","Fall-2011",IF((LEFT(E1298,3))="121","Spring-2012",IF((LEFT(E1298,3))="122","Summer-2012",IF((LEFT(E1298,3))="123","Fall-2012",IF((LEFT(E1298,3))="131","Spring-2013",IF((LEFT(E1298,3))="132","Summer-2013",IF((LEFT(E1298,3))="133","Fall-2013",IF((LEFT(E1298,3))="141","Spring-2014",IF((LEFT(E1298,3))="142","Summer-2014",IF((LEFT(E1298,3))="143","Fall-2014",0)))))))))))))))))))))))))</f>
        <v/>
      </c>
      <c r="H1298" s="85" t="inlineStr">
        <is>
          <t>Summer-2015</t>
        </is>
      </c>
      <c r="I1298" s="85" t="inlineStr">
        <is>
          <t>-</t>
        </is>
      </c>
      <c r="J1298" s="85" t="inlineStr">
        <is>
          <t>-</t>
        </is>
      </c>
      <c r="K1298" s="90" t="inlineStr">
        <is>
          <t>B-115/C-5, Motijheel 
AGB Colony, Dhaka-1000</t>
        </is>
      </c>
      <c r="L1298" s="90" t="inlineStr">
        <is>
          <t>B-115/C-5, Motijheel 
AGB Colony, Dhaka-1000</t>
        </is>
      </c>
      <c r="M1298" s="120" t="n">
        <v>1675248137</v>
      </c>
      <c r="N1298" s="88">
        <f>HYPERLINK("mailto:afrinyeasmen@gmail.com","afrinyeasmen@gmail.com")</f>
        <v/>
      </c>
      <c r="O1298" s="89" t="n"/>
      <c r="P1298" s="89" t="n"/>
      <c r="Q1298" s="89" t="n"/>
      <c r="R1298" s="89" t="n"/>
      <c r="S1298" s="89" t="n"/>
      <c r="T1298" s="89" t="n"/>
      <c r="U1298" s="89" t="n"/>
      <c r="V1298" s="89" t="n"/>
      <c r="W1298" s="89" t="n"/>
      <c r="X1298" s="89" t="n"/>
      <c r="Y1298" s="89" t="n"/>
      <c r="Z1298" s="89" t="n"/>
      <c r="AA1298" s="89" t="n"/>
      <c r="AB1298" s="89" t="n"/>
    </row>
    <row customHeight="1" ht="15" r="1299" s="161">
      <c r="A1299" s="84" t="n"/>
      <c r="B1299" s="85" t="n">
        <v>1302</v>
      </c>
      <c r="C1299" s="85" t="n"/>
      <c r="D1299" s="86" t="inlineStr">
        <is>
          <t>Atia Fairooz</t>
        </is>
      </c>
      <c r="E1299" s="86" t="inlineStr">
        <is>
          <t>103-15-1102</t>
        </is>
      </c>
      <c r="F1299" s="49">
        <f>IF((MID(E1299,5,2))="10","ENG",IF((MID(E1299,5,2))="11","BBA",IF((MID(E1299,5,2))="12","MBA(E)",IF((MID(E1299,5,2))="14","MBA",IF((MID(E1299,5,2))="15","CSE",IF((MID(E1299,5,2))="16","CIS",IF((MID(E1299,5,2))="17","MS-MIS",IF((MID(E1299,5,2))="18","B.COM",IF((MID(E1299,5,2))="19","ETE",IF((MID(E1299,5,2))="20","CS",IF((MID(E1299,5,2))="21","MA-ENG(P)",IF((MID(E1299,5,2))="22","MA-ENG(F)",IF((MID(E1299,5,2))="23","TE",IF((MID(E1299,5,2))="24","JMC",IF((MID(E1299,5,2))="25","MS-CSE",IF((MID(E1299,5,2))="26","LLB(H)",IF((MID(E1299,5,2))="27","BRE",IF((MID(E1299,5,2))="28","MSS-JMC",IF((MID(E1299,5,2))="29","PHARMACY",IF((MID(E1299,5,2))="30","ESDM",IF((MID(E1299,5,2))="31","MS-ETE",IF((MID(E1299,5,2))="32","MS-TE",IF((MID(E1299,5,2))="33","EEE",IF((MID(E1299,5,2))="34","NFE",IF((MID(E1299,5,2))="35","SWE",IF((MID(E1299,5,2))="36","LLB(P)",IF((MID(E1299,5,2))="37","LLM(Pre)",IF((MID(E1299,5,2))="38","LLM(F)",IF((MID(E1299,5,2))="39","ICT",IF((MID(E1299,5,2))="40","MTCA",IF((MID(E1299,5,2))="41","MS-PH",IF((MID(E1299,5,2))="42","ARCH",IF((MID(E1299,5,2))="43","THM",IF((MID(E1299,5,2))="44","MS-SWE",IF((MID(E1299,5,2))="45","ENTRE",IF((MID(E1299,5,2))="46","M-PHARM",IF((MID(E1299,5,2))="47","CIVIL-ENG",0)))))))))))))))))))))))))))))))))))))</f>
        <v/>
      </c>
      <c r="G1299" s="90">
        <f>IF((LEFT(E1299,3))="063","Fall-2006",IF((LEFT(E1299,3))="071","Spring-2007",IF((LEFT(E1299,3))="072","Summer-2007",IF((LEFT(E1299,3))="073","Fall-2007",IF((LEFT(E1299,3))="081","Spring-2008",IF((LEFT(E1299,3))="082","Summer-2008",IF((LEFT(E1299,3))="083","Fall-2008",IF((LEFT(E1299,3))="091","Spring-2009",IF((LEFT(E1299,3))="092","Summer-2009",IF((LEFT(E1299,3))="093","Fall-2009",IF((LEFT(E1299,3))="101","Spring-2010",IF((LEFT(E1299,3))="102","Summer-2010",IF((LEFT(E1299,3))="103","Fall-2010",IF((LEFT(E1299,3))="111","Spring-2011",IF((LEFT(E1299,3))="112","Summer-2011",IF((LEFT(E1299,3))="113","Fall-2011",IF((LEFT(E1299,3))="121","Spring-2012",IF((LEFT(E1299,3))="122","Summer-2012",IF((LEFT(E1299,3))="123","Fall-2012",IF((LEFT(E1299,3))="131","Spring-2013",IF((LEFT(E1299,3))="132","Summer-2013",IF((LEFT(E1299,3))="133","Fall-2013",IF((LEFT(E1299,3))="141","Spring-2014",IF((LEFT(E1299,3))="142","Summer-2014",IF((LEFT(E1299,3))="143","Fall-2014",0)))))))))))))))))))))))))</f>
        <v/>
      </c>
      <c r="H1299" s="85" t="inlineStr">
        <is>
          <t>Fall-2014</t>
        </is>
      </c>
      <c r="I1299" s="85" t="inlineStr">
        <is>
          <t>-</t>
        </is>
      </c>
      <c r="J1299" s="85" t="inlineStr">
        <is>
          <t>-</t>
        </is>
      </c>
      <c r="K1299" s="90" t="inlineStr">
        <is>
          <t>House-04, Block-B, Ave-01, 
Sec-02, Mirpur, Dhaka-1216</t>
        </is>
      </c>
      <c r="L1299" s="90" t="inlineStr">
        <is>
          <t>House-04, Block-B, Ave-01, Sec-02, Mirpur, Dhaka-1216</t>
        </is>
      </c>
      <c r="M1299" s="120" t="n">
        <v>1676164459</v>
      </c>
      <c r="N1299" s="88">
        <f>HYPERLINK("mailto:atia.fairooz@gmail.com","atia.fairooz@gmail.com")</f>
        <v/>
      </c>
      <c r="O1299" s="89" t="n"/>
      <c r="P1299" s="89" t="n"/>
      <c r="Q1299" s="89" t="n"/>
      <c r="R1299" s="89" t="n"/>
      <c r="S1299" s="89" t="n"/>
      <c r="T1299" s="89" t="n"/>
      <c r="U1299" s="89" t="n"/>
      <c r="V1299" s="89" t="n"/>
      <c r="W1299" s="89" t="n"/>
      <c r="X1299" s="89" t="n"/>
      <c r="Y1299" s="89" t="n"/>
      <c r="Z1299" s="89" t="n"/>
      <c r="AA1299" s="89" t="n"/>
      <c r="AB1299" s="89" t="n"/>
    </row>
    <row customHeight="1" ht="15" r="1300" s="161">
      <c r="A1300" s="84" t="n"/>
      <c r="B1300" s="85" t="n">
        <v>1303</v>
      </c>
      <c r="C1300" s="85" t="n"/>
      <c r="D1300" s="86" t="inlineStr">
        <is>
          <t>Md. Sonet Mia</t>
        </is>
      </c>
      <c r="E1300" s="86" t="inlineStr">
        <is>
          <t>111-23-2449</t>
        </is>
      </c>
      <c r="F1300" s="49">
        <f>IF((MID(E1300,5,2))="10","ENG",IF((MID(E1300,5,2))="11","BBA",IF((MID(E1300,5,2))="12","MBA(E)",IF((MID(E1300,5,2))="14","MBA",IF((MID(E1300,5,2))="15","CSE",IF((MID(E1300,5,2))="16","CIS",IF((MID(E1300,5,2))="17","MS-MIS",IF((MID(E1300,5,2))="18","B.COM",IF((MID(E1300,5,2))="19","ETE",IF((MID(E1300,5,2))="20","CS",IF((MID(E1300,5,2))="21","MA-ENG(P)",IF((MID(E1300,5,2))="22","MA-ENG(F)",IF((MID(E1300,5,2))="23","TE",IF((MID(E1300,5,2))="24","JMC",IF((MID(E1300,5,2))="25","MS-CSE",IF((MID(E1300,5,2))="26","LLB(H)",IF((MID(E1300,5,2))="27","BRE",IF((MID(E1300,5,2))="28","MSS-JMC",IF((MID(E1300,5,2))="29","PHARMACY",IF((MID(E1300,5,2))="30","ESDM",IF((MID(E1300,5,2))="31","MS-ETE",IF((MID(E1300,5,2))="32","MS-TE",IF((MID(E1300,5,2))="33","EEE",IF((MID(E1300,5,2))="34","NFE",IF((MID(E1300,5,2))="35","SWE",IF((MID(E1300,5,2))="36","LLB(P)",IF((MID(E1300,5,2))="37","LLM(Pre)",IF((MID(E1300,5,2))="38","LLM(F)",IF((MID(E1300,5,2))="39","ICT",IF((MID(E1300,5,2))="40","MTCA",IF((MID(E1300,5,2))="41","MS-PH",IF((MID(E1300,5,2))="42","ARCH",IF((MID(E1300,5,2))="43","THM",IF((MID(E1300,5,2))="44","MS-SWE",IF((MID(E1300,5,2))="45","ENTRE",IF((MID(E1300,5,2))="46","M-PHARM",IF((MID(E1300,5,2))="47","CIVIL-ENG",0)))))))))))))))))))))))))))))))))))))</f>
        <v/>
      </c>
      <c r="G1300" s="90">
        <f>IF((LEFT(E1300,3))="063","Fall-2006",IF((LEFT(E1300,3))="071","Spring-2007",IF((LEFT(E1300,3))="072","Summer-2007",IF((LEFT(E1300,3))="073","Fall-2007",IF((LEFT(E1300,3))="081","Spring-2008",IF((LEFT(E1300,3))="082","Summer-2008",IF((LEFT(E1300,3))="083","Fall-2008",IF((LEFT(E1300,3))="091","Spring-2009",IF((LEFT(E1300,3))="092","Summer-2009",IF((LEFT(E1300,3))="093","Fall-2009",IF((LEFT(E1300,3))="101","Spring-2010",IF((LEFT(E1300,3))="102","Summer-2010",IF((LEFT(E1300,3))="103","Fall-2010",IF((LEFT(E1300,3))="111","Spring-2011",IF((LEFT(E1300,3))="112","Summer-2011",IF((LEFT(E1300,3))="113","Fall-2011",IF((LEFT(E1300,3))="121","Spring-2012",IF((LEFT(E1300,3))="122","Summer-2012",IF((LEFT(E1300,3))="123","Fall-2012",IF((LEFT(E1300,3))="131","Spring-2013",IF((LEFT(E1300,3))="132","Summer-2013",IF((LEFT(E1300,3))="133","Fall-2013",IF((LEFT(E1300,3))="141","Spring-2014",IF((LEFT(E1300,3))="142","Summer-2014",IF((LEFT(E1300,3))="143","Fall-2014",0)))))))))))))))))))))))))</f>
        <v/>
      </c>
      <c r="H1300" s="85" t="inlineStr">
        <is>
          <t>Fall</t>
        </is>
      </c>
      <c r="I1300" s="85" t="inlineStr">
        <is>
          <t>-</t>
        </is>
      </c>
      <c r="J1300" s="85" t="inlineStr">
        <is>
          <t>-</t>
        </is>
      </c>
      <c r="K1300" s="90" t="inlineStr">
        <is>
          <t>Priangon Housing 137/112/19A,
 2nd Coloni, Mirpur-1, Mazar road, 
Dhaka-1216</t>
        </is>
      </c>
      <c r="L1300" s="90" t="inlineStr">
        <is>
          <t>Vill: Chiladhorchor, PO: Bhanga, Thana: Bhanga, Dist: Faridpur</t>
        </is>
      </c>
      <c r="M1300" s="120" t="n">
        <v>1715762345</v>
      </c>
      <c r="N1300" s="88">
        <f>HYPERLINK("mailto:sonet515@gmail.com","sonet515@gmail.com")</f>
        <v/>
      </c>
      <c r="O1300" s="89" t="n"/>
      <c r="P1300" s="89" t="n"/>
      <c r="Q1300" s="89" t="n"/>
      <c r="R1300" s="89" t="n"/>
      <c r="S1300" s="89" t="n"/>
      <c r="T1300" s="89" t="n"/>
      <c r="U1300" s="89" t="n"/>
      <c r="V1300" s="89" t="n"/>
      <c r="W1300" s="89" t="n"/>
      <c r="X1300" s="89" t="n"/>
      <c r="Y1300" s="89" t="n"/>
      <c r="Z1300" s="89" t="n"/>
      <c r="AA1300" s="89" t="n"/>
      <c r="AB1300" s="89" t="n"/>
    </row>
    <row customHeight="1" ht="15" r="1301" s="161">
      <c r="A1301" s="84" t="n"/>
      <c r="B1301" s="85" t="n">
        <v>1304</v>
      </c>
      <c r="C1301" s="85" t="n"/>
      <c r="D1301" s="86" t="inlineStr">
        <is>
          <t xml:space="preserve">Khalid Shaifullah </t>
        </is>
      </c>
      <c r="E1301" s="86" t="inlineStr">
        <is>
          <t>112-23-2552</t>
        </is>
      </c>
      <c r="F1301" s="49">
        <f>IF((MID(E1301,5,2))="10","ENG",IF((MID(E1301,5,2))="11","BBA",IF((MID(E1301,5,2))="12","MBA(E)",IF((MID(E1301,5,2))="14","MBA",IF((MID(E1301,5,2))="15","CSE",IF((MID(E1301,5,2))="16","CIS",IF((MID(E1301,5,2))="17","MS-MIS",IF((MID(E1301,5,2))="18","B.COM",IF((MID(E1301,5,2))="19","ETE",IF((MID(E1301,5,2))="20","CS",IF((MID(E1301,5,2))="21","MA-ENG(P)",IF((MID(E1301,5,2))="22","MA-ENG(F)",IF((MID(E1301,5,2))="23","TE",IF((MID(E1301,5,2))="24","JMC",IF((MID(E1301,5,2))="25","MS-CSE",IF((MID(E1301,5,2))="26","LLB(H)",IF((MID(E1301,5,2))="27","BRE",IF((MID(E1301,5,2))="28","MSS-JMC",IF((MID(E1301,5,2))="29","PHARMACY",IF((MID(E1301,5,2))="30","ESDM",IF((MID(E1301,5,2))="31","MS-ETE",IF((MID(E1301,5,2))="32","MS-TE",IF((MID(E1301,5,2))="33","EEE",IF((MID(E1301,5,2))="34","NFE",IF((MID(E1301,5,2))="35","SWE",IF((MID(E1301,5,2))="36","LLB(P)",IF((MID(E1301,5,2))="37","LLM(Pre)",IF((MID(E1301,5,2))="38","LLM(F)",IF((MID(E1301,5,2))="39","ICT",IF((MID(E1301,5,2))="40","MTCA",IF((MID(E1301,5,2))="41","MS-PH",IF((MID(E1301,5,2))="42","ARCH",IF((MID(E1301,5,2))="43","THM",IF((MID(E1301,5,2))="44","MS-SWE",IF((MID(E1301,5,2))="45","ENTRE",IF((MID(E1301,5,2))="46","M-PHARM",IF((MID(E1301,5,2))="47","CIVIL-ENG",0)))))))))))))))))))))))))))))))))))))</f>
        <v/>
      </c>
      <c r="G1301" s="90">
        <f>IF((LEFT(E1301,3))="063","Fall-2006",IF((LEFT(E1301,3))="071","Spring-2007",IF((LEFT(E1301,3))="072","Summer-2007",IF((LEFT(E1301,3))="073","Fall-2007",IF((LEFT(E1301,3))="081","Spring-2008",IF((LEFT(E1301,3))="082","Summer-2008",IF((LEFT(E1301,3))="083","Fall-2008",IF((LEFT(E1301,3))="091","Spring-2009",IF((LEFT(E1301,3))="092","Summer-2009",IF((LEFT(E1301,3))="093","Fall-2009",IF((LEFT(E1301,3))="101","Spring-2010",IF((LEFT(E1301,3))="102","Summer-2010",IF((LEFT(E1301,3))="103","Fall-2010",IF((LEFT(E1301,3))="111","Spring-2011",IF((LEFT(E1301,3))="112","Summer-2011",IF((LEFT(E1301,3))="113","Fall-2011",IF((LEFT(E1301,3))="121","Spring-2012",IF((LEFT(E1301,3))="122","Summer-2012",IF((LEFT(E1301,3))="123","Fall-2012",IF((LEFT(E1301,3))="131","Spring-2013",IF((LEFT(E1301,3))="132","Summer-2013",IF((LEFT(E1301,3))="133","Fall-2013",IF((LEFT(E1301,3))="141","Spring-2014",IF((LEFT(E1301,3))="142","Summer-2014",IF((LEFT(E1301,3))="143","Fall-2014",0)))))))))))))))))))))))))</f>
        <v/>
      </c>
      <c r="H1301" s="77" t="inlineStr">
        <is>
          <t>-</t>
        </is>
      </c>
      <c r="I1301" s="85" t="inlineStr">
        <is>
          <t>-</t>
        </is>
      </c>
      <c r="J1301" s="85" t="inlineStr">
        <is>
          <t>-</t>
        </is>
      </c>
      <c r="K1301" s="90" t="inlineStr">
        <is>
          <t>Vill: Shamnalpara, PO+
Thana: Bera, Dist: Pabna</t>
        </is>
      </c>
      <c r="L1301" s="90" t="inlineStr">
        <is>
          <t>Vill: Shamnalpara, PO+Thana: Bera, Dist: Pabna</t>
        </is>
      </c>
      <c r="M1301" s="120" t="n">
        <v>1678769600</v>
      </c>
      <c r="N1301" s="88">
        <f>HYPERLINK("mailto:kshaifullah6@gmail.com","kshaifullah6@gmail.com")</f>
        <v/>
      </c>
      <c r="O1301" s="89" t="n"/>
      <c r="P1301" s="89" t="n"/>
      <c r="Q1301" s="89" t="n"/>
      <c r="R1301" s="89" t="n"/>
      <c r="S1301" s="89" t="n"/>
      <c r="T1301" s="89" t="n"/>
      <c r="U1301" s="89" t="n"/>
      <c r="V1301" s="89" t="n"/>
      <c r="W1301" s="89" t="n"/>
      <c r="X1301" s="89" t="n"/>
      <c r="Y1301" s="89" t="n"/>
      <c r="Z1301" s="89" t="n"/>
      <c r="AA1301" s="89" t="n"/>
      <c r="AB1301" s="89" t="n"/>
    </row>
    <row customHeight="1" ht="15" r="1302" s="161">
      <c r="A1302" s="84" t="n"/>
      <c r="B1302" s="85" t="n">
        <v>1305</v>
      </c>
      <c r="C1302" s="85" t="n"/>
      <c r="D1302" s="86" t="inlineStr">
        <is>
          <t>Md. Aminul Islam</t>
        </is>
      </c>
      <c r="E1302" s="86" t="inlineStr">
        <is>
          <t>122-33-988</t>
        </is>
      </c>
      <c r="F1302" s="49">
        <f>IF((MID(E1302,5,2))="10","ENG",IF((MID(E1302,5,2))="11","BBA",IF((MID(E1302,5,2))="12","MBA(E)",IF((MID(E1302,5,2))="14","MBA",IF((MID(E1302,5,2))="15","CSE",IF((MID(E1302,5,2))="16","CIS",IF((MID(E1302,5,2))="17","MS-MIS",IF((MID(E1302,5,2))="18","B.COM",IF((MID(E1302,5,2))="19","ETE",IF((MID(E1302,5,2))="20","CS",IF((MID(E1302,5,2))="21","MA-ENG(P)",IF((MID(E1302,5,2))="22","MA-ENG(F)",IF((MID(E1302,5,2))="23","TE",IF((MID(E1302,5,2))="24","JMC",IF((MID(E1302,5,2))="25","MS-CSE",IF((MID(E1302,5,2))="26","LLB(H)",IF((MID(E1302,5,2))="27","BRE",IF((MID(E1302,5,2))="28","MSS-JMC",IF((MID(E1302,5,2))="29","PHARMACY",IF((MID(E1302,5,2))="30","ESDM",IF((MID(E1302,5,2))="31","MS-ETE",IF((MID(E1302,5,2))="32","MS-TE",IF((MID(E1302,5,2))="33","EEE",IF((MID(E1302,5,2))="34","NFE",IF((MID(E1302,5,2))="35","SWE",IF((MID(E1302,5,2))="36","LLB(P)",IF((MID(E1302,5,2))="37","LLM(Pre)",IF((MID(E1302,5,2))="38","LLM(F)",IF((MID(E1302,5,2))="39","ICT",IF((MID(E1302,5,2))="40","MTCA",IF((MID(E1302,5,2))="41","MS-PH",IF((MID(E1302,5,2))="42","ARCH",IF((MID(E1302,5,2))="43","THM",IF((MID(E1302,5,2))="44","MS-SWE",IF((MID(E1302,5,2))="45","ENTRE",IF((MID(E1302,5,2))="46","M-PHARM",IF((MID(E1302,5,2))="47","CIVIL-ENG",0)))))))))))))))))))))))))))))))))))))</f>
        <v/>
      </c>
      <c r="G1302" s="90">
        <f>IF((LEFT(E1302,3))="063","Fall-2006",IF((LEFT(E1302,3))="071","Spring-2007",IF((LEFT(E1302,3))="072","Summer-2007",IF((LEFT(E1302,3))="073","Fall-2007",IF((LEFT(E1302,3))="081","Spring-2008",IF((LEFT(E1302,3))="082","Summer-2008",IF((LEFT(E1302,3))="083","Fall-2008",IF((LEFT(E1302,3))="091","Spring-2009",IF((LEFT(E1302,3))="092","Summer-2009",IF((LEFT(E1302,3))="093","Fall-2009",IF((LEFT(E1302,3))="101","Spring-2010",IF((LEFT(E1302,3))="102","Summer-2010",IF((LEFT(E1302,3))="103","Fall-2010",IF((LEFT(E1302,3))="111","Spring-2011",IF((LEFT(E1302,3))="112","Summer-2011",IF((LEFT(E1302,3))="113","Fall-2011",IF((LEFT(E1302,3))="121","Spring-2012",IF((LEFT(E1302,3))="122","Summer-2012",IF((LEFT(E1302,3))="123","Fall-2012",IF((LEFT(E1302,3))="131","Spring-2013",IF((LEFT(E1302,3))="132","Summer-2013",IF((LEFT(E1302,3))="133","Fall-2013",IF((LEFT(E1302,3))="141","Spring-2014",IF((LEFT(E1302,3))="142","Summer-2014",IF((LEFT(E1302,3))="143","Fall-2014",0)))))))))))))))))))))))))</f>
        <v/>
      </c>
      <c r="H1302" s="85" t="inlineStr">
        <is>
          <t>Spring-2015</t>
        </is>
      </c>
      <c r="I1302" s="85" t="inlineStr">
        <is>
          <t>-</t>
        </is>
      </c>
      <c r="J1302" s="85" t="inlineStr">
        <is>
          <t>-</t>
        </is>
      </c>
      <c r="K1302" s="90" t="inlineStr">
        <is>
          <t>Zigatola 6th floor coloni,
 Zigatola, Dhaka-1209</t>
        </is>
      </c>
      <c r="L1302" s="90" t="inlineStr">
        <is>
          <t>Vill: Khaguria, PO: Shibpur, Thana: Sharisabri, Dist: Jamalpur</t>
        </is>
      </c>
      <c r="M1302" s="120" t="n">
        <v>1916675738</v>
      </c>
      <c r="N1302" s="88">
        <f>HYPERLINK("mailto:aminul33-988@gmail.com","aminul33-988@gmail.com")</f>
        <v/>
      </c>
      <c r="O1302" s="89" t="n"/>
      <c r="P1302" s="89" t="n"/>
      <c r="Q1302" s="89" t="n"/>
      <c r="R1302" s="89" t="n"/>
      <c r="S1302" s="89" t="n"/>
      <c r="T1302" s="89" t="n"/>
      <c r="U1302" s="89" t="n"/>
      <c r="V1302" s="89" t="n"/>
      <c r="W1302" s="89" t="n"/>
      <c r="X1302" s="89" t="n"/>
      <c r="Y1302" s="89" t="n"/>
      <c r="Z1302" s="89" t="n"/>
      <c r="AA1302" s="89" t="n"/>
      <c r="AB1302" s="89" t="n"/>
    </row>
    <row customHeight="1" ht="15" r="1303" s="161">
      <c r="A1303" s="84" t="n"/>
      <c r="B1303" s="85" t="n">
        <v>1306</v>
      </c>
      <c r="C1303" s="85" t="n"/>
      <c r="D1303" s="86" t="inlineStr">
        <is>
          <t>Rajibul Islam</t>
        </is>
      </c>
      <c r="E1303" s="86" t="inlineStr">
        <is>
          <t>103-23-112</t>
        </is>
      </c>
      <c r="F1303" s="49">
        <f>IF((MID(E1303,5,2))="10","ENG",IF((MID(E1303,5,2))="11","BBA",IF((MID(E1303,5,2))="12","MBA(E)",IF((MID(E1303,5,2))="14","MBA",IF((MID(E1303,5,2))="15","CSE",IF((MID(E1303,5,2))="16","CIS",IF((MID(E1303,5,2))="17","MS-MIS",IF((MID(E1303,5,2))="18","B.COM",IF((MID(E1303,5,2))="19","ETE",IF((MID(E1303,5,2))="20","CS",IF((MID(E1303,5,2))="21","MA-ENG(P)",IF((MID(E1303,5,2))="22","MA-ENG(F)",IF((MID(E1303,5,2))="23","TE",IF((MID(E1303,5,2))="24","JMC",IF((MID(E1303,5,2))="25","MS-CSE",IF((MID(E1303,5,2))="26","LLB(H)",IF((MID(E1303,5,2))="27","BRE",IF((MID(E1303,5,2))="28","MSS-JMC",IF((MID(E1303,5,2))="29","PHARMACY",IF((MID(E1303,5,2))="30","ESDM",IF((MID(E1303,5,2))="31","MS-ETE",IF((MID(E1303,5,2))="32","MS-TE",IF((MID(E1303,5,2))="33","EEE",IF((MID(E1303,5,2))="34","NFE",IF((MID(E1303,5,2))="35","SWE",IF((MID(E1303,5,2))="36","LLB(P)",IF((MID(E1303,5,2))="37","LLM(Pre)",IF((MID(E1303,5,2))="38","LLM(F)",IF((MID(E1303,5,2))="39","ICT",IF((MID(E1303,5,2))="40","MTCA",IF((MID(E1303,5,2))="41","MS-PH",IF((MID(E1303,5,2))="42","ARCH",IF((MID(E1303,5,2))="43","THM",IF((MID(E1303,5,2))="44","MS-SWE",IF((MID(E1303,5,2))="45","ENTRE",IF((MID(E1303,5,2))="46","M-PHARM",IF((MID(E1303,5,2))="47","CIVIL-ENG",0)))))))))))))))))))))))))))))))))))))</f>
        <v/>
      </c>
      <c r="G1303" s="90">
        <f>IF((LEFT(E1303,3))="063","Fall-2006",IF((LEFT(E1303,3))="071","Spring-2007",IF((LEFT(E1303,3))="072","Summer-2007",IF((LEFT(E1303,3))="073","Fall-2007",IF((LEFT(E1303,3))="081","Spring-2008",IF((LEFT(E1303,3))="082","Summer-2008",IF((LEFT(E1303,3))="083","Fall-2008",IF((LEFT(E1303,3))="091","Spring-2009",IF((LEFT(E1303,3))="092","Summer-2009",IF((LEFT(E1303,3))="093","Fall-2009",IF((LEFT(E1303,3))="101","Spring-2010",IF((LEFT(E1303,3))="102","Summer-2010",IF((LEFT(E1303,3))="103","Fall-2010",IF((LEFT(E1303,3))="111","Spring-2011",IF((LEFT(E1303,3))="112","Summer-2011",IF((LEFT(E1303,3))="113","Fall-2011",IF((LEFT(E1303,3))="121","Spring-2012",IF((LEFT(E1303,3))="122","Summer-2012",IF((LEFT(E1303,3))="123","Fall-2012",IF((LEFT(E1303,3))="131","Spring-2013",IF((LEFT(E1303,3))="132","Summer-2013",IF((LEFT(E1303,3))="133","Fall-2013",IF((LEFT(E1303,3))="141","Spring-2014",IF((LEFT(E1303,3))="142","Summer-2014",IF((LEFT(E1303,3))="143","Fall-2014",0)))))))))))))))))))))))))</f>
        <v/>
      </c>
      <c r="H1303" s="85" t="inlineStr">
        <is>
          <t>Summer-2014</t>
        </is>
      </c>
      <c r="I1303" s="85" t="inlineStr">
        <is>
          <t>-</t>
        </is>
      </c>
      <c r="J1303" s="85" t="inlineStr">
        <is>
          <t>-</t>
        </is>
      </c>
      <c r="K1303" s="90" t="inlineStr">
        <is>
          <t>Vill: kamalaswardi, Uni: Dadpur, 
Sub sis: Boalmari, Dist: Faridpur</t>
        </is>
      </c>
      <c r="L1303" s="90" t="inlineStr">
        <is>
          <t>Vill: kamalaswardi, Uni: Dadpur, Sub sis: Boalmari, Dist: Faridpur</t>
        </is>
      </c>
      <c r="M1303" s="120" t="n">
        <v>1739827986</v>
      </c>
      <c r="N1303" s="88">
        <f>HYPERLINK("mailto:redoy239@gmail.com","redoy239@gmail.com")</f>
        <v/>
      </c>
      <c r="O1303" s="89" t="n"/>
      <c r="P1303" s="89" t="n"/>
      <c r="R1303" s="89" t="n"/>
      <c r="S1303" s="89" t="n"/>
      <c r="T1303" s="89" t="n"/>
      <c r="U1303" s="89" t="n"/>
      <c r="V1303" s="89" t="n"/>
      <c r="W1303" s="89" t="n"/>
      <c r="X1303" s="89" t="n"/>
      <c r="Y1303" s="89" t="n"/>
      <c r="Z1303" s="89" t="n"/>
      <c r="AA1303" s="89" t="n"/>
      <c r="AB1303" s="89" t="n"/>
    </row>
    <row customHeight="1" ht="15" r="1304" s="161">
      <c r="A1304" s="84" t="n"/>
      <c r="B1304" s="85" t="n">
        <v>1307</v>
      </c>
      <c r="C1304" s="85" t="n"/>
      <c r="D1304" s="86" t="inlineStr">
        <is>
          <t xml:space="preserve">Nazma Ahmed </t>
        </is>
      </c>
      <c r="E1304" s="86" t="inlineStr">
        <is>
          <t>121-11-349</t>
        </is>
      </c>
      <c r="F1304" s="49">
        <f>IF((MID(E1304,5,2))="10","ENG",IF((MID(E1304,5,2))="11","BBA",IF((MID(E1304,5,2))="12","MBA(E)",IF((MID(E1304,5,2))="14","MBA",IF((MID(E1304,5,2))="15","CSE",IF((MID(E1304,5,2))="16","CIS",IF((MID(E1304,5,2))="17","MS-MIS",IF((MID(E1304,5,2))="18","B.COM",IF((MID(E1304,5,2))="19","ETE",IF((MID(E1304,5,2))="20","CS",IF((MID(E1304,5,2))="21","MA-ENG(P)",IF((MID(E1304,5,2))="22","MA-ENG(F)",IF((MID(E1304,5,2))="23","TE",IF((MID(E1304,5,2))="24","JMC",IF((MID(E1304,5,2))="25","MS-CSE",IF((MID(E1304,5,2))="26","LLB(H)",IF((MID(E1304,5,2))="27","BRE",IF((MID(E1304,5,2))="28","MSS-JMC",IF((MID(E1304,5,2))="29","PHARMACY",IF((MID(E1304,5,2))="30","ESDM",IF((MID(E1304,5,2))="31","MS-ETE",IF((MID(E1304,5,2))="32","MS-TE",IF((MID(E1304,5,2))="33","EEE",IF((MID(E1304,5,2))="34","NFE",IF((MID(E1304,5,2))="35","SWE",IF((MID(E1304,5,2))="36","LLB(P)",IF((MID(E1304,5,2))="37","LLM(Pre)",IF((MID(E1304,5,2))="38","LLM(F)",IF((MID(E1304,5,2))="39","ICT",IF((MID(E1304,5,2))="40","MTCA",IF((MID(E1304,5,2))="41","MS-PH",IF((MID(E1304,5,2))="42","ARCH",IF((MID(E1304,5,2))="43","THM",IF((MID(E1304,5,2))="44","MS-SWE",IF((MID(E1304,5,2))="45","ENTRE",IF((MID(E1304,5,2))="46","M-PHARM",IF((MID(E1304,5,2))="47","CIVIL-ENG",0)))))))))))))))))))))))))))))))))))))</f>
        <v/>
      </c>
      <c r="G1304" s="90">
        <f>IF((LEFT(E1304,3))="063","Fall-2006",IF((LEFT(E1304,3))="071","Spring-2007",IF((LEFT(E1304,3))="072","Summer-2007",IF((LEFT(E1304,3))="073","Fall-2007",IF((LEFT(E1304,3))="081","Spring-2008",IF((LEFT(E1304,3))="082","Summer-2008",IF((LEFT(E1304,3))="083","Fall-2008",IF((LEFT(E1304,3))="091","Spring-2009",IF((LEFT(E1304,3))="092","Summer-2009",IF((LEFT(E1304,3))="093","Fall-2009",IF((LEFT(E1304,3))="101","Spring-2010",IF((LEFT(E1304,3))="102","Summer-2010",IF((LEFT(E1304,3))="103","Fall-2010",IF((LEFT(E1304,3))="111","Spring-2011",IF((LEFT(E1304,3))="112","Summer-2011",IF((LEFT(E1304,3))="113","Fall-2011",IF((LEFT(E1304,3))="121","Spring-2012",IF((LEFT(E1304,3))="122","Summer-2012",IF((LEFT(E1304,3))="123","Fall-2012",IF((LEFT(E1304,3))="131","Spring-2013",IF((LEFT(E1304,3))="132","Summer-2013",IF((LEFT(E1304,3))="133","Fall-2013",IF((LEFT(E1304,3))="141","Spring-2014",IF((LEFT(E1304,3))="142","Summer-2014",IF((LEFT(E1304,3))="143","Fall-2014",0)))))))))))))))))))))))))</f>
        <v/>
      </c>
      <c r="H1304" s="85" t="inlineStr">
        <is>
          <t>Fall-2015</t>
        </is>
      </c>
      <c r="I1304" s="85" t="inlineStr">
        <is>
          <t>-</t>
        </is>
      </c>
      <c r="J1304" s="85" t="inlineStr">
        <is>
          <t>-</t>
        </is>
      </c>
      <c r="K1304" s="90" t="inlineStr">
        <is>
          <t>House-17, Road-15, Sector
-13, Uttara, Dhaka-1230</t>
        </is>
      </c>
      <c r="L1304" s="90" t="inlineStr">
        <is>
          <t>House-02, Road-18, Block-C, Section-10, Mirpur, Dhaka-1216</t>
        </is>
      </c>
      <c r="M1304" s="120" t="n">
        <v>1721072177</v>
      </c>
      <c r="N1304" s="88">
        <f>HYPERLINK("mailto:nazma_hcc@yahoo.com","nazma_hcc@yahoo.com")</f>
        <v/>
      </c>
      <c r="O1304" s="89" t="n"/>
      <c r="P1304" s="89" t="n"/>
      <c r="Q1304" s="89" t="n"/>
      <c r="R1304" s="89" t="n"/>
      <c r="S1304" s="89" t="n"/>
      <c r="T1304" s="89" t="n"/>
      <c r="U1304" s="89" t="n"/>
      <c r="V1304" s="89" t="n"/>
      <c r="W1304" s="89" t="n"/>
      <c r="X1304" s="89" t="n"/>
      <c r="Y1304" s="89" t="n"/>
      <c r="Z1304" s="89" t="n"/>
      <c r="AA1304" s="89" t="n"/>
      <c r="AB1304" s="89" t="n"/>
    </row>
    <row customHeight="1" ht="15" r="1305" s="161">
      <c r="A1305" s="84" t="n"/>
      <c r="B1305" s="85" t="n">
        <v>1308</v>
      </c>
      <c r="C1305" s="85" t="n"/>
      <c r="D1305" s="86" t="inlineStr">
        <is>
          <t>Md. Mohymanul
 Islam</t>
        </is>
      </c>
      <c r="E1305" s="86" t="inlineStr">
        <is>
          <t>121-11-348</t>
        </is>
      </c>
      <c r="F1305" s="49">
        <f>IF((MID(E1305,5,2))="10","ENG",IF((MID(E1305,5,2))="11","BBA",IF((MID(E1305,5,2))="12","MBA(E)",IF((MID(E1305,5,2))="14","MBA",IF((MID(E1305,5,2))="15","CSE",IF((MID(E1305,5,2))="16","CIS",IF((MID(E1305,5,2))="17","MS-MIS",IF((MID(E1305,5,2))="18","B.COM",IF((MID(E1305,5,2))="19","ETE",IF((MID(E1305,5,2))="20","CS",IF((MID(E1305,5,2))="21","MA-ENG(P)",IF((MID(E1305,5,2))="22","MA-ENG(F)",IF((MID(E1305,5,2))="23","TE",IF((MID(E1305,5,2))="24","JMC",IF((MID(E1305,5,2))="25","MS-CSE",IF((MID(E1305,5,2))="26","LLB(H)",IF((MID(E1305,5,2))="27","BRE",IF((MID(E1305,5,2))="28","MSS-JMC",IF((MID(E1305,5,2))="29","PHARMACY",IF((MID(E1305,5,2))="30","ESDM",IF((MID(E1305,5,2))="31","MS-ETE",IF((MID(E1305,5,2))="32","MS-TE",IF((MID(E1305,5,2))="33","EEE",IF((MID(E1305,5,2))="34","NFE",IF((MID(E1305,5,2))="35","SWE",IF((MID(E1305,5,2))="36","LLB(P)",IF((MID(E1305,5,2))="37","LLM(Pre)",IF((MID(E1305,5,2))="38","LLM(F)",IF((MID(E1305,5,2))="39","ICT",IF((MID(E1305,5,2))="40","MTCA",IF((MID(E1305,5,2))="41","MS-PH",IF((MID(E1305,5,2))="42","ARCH",IF((MID(E1305,5,2))="43","THM",IF((MID(E1305,5,2))="44","MS-SWE",IF((MID(E1305,5,2))="45","ENTRE",IF((MID(E1305,5,2))="46","M-PHARM",IF((MID(E1305,5,2))="47","CIVIL-ENG",0)))))))))))))))))))))))))))))))))))))</f>
        <v/>
      </c>
      <c r="G1305" s="90">
        <f>IF((LEFT(E1305,3))="063","Fall-2006",IF((LEFT(E1305,3))="071","Spring-2007",IF((LEFT(E1305,3))="072","Summer-2007",IF((LEFT(E1305,3))="073","Fall-2007",IF((LEFT(E1305,3))="081","Spring-2008",IF((LEFT(E1305,3))="082","Summer-2008",IF((LEFT(E1305,3))="083","Fall-2008",IF((LEFT(E1305,3))="091","Spring-2009",IF((LEFT(E1305,3))="092","Summer-2009",IF((LEFT(E1305,3))="093","Fall-2009",IF((LEFT(E1305,3))="101","Spring-2010",IF((LEFT(E1305,3))="102","Summer-2010",IF((LEFT(E1305,3))="103","Fall-2010",IF((LEFT(E1305,3))="111","Spring-2011",IF((LEFT(E1305,3))="112","Summer-2011",IF((LEFT(E1305,3))="113","Fall-2011",IF((LEFT(E1305,3))="121","Spring-2012",IF((LEFT(E1305,3))="122","Summer-2012",IF((LEFT(E1305,3))="123","Fall-2012",IF((LEFT(E1305,3))="131","Spring-2013",IF((LEFT(E1305,3))="132","Summer-2013",IF((LEFT(E1305,3))="133","Fall-2013",IF((LEFT(E1305,3))="141","Spring-2014",IF((LEFT(E1305,3))="142","Summer-2014",IF((LEFT(E1305,3))="143","Fall-2014",0)))))))))))))))))))))))))</f>
        <v/>
      </c>
      <c r="H1305" s="85" t="inlineStr">
        <is>
          <t>Fall-2015</t>
        </is>
      </c>
      <c r="I1305" s="85" t="inlineStr">
        <is>
          <t>-</t>
        </is>
      </c>
      <c r="J1305" s="85" t="inlineStr">
        <is>
          <t>-</t>
        </is>
      </c>
      <c r="K1305" s="90" t="inlineStr">
        <is>
          <t>Avizan-125, Avchara, 
Tongi, Gazipur</t>
        </is>
      </c>
      <c r="L1305" s="90" t="inlineStr">
        <is>
          <t>Vill: Panti, PO: Pantibazar, thana: Muradnagar, Dist: Comilla</t>
        </is>
      </c>
      <c r="M1305" s="120" t="n">
        <v>1676980238</v>
      </c>
      <c r="N1305" s="88">
        <f>HYPERLINK("mailto:mohymanulislam3110@gmail.com","mohymanulislam3110@gmail.com")</f>
        <v/>
      </c>
      <c r="O1305" s="89" t="n"/>
      <c r="P1305" s="89" t="n"/>
      <c r="Q1305" s="89" t="n"/>
      <c r="R1305" s="89" t="n"/>
      <c r="S1305" s="89" t="n"/>
      <c r="T1305" s="89" t="n"/>
      <c r="U1305" s="89" t="n"/>
      <c r="V1305" s="89" t="n"/>
      <c r="W1305" s="89" t="n"/>
      <c r="X1305" s="89" t="n"/>
      <c r="Y1305" s="89" t="n"/>
      <c r="Z1305" s="89" t="n"/>
      <c r="AA1305" s="89" t="n"/>
      <c r="AB1305" s="89" t="n"/>
    </row>
    <row customHeight="1" ht="15" r="1306" s="161">
      <c r="A1306" s="84" t="n"/>
      <c r="B1306" s="85" t="n">
        <v>1309</v>
      </c>
      <c r="C1306" s="77" t="n"/>
      <c r="D1306" s="86" t="inlineStr">
        <is>
          <t>Md. Sabuj Sarkar</t>
        </is>
      </c>
      <c r="E1306" s="86" t="inlineStr">
        <is>
          <t>121-34-202</t>
        </is>
      </c>
      <c r="F1306" s="49">
        <f>IF((MID(E1306,5,2))="10","ENG",IF((MID(E1306,5,2))="11","BBA",IF((MID(E1306,5,2))="12","MBA(E)",IF((MID(E1306,5,2))="14","MBA",IF((MID(E1306,5,2))="15","CSE",IF((MID(E1306,5,2))="16","CIS",IF((MID(E1306,5,2))="17","MS-MIS",IF((MID(E1306,5,2))="18","B.COM",IF((MID(E1306,5,2))="19","ETE",IF((MID(E1306,5,2))="20","CS",IF((MID(E1306,5,2))="21","MA-ENG(P)",IF((MID(E1306,5,2))="22","MA-ENG(F)",IF((MID(E1306,5,2))="23","TE",IF((MID(E1306,5,2))="24","JMC",IF((MID(E1306,5,2))="25","MS-CSE",IF((MID(E1306,5,2))="26","LLB(H)",IF((MID(E1306,5,2))="27","BRE",IF((MID(E1306,5,2))="28","MSS-JMC",IF((MID(E1306,5,2))="29","PHARMACY",IF((MID(E1306,5,2))="30","ESDM",IF((MID(E1306,5,2))="31","MS-ETE",IF((MID(E1306,5,2))="32","MS-TE",IF((MID(E1306,5,2))="33","EEE",IF((MID(E1306,5,2))="34","NFE",IF((MID(E1306,5,2))="35","SWE",IF((MID(E1306,5,2))="36","LLB(P)",IF((MID(E1306,5,2))="37","LLM(Pre)",IF((MID(E1306,5,2))="38","LLM(F)",IF((MID(E1306,5,2))="39","ICT",IF((MID(E1306,5,2))="40","MTCA",IF((MID(E1306,5,2))="41","MS-PH",IF((MID(E1306,5,2))="42","ARCH",IF((MID(E1306,5,2))="43","THM",IF((MID(E1306,5,2))="44","MS-SWE",IF((MID(E1306,5,2))="45","ENTRE",IF((MID(E1306,5,2))="46","M-PHARM",IF((MID(E1306,5,2))="47","CIVIL-ENG",0)))))))))))))))))))))))))))))))))))))</f>
        <v/>
      </c>
      <c r="G1306" s="90">
        <f>IF((LEFT(E1306,3))="063","Fall-2006",IF((LEFT(E1306,3))="071","Spring-2007",IF((LEFT(E1306,3))="072","Summer-2007",IF((LEFT(E1306,3))="073","Fall-2007",IF((LEFT(E1306,3))="081","Spring-2008",IF((LEFT(E1306,3))="082","Summer-2008",IF((LEFT(E1306,3))="083","Fall-2008",IF((LEFT(E1306,3))="091","Spring-2009",IF((LEFT(E1306,3))="092","Summer-2009",IF((LEFT(E1306,3))="093","Fall-2009",IF((LEFT(E1306,3))="101","Spring-2010",IF((LEFT(E1306,3))="102","Summer-2010",IF((LEFT(E1306,3))="103","Fall-2010",IF((LEFT(E1306,3))="111","Spring-2011",IF((LEFT(E1306,3))="112","Summer-2011",IF((LEFT(E1306,3))="113","Fall-2011",IF((LEFT(E1306,3))="121","Spring-2012",IF((LEFT(E1306,3))="122","Summer-2012",IF((LEFT(E1306,3))="123","Fall-2012",IF((LEFT(E1306,3))="131","Spring-2013",IF((LEFT(E1306,3))="132","Summer-2013",IF((LEFT(E1306,3))="133","Fall-2013",IF((LEFT(E1306,3))="141","Spring-2014",IF((LEFT(E1306,3))="142","Summer-2014",IF((LEFT(E1306,3))="143","Fall-2014",0)))))))))))))))))))))))))</f>
        <v/>
      </c>
      <c r="H1306" s="85" t="inlineStr">
        <is>
          <t>Fall-2015</t>
        </is>
      </c>
      <c r="I1306" s="85" t="inlineStr">
        <is>
          <t xml:space="preserve">Daish Foods LTD. </t>
        </is>
      </c>
      <c r="J1306" s="85" t="inlineStr">
        <is>
          <t>Quality Controller</t>
        </is>
      </c>
      <c r="K1306" s="85" t="inlineStr">
        <is>
          <t>Danish(Brak), Shimrial, 
Shiddirgaong, Narayangaong</t>
        </is>
      </c>
      <c r="L1306" s="85" t="inlineStr">
        <is>
          <t>Vill: Sarkar Para, Dist: Thakurgaong, PO: Thakurgaong, Thana: Thakurgaong</t>
        </is>
      </c>
      <c r="M1306" s="91" t="n">
        <v>1745082951</v>
      </c>
      <c r="N1306" s="92">
        <f>HYPERLINK("mailto:Sabujtkg@gmail.com","Sabujtkg@gmail.com")</f>
        <v/>
      </c>
      <c r="Q1306" s="89" t="n"/>
    </row>
    <row customHeight="1" ht="15" r="1307" s="161">
      <c r="A1307" s="84" t="n"/>
      <c r="B1307" s="85" t="n">
        <v>1310</v>
      </c>
      <c r="C1307" s="85" t="n"/>
      <c r="D1307" s="86" t="inlineStr">
        <is>
          <t>Md. Nuruzzaman</t>
        </is>
      </c>
      <c r="E1307" s="86" t="inlineStr">
        <is>
          <t>083-11-556</t>
        </is>
      </c>
      <c r="F1307" s="49">
        <f>IF((MID(E1307,5,2))="10","ENG",IF((MID(E1307,5,2))="11","BBA",IF((MID(E1307,5,2))="12","MBA(E)",IF((MID(E1307,5,2))="14","MBA",IF((MID(E1307,5,2))="15","CSE",IF((MID(E1307,5,2))="16","CIS",IF((MID(E1307,5,2))="17","MS-MIS",IF((MID(E1307,5,2))="18","B.COM",IF((MID(E1307,5,2))="19","ETE",IF((MID(E1307,5,2))="20","CS",IF((MID(E1307,5,2))="21","MA-ENG(P)",IF((MID(E1307,5,2))="22","MA-ENG(F)",IF((MID(E1307,5,2))="23","TE",IF((MID(E1307,5,2))="24","JMC",IF((MID(E1307,5,2))="25","MS-CSE",IF((MID(E1307,5,2))="26","LLB(H)",IF((MID(E1307,5,2))="27","BRE",IF((MID(E1307,5,2))="28","MSS-JMC",IF((MID(E1307,5,2))="29","PHARMACY",IF((MID(E1307,5,2))="30","ESDM",IF((MID(E1307,5,2))="31","MS-ETE",IF((MID(E1307,5,2))="32","MS-TE",IF((MID(E1307,5,2))="33","EEE",IF((MID(E1307,5,2))="34","NFE",IF((MID(E1307,5,2))="35","SWE",IF((MID(E1307,5,2))="36","LLB(P)",IF((MID(E1307,5,2))="37","LLM(Pre)",IF((MID(E1307,5,2))="38","LLM(F)",IF((MID(E1307,5,2))="39","ICT",IF((MID(E1307,5,2))="40","MTCA",IF((MID(E1307,5,2))="41","MS-PH",IF((MID(E1307,5,2))="42","ARCH",IF((MID(E1307,5,2))="43","THM",IF((MID(E1307,5,2))="44","MS-SWE",IF((MID(E1307,5,2))="45","ENTRE",IF((MID(E1307,5,2))="46","M-PHARM",IF((MID(E1307,5,2))="47","CIVIL-ENG",0)))))))))))))))))))))))))))))))))))))</f>
        <v/>
      </c>
      <c r="G1307" s="90">
        <f>IF((LEFT(E1307,3))="063","Fall-2006",IF((LEFT(E1307,3))="071","Spring-2007",IF((LEFT(E1307,3))="072","Summer-2007",IF((LEFT(E1307,3))="073","Fall-2007",IF((LEFT(E1307,3))="081","Spring-2008",IF((LEFT(E1307,3))="082","Summer-2008",IF((LEFT(E1307,3))="083","Fall-2008",IF((LEFT(E1307,3))="091","Spring-2009",IF((LEFT(E1307,3))="092","Summer-2009",IF((LEFT(E1307,3))="093","Fall-2009",IF((LEFT(E1307,3))="101","Spring-2010",IF((LEFT(E1307,3))="102","Summer-2010",IF((LEFT(E1307,3))="103","Fall-2010",IF((LEFT(E1307,3))="111","Spring-2011",IF((LEFT(E1307,3))="112","Summer-2011",IF((LEFT(E1307,3))="113","Fall-2011",IF((LEFT(E1307,3))="121","Spring-2012",IF((LEFT(E1307,3))="122","Summer-2012",IF((LEFT(E1307,3))="123","Fall-2012",IF((LEFT(E1307,3))="131","Spring-2013",IF((LEFT(E1307,3))="132","Summer-2013",IF((LEFT(E1307,3))="133","Fall-2013",IF((LEFT(E1307,3))="141","Spring-2014",IF((LEFT(E1307,3))="142","Summer-2014",IF((LEFT(E1307,3))="143","Fall-2014",0)))))))))))))))))))))))))</f>
        <v/>
      </c>
      <c r="H1307" s="85" t="inlineStr">
        <is>
          <t>Fall-2015</t>
        </is>
      </c>
      <c r="I1307" s="85" t="inlineStr">
        <is>
          <t>-</t>
        </is>
      </c>
      <c r="J1307" s="85" t="inlineStr">
        <is>
          <t>-</t>
        </is>
      </c>
      <c r="K1307" s="90" t="inlineStr">
        <is>
          <t>648/1-a, Westkazipara, 
mirpur, Dhaka-1216</t>
        </is>
      </c>
      <c r="L1307" s="90" t="inlineStr">
        <is>
          <t>648/1-a, Westkazipara, mirpur, Dhaka-1216</t>
        </is>
      </c>
      <c r="M1307" s="120" t="n">
        <v>1681640769</v>
      </c>
      <c r="N1307" s="88">
        <f>HYPERLINK("mailto:biddutk.mnbd@yahoo.com","biddutk.mnbd@yahoo.com")</f>
        <v/>
      </c>
      <c r="O1307" s="89" t="n"/>
      <c r="P1307" s="89" t="n"/>
      <c r="Q1307" s="89" t="n"/>
      <c r="R1307" s="89" t="n"/>
      <c r="S1307" s="89" t="n"/>
      <c r="T1307" s="89" t="n"/>
      <c r="U1307" s="89" t="n"/>
      <c r="V1307" s="89" t="n"/>
      <c r="W1307" s="89" t="n"/>
      <c r="X1307" s="89" t="n"/>
      <c r="Y1307" s="89" t="n"/>
      <c r="Z1307" s="89" t="n"/>
      <c r="AA1307" s="89" t="n"/>
      <c r="AB1307" s="89" t="n"/>
    </row>
    <row customHeight="1" ht="15" r="1308" s="161">
      <c r="A1308" s="84" t="n"/>
      <c r="B1308" s="85" t="n">
        <v>1311</v>
      </c>
      <c r="C1308" s="85" t="n"/>
      <c r="D1308" s="86" t="inlineStr">
        <is>
          <t>Ashik Ali Chowdhury</t>
        </is>
      </c>
      <c r="E1308" s="86" t="inlineStr">
        <is>
          <t>121-11-351</t>
        </is>
      </c>
      <c r="F1308" s="49">
        <f>IF((MID(E1308,5,2))="10","ENG",IF((MID(E1308,5,2))="11","BBA",IF((MID(E1308,5,2))="12","MBA(E)",IF((MID(E1308,5,2))="14","MBA",IF((MID(E1308,5,2))="15","CSE",IF((MID(E1308,5,2))="16","CIS",IF((MID(E1308,5,2))="17","MS-MIS",IF((MID(E1308,5,2))="18","B.COM",IF((MID(E1308,5,2))="19","ETE",IF((MID(E1308,5,2))="20","CS",IF((MID(E1308,5,2))="21","MA-ENG(P)",IF((MID(E1308,5,2))="22","MA-ENG(F)",IF((MID(E1308,5,2))="23","TE",IF((MID(E1308,5,2))="24","JMC",IF((MID(E1308,5,2))="25","MS-CSE",IF((MID(E1308,5,2))="26","LLB(H)",IF((MID(E1308,5,2))="27","BRE",IF((MID(E1308,5,2))="28","MSS-JMC",IF((MID(E1308,5,2))="29","PHARMACY",IF((MID(E1308,5,2))="30","ESDM",IF((MID(E1308,5,2))="31","MS-ETE",IF((MID(E1308,5,2))="32","MS-TE",IF((MID(E1308,5,2))="33","EEE",IF((MID(E1308,5,2))="34","NFE",IF((MID(E1308,5,2))="35","SWE",IF((MID(E1308,5,2))="36","LLB(P)",IF((MID(E1308,5,2))="37","LLM(Pre)",IF((MID(E1308,5,2))="38","LLM(F)",IF((MID(E1308,5,2))="39","ICT",IF((MID(E1308,5,2))="40","MTCA",IF((MID(E1308,5,2))="41","MS-PH",IF((MID(E1308,5,2))="42","ARCH",IF((MID(E1308,5,2))="43","THM",IF((MID(E1308,5,2))="44","MS-SWE",IF((MID(E1308,5,2))="45","ENTRE",IF((MID(E1308,5,2))="46","M-PHARM",IF((MID(E1308,5,2))="47","CIVIL-ENG",0)))))))))))))))))))))))))))))))))))))</f>
        <v/>
      </c>
      <c r="G1308" s="90">
        <f>IF((LEFT(E1308,3))="063","Fall-2006",IF((LEFT(E1308,3))="071","Spring-2007",IF((LEFT(E1308,3))="072","Summer-2007",IF((LEFT(E1308,3))="073","Fall-2007",IF((LEFT(E1308,3))="081","Spring-2008",IF((LEFT(E1308,3))="082","Summer-2008",IF((LEFT(E1308,3))="083","Fall-2008",IF((LEFT(E1308,3))="091","Spring-2009",IF((LEFT(E1308,3))="092","Summer-2009",IF((LEFT(E1308,3))="093","Fall-2009",IF((LEFT(E1308,3))="101","Spring-2010",IF((LEFT(E1308,3))="102","Summer-2010",IF((LEFT(E1308,3))="103","Fall-2010",IF((LEFT(E1308,3))="111","Spring-2011",IF((LEFT(E1308,3))="112","Summer-2011",IF((LEFT(E1308,3))="113","Fall-2011",IF((LEFT(E1308,3))="121","Spring-2012",IF((LEFT(E1308,3))="122","Summer-2012",IF((LEFT(E1308,3))="123","Fall-2012",IF((LEFT(E1308,3))="131","Spring-2013",IF((LEFT(E1308,3))="132","Summer-2013",IF((LEFT(E1308,3))="133","Fall-2013",IF((LEFT(E1308,3))="141","Spring-2014",IF((LEFT(E1308,3))="142","Summer-2014",IF((LEFT(E1308,3))="143","Fall-2014",0)))))))))))))))))))))))))</f>
        <v/>
      </c>
      <c r="H1308" s="85" t="inlineStr">
        <is>
          <t>Fall-2015</t>
        </is>
      </c>
      <c r="I1308" s="85" t="inlineStr">
        <is>
          <t>-</t>
        </is>
      </c>
      <c r="J1308" s="85" t="inlineStr">
        <is>
          <t>-</t>
        </is>
      </c>
      <c r="K1308" s="90" t="inlineStr">
        <is>
          <t>House-59, Road-08, Block-A, 
East Baunia, Turag, Dhaka-1230</t>
        </is>
      </c>
      <c r="L1308" s="90" t="inlineStr">
        <is>
          <t>House-59, Road-08, Block-A, East Baunia, Turag, Dhaka-1230</t>
        </is>
      </c>
      <c r="M1308" s="120" t="n">
        <v>1715043124</v>
      </c>
      <c r="N1308" s="88">
        <f>HYPERLINK("mailto:aashique@live.com","aashique@live.com")</f>
        <v/>
      </c>
      <c r="O1308" s="89" t="n"/>
      <c r="P1308" s="89" t="n"/>
      <c r="R1308" s="89" t="n"/>
      <c r="S1308" s="89" t="n"/>
      <c r="T1308" s="89" t="n"/>
      <c r="U1308" s="89" t="n"/>
      <c r="V1308" s="89" t="n"/>
      <c r="W1308" s="89" t="n"/>
      <c r="X1308" s="89" t="n"/>
      <c r="Y1308" s="89" t="n"/>
      <c r="Z1308" s="89" t="n"/>
      <c r="AA1308" s="89" t="n"/>
      <c r="AB1308" s="89" t="n"/>
    </row>
    <row customHeight="1" ht="15" r="1309" s="161">
      <c r="A1309" s="84" t="n"/>
      <c r="B1309" s="85" t="n">
        <v>1312</v>
      </c>
      <c r="C1309" s="85" t="n"/>
      <c r="D1309" s="86" t="inlineStr">
        <is>
          <t>Dilshad Jahan Marina</t>
        </is>
      </c>
      <c r="E1309" s="86" t="inlineStr">
        <is>
          <t>103-26-138</t>
        </is>
      </c>
      <c r="F1309" s="49">
        <f>IF((MID(E1309,5,2))="10","ENG",IF((MID(E1309,5,2))="11","BBA",IF((MID(E1309,5,2))="12","MBA(E)",IF((MID(E1309,5,2))="14","MBA",IF((MID(E1309,5,2))="15","CSE",IF((MID(E1309,5,2))="16","CIS",IF((MID(E1309,5,2))="17","MS-MIS",IF((MID(E1309,5,2))="18","B.COM",IF((MID(E1309,5,2))="19","ETE",IF((MID(E1309,5,2))="20","CS",IF((MID(E1309,5,2))="21","MA-ENG(P)",IF((MID(E1309,5,2))="22","MA-ENG(F)",IF((MID(E1309,5,2))="23","TE",IF((MID(E1309,5,2))="24","JMC",IF((MID(E1309,5,2))="25","MS-CSE",IF((MID(E1309,5,2))="26","LLB(H)",IF((MID(E1309,5,2))="27","BRE",IF((MID(E1309,5,2))="28","MSS-JMC",IF((MID(E1309,5,2))="29","PHARMACY",IF((MID(E1309,5,2))="30","ESDM",IF((MID(E1309,5,2))="31","MS-ETE",IF((MID(E1309,5,2))="32","MS-TE",IF((MID(E1309,5,2))="33","EEE",IF((MID(E1309,5,2))="34","NFE",IF((MID(E1309,5,2))="35","SWE",IF((MID(E1309,5,2))="36","LLB(P)",IF((MID(E1309,5,2))="37","LLM(Pre)",IF((MID(E1309,5,2))="38","LLM(F)",IF((MID(E1309,5,2))="39","ICT",IF((MID(E1309,5,2))="40","MTCA",IF((MID(E1309,5,2))="41","MS-PH",IF((MID(E1309,5,2))="42","ARCH",IF((MID(E1309,5,2))="43","THM",IF((MID(E1309,5,2))="44","MS-SWE",IF((MID(E1309,5,2))="45","ENTRE",IF((MID(E1309,5,2))="46","M-PHARM",IF((MID(E1309,5,2))="47","CIVIL-ENG",0)))))))))))))))))))))))))))))))))))))</f>
        <v/>
      </c>
      <c r="G1309" s="90">
        <f>IF((LEFT(E1309,3))="063","Fall-2006",IF((LEFT(E1309,3))="071","Spring-2007",IF((LEFT(E1309,3))="072","Summer-2007",IF((LEFT(E1309,3))="073","Fall-2007",IF((LEFT(E1309,3))="081","Spring-2008",IF((LEFT(E1309,3))="082","Summer-2008",IF((LEFT(E1309,3))="083","Fall-2008",IF((LEFT(E1309,3))="091","Spring-2009",IF((LEFT(E1309,3))="092","Summer-2009",IF((LEFT(E1309,3))="093","Fall-2009",IF((LEFT(E1309,3))="101","Spring-2010",IF((LEFT(E1309,3))="102","Summer-2010",IF((LEFT(E1309,3))="103","Fall-2010",IF((LEFT(E1309,3))="111","Spring-2011",IF((LEFT(E1309,3))="112","Summer-2011",IF((LEFT(E1309,3))="113","Fall-2011",IF((LEFT(E1309,3))="121","Spring-2012",IF((LEFT(E1309,3))="122","Summer-2012",IF((LEFT(E1309,3))="123","Fall-2012",IF((LEFT(E1309,3))="131","Spring-2013",IF((LEFT(E1309,3))="132","Summer-2013",IF((LEFT(E1309,3))="133","Fall-2013",IF((LEFT(E1309,3))="141","Spring-2014",IF((LEFT(E1309,3))="142","Summer-2014",IF((LEFT(E1309,3))="143","Fall-2014",0)))))))))))))))))))))))))</f>
        <v/>
      </c>
      <c r="H1309" s="85" t="inlineStr">
        <is>
          <t>Summer-2015</t>
        </is>
      </c>
      <c r="I1309" s="85" t="inlineStr">
        <is>
          <t>-</t>
        </is>
      </c>
      <c r="J1309" s="85" t="inlineStr">
        <is>
          <t>-</t>
        </is>
      </c>
      <c r="K1309" s="90" t="inlineStr">
        <is>
          <t>106 West Kafrul, 
Agargon, Taltola</t>
        </is>
      </c>
      <c r="L1309" s="90" t="inlineStr">
        <is>
          <t>106 West Kafrul, Agargon, Taltola</t>
        </is>
      </c>
      <c r="M1309" s="120" t="n">
        <v>1726624754</v>
      </c>
      <c r="N1309" s="88">
        <f>HYPERLINK("mailto:uzzalakonsem@gmail.com","uzzalakonsem@gmail.com")</f>
        <v/>
      </c>
      <c r="O1309" s="89" t="n"/>
      <c r="P1309" s="89" t="n"/>
      <c r="Q1309" s="89" t="n"/>
      <c r="R1309" s="89" t="n"/>
      <c r="S1309" s="89" t="n"/>
      <c r="T1309" s="89" t="n"/>
      <c r="U1309" s="89" t="n"/>
      <c r="V1309" s="89" t="n"/>
      <c r="W1309" s="89" t="n"/>
      <c r="X1309" s="89" t="n"/>
      <c r="Y1309" s="89" t="n"/>
      <c r="Z1309" s="89" t="n"/>
      <c r="AA1309" s="89" t="n"/>
      <c r="AB1309" s="89" t="n"/>
    </row>
    <row customHeight="1" ht="15" r="1310" s="161">
      <c r="A1310" s="84" t="n"/>
      <c r="B1310" s="85" t="n">
        <v>1313</v>
      </c>
      <c r="C1310" s="85" t="n"/>
      <c r="D1310" s="86" t="inlineStr">
        <is>
          <t xml:space="preserve">Hussein </t>
        </is>
      </c>
      <c r="E1310" s="86" t="inlineStr">
        <is>
          <t>141-14-1451</t>
        </is>
      </c>
      <c r="F1310" s="49">
        <f>IF((MID(E1310,5,2))="10","ENG",IF((MID(E1310,5,2))="11","BBA",IF((MID(E1310,5,2))="12","MBA(E)",IF((MID(E1310,5,2))="14","MBA",IF((MID(E1310,5,2))="15","CSE",IF((MID(E1310,5,2))="16","CIS",IF((MID(E1310,5,2))="17","MS-MIS",IF((MID(E1310,5,2))="18","B.COM",IF((MID(E1310,5,2))="19","ETE",IF((MID(E1310,5,2))="20","CS",IF((MID(E1310,5,2))="21","MA-ENG(P)",IF((MID(E1310,5,2))="22","MA-ENG(F)",IF((MID(E1310,5,2))="23","TE",IF((MID(E1310,5,2))="24","JMC",IF((MID(E1310,5,2))="25","MS-CSE",IF((MID(E1310,5,2))="26","LLB(H)",IF((MID(E1310,5,2))="27","BRE",IF((MID(E1310,5,2))="28","MSS-JMC",IF((MID(E1310,5,2))="29","PHARMACY",IF((MID(E1310,5,2))="30","ESDM",IF((MID(E1310,5,2))="31","MS-ETE",IF((MID(E1310,5,2))="32","MS-TE",IF((MID(E1310,5,2))="33","EEE",IF((MID(E1310,5,2))="34","NFE",IF((MID(E1310,5,2))="35","SWE",IF((MID(E1310,5,2))="36","LLB(P)",IF((MID(E1310,5,2))="37","LLM(Pre)",IF((MID(E1310,5,2))="38","LLM(F)",IF((MID(E1310,5,2))="39","ICT",IF((MID(E1310,5,2))="40","MTCA",IF((MID(E1310,5,2))="41","MS-PH",IF((MID(E1310,5,2))="42","ARCH",IF((MID(E1310,5,2))="43","THM",IF((MID(E1310,5,2))="44","MS-SWE",IF((MID(E1310,5,2))="45","ENTRE",IF((MID(E1310,5,2))="46","M-PHARM",IF((MID(E1310,5,2))="47","CIVIL-ENG",0)))))))))))))))))))))))))))))))))))))</f>
        <v/>
      </c>
      <c r="G1310" s="90">
        <f>IF((LEFT(E1310,3))="063","Fall-2006",IF((LEFT(E1310,3))="071","Spring-2007",IF((LEFT(E1310,3))="072","Summer-2007",IF((LEFT(E1310,3))="073","Fall-2007",IF((LEFT(E1310,3))="081","Spring-2008",IF((LEFT(E1310,3))="082","Summer-2008",IF((LEFT(E1310,3))="083","Fall-2008",IF((LEFT(E1310,3))="091","Spring-2009",IF((LEFT(E1310,3))="092","Summer-2009",IF((LEFT(E1310,3))="093","Fall-2009",IF((LEFT(E1310,3))="101","Spring-2010",IF((LEFT(E1310,3))="102","Summer-2010",IF((LEFT(E1310,3))="103","Fall-2010",IF((LEFT(E1310,3))="111","Spring-2011",IF((LEFT(E1310,3))="112","Summer-2011",IF((LEFT(E1310,3))="113","Fall-2011",IF((LEFT(E1310,3))="121","Spring-2012",IF((LEFT(E1310,3))="122","Summer-2012",IF((LEFT(E1310,3))="123","Fall-2012",IF((LEFT(E1310,3))="131","Spring-2013",IF((LEFT(E1310,3))="132","Summer-2013",IF((LEFT(E1310,3))="133","Fall-2013",IF((LEFT(E1310,3))="141","Spring-2014",IF((LEFT(E1310,3))="142","Summer-2014",IF((LEFT(E1310,3))="143","Fall-2014",0)))))))))))))))))))))))))</f>
        <v/>
      </c>
      <c r="H1310" s="85" t="inlineStr">
        <is>
          <t>Fall-2014</t>
        </is>
      </c>
      <c r="I1310" s="85" t="inlineStr">
        <is>
          <t>-</t>
        </is>
      </c>
      <c r="J1310" s="85" t="inlineStr">
        <is>
          <t>-</t>
        </is>
      </c>
      <c r="K1310" s="90" t="inlineStr">
        <is>
          <t>Dharkenley, Madino, 
Mogadishu, Somalia</t>
        </is>
      </c>
      <c r="L1310" s="90" t="inlineStr">
        <is>
          <t>Dharkenley, Madino, Mogadishu, Somalia</t>
        </is>
      </c>
      <c r="M1310" s="120" t="n">
        <v>1622903926</v>
      </c>
      <c r="N1310" s="88">
        <f>HYPERLINK("mailto:xusni01@hotmail.com","xusni01@hotmail.com")</f>
        <v/>
      </c>
      <c r="O1310" s="89" t="n"/>
      <c r="P1310" s="89" t="n"/>
      <c r="Q1310" s="89" t="n"/>
      <c r="R1310" s="89" t="n"/>
      <c r="S1310" s="89" t="n"/>
      <c r="T1310" s="89" t="n"/>
      <c r="U1310" s="89" t="n"/>
      <c r="V1310" s="89" t="n"/>
      <c r="W1310" s="89" t="n"/>
      <c r="X1310" s="89" t="n"/>
      <c r="Y1310" s="89" t="n"/>
      <c r="Z1310" s="89" t="n"/>
      <c r="AA1310" s="89" t="n"/>
      <c r="AB1310" s="89" t="n"/>
    </row>
    <row customHeight="1" ht="15" r="1311" s="161">
      <c r="A1311" s="84" t="n"/>
      <c r="B1311" s="85" t="n">
        <v>1314</v>
      </c>
      <c r="C1311" s="77" t="n"/>
      <c r="D1311" s="86" t="inlineStr">
        <is>
          <t xml:space="preserve">Al-Mozammel </t>
        </is>
      </c>
      <c r="E1311" s="86" t="inlineStr">
        <is>
          <t>123-14-874</t>
        </is>
      </c>
      <c r="F1311" s="49">
        <f>IF((MID(E1311,5,2))="10","ENG",IF((MID(E1311,5,2))="11","BBA",IF((MID(E1311,5,2))="12","MBA(E)",IF((MID(E1311,5,2))="14","MBA",IF((MID(E1311,5,2))="15","CSE",IF((MID(E1311,5,2))="16","CIS",IF((MID(E1311,5,2))="17","MS-MIS",IF((MID(E1311,5,2))="18","B.COM",IF((MID(E1311,5,2))="19","ETE",IF((MID(E1311,5,2))="20","CS",IF((MID(E1311,5,2))="21","MA-ENG(P)",IF((MID(E1311,5,2))="22","MA-ENG(F)",IF((MID(E1311,5,2))="23","TE",IF((MID(E1311,5,2))="24","JMC",IF((MID(E1311,5,2))="25","MS-CSE",IF((MID(E1311,5,2))="26","LLB(H)",IF((MID(E1311,5,2))="27","BRE",IF((MID(E1311,5,2))="28","MSS-JMC",IF((MID(E1311,5,2))="29","PHARMACY",IF((MID(E1311,5,2))="30","ESDM",IF((MID(E1311,5,2))="31","MS-ETE",IF((MID(E1311,5,2))="32","MS-TE",IF((MID(E1311,5,2))="33","EEE",IF((MID(E1311,5,2))="34","NFE",IF((MID(E1311,5,2))="35","SWE",IF((MID(E1311,5,2))="36","LLB(P)",IF((MID(E1311,5,2))="37","LLM(Pre)",IF((MID(E1311,5,2))="38","LLM(F)",IF((MID(E1311,5,2))="39","ICT",IF((MID(E1311,5,2))="40","MTCA",IF((MID(E1311,5,2))="41","MS-PH",IF((MID(E1311,5,2))="42","ARCH",IF((MID(E1311,5,2))="43","THM",IF((MID(E1311,5,2))="44","MS-SWE",IF((MID(E1311,5,2))="45","ENTRE",IF((MID(E1311,5,2))="46","M-PHARM",IF((MID(E1311,5,2))="47","CIVIL-ENG",0)))))))))))))))))))))))))))))))))))))</f>
        <v/>
      </c>
      <c r="G1311" s="90">
        <f>IF((LEFT(E1311,3))="063","Fall-2006",IF((LEFT(E1311,3))="071","Spring-2007",IF((LEFT(E1311,3))="072","Summer-2007",IF((LEFT(E1311,3))="073","Fall-2007",IF((LEFT(E1311,3))="081","Spring-2008",IF((LEFT(E1311,3))="082","Summer-2008",IF((LEFT(E1311,3))="083","Fall-2008",IF((LEFT(E1311,3))="091","Spring-2009",IF((LEFT(E1311,3))="092","Summer-2009",IF((LEFT(E1311,3))="093","Fall-2009",IF((LEFT(E1311,3))="101","Spring-2010",IF((LEFT(E1311,3))="102","Summer-2010",IF((LEFT(E1311,3))="103","Fall-2010",IF((LEFT(E1311,3))="111","Spring-2011",IF((LEFT(E1311,3))="112","Summer-2011",IF((LEFT(E1311,3))="113","Fall-2011",IF((LEFT(E1311,3))="121","Spring-2012",IF((LEFT(E1311,3))="122","Summer-2012",IF((LEFT(E1311,3))="123","Fall-2012",IF((LEFT(E1311,3))="131","Spring-2013",IF((LEFT(E1311,3))="132","Summer-2013",IF((LEFT(E1311,3))="133","Fall-2013",IF((LEFT(E1311,3))="141","Spring-2014",IF((LEFT(E1311,3))="142","Summer-2014",IF((LEFT(E1311,3))="143","Fall-2014",0)))))))))))))))))))))))))</f>
        <v/>
      </c>
      <c r="H1311" s="85" t="inlineStr">
        <is>
          <t>Summer-2014</t>
        </is>
      </c>
      <c r="I1311" s="85" t="inlineStr">
        <is>
          <t>Daffodil International University</t>
        </is>
      </c>
      <c r="J1311" s="85" t="inlineStr">
        <is>
          <t>Administrative Officer</t>
        </is>
      </c>
      <c r="K1311" s="85" t="inlineStr">
        <is>
          <t>121/B, South Madenak, 
bashabo, Dhaka-1214</t>
        </is>
      </c>
      <c r="L1311" s="85" t="inlineStr">
        <is>
          <t>121/B, South Madenak, bashabo, Dhaka-1214</t>
        </is>
      </c>
      <c r="M1311" s="91" t="n">
        <v>1670116796</v>
      </c>
      <c r="N1311" s="92">
        <f>HYPERLINK("mailto:almozammel@yahoo.com","almozammel@yahoo.com")</f>
        <v/>
      </c>
      <c r="Q1311" s="89" t="n"/>
    </row>
    <row customHeight="1" ht="15" r="1312" s="161">
      <c r="A1312" s="84" t="n"/>
      <c r="B1312" s="85" t="n">
        <v>1315</v>
      </c>
      <c r="C1312" s="85" t="n"/>
      <c r="D1312" s="86" t="inlineStr">
        <is>
          <t xml:space="preserve">Poli Rani Mojumder </t>
        </is>
      </c>
      <c r="E1312" s="86" t="inlineStr">
        <is>
          <t>123-15-2120</t>
        </is>
      </c>
      <c r="F1312" s="49">
        <f>IF((MID(E1312,5,2))="10","ENG",IF((MID(E1312,5,2))="11","BBA",IF((MID(E1312,5,2))="12","MBA(E)",IF((MID(E1312,5,2))="14","MBA",IF((MID(E1312,5,2))="15","CSE",IF((MID(E1312,5,2))="16","CIS",IF((MID(E1312,5,2))="17","MS-MIS",IF((MID(E1312,5,2))="18","B.COM",IF((MID(E1312,5,2))="19","ETE",IF((MID(E1312,5,2))="20","CS",IF((MID(E1312,5,2))="21","MA-ENG(P)",IF((MID(E1312,5,2))="22","MA-ENG(F)",IF((MID(E1312,5,2))="23","TE",IF((MID(E1312,5,2))="24","JMC",IF((MID(E1312,5,2))="25","MS-CSE",IF((MID(E1312,5,2))="26","LLB(H)",IF((MID(E1312,5,2))="27","BRE",IF((MID(E1312,5,2))="28","MSS-JMC",IF((MID(E1312,5,2))="29","PHARMACY",IF((MID(E1312,5,2))="30","ESDM",IF((MID(E1312,5,2))="31","MS-ETE",IF((MID(E1312,5,2))="32","MS-TE",IF((MID(E1312,5,2))="33","EEE",IF((MID(E1312,5,2))="34","NFE",IF((MID(E1312,5,2))="35","SWE",IF((MID(E1312,5,2))="36","LLB(P)",IF((MID(E1312,5,2))="37","LLM(Pre)",IF((MID(E1312,5,2))="38","LLM(F)",IF((MID(E1312,5,2))="39","ICT",IF((MID(E1312,5,2))="40","MTCA",IF((MID(E1312,5,2))="41","MS-PH",IF((MID(E1312,5,2))="42","ARCH",IF((MID(E1312,5,2))="43","THM",IF((MID(E1312,5,2))="44","MS-SWE",IF((MID(E1312,5,2))="45","ENTRE",IF((MID(E1312,5,2))="46","M-PHARM",IF((MID(E1312,5,2))="47","CIVIL-ENG",0)))))))))))))))))))))))))))))))))))))</f>
        <v/>
      </c>
      <c r="G1312" s="90">
        <f>IF((LEFT(E1312,3))="063","Fall-2006",IF((LEFT(E1312,3))="071","Spring-2007",IF((LEFT(E1312,3))="072","Summer-2007",IF((LEFT(E1312,3))="073","Fall-2007",IF((LEFT(E1312,3))="081","Spring-2008",IF((LEFT(E1312,3))="082","Summer-2008",IF((LEFT(E1312,3))="083","Fall-2008",IF((LEFT(E1312,3))="091","Spring-2009",IF((LEFT(E1312,3))="092","Summer-2009",IF((LEFT(E1312,3))="093","Fall-2009",IF((LEFT(E1312,3))="101","Spring-2010",IF((LEFT(E1312,3))="102","Summer-2010",IF((LEFT(E1312,3))="103","Fall-2010",IF((LEFT(E1312,3))="111","Spring-2011",IF((LEFT(E1312,3))="112","Summer-2011",IF((LEFT(E1312,3))="113","Fall-2011",IF((LEFT(E1312,3))="121","Spring-2012",IF((LEFT(E1312,3))="122","Summer-2012",IF((LEFT(E1312,3))="123","Fall-2012",IF((LEFT(E1312,3))="131","Spring-2013",IF((LEFT(E1312,3))="132","Summer-2013",IF((LEFT(E1312,3))="133","Fall-2013",IF((LEFT(E1312,3))="141","Spring-2014",IF((LEFT(E1312,3))="142","Summer-2014",IF((LEFT(E1312,3))="143","Fall-2014",0)))))))))))))))))))))))))</f>
        <v/>
      </c>
      <c r="H1312" s="85" t="inlineStr">
        <is>
          <t>Fall-2015</t>
        </is>
      </c>
      <c r="I1312" s="85" t="inlineStr">
        <is>
          <t>-</t>
        </is>
      </c>
      <c r="J1312" s="85" t="inlineStr">
        <is>
          <t>-</t>
        </is>
      </c>
      <c r="K1312" s="90" t="inlineStr">
        <is>
          <t>House-90, Sukrabad, Dhanmondi, 
Dhaka-1207</t>
        </is>
      </c>
      <c r="L1312" s="90" t="inlineStr">
        <is>
          <t>Vill: Fazilpur, PS: Fenisadar, Dist: Feni</t>
        </is>
      </c>
      <c r="M1312" s="120" t="n">
        <v>1732129709</v>
      </c>
      <c r="N1312" s="88">
        <f>HYPERLINK("mailto:poli.mozumder@gmail.com","poli.mozumder@gmail.com")</f>
        <v/>
      </c>
      <c r="O1312" s="89" t="n"/>
      <c r="P1312" s="89" t="n"/>
      <c r="Q1312" s="89" t="n"/>
      <c r="R1312" s="89" t="n"/>
      <c r="S1312" s="89" t="n"/>
      <c r="T1312" s="89" t="n"/>
      <c r="U1312" s="89" t="n"/>
      <c r="V1312" s="89" t="n"/>
      <c r="W1312" s="89" t="n"/>
      <c r="X1312" s="89" t="n"/>
      <c r="Y1312" s="89" t="n"/>
      <c r="Z1312" s="89" t="n"/>
      <c r="AA1312" s="89" t="n"/>
      <c r="AB1312" s="89" t="n"/>
    </row>
    <row customHeight="1" ht="15" r="1313" s="161">
      <c r="A1313" s="84" t="n"/>
      <c r="B1313" s="85" t="n">
        <v>1316</v>
      </c>
      <c r="C1313" s="85" t="n"/>
      <c r="D1313" s="86" t="inlineStr">
        <is>
          <t>Most. Fatima-
Tuz-Zahura Keya</t>
        </is>
      </c>
      <c r="E1313" s="86" t="inlineStr">
        <is>
          <t>093-11-1257</t>
        </is>
      </c>
      <c r="F1313" s="49">
        <f>IF((MID(E1313,5,2))="10","ENG",IF((MID(E1313,5,2))="11","BBA",IF((MID(E1313,5,2))="12","MBA(E)",IF((MID(E1313,5,2))="14","MBA",IF((MID(E1313,5,2))="15","CSE",IF((MID(E1313,5,2))="16","CIS",IF((MID(E1313,5,2))="17","MS-MIS",IF((MID(E1313,5,2))="18","B.COM",IF((MID(E1313,5,2))="19","ETE",IF((MID(E1313,5,2))="20","CS",IF((MID(E1313,5,2))="21","MA-ENG(P)",IF((MID(E1313,5,2))="22","MA-ENG(F)",IF((MID(E1313,5,2))="23","TE",IF((MID(E1313,5,2))="24","JMC",IF((MID(E1313,5,2))="25","MS-CSE",IF((MID(E1313,5,2))="26","LLB(H)",IF((MID(E1313,5,2))="27","BRE",IF((MID(E1313,5,2))="28","MSS-JMC",IF((MID(E1313,5,2))="29","PHARMACY",IF((MID(E1313,5,2))="30","ESDM",IF((MID(E1313,5,2))="31","MS-ETE",IF((MID(E1313,5,2))="32","MS-TE",IF((MID(E1313,5,2))="33","EEE",IF((MID(E1313,5,2))="34","NFE",IF((MID(E1313,5,2))="35","SWE",IF((MID(E1313,5,2))="36","LLB(P)",IF((MID(E1313,5,2))="37","LLM(Pre)",IF((MID(E1313,5,2))="38","LLM(F)",IF((MID(E1313,5,2))="39","ICT",IF((MID(E1313,5,2))="40","MTCA",IF((MID(E1313,5,2))="41","MS-PH",IF((MID(E1313,5,2))="42","ARCH",IF((MID(E1313,5,2))="43","THM",IF((MID(E1313,5,2))="44","MS-SWE",IF((MID(E1313,5,2))="45","ENTRE",IF((MID(E1313,5,2))="46","M-PHARM",IF((MID(E1313,5,2))="47","CIVIL-ENG",0)))))))))))))))))))))))))))))))))))))</f>
        <v/>
      </c>
      <c r="G1313" s="90">
        <f>IF((LEFT(E1313,3))="063","Fall-2006",IF((LEFT(E1313,3))="071","Spring-2007",IF((LEFT(E1313,3))="072","Summer-2007",IF((LEFT(E1313,3))="073","Fall-2007",IF((LEFT(E1313,3))="081","Spring-2008",IF((LEFT(E1313,3))="082","Summer-2008",IF((LEFT(E1313,3))="083","Fall-2008",IF((LEFT(E1313,3))="091","Spring-2009",IF((LEFT(E1313,3))="092","Summer-2009",IF((LEFT(E1313,3))="093","Fall-2009",IF((LEFT(E1313,3))="101","Spring-2010",IF((LEFT(E1313,3))="102","Summer-2010",IF((LEFT(E1313,3))="103","Fall-2010",IF((LEFT(E1313,3))="111","Spring-2011",IF((LEFT(E1313,3))="112","Summer-2011",IF((LEFT(E1313,3))="113","Fall-2011",IF((LEFT(E1313,3))="121","Spring-2012",IF((LEFT(E1313,3))="122","Summer-2012",IF((LEFT(E1313,3))="123","Fall-2012",IF((LEFT(E1313,3))="131","Spring-2013",IF((LEFT(E1313,3))="132","Summer-2013",IF((LEFT(E1313,3))="133","Fall-2013",IF((LEFT(E1313,3))="141","Spring-2014",IF((LEFT(E1313,3))="142","Summer-2014",IF((LEFT(E1313,3))="143","Fall-2014",0)))))))))))))))))))))))))</f>
        <v/>
      </c>
      <c r="H1313" s="85" t="inlineStr">
        <is>
          <t>Spring-2015</t>
        </is>
      </c>
      <c r="I1313" s="85" t="inlineStr">
        <is>
          <t>-</t>
        </is>
      </c>
      <c r="J1313" s="85" t="inlineStr">
        <is>
          <t>-</t>
        </is>
      </c>
      <c r="K1313" s="90" t="inlineStr">
        <is>
          <t>House-54/4, Road-11,
 Shekhartek, Adabor, Dhaka-
1207</t>
        </is>
      </c>
      <c r="L1313" s="90" t="inlineStr">
        <is>
          <t>Vill: Tilakpur, PO: Tilakpur, PS: Akhilpur, Dist: Joypurhat</t>
        </is>
      </c>
      <c r="M1313" s="120" t="n">
        <v>1673631143</v>
      </c>
      <c r="N1313" s="88">
        <f>HYPERLINK("mailto:keya_1257@yahoo.com","keya_1257@yahoo.com")</f>
        <v/>
      </c>
      <c r="O1313" s="89" t="n"/>
      <c r="P1313" s="89" t="n"/>
      <c r="Q1313" s="89" t="n"/>
      <c r="R1313" s="89" t="n"/>
      <c r="S1313" s="89" t="n"/>
      <c r="T1313" s="89" t="n"/>
      <c r="U1313" s="89" t="n"/>
      <c r="V1313" s="89" t="n"/>
      <c r="W1313" s="89" t="n"/>
      <c r="X1313" s="89" t="n"/>
      <c r="Y1313" s="89" t="n"/>
      <c r="Z1313" s="89" t="n"/>
      <c r="AA1313" s="89" t="n"/>
      <c r="AB1313" s="89" t="n"/>
    </row>
    <row customHeight="1" ht="15" r="1314" s="161">
      <c r="A1314" s="84" t="n"/>
      <c r="B1314" s="85" t="n">
        <v>1317</v>
      </c>
      <c r="C1314" s="85" t="n"/>
      <c r="D1314" s="86" t="inlineStr">
        <is>
          <t>Hussain Md. 
Niaz Anick</t>
        </is>
      </c>
      <c r="E1314" s="86" t="inlineStr">
        <is>
          <t>083-11-669</t>
        </is>
      </c>
      <c r="F1314" s="49">
        <f>IF((MID(E1314,5,2))="10","ENG",IF((MID(E1314,5,2))="11","BBA",IF((MID(E1314,5,2))="12","MBA(E)",IF((MID(E1314,5,2))="14","MBA",IF((MID(E1314,5,2))="15","CSE",IF((MID(E1314,5,2))="16","CIS",IF((MID(E1314,5,2))="17","MS-MIS",IF((MID(E1314,5,2))="18","B.COM",IF((MID(E1314,5,2))="19","ETE",IF((MID(E1314,5,2))="20","CS",IF((MID(E1314,5,2))="21","MA-ENG(P)",IF((MID(E1314,5,2))="22","MA-ENG(F)",IF((MID(E1314,5,2))="23","TE",IF((MID(E1314,5,2))="24","JMC",IF((MID(E1314,5,2))="25","MS-CSE",IF((MID(E1314,5,2))="26","LLB(H)",IF((MID(E1314,5,2))="27","BRE",IF((MID(E1314,5,2))="28","MSS-JMC",IF((MID(E1314,5,2))="29","PHARMACY",IF((MID(E1314,5,2))="30","ESDM",IF((MID(E1314,5,2))="31","MS-ETE",IF((MID(E1314,5,2))="32","MS-TE",IF((MID(E1314,5,2))="33","EEE",IF((MID(E1314,5,2))="34","NFE",IF((MID(E1314,5,2))="35","SWE",IF((MID(E1314,5,2))="36","LLB(P)",IF((MID(E1314,5,2))="37","LLM(Pre)",IF((MID(E1314,5,2))="38","LLM(F)",IF((MID(E1314,5,2))="39","ICT",IF((MID(E1314,5,2))="40","MTCA",IF((MID(E1314,5,2))="41","MS-PH",IF((MID(E1314,5,2))="42","ARCH",IF((MID(E1314,5,2))="43","THM",IF((MID(E1314,5,2))="44","MS-SWE",IF((MID(E1314,5,2))="45","ENTRE",IF((MID(E1314,5,2))="46","M-PHARM",IF((MID(E1314,5,2))="47","CIVIL-ENG",0)))))))))))))))))))))))))))))))))))))</f>
        <v/>
      </c>
      <c r="G1314" s="90">
        <f>IF((LEFT(E1314,3))="063","Fall-2006",IF((LEFT(E1314,3))="071","Spring-2007",IF((LEFT(E1314,3))="072","Summer-2007",IF((LEFT(E1314,3))="073","Fall-2007",IF((LEFT(E1314,3))="081","Spring-2008",IF((LEFT(E1314,3))="082","Summer-2008",IF((LEFT(E1314,3))="083","Fall-2008",IF((LEFT(E1314,3))="091","Spring-2009",IF((LEFT(E1314,3))="092","Summer-2009",IF((LEFT(E1314,3))="093","Fall-2009",IF((LEFT(E1314,3))="101","Spring-2010",IF((LEFT(E1314,3))="102","Summer-2010",IF((LEFT(E1314,3))="103","Fall-2010",IF((LEFT(E1314,3))="111","Spring-2011",IF((LEFT(E1314,3))="112","Summer-2011",IF((LEFT(E1314,3))="113","Fall-2011",IF((LEFT(E1314,3))="121","Spring-2012",IF((LEFT(E1314,3))="122","Summer-2012",IF((LEFT(E1314,3))="123","Fall-2012",IF((LEFT(E1314,3))="131","Spring-2013",IF((LEFT(E1314,3))="132","Summer-2013",IF((LEFT(E1314,3))="133","Fall-2013",IF((LEFT(E1314,3))="141","Spring-2014",IF((LEFT(E1314,3))="142","Summer-2014",IF((LEFT(E1314,3))="143","Fall-2014",0)))))))))))))))))))))))))</f>
        <v/>
      </c>
      <c r="H1314" s="85" t="inlineStr">
        <is>
          <t>Fall-2014</t>
        </is>
      </c>
      <c r="I1314" s="85" t="inlineStr">
        <is>
          <t xml:space="preserve">M.S Dyeing </t>
        </is>
      </c>
      <c r="J1314" s="85" t="inlineStr">
        <is>
          <t>Printing and Finishing (Welfare Officer)</t>
        </is>
      </c>
      <c r="K1314" s="85" t="inlineStr">
        <is>
          <t>Holding-23, Road No-1, Lane 
No-2, Talla West para,
 Fattullah-1420, Fattullah, Narayanganj</t>
        </is>
      </c>
      <c r="L1314" s="85" t="inlineStr">
        <is>
          <t>Holding-23, Road No-1, Lane No-2, Talla West para, Fattullah-1420, Fattullah, Narayanganj</t>
        </is>
      </c>
      <c r="M1314" s="91" t="inlineStr">
        <is>
          <t>01674992149/01990429231</t>
        </is>
      </c>
      <c r="N1314" s="92">
        <f>HYPERLINK("mailto:NiazAnick3637@gmail.com","NiazAnick3637@gmail.com")</f>
        <v/>
      </c>
      <c r="O1314" s="89" t="n"/>
      <c r="P1314" s="89" t="n"/>
      <c r="Q1314" s="89" t="n"/>
      <c r="R1314" s="89" t="n"/>
      <c r="S1314" s="89" t="n"/>
      <c r="T1314" s="89" t="n"/>
      <c r="U1314" s="89" t="n"/>
      <c r="V1314" s="89" t="n"/>
      <c r="W1314" s="89" t="n"/>
      <c r="X1314" s="89" t="n"/>
      <c r="Y1314" s="89" t="n"/>
      <c r="Z1314" s="89" t="n"/>
      <c r="AA1314" s="89" t="n"/>
      <c r="AB1314" s="89" t="n"/>
    </row>
    <row customHeight="1" ht="15" r="1315" s="161">
      <c r="A1315" s="84" t="n"/>
      <c r="B1315" s="85" t="n">
        <v>1318</v>
      </c>
      <c r="C1315" s="85" t="n"/>
      <c r="D1315" s="86" t="inlineStr">
        <is>
          <t>Md. Shamiul Islam</t>
        </is>
      </c>
      <c r="E1315" s="86" t="inlineStr">
        <is>
          <t>072-11-1858</t>
        </is>
      </c>
      <c r="F1315" s="49">
        <f>IF((MID(E1315,5,2))="10","ENG",IF((MID(E1315,5,2))="11","BBA",IF((MID(E1315,5,2))="12","MBA(E)",IF((MID(E1315,5,2))="14","MBA",IF((MID(E1315,5,2))="15","CSE",IF((MID(E1315,5,2))="16","CIS",IF((MID(E1315,5,2))="17","MS-MIS",IF((MID(E1315,5,2))="18","B.COM",IF((MID(E1315,5,2))="19","ETE",IF((MID(E1315,5,2))="20","CS",IF((MID(E1315,5,2))="21","MA-ENG(P)",IF((MID(E1315,5,2))="22","MA-ENG(F)",IF((MID(E1315,5,2))="23","TE",IF((MID(E1315,5,2))="24","JMC",IF((MID(E1315,5,2))="25","MS-CSE",IF((MID(E1315,5,2))="26","LLB(H)",IF((MID(E1315,5,2))="27","BRE",IF((MID(E1315,5,2))="28","MSS-JMC",IF((MID(E1315,5,2))="29","PHARMACY",IF((MID(E1315,5,2))="30","ESDM",IF((MID(E1315,5,2))="31","MS-ETE",IF((MID(E1315,5,2))="32","MS-TE",IF((MID(E1315,5,2))="33","EEE",IF((MID(E1315,5,2))="34","NFE",IF((MID(E1315,5,2))="35","SWE",IF((MID(E1315,5,2))="36","LLB(P)",IF((MID(E1315,5,2))="37","LLM(Pre)",IF((MID(E1315,5,2))="38","LLM(F)",IF((MID(E1315,5,2))="39","ICT",IF((MID(E1315,5,2))="40","MTCA",IF((MID(E1315,5,2))="41","MS-PH",IF((MID(E1315,5,2))="42","ARCH",IF((MID(E1315,5,2))="43","THM",IF((MID(E1315,5,2))="44","MS-SWE",IF((MID(E1315,5,2))="45","ENTRE",IF((MID(E1315,5,2))="46","M-PHARM",IF((MID(E1315,5,2))="47","CIVIL-ENG",0)))))))))))))))))))))))))))))))))))))</f>
        <v/>
      </c>
      <c r="G1315" s="90">
        <f>IF((LEFT(E1315,3))="063","Fall-2006",IF((LEFT(E1315,3))="071","Spring-2007",IF((LEFT(E1315,3))="072","Summer-2007",IF((LEFT(E1315,3))="073","Fall-2007",IF((LEFT(E1315,3))="081","Spring-2008",IF((LEFT(E1315,3))="082","Summer-2008",IF((LEFT(E1315,3))="083","Fall-2008",IF((LEFT(E1315,3))="091","Spring-2009",IF((LEFT(E1315,3))="092","Summer-2009",IF((LEFT(E1315,3))="093","Fall-2009",IF((LEFT(E1315,3))="101","Spring-2010",IF((LEFT(E1315,3))="102","Summer-2010",IF((LEFT(E1315,3))="103","Fall-2010",IF((LEFT(E1315,3))="111","Spring-2011",IF((LEFT(E1315,3))="112","Summer-2011",IF((LEFT(E1315,3))="113","Fall-2011",IF((LEFT(E1315,3))="121","Spring-2012",IF((LEFT(E1315,3))="122","Summer-2012",IF((LEFT(E1315,3))="123","Fall-2012",IF((LEFT(E1315,3))="131","Spring-2013",IF((LEFT(E1315,3))="132","Summer-2013",IF((LEFT(E1315,3))="133","Fall-2013",IF((LEFT(E1315,3))="141","Spring-2014",IF((LEFT(E1315,3))="142","Summer-2014",IF((LEFT(E1315,3))="143","Fall-2014",0)))))))))))))))))))))))))</f>
        <v/>
      </c>
      <c r="H1315" s="85" t="inlineStr">
        <is>
          <t>Summer-2011</t>
        </is>
      </c>
      <c r="I1315" s="85" t="inlineStr">
        <is>
          <t>Banglalion Communication LTD.</t>
        </is>
      </c>
      <c r="J1315" s="85" t="inlineStr">
        <is>
          <t xml:space="preserve">Territory  Sales Officer </t>
        </is>
      </c>
      <c r="K1315" s="85" t="inlineStr">
        <is>
          <t>2/M/3, Golden Street, Ringroad,
 Shamoly, Dhaka-1207</t>
        </is>
      </c>
      <c r="L1315" s="85" t="inlineStr">
        <is>
          <t>Bonkul, Adina College, Shibgonj, Chapainawabganj.</t>
        </is>
      </c>
      <c r="M1315" s="91" t="n">
        <v>1710060606</v>
      </c>
      <c r="N1315" s="92">
        <f>HYPERLINK("mailto:shamimcn@yahoo.com","shamimcn@yahoo.com")</f>
        <v/>
      </c>
      <c r="O1315" s="89" t="n"/>
      <c r="P1315" s="89" t="n"/>
      <c r="Q1315" s="89" t="n"/>
      <c r="R1315" s="89" t="n"/>
      <c r="S1315" s="89" t="n"/>
      <c r="T1315" s="89" t="n"/>
      <c r="U1315" s="89" t="n"/>
      <c r="V1315" s="89" t="n"/>
      <c r="W1315" s="89" t="n"/>
      <c r="X1315" s="89" t="n"/>
      <c r="Y1315" s="89" t="n"/>
      <c r="Z1315" s="89" t="n"/>
      <c r="AA1315" s="89" t="n"/>
      <c r="AB1315" s="89" t="n"/>
    </row>
    <row customHeight="1" ht="15" r="1316" s="161">
      <c r="A1316" s="84" t="n"/>
      <c r="B1316" s="85" t="n">
        <v>1319</v>
      </c>
      <c r="C1316" s="85" t="n"/>
      <c r="D1316" s="86" t="inlineStr">
        <is>
          <t>Md. Faisal Islam</t>
        </is>
      </c>
      <c r="E1316" s="86" t="inlineStr">
        <is>
          <t>092-11-929</t>
        </is>
      </c>
      <c r="F1316" s="49">
        <f>IF((MID(E1316,5,2))="10","ENG",IF((MID(E1316,5,2))="11","BBA",IF((MID(E1316,5,2))="12","MBA(E)",IF((MID(E1316,5,2))="14","MBA",IF((MID(E1316,5,2))="15","CSE",IF((MID(E1316,5,2))="16","CIS",IF((MID(E1316,5,2))="17","MS-MIS",IF((MID(E1316,5,2))="18","B.COM",IF((MID(E1316,5,2))="19","ETE",IF((MID(E1316,5,2))="20","CS",IF((MID(E1316,5,2))="21","MA-ENG(P)",IF((MID(E1316,5,2))="22","MA-ENG(F)",IF((MID(E1316,5,2))="23","TE",IF((MID(E1316,5,2))="24","JMC",IF((MID(E1316,5,2))="25","MS-CSE",IF((MID(E1316,5,2))="26","LLB(H)",IF((MID(E1316,5,2))="27","BRE",IF((MID(E1316,5,2))="28","MSS-JMC",IF((MID(E1316,5,2))="29","PHARMACY",IF((MID(E1316,5,2))="30","ESDM",IF((MID(E1316,5,2))="31","MS-ETE",IF((MID(E1316,5,2))="32","MS-TE",IF((MID(E1316,5,2))="33","EEE",IF((MID(E1316,5,2))="34","NFE",IF((MID(E1316,5,2))="35","SWE",IF((MID(E1316,5,2))="36","LLB(P)",IF((MID(E1316,5,2))="37","LLM(Pre)",IF((MID(E1316,5,2))="38","LLM(F)",IF((MID(E1316,5,2))="39","ICT",IF((MID(E1316,5,2))="40","MTCA",IF((MID(E1316,5,2))="41","MS-PH",IF((MID(E1316,5,2))="42","ARCH",IF((MID(E1316,5,2))="43","THM",IF((MID(E1316,5,2))="44","MS-SWE",IF((MID(E1316,5,2))="45","ENTRE",IF((MID(E1316,5,2))="46","M-PHARM",IF((MID(E1316,5,2))="47","CIVIL-ENG",0)))))))))))))))))))))))))))))))))))))</f>
        <v/>
      </c>
      <c r="G1316" s="90">
        <f>IF((LEFT(E1316,3))="063","Fall-2006",IF((LEFT(E1316,3))="071","Spring-2007",IF((LEFT(E1316,3))="072","Summer-2007",IF((LEFT(E1316,3))="073","Fall-2007",IF((LEFT(E1316,3))="081","Spring-2008",IF((LEFT(E1316,3))="082","Summer-2008",IF((LEFT(E1316,3))="083","Fall-2008",IF((LEFT(E1316,3))="091","Spring-2009",IF((LEFT(E1316,3))="092","Summer-2009",IF((LEFT(E1316,3))="093","Fall-2009",IF((LEFT(E1316,3))="101","Spring-2010",IF((LEFT(E1316,3))="102","Summer-2010",IF((LEFT(E1316,3))="103","Fall-2010",IF((LEFT(E1316,3))="111","Spring-2011",IF((LEFT(E1316,3))="112","Summer-2011",IF((LEFT(E1316,3))="113","Fall-2011",IF((LEFT(E1316,3))="121","Spring-2012",IF((LEFT(E1316,3))="122","Summer-2012",IF((LEFT(E1316,3))="123","Fall-2012",IF((LEFT(E1316,3))="131","Spring-2013",IF((LEFT(E1316,3))="132","Summer-2013",IF((LEFT(E1316,3))="133","Fall-2013",IF((LEFT(E1316,3))="141","Spring-2014",IF((LEFT(E1316,3))="142","Summer-2014",IF((LEFT(E1316,3))="143","Fall-2014",0)))))))))))))))))))))))))</f>
        <v/>
      </c>
      <c r="H1316" s="85" t="inlineStr">
        <is>
          <t>Spring-2015</t>
        </is>
      </c>
      <c r="I1316" s="85" t="inlineStr">
        <is>
          <t>-</t>
        </is>
      </c>
      <c r="J1316" s="85" t="inlineStr">
        <is>
          <t>-</t>
        </is>
      </c>
      <c r="K1316" s="90" t="inlineStr">
        <is>
          <t>House-103/3A, Washa Road,
 West Kazipara, Mirpur, Dhaka-
1216</t>
        </is>
      </c>
      <c r="L1316" s="90" t="inlineStr">
        <is>
          <t>House-103/3A, Washa Road, West Kazipara, Mirpur, Dhaka-1216</t>
        </is>
      </c>
      <c r="M1316" s="120" t="n">
        <v>1675182476</v>
      </c>
      <c r="N1316" s="88">
        <f>HYPERLINK("mailto:Faisal1pci@gmail.com","Faisal1pci@gmail.com")</f>
        <v/>
      </c>
      <c r="O1316" s="89" t="n"/>
      <c r="P1316" s="89" t="n"/>
      <c r="Q1316" s="89" t="n"/>
      <c r="R1316" s="89" t="n"/>
      <c r="S1316" s="89" t="n"/>
      <c r="T1316" s="89" t="n"/>
      <c r="U1316" s="89" t="n"/>
      <c r="V1316" s="89" t="n"/>
      <c r="W1316" s="89" t="n"/>
      <c r="X1316" s="89" t="n"/>
      <c r="Y1316" s="89" t="n"/>
      <c r="Z1316" s="89" t="n"/>
      <c r="AA1316" s="89" t="n"/>
      <c r="AB1316" s="89" t="n"/>
    </row>
    <row customHeight="1" ht="15" r="1317" s="161">
      <c r="A1317" s="84" t="n"/>
      <c r="B1317" s="85" t="n">
        <v>1320</v>
      </c>
      <c r="C1317" s="85" t="n"/>
      <c r="D1317" s="86" t="inlineStr">
        <is>
          <t xml:space="preserve">Md. Monir Hossain </t>
        </is>
      </c>
      <c r="E1317" s="86" t="inlineStr">
        <is>
          <t>122-15-1883</t>
        </is>
      </c>
      <c r="F1317" s="49">
        <f>IF((MID(E1317,5,2))="10","ENG",IF((MID(E1317,5,2))="11","BBA",IF((MID(E1317,5,2))="12","MBA(E)",IF((MID(E1317,5,2))="14","MBA",IF((MID(E1317,5,2))="15","CSE",IF((MID(E1317,5,2))="16","CIS",IF((MID(E1317,5,2))="17","MS-MIS",IF((MID(E1317,5,2))="18","B.COM",IF((MID(E1317,5,2))="19","ETE",IF((MID(E1317,5,2))="20","CS",IF((MID(E1317,5,2))="21","MA-ENG(P)",IF((MID(E1317,5,2))="22","MA-ENG(F)",IF((MID(E1317,5,2))="23","TE",IF((MID(E1317,5,2))="24","JMC",IF((MID(E1317,5,2))="25","MS-CSE",IF((MID(E1317,5,2))="26","LLB(H)",IF((MID(E1317,5,2))="27","BRE",IF((MID(E1317,5,2))="28","MSS-JMC",IF((MID(E1317,5,2))="29","PHARMACY",IF((MID(E1317,5,2))="30","ESDM",IF((MID(E1317,5,2))="31","MS-ETE",IF((MID(E1317,5,2))="32","MS-TE",IF((MID(E1317,5,2))="33","EEE",IF((MID(E1317,5,2))="34","NFE",IF((MID(E1317,5,2))="35","SWE",IF((MID(E1317,5,2))="36","LLB(P)",IF((MID(E1317,5,2))="37","LLM(Pre)",IF((MID(E1317,5,2))="38","LLM(F)",IF((MID(E1317,5,2))="39","ICT",IF((MID(E1317,5,2))="40","MTCA",IF((MID(E1317,5,2))="41","MS-PH",IF((MID(E1317,5,2))="42","ARCH",IF((MID(E1317,5,2))="43","THM",IF((MID(E1317,5,2))="44","MS-SWE",IF((MID(E1317,5,2))="45","ENTRE",IF((MID(E1317,5,2))="46","M-PHARM",IF((MID(E1317,5,2))="47","CIVIL-ENG",0)))))))))))))))))))))))))))))))))))))</f>
        <v/>
      </c>
      <c r="G1317" s="90">
        <f>IF((LEFT(E1317,3))="063","Fall-2006",IF((LEFT(E1317,3))="071","Spring-2007",IF((LEFT(E1317,3))="072","Summer-2007",IF((LEFT(E1317,3))="073","Fall-2007",IF((LEFT(E1317,3))="081","Spring-2008",IF((LEFT(E1317,3))="082","Summer-2008",IF((LEFT(E1317,3))="083","Fall-2008",IF((LEFT(E1317,3))="091","Spring-2009",IF((LEFT(E1317,3))="092","Summer-2009",IF((LEFT(E1317,3))="093","Fall-2009",IF((LEFT(E1317,3))="101","Spring-2010",IF((LEFT(E1317,3))="102","Summer-2010",IF((LEFT(E1317,3))="103","Fall-2010",IF((LEFT(E1317,3))="111","Spring-2011",IF((LEFT(E1317,3))="112","Summer-2011",IF((LEFT(E1317,3))="113","Fall-2011",IF((LEFT(E1317,3))="121","Spring-2012",IF((LEFT(E1317,3))="122","Summer-2012",IF((LEFT(E1317,3))="123","Fall-2012",IF((LEFT(E1317,3))="131","Spring-2013",IF((LEFT(E1317,3))="132","Summer-2013",IF((LEFT(E1317,3))="133","Fall-2013",IF((LEFT(E1317,3))="141","Spring-2014",IF((LEFT(E1317,3))="142","Summer-2014",IF((LEFT(E1317,3))="143","Fall-2014",0)))))))))))))))))))))))))</f>
        <v/>
      </c>
      <c r="H1317" s="85" t="inlineStr">
        <is>
          <t>Spring-2015</t>
        </is>
      </c>
      <c r="I1317" s="85" t="inlineStr">
        <is>
          <t>-</t>
        </is>
      </c>
      <c r="J1317" s="85" t="inlineStr">
        <is>
          <t>-</t>
        </is>
      </c>
      <c r="K1317" s="90" t="inlineStr">
        <is>
          <t xml:space="preserve">knit Cotton Composite Mills
 Hd. 45, S.M. Mali Road,
 tanbazar, narayanganj, </t>
        </is>
      </c>
      <c r="L1317" s="90" t="inlineStr">
        <is>
          <t>Vill: Gulisha, PO: Farackabad, PS: Chandpur, Dist: Chandpur</t>
        </is>
      </c>
      <c r="M1317" s="120" t="n">
        <v>1922881828</v>
      </c>
      <c r="N1317" s="88">
        <f>HYPERLINK("mailto:eng.shohan@gmail.com","eng.shohan@gmail.com")</f>
        <v/>
      </c>
      <c r="O1317" s="89" t="n"/>
      <c r="P1317" s="89" t="n"/>
      <c r="Q1317" s="89" t="n"/>
      <c r="R1317" s="89" t="n"/>
      <c r="S1317" s="89" t="n"/>
      <c r="T1317" s="89" t="n"/>
      <c r="U1317" s="89" t="n"/>
      <c r="V1317" s="89" t="n"/>
      <c r="W1317" s="89" t="n"/>
      <c r="X1317" s="89" t="n"/>
      <c r="Y1317" s="89" t="n"/>
      <c r="Z1317" s="89" t="n"/>
      <c r="AA1317" s="89" t="n"/>
      <c r="AB1317" s="89" t="n"/>
    </row>
    <row customHeight="1" ht="15" r="1318" s="161">
      <c r="A1318" s="84" t="n"/>
      <c r="B1318" s="85" t="n">
        <v>1321</v>
      </c>
      <c r="C1318" s="85" t="n"/>
      <c r="D1318" s="86" t="inlineStr">
        <is>
          <t>Mohammad Ullah</t>
        </is>
      </c>
      <c r="E1318" s="86" t="inlineStr">
        <is>
          <t>111-23-2275</t>
        </is>
      </c>
      <c r="F1318" s="49">
        <f>IF((MID(E1318,5,2))="10","ENG",IF((MID(E1318,5,2))="11","BBA",IF((MID(E1318,5,2))="12","MBA(E)",IF((MID(E1318,5,2))="14","MBA",IF((MID(E1318,5,2))="15","CSE",IF((MID(E1318,5,2))="16","CIS",IF((MID(E1318,5,2))="17","MS-MIS",IF((MID(E1318,5,2))="18","B.COM",IF((MID(E1318,5,2))="19","ETE",IF((MID(E1318,5,2))="20","CS",IF((MID(E1318,5,2))="21","MA-ENG(P)",IF((MID(E1318,5,2))="22","MA-ENG(F)",IF((MID(E1318,5,2))="23","TE",IF((MID(E1318,5,2))="24","JMC",IF((MID(E1318,5,2))="25","MS-CSE",IF((MID(E1318,5,2))="26","LLB(H)",IF((MID(E1318,5,2))="27","BRE",IF((MID(E1318,5,2))="28","MSS-JMC",IF((MID(E1318,5,2))="29","PHARMACY",IF((MID(E1318,5,2))="30","ESDM",IF((MID(E1318,5,2))="31","MS-ETE",IF((MID(E1318,5,2))="32","MS-TE",IF((MID(E1318,5,2))="33","EEE",IF((MID(E1318,5,2))="34","NFE",IF((MID(E1318,5,2))="35","SWE",IF((MID(E1318,5,2))="36","LLB(P)",IF((MID(E1318,5,2))="37","LLM(Pre)",IF((MID(E1318,5,2))="38","LLM(F)",IF((MID(E1318,5,2))="39","ICT",IF((MID(E1318,5,2))="40","MTCA",IF((MID(E1318,5,2))="41","MS-PH",IF((MID(E1318,5,2))="42","ARCH",IF((MID(E1318,5,2))="43","THM",IF((MID(E1318,5,2))="44","MS-SWE",IF((MID(E1318,5,2))="45","ENTRE",IF((MID(E1318,5,2))="46","M-PHARM",IF((MID(E1318,5,2))="47","CIVIL-ENG",0)))))))))))))))))))))))))))))))))))))</f>
        <v/>
      </c>
      <c r="G1318" s="90">
        <f>IF((LEFT(E1318,3))="063","Fall-2006",IF((LEFT(E1318,3))="071","Spring-2007",IF((LEFT(E1318,3))="072","Summer-2007",IF((LEFT(E1318,3))="073","Fall-2007",IF((LEFT(E1318,3))="081","Spring-2008",IF((LEFT(E1318,3))="082","Summer-2008",IF((LEFT(E1318,3))="083","Fall-2008",IF((LEFT(E1318,3))="091","Spring-2009",IF((LEFT(E1318,3))="092","Summer-2009",IF((LEFT(E1318,3))="093","Fall-2009",IF((LEFT(E1318,3))="101","Spring-2010",IF((LEFT(E1318,3))="102","Summer-2010",IF((LEFT(E1318,3))="103","Fall-2010",IF((LEFT(E1318,3))="111","Spring-2011",IF((LEFT(E1318,3))="112","Summer-2011",IF((LEFT(E1318,3))="113","Fall-2011",IF((LEFT(E1318,3))="121","Spring-2012",IF((LEFT(E1318,3))="122","Summer-2012",IF((LEFT(E1318,3))="123","Fall-2012",IF((LEFT(E1318,3))="131","Spring-2013",IF((LEFT(E1318,3))="132","Summer-2013",IF((LEFT(E1318,3))="133","Fall-2013",IF((LEFT(E1318,3))="141","Spring-2014",IF((LEFT(E1318,3))="142","Summer-2014",IF((LEFT(E1318,3))="143","Fall-2014",0)))))))))))))))))))))))))</f>
        <v/>
      </c>
      <c r="H1318" s="85" t="inlineStr">
        <is>
          <t>Fall-2014</t>
        </is>
      </c>
      <c r="I1318" s="85" t="inlineStr">
        <is>
          <t xml:space="preserve">Universal Menswear LTD. AEPZ </t>
        </is>
      </c>
      <c r="J1318" s="85" t="inlineStr">
        <is>
          <t>Trainee Officer</t>
        </is>
      </c>
      <c r="K1318" s="85" t="inlineStr">
        <is>
          <t>F-26, South Banasree, 
Dhaka-1219</t>
        </is>
      </c>
      <c r="L1318" s="85" t="inlineStr">
        <is>
          <t>Word No- 08, Vill: Kachiara, PO: Faridaganj, Dist: Chandpur</t>
        </is>
      </c>
      <c r="M1318" s="91" t="n">
        <v>1683240207</v>
      </c>
      <c r="N1318" s="92">
        <f>HYPERLINK("mailto:mohammadullah43@yahoo.com","mohammadullah43@yahoo.com")</f>
        <v/>
      </c>
      <c r="O1318" s="89" t="n"/>
      <c r="P1318" s="89" t="n"/>
      <c r="Q1318" s="89" t="n"/>
      <c r="R1318" s="89" t="n"/>
      <c r="S1318" s="89" t="n"/>
      <c r="T1318" s="89" t="n"/>
      <c r="U1318" s="89" t="n"/>
      <c r="V1318" s="89" t="n"/>
      <c r="W1318" s="89" t="n"/>
      <c r="X1318" s="89" t="n"/>
      <c r="Y1318" s="89" t="n"/>
      <c r="Z1318" s="89" t="n"/>
      <c r="AA1318" s="89" t="n"/>
      <c r="AB1318" s="89" t="n"/>
    </row>
    <row customHeight="1" ht="15" r="1319" s="161">
      <c r="A1319" s="84" t="n"/>
      <c r="B1319" s="85" t="n">
        <v>1322</v>
      </c>
      <c r="C1319" s="85" t="n"/>
      <c r="D1319" s="86" t="inlineStr">
        <is>
          <t>Sunjida Rahman</t>
        </is>
      </c>
      <c r="E1319" s="86" t="inlineStr">
        <is>
          <t>103-11-1701</t>
        </is>
      </c>
      <c r="F1319" s="49">
        <f>IF((MID(E1319,5,2))="10","ENG",IF((MID(E1319,5,2))="11","BBA",IF((MID(E1319,5,2))="12","MBA(E)",IF((MID(E1319,5,2))="14","MBA",IF((MID(E1319,5,2))="15","CSE",IF((MID(E1319,5,2))="16","CIS",IF((MID(E1319,5,2))="17","MS-MIS",IF((MID(E1319,5,2))="18","B.COM",IF((MID(E1319,5,2))="19","ETE",IF((MID(E1319,5,2))="20","CS",IF((MID(E1319,5,2))="21","MA-ENG(P)",IF((MID(E1319,5,2))="22","MA-ENG(F)",IF((MID(E1319,5,2))="23","TE",IF((MID(E1319,5,2))="24","JMC",IF((MID(E1319,5,2))="25","MS-CSE",IF((MID(E1319,5,2))="26","LLB(H)",IF((MID(E1319,5,2))="27","BRE",IF((MID(E1319,5,2))="28","MSS-JMC",IF((MID(E1319,5,2))="29","PHARMACY",IF((MID(E1319,5,2))="30","ESDM",IF((MID(E1319,5,2))="31","MS-ETE",IF((MID(E1319,5,2))="32","MS-TE",IF((MID(E1319,5,2))="33","EEE",IF((MID(E1319,5,2))="34","NFE",IF((MID(E1319,5,2))="35","SWE",IF((MID(E1319,5,2))="36","LLB(P)",IF((MID(E1319,5,2))="37","LLM(Pre)",IF((MID(E1319,5,2))="38","LLM(F)",IF((MID(E1319,5,2))="39","ICT",IF((MID(E1319,5,2))="40","MTCA",IF((MID(E1319,5,2))="41","MS-PH",IF((MID(E1319,5,2))="42","ARCH",IF((MID(E1319,5,2))="43","THM",IF((MID(E1319,5,2))="44","MS-SWE",IF((MID(E1319,5,2))="45","ENTRE",IF((MID(E1319,5,2))="46","M-PHARM",IF((MID(E1319,5,2))="47","CIVIL-ENG",0)))))))))))))))))))))))))))))))))))))</f>
        <v/>
      </c>
      <c r="G1319" s="90">
        <f>IF((LEFT(E1319,3))="063","Fall-2006",IF((LEFT(E1319,3))="071","Spring-2007",IF((LEFT(E1319,3))="072","Summer-2007",IF((LEFT(E1319,3))="073","Fall-2007",IF((LEFT(E1319,3))="081","Spring-2008",IF((LEFT(E1319,3))="082","Summer-2008",IF((LEFT(E1319,3))="083","Fall-2008",IF((LEFT(E1319,3))="091","Spring-2009",IF((LEFT(E1319,3))="092","Summer-2009",IF((LEFT(E1319,3))="093","Fall-2009",IF((LEFT(E1319,3))="101","Spring-2010",IF((LEFT(E1319,3))="102","Summer-2010",IF((LEFT(E1319,3))="103","Fall-2010",IF((LEFT(E1319,3))="111","Spring-2011",IF((LEFT(E1319,3))="112","Summer-2011",IF((LEFT(E1319,3))="113","Fall-2011",IF((LEFT(E1319,3))="121","Spring-2012",IF((LEFT(E1319,3))="122","Summer-2012",IF((LEFT(E1319,3))="123","Fall-2012",IF((LEFT(E1319,3))="131","Spring-2013",IF((LEFT(E1319,3))="132","Summer-2013",IF((LEFT(E1319,3))="133","Fall-2013",IF((LEFT(E1319,3))="141","Spring-2014",IF((LEFT(E1319,3))="142","Summer-2014",IF((LEFT(E1319,3))="143","Fall-2014",0)))))))))))))))))))))))))</f>
        <v/>
      </c>
      <c r="H1319" s="85" t="inlineStr">
        <is>
          <t>Summer-2014</t>
        </is>
      </c>
      <c r="I1319" s="85" t="inlineStr">
        <is>
          <t>-</t>
        </is>
      </c>
      <c r="J1319" s="85" t="inlineStr">
        <is>
          <t>-</t>
        </is>
      </c>
      <c r="K1319" s="90" t="inlineStr">
        <is>
          <t>15/2C, Tallabag, Sobhanbag,
 Dhaka</t>
        </is>
      </c>
      <c r="L1319" s="90" t="inlineStr">
        <is>
          <t>15/2C, Tallabag, Sobhanbag, Dhaka</t>
        </is>
      </c>
      <c r="M1319" s="120" t="n">
        <v>1963816822</v>
      </c>
      <c r="N1319" s="88">
        <f>HYPERLINK("mailto:Sunjida_1701@diu.edu.bd","Sunjida_1701@diu.edu.bd")</f>
        <v/>
      </c>
      <c r="O1319" s="89" t="n"/>
      <c r="P1319" s="89" t="n"/>
      <c r="Q1319" s="89" t="n"/>
      <c r="R1319" s="89" t="n"/>
      <c r="S1319" s="89" t="n"/>
      <c r="T1319" s="89" t="n"/>
      <c r="U1319" s="89" t="n"/>
      <c r="V1319" s="89" t="n"/>
      <c r="W1319" s="89" t="n"/>
      <c r="X1319" s="89" t="n"/>
      <c r="Y1319" s="89" t="n"/>
      <c r="Z1319" s="89" t="n"/>
      <c r="AA1319" s="89" t="n"/>
      <c r="AB1319" s="89" t="n"/>
    </row>
    <row customHeight="1" ht="15" r="1320" s="161">
      <c r="A1320" s="84" t="n"/>
      <c r="B1320" s="85" t="n">
        <v>1323</v>
      </c>
      <c r="C1320" s="85" t="n"/>
      <c r="D1320" s="86" t="inlineStr">
        <is>
          <t xml:space="preserve">Md. Emrul Kayes </t>
        </is>
      </c>
      <c r="E1320" s="86" t="inlineStr">
        <is>
          <t>113-23-2732</t>
        </is>
      </c>
      <c r="F1320" s="49">
        <f>IF((MID(E1320,5,2))="10","ENG",IF((MID(E1320,5,2))="11","BBA",IF((MID(E1320,5,2))="12","MBA(E)",IF((MID(E1320,5,2))="14","MBA",IF((MID(E1320,5,2))="15","CSE",IF((MID(E1320,5,2))="16","CIS",IF((MID(E1320,5,2))="17","MS-MIS",IF((MID(E1320,5,2))="18","B.COM",IF((MID(E1320,5,2))="19","ETE",IF((MID(E1320,5,2))="20","CS",IF((MID(E1320,5,2))="21","MA-ENG(P)",IF((MID(E1320,5,2))="22","MA-ENG(F)",IF((MID(E1320,5,2))="23","TE",IF((MID(E1320,5,2))="24","JMC",IF((MID(E1320,5,2))="25","MS-CSE",IF((MID(E1320,5,2))="26","LLB(H)",IF((MID(E1320,5,2))="27","BRE",IF((MID(E1320,5,2))="28","MSS-JMC",IF((MID(E1320,5,2))="29","PHARMACY",IF((MID(E1320,5,2))="30","ESDM",IF((MID(E1320,5,2))="31","MS-ETE",IF((MID(E1320,5,2))="32","MS-TE",IF((MID(E1320,5,2))="33","EEE",IF((MID(E1320,5,2))="34","NFE",IF((MID(E1320,5,2))="35","SWE",IF((MID(E1320,5,2))="36","LLB(P)",IF((MID(E1320,5,2))="37","LLM(Pre)",IF((MID(E1320,5,2))="38","LLM(F)",IF((MID(E1320,5,2))="39","ICT",IF((MID(E1320,5,2))="40","MTCA",IF((MID(E1320,5,2))="41","MS-PH",IF((MID(E1320,5,2))="42","ARCH",IF((MID(E1320,5,2))="43","THM",IF((MID(E1320,5,2))="44","MS-SWE",IF((MID(E1320,5,2))="45","ENTRE",IF((MID(E1320,5,2))="46","M-PHARM",IF((MID(E1320,5,2))="47","CIVIL-ENG",0)))))))))))))))))))))))))))))))))))))</f>
        <v/>
      </c>
      <c r="G1320" s="90">
        <f>IF((LEFT(E1320,3))="063","Fall-2006",IF((LEFT(E1320,3))="071","Spring-2007",IF((LEFT(E1320,3))="072","Summer-2007",IF((LEFT(E1320,3))="073","Fall-2007",IF((LEFT(E1320,3))="081","Spring-2008",IF((LEFT(E1320,3))="082","Summer-2008",IF((LEFT(E1320,3))="083","Fall-2008",IF((LEFT(E1320,3))="091","Spring-2009",IF((LEFT(E1320,3))="092","Summer-2009",IF((LEFT(E1320,3))="093","Fall-2009",IF((LEFT(E1320,3))="101","Spring-2010",IF((LEFT(E1320,3))="102","Summer-2010",IF((LEFT(E1320,3))="103","Fall-2010",IF((LEFT(E1320,3))="111","Spring-2011",IF((LEFT(E1320,3))="112","Summer-2011",IF((LEFT(E1320,3))="113","Fall-2011",IF((LEFT(E1320,3))="121","Spring-2012",IF((LEFT(E1320,3))="122","Summer-2012",IF((LEFT(E1320,3))="123","Fall-2012",IF((LEFT(E1320,3))="131","Spring-2013",IF((LEFT(E1320,3))="132","Summer-2013",IF((LEFT(E1320,3))="133","Fall-2013",IF((LEFT(E1320,3))="141","Spring-2014",IF((LEFT(E1320,3))="142","Summer-2014",IF((LEFT(E1320,3))="143","Fall-2014",0)))))))))))))))))))))))))</f>
        <v/>
      </c>
      <c r="H1320" s="85" t="inlineStr">
        <is>
          <t>Summer-2015</t>
        </is>
      </c>
      <c r="I1320" s="85" t="inlineStr">
        <is>
          <t>-</t>
        </is>
      </c>
      <c r="J1320" s="85" t="inlineStr">
        <is>
          <t>-</t>
        </is>
      </c>
      <c r="K1320" s="90" t="inlineStr">
        <is>
          <t>92/3, Email Villa(2nd 
Floor), Shukrabad, Dhanmondi, 
Dhaka</t>
        </is>
      </c>
      <c r="L1320" s="90" t="inlineStr">
        <is>
          <t>Bhawaniganj Pourosova, Bagmara, Rajshahi</t>
        </is>
      </c>
      <c r="M1320" s="120" t="n">
        <v>1739029050</v>
      </c>
      <c r="N1320" s="88">
        <f>HYPERLINK("mailto:Kayestex@gmail.com","Kayestex@gmail.com")</f>
        <v/>
      </c>
      <c r="O1320" s="89" t="n"/>
      <c r="P1320" s="89" t="n"/>
      <c r="Q1320" s="89" t="n"/>
      <c r="R1320" s="89" t="n"/>
      <c r="S1320" s="89" t="n"/>
      <c r="T1320" s="89" t="n"/>
      <c r="U1320" s="89" t="n"/>
      <c r="V1320" s="89" t="n"/>
      <c r="W1320" s="89" t="n"/>
      <c r="X1320" s="89" t="n"/>
      <c r="Y1320" s="89" t="n"/>
      <c r="Z1320" s="89" t="n"/>
      <c r="AA1320" s="89" t="n"/>
      <c r="AB1320" s="89" t="n"/>
    </row>
    <row customHeight="1" ht="15" r="1321" s="161">
      <c r="A1321" s="84" t="n"/>
      <c r="B1321" s="85" t="n">
        <v>1324</v>
      </c>
      <c r="C1321" s="85" t="n"/>
      <c r="D1321" s="86" t="inlineStr">
        <is>
          <t xml:space="preserve">Ali Hossain </t>
        </is>
      </c>
      <c r="E1321" s="86" t="inlineStr">
        <is>
          <t>113-23-2780</t>
        </is>
      </c>
      <c r="F1321" s="49">
        <f>IF((MID(E1321,5,2))="10","ENG",IF((MID(E1321,5,2))="11","BBA",IF((MID(E1321,5,2))="12","MBA(E)",IF((MID(E1321,5,2))="14","MBA",IF((MID(E1321,5,2))="15","CSE",IF((MID(E1321,5,2))="16","CIS",IF((MID(E1321,5,2))="17","MS-MIS",IF((MID(E1321,5,2))="18","B.COM",IF((MID(E1321,5,2))="19","ETE",IF((MID(E1321,5,2))="20","CS",IF((MID(E1321,5,2))="21","MA-ENG(P)",IF((MID(E1321,5,2))="22","MA-ENG(F)",IF((MID(E1321,5,2))="23","TE",IF((MID(E1321,5,2))="24","JMC",IF((MID(E1321,5,2))="25","MS-CSE",IF((MID(E1321,5,2))="26","LLB(H)",IF((MID(E1321,5,2))="27","BRE",IF((MID(E1321,5,2))="28","MSS-JMC",IF((MID(E1321,5,2))="29","PHARMACY",IF((MID(E1321,5,2))="30","ESDM",IF((MID(E1321,5,2))="31","MS-ETE",IF((MID(E1321,5,2))="32","MS-TE",IF((MID(E1321,5,2))="33","EEE",IF((MID(E1321,5,2))="34","NFE",IF((MID(E1321,5,2))="35","SWE",IF((MID(E1321,5,2))="36","LLB(P)",IF((MID(E1321,5,2))="37","LLM(Pre)",IF((MID(E1321,5,2))="38","LLM(F)",IF((MID(E1321,5,2))="39","ICT",IF((MID(E1321,5,2))="40","MTCA",IF((MID(E1321,5,2))="41","MS-PH",IF((MID(E1321,5,2))="42","ARCH",IF((MID(E1321,5,2))="43","THM",IF((MID(E1321,5,2))="44","MS-SWE",IF((MID(E1321,5,2))="45","ENTRE",IF((MID(E1321,5,2))="46","M-PHARM",IF((MID(E1321,5,2))="47","CIVIL-ENG",0)))))))))))))))))))))))))))))))))))))</f>
        <v/>
      </c>
      <c r="G1321" s="90">
        <f>IF((LEFT(E1321,3))="063","Fall-2006",IF((LEFT(E1321,3))="071","Spring-2007",IF((LEFT(E1321,3))="072","Summer-2007",IF((LEFT(E1321,3))="073","Fall-2007",IF((LEFT(E1321,3))="081","Spring-2008",IF((LEFT(E1321,3))="082","Summer-2008",IF((LEFT(E1321,3))="083","Fall-2008",IF((LEFT(E1321,3))="091","Spring-2009",IF((LEFT(E1321,3))="092","Summer-2009",IF((LEFT(E1321,3))="093","Fall-2009",IF((LEFT(E1321,3))="101","Spring-2010",IF((LEFT(E1321,3))="102","Summer-2010",IF((LEFT(E1321,3))="103","Fall-2010",IF((LEFT(E1321,3))="111","Spring-2011",IF((LEFT(E1321,3))="112","Summer-2011",IF((LEFT(E1321,3))="113","Fall-2011",IF((LEFT(E1321,3))="121","Spring-2012",IF((LEFT(E1321,3))="122","Summer-2012",IF((LEFT(E1321,3))="123","Fall-2012",IF((LEFT(E1321,3))="131","Spring-2013",IF((LEFT(E1321,3))="132","Summer-2013",IF((LEFT(E1321,3))="133","Fall-2013",IF((LEFT(E1321,3))="141","Spring-2014",IF((LEFT(E1321,3))="142","Summer-2014",IF((LEFT(E1321,3))="143","Fall-2014",0)))))))))))))))))))))))))</f>
        <v/>
      </c>
      <c r="H1321" s="85" t="inlineStr">
        <is>
          <t>Summer-2015</t>
        </is>
      </c>
      <c r="I1321" s="85" t="inlineStr">
        <is>
          <t>-</t>
        </is>
      </c>
      <c r="J1321" s="85" t="inlineStr">
        <is>
          <t>-</t>
        </is>
      </c>
      <c r="K1321" s="90" t="inlineStr">
        <is>
          <t>House No- 2/7 ( 5th floor), 
Tannery More Zigatola, Dhanmondi, 
Dhaka-1200</t>
        </is>
      </c>
      <c r="L1321" s="90" t="inlineStr">
        <is>
          <t>Vill: Dilarpur, PO: Nazarpur, Dist: Narsingdi</t>
        </is>
      </c>
      <c r="M1321" s="120" t="n">
        <v>1751797488</v>
      </c>
      <c r="N1321" s="88">
        <f>HYPERLINK("mailto:a.alihossain1@gmail.com","a.alihossain1@gmail.com")</f>
        <v/>
      </c>
      <c r="O1321" s="89" t="n"/>
      <c r="P1321" s="89" t="n"/>
      <c r="Q1321" s="89" t="n"/>
      <c r="R1321" s="89" t="n"/>
      <c r="S1321" s="89" t="n"/>
      <c r="T1321" s="89" t="n"/>
      <c r="U1321" s="89" t="n"/>
      <c r="V1321" s="89" t="n"/>
      <c r="W1321" s="89" t="n"/>
      <c r="X1321" s="89" t="n"/>
      <c r="Y1321" s="89" t="n"/>
      <c r="Z1321" s="89" t="n"/>
      <c r="AA1321" s="89" t="n"/>
      <c r="AB1321" s="89" t="n"/>
    </row>
    <row customHeight="1" ht="15" r="1322" s="161">
      <c r="A1322" s="84" t="n"/>
      <c r="B1322" s="85" t="n">
        <v>1325</v>
      </c>
      <c r="C1322" s="85" t="n"/>
      <c r="D1322" s="86" t="inlineStr">
        <is>
          <t xml:space="preserve">Afjal Hossain </t>
        </is>
      </c>
      <c r="E1322" s="86" t="inlineStr">
        <is>
          <t>113-23-2782</t>
        </is>
      </c>
      <c r="F1322" s="49">
        <f>IF((MID(E1322,5,2))="10","ENG",IF((MID(E1322,5,2))="11","BBA",IF((MID(E1322,5,2))="12","MBA(E)",IF((MID(E1322,5,2))="14","MBA",IF((MID(E1322,5,2))="15","CSE",IF((MID(E1322,5,2))="16","CIS",IF((MID(E1322,5,2))="17","MS-MIS",IF((MID(E1322,5,2))="18","B.COM",IF((MID(E1322,5,2))="19","ETE",IF((MID(E1322,5,2))="20","CS",IF((MID(E1322,5,2))="21","MA-ENG(P)",IF((MID(E1322,5,2))="22","MA-ENG(F)",IF((MID(E1322,5,2))="23","TE",IF((MID(E1322,5,2))="24","JMC",IF((MID(E1322,5,2))="25","MS-CSE",IF((MID(E1322,5,2))="26","LLB(H)",IF((MID(E1322,5,2))="27","BRE",IF((MID(E1322,5,2))="28","MSS-JMC",IF((MID(E1322,5,2))="29","PHARMACY",IF((MID(E1322,5,2))="30","ESDM",IF((MID(E1322,5,2))="31","MS-ETE",IF((MID(E1322,5,2))="32","MS-TE",IF((MID(E1322,5,2))="33","EEE",IF((MID(E1322,5,2))="34","NFE",IF((MID(E1322,5,2))="35","SWE",IF((MID(E1322,5,2))="36","LLB(P)",IF((MID(E1322,5,2))="37","LLM(Pre)",IF((MID(E1322,5,2))="38","LLM(F)",IF((MID(E1322,5,2))="39","ICT",IF((MID(E1322,5,2))="40","MTCA",IF((MID(E1322,5,2))="41","MS-PH",IF((MID(E1322,5,2))="42","ARCH",IF((MID(E1322,5,2))="43","THM",IF((MID(E1322,5,2))="44","MS-SWE",IF((MID(E1322,5,2))="45","ENTRE",IF((MID(E1322,5,2))="46","M-PHARM",IF((MID(E1322,5,2))="47","CIVIL-ENG",0)))))))))))))))))))))))))))))))))))))</f>
        <v/>
      </c>
      <c r="G1322" s="90">
        <f>IF((LEFT(E1322,3))="063","Fall-2006",IF((LEFT(E1322,3))="071","Spring-2007",IF((LEFT(E1322,3))="072","Summer-2007",IF((LEFT(E1322,3))="073","Fall-2007",IF((LEFT(E1322,3))="081","Spring-2008",IF((LEFT(E1322,3))="082","Summer-2008",IF((LEFT(E1322,3))="083","Fall-2008",IF((LEFT(E1322,3))="091","Spring-2009",IF((LEFT(E1322,3))="092","Summer-2009",IF((LEFT(E1322,3))="093","Fall-2009",IF((LEFT(E1322,3))="101","Spring-2010",IF((LEFT(E1322,3))="102","Summer-2010",IF((LEFT(E1322,3))="103","Fall-2010",IF((LEFT(E1322,3))="111","Spring-2011",IF((LEFT(E1322,3))="112","Summer-2011",IF((LEFT(E1322,3))="113","Fall-2011",IF((LEFT(E1322,3))="121","Spring-2012",IF((LEFT(E1322,3))="122","Summer-2012",IF((LEFT(E1322,3))="123","Fall-2012",IF((LEFT(E1322,3))="131","Spring-2013",IF((LEFT(E1322,3))="132","Summer-2013",IF((LEFT(E1322,3))="133","Fall-2013",IF((LEFT(E1322,3))="141","Spring-2014",IF((LEFT(E1322,3))="142","Summer-2014",IF((LEFT(E1322,3))="143","Fall-2014",0)))))))))))))))))))))))))</f>
        <v/>
      </c>
      <c r="H1322" s="85" t="inlineStr">
        <is>
          <t>Summer-2015</t>
        </is>
      </c>
      <c r="I1322" s="85" t="inlineStr">
        <is>
          <t>-</t>
        </is>
      </c>
      <c r="J1322" s="85" t="inlineStr">
        <is>
          <t>-</t>
        </is>
      </c>
      <c r="K1322" s="90" t="inlineStr">
        <is>
          <t>Flate No-4B, House No-
 98/3 Lake Circus, 
Kalabagan, Dhaka-1205</t>
        </is>
      </c>
      <c r="L1322" s="90" t="inlineStr">
        <is>
          <t>Vill: Nowkaghata( Fuldir Bari), PO: Nowkaghata, Shibpur, Narshingdi</t>
        </is>
      </c>
      <c r="M1322" s="120" t="n">
        <v>1728429149</v>
      </c>
      <c r="N1322" s="88">
        <f>HYPERLINK("mailto:afjalhossain91@gmail.com","afjalhossain91@gmail.com")</f>
        <v/>
      </c>
      <c r="O1322" s="89" t="n"/>
      <c r="P1322" s="89" t="n"/>
      <c r="Q1322" s="89" t="n"/>
      <c r="R1322" s="89" t="n"/>
      <c r="S1322" s="89" t="n"/>
      <c r="T1322" s="89" t="n"/>
      <c r="U1322" s="89" t="n"/>
      <c r="V1322" s="89" t="n"/>
      <c r="W1322" s="89" t="n"/>
      <c r="X1322" s="89" t="n"/>
      <c r="Y1322" s="89" t="n"/>
      <c r="Z1322" s="89" t="n"/>
      <c r="AA1322" s="89" t="n"/>
      <c r="AB1322" s="89" t="n"/>
    </row>
    <row customHeight="1" ht="15" r="1323" s="161">
      <c r="A1323" s="84" t="n"/>
      <c r="B1323" s="85" t="n">
        <v>1326</v>
      </c>
      <c r="C1323" s="85" t="n"/>
      <c r="D1323" s="86" t="inlineStr">
        <is>
          <t>Md. Shariful Islam</t>
        </is>
      </c>
      <c r="E1323" s="86" t="inlineStr">
        <is>
          <t>101-26-066</t>
        </is>
      </c>
      <c r="F1323" s="49">
        <f>IF((MID(E1323,5,2))="10","ENG",IF((MID(E1323,5,2))="11","BBA",IF((MID(E1323,5,2))="12","MBA(E)",IF((MID(E1323,5,2))="14","MBA",IF((MID(E1323,5,2))="15","CSE",IF((MID(E1323,5,2))="16","CIS",IF((MID(E1323,5,2))="17","MS-MIS",IF((MID(E1323,5,2))="18","B.COM",IF((MID(E1323,5,2))="19","ETE",IF((MID(E1323,5,2))="20","CS",IF((MID(E1323,5,2))="21","MA-ENG(P)",IF((MID(E1323,5,2))="22","MA-ENG(F)",IF((MID(E1323,5,2))="23","TE",IF((MID(E1323,5,2))="24","JMC",IF((MID(E1323,5,2))="25","MS-CSE",IF((MID(E1323,5,2))="26","LLB(H)",IF((MID(E1323,5,2))="27","BRE",IF((MID(E1323,5,2))="28","MSS-JMC",IF((MID(E1323,5,2))="29","PHARMACY",IF((MID(E1323,5,2))="30","ESDM",IF((MID(E1323,5,2))="31","MS-ETE",IF((MID(E1323,5,2))="32","MS-TE",IF((MID(E1323,5,2))="33","EEE",IF((MID(E1323,5,2))="34","NFE",IF((MID(E1323,5,2))="35","SWE",IF((MID(E1323,5,2))="36","LLB(P)",IF((MID(E1323,5,2))="37","LLM(Pre)",IF((MID(E1323,5,2))="38","LLM(F)",IF((MID(E1323,5,2))="39","ICT",IF((MID(E1323,5,2))="40","MTCA",IF((MID(E1323,5,2))="41","MS-PH",IF((MID(E1323,5,2))="42","ARCH",IF((MID(E1323,5,2))="43","THM",IF((MID(E1323,5,2))="44","MS-SWE",IF((MID(E1323,5,2))="45","ENTRE",IF((MID(E1323,5,2))="46","M-PHARM",IF((MID(E1323,5,2))="47","CIVIL-ENG",0)))))))))))))))))))))))))))))))))))))</f>
        <v/>
      </c>
      <c r="G1323" s="90">
        <f>IF((LEFT(E1323,3))="063","Fall-2006",IF((LEFT(E1323,3))="071","Spring-2007",IF((LEFT(E1323,3))="072","Summer-2007",IF((LEFT(E1323,3))="073","Fall-2007",IF((LEFT(E1323,3))="081","Spring-2008",IF((LEFT(E1323,3))="082","Summer-2008",IF((LEFT(E1323,3))="083","Fall-2008",IF((LEFT(E1323,3))="091","Spring-2009",IF((LEFT(E1323,3))="092","Summer-2009",IF((LEFT(E1323,3))="093","Fall-2009",IF((LEFT(E1323,3))="101","Spring-2010",IF((LEFT(E1323,3))="102","Summer-2010",IF((LEFT(E1323,3))="103","Fall-2010",IF((LEFT(E1323,3))="111","Spring-2011",IF((LEFT(E1323,3))="112","Summer-2011",IF((LEFT(E1323,3))="113","Fall-2011",IF((LEFT(E1323,3))="121","Spring-2012",IF((LEFT(E1323,3))="122","Summer-2012",IF((LEFT(E1323,3))="123","Fall-2012",IF((LEFT(E1323,3))="131","Spring-2013",IF((LEFT(E1323,3))="132","Summer-2013",IF((LEFT(E1323,3))="133","Fall-2013",IF((LEFT(E1323,3))="141","Spring-2014",IF((LEFT(E1323,3))="142","Summer-2014",IF((LEFT(E1323,3))="143","Fall-2014",0)))))))))))))))))))))))))</f>
        <v/>
      </c>
      <c r="H1323" s="85" t="inlineStr">
        <is>
          <t>Fall-2014</t>
        </is>
      </c>
      <c r="I1323" s="85" t="inlineStr">
        <is>
          <t>-</t>
        </is>
      </c>
      <c r="J1323" s="85" t="inlineStr">
        <is>
          <t>-</t>
        </is>
      </c>
      <c r="K1323" s="90" t="inlineStr">
        <is>
          <t xml:space="preserve">Vill: Kalikapur, PO: Harowa,
 Thana: Baraigram, Dist: Natore </t>
        </is>
      </c>
      <c r="L1323" s="90" t="inlineStr">
        <is>
          <t xml:space="preserve">Vill: Kalikapur, PO: Harowa, Thana: Baraigram, Dist: Natore </t>
        </is>
      </c>
      <c r="M1323" s="120" t="n">
        <v>1723211358</v>
      </c>
      <c r="N1323" s="88">
        <f>HYPERLINK("mailto:bappy.Shariful@gmail.com","bappy.Shariful@gmail.com")</f>
        <v/>
      </c>
      <c r="O1323" s="89" t="n"/>
      <c r="P1323" s="89" t="n"/>
      <c r="Q1323" s="89" t="n"/>
      <c r="R1323" s="89" t="n"/>
      <c r="S1323" s="89" t="n"/>
      <c r="T1323" s="89" t="n"/>
      <c r="U1323" s="89" t="n"/>
      <c r="V1323" s="89" t="n"/>
      <c r="W1323" s="89" t="n"/>
      <c r="X1323" s="89" t="n"/>
      <c r="Y1323" s="89" t="n"/>
      <c r="Z1323" s="89" t="n"/>
      <c r="AA1323" s="89" t="n"/>
      <c r="AB1323" s="89" t="n"/>
    </row>
    <row customHeight="1" ht="15" r="1324" s="161">
      <c r="A1324" s="84" t="n"/>
      <c r="B1324" s="85" t="n">
        <v>1327</v>
      </c>
      <c r="C1324" s="85" t="n"/>
      <c r="D1324" s="86" t="inlineStr">
        <is>
          <t xml:space="preserve">Susmita Rani Paul </t>
        </is>
      </c>
      <c r="E1324" s="86" t="inlineStr">
        <is>
          <t>103-11-1681</t>
        </is>
      </c>
      <c r="F1324" s="49">
        <f>IF((MID(E1324,5,2))="10","ENG",IF((MID(E1324,5,2))="11","BBA",IF((MID(E1324,5,2))="12","MBA(E)",IF((MID(E1324,5,2))="14","MBA",IF((MID(E1324,5,2))="15","CSE",IF((MID(E1324,5,2))="16","CIS",IF((MID(E1324,5,2))="17","MS-MIS",IF((MID(E1324,5,2))="18","B.COM",IF((MID(E1324,5,2))="19","ETE",IF((MID(E1324,5,2))="20","CS",IF((MID(E1324,5,2))="21","MA-ENG(P)",IF((MID(E1324,5,2))="22","MA-ENG(F)",IF((MID(E1324,5,2))="23","TE",IF((MID(E1324,5,2))="24","JMC",IF((MID(E1324,5,2))="25","MS-CSE",IF((MID(E1324,5,2))="26","LLB(H)",IF((MID(E1324,5,2))="27","BRE",IF((MID(E1324,5,2))="28","MSS-JMC",IF((MID(E1324,5,2))="29","PHARMACY",IF((MID(E1324,5,2))="30","ESDM",IF((MID(E1324,5,2))="31","MS-ETE",IF((MID(E1324,5,2))="32","MS-TE",IF((MID(E1324,5,2))="33","EEE",IF((MID(E1324,5,2))="34","NFE",IF((MID(E1324,5,2))="35","SWE",IF((MID(E1324,5,2))="36","LLB(P)",IF((MID(E1324,5,2))="37","LLM(Pre)",IF((MID(E1324,5,2))="38","LLM(F)",IF((MID(E1324,5,2))="39","ICT",IF((MID(E1324,5,2))="40","MTCA",IF((MID(E1324,5,2))="41","MS-PH",IF((MID(E1324,5,2))="42","ARCH",IF((MID(E1324,5,2))="43","THM",IF((MID(E1324,5,2))="44","MS-SWE",IF((MID(E1324,5,2))="45","ENTRE",IF((MID(E1324,5,2))="46","M-PHARM",IF((MID(E1324,5,2))="47","CIVIL-ENG",0)))))))))))))))))))))))))))))))))))))</f>
        <v/>
      </c>
      <c r="G1324" s="90">
        <f>IF((LEFT(E1324,3))="063","Fall-2006",IF((LEFT(E1324,3))="071","Spring-2007",IF((LEFT(E1324,3))="072","Summer-2007",IF((LEFT(E1324,3))="073","Fall-2007",IF((LEFT(E1324,3))="081","Spring-2008",IF((LEFT(E1324,3))="082","Summer-2008",IF((LEFT(E1324,3))="083","Fall-2008",IF((LEFT(E1324,3))="091","Spring-2009",IF((LEFT(E1324,3))="092","Summer-2009",IF((LEFT(E1324,3))="093","Fall-2009",IF((LEFT(E1324,3))="101","Spring-2010",IF((LEFT(E1324,3))="102","Summer-2010",IF((LEFT(E1324,3))="103","Fall-2010",IF((LEFT(E1324,3))="111","Spring-2011",IF((LEFT(E1324,3))="112","Summer-2011",IF((LEFT(E1324,3))="113","Fall-2011",IF((LEFT(E1324,3))="121","Spring-2012",IF((LEFT(E1324,3))="122","Summer-2012",IF((LEFT(E1324,3))="123","Fall-2012",IF((LEFT(E1324,3))="131","Spring-2013",IF((LEFT(E1324,3))="132","Summer-2013",IF((LEFT(E1324,3))="133","Fall-2013",IF((LEFT(E1324,3))="141","Spring-2014",IF((LEFT(E1324,3))="142","Summer-2014",IF((LEFT(E1324,3))="143","Fall-2014",0)))))))))))))))))))))))))</f>
        <v/>
      </c>
      <c r="H1324" s="85" t="inlineStr">
        <is>
          <t>Spring-2015</t>
        </is>
      </c>
      <c r="I1324" s="85" t="inlineStr">
        <is>
          <t>-</t>
        </is>
      </c>
      <c r="J1324" s="85" t="inlineStr">
        <is>
          <t>-</t>
        </is>
      </c>
      <c r="K1324" s="90" t="inlineStr">
        <is>
          <t>89/3, Hatembag Road, 
Rayer Bazar, Dhanmondi,
 Dhaka-1209</t>
        </is>
      </c>
      <c r="L1324" s="90" t="inlineStr">
        <is>
          <t>89/3, Hatembag Road, Rayer Bazar, Dhanmondi, Dhaka-1209</t>
        </is>
      </c>
      <c r="M1324" s="120" t="n">
        <v>1921624688</v>
      </c>
      <c r="N1324" s="88">
        <f>HYPERLINK("mailto:susmitarani_paul@yahoo.com","susmitarani_paul@yahoo.com")</f>
        <v/>
      </c>
      <c r="O1324" s="89" t="n"/>
      <c r="P1324" s="89" t="n"/>
      <c r="Q1324" s="89" t="n"/>
      <c r="R1324" s="89" t="n"/>
      <c r="S1324" s="89" t="n"/>
      <c r="T1324" s="89" t="n"/>
      <c r="U1324" s="89" t="n"/>
      <c r="V1324" s="89" t="n"/>
      <c r="W1324" s="89" t="n"/>
      <c r="X1324" s="89" t="n"/>
      <c r="Y1324" s="89" t="n"/>
      <c r="Z1324" s="89" t="n"/>
      <c r="AA1324" s="89" t="n"/>
      <c r="AB1324" s="89" t="n"/>
    </row>
    <row customHeight="1" ht="15" r="1325" s="161">
      <c r="A1325" s="84" t="n"/>
      <c r="B1325" s="85" t="n">
        <v>1328</v>
      </c>
      <c r="C1325" s="85" t="n"/>
      <c r="D1325" s="86" t="inlineStr">
        <is>
          <t>Zerin Shabab</t>
        </is>
      </c>
      <c r="E1325" s="86" t="inlineStr">
        <is>
          <t>111-11-230</t>
        </is>
      </c>
      <c r="F1325" s="49">
        <f>IF((MID(E1325,5,2))="10","ENG",IF((MID(E1325,5,2))="11","BBA",IF((MID(E1325,5,2))="12","MBA(E)",IF((MID(E1325,5,2))="14","MBA",IF((MID(E1325,5,2))="15","CSE",IF((MID(E1325,5,2))="16","CIS",IF((MID(E1325,5,2))="17","MS-MIS",IF((MID(E1325,5,2))="18","B.COM",IF((MID(E1325,5,2))="19","ETE",IF((MID(E1325,5,2))="20","CS",IF((MID(E1325,5,2))="21","MA-ENG(P)",IF((MID(E1325,5,2))="22","MA-ENG(F)",IF((MID(E1325,5,2))="23","TE",IF((MID(E1325,5,2))="24","JMC",IF((MID(E1325,5,2))="25","MS-CSE",IF((MID(E1325,5,2))="26","LLB(H)",IF((MID(E1325,5,2))="27","BRE",IF((MID(E1325,5,2))="28","MSS-JMC",IF((MID(E1325,5,2))="29","PHARMACY",IF((MID(E1325,5,2))="30","ESDM",IF((MID(E1325,5,2))="31","MS-ETE",IF((MID(E1325,5,2))="32","MS-TE",IF((MID(E1325,5,2))="33","EEE",IF((MID(E1325,5,2))="34","NFE",IF((MID(E1325,5,2))="35","SWE",IF((MID(E1325,5,2))="36","LLB(P)",IF((MID(E1325,5,2))="37","LLM(Pre)",IF((MID(E1325,5,2))="38","LLM(F)",IF((MID(E1325,5,2))="39","ICT",IF((MID(E1325,5,2))="40","MTCA",IF((MID(E1325,5,2))="41","MS-PH",IF((MID(E1325,5,2))="42","ARCH",IF((MID(E1325,5,2))="43","THM",IF((MID(E1325,5,2))="44","MS-SWE",IF((MID(E1325,5,2))="45","ENTRE",IF((MID(E1325,5,2))="46","M-PHARM",IF((MID(E1325,5,2))="47","CIVIL-ENG",0)))))))))))))))))))))))))))))))))))))</f>
        <v/>
      </c>
      <c r="G1325" s="90">
        <f>IF((LEFT(E1325,3))="063","Fall-2006",IF((LEFT(E1325,3))="071","Spring-2007",IF((LEFT(E1325,3))="072","Summer-2007",IF((LEFT(E1325,3))="073","Fall-2007",IF((LEFT(E1325,3))="081","Spring-2008",IF((LEFT(E1325,3))="082","Summer-2008",IF((LEFT(E1325,3))="083","Fall-2008",IF((LEFT(E1325,3))="091","Spring-2009",IF((LEFT(E1325,3))="092","Summer-2009",IF((LEFT(E1325,3))="093","Fall-2009",IF((LEFT(E1325,3))="101","Spring-2010",IF((LEFT(E1325,3))="102","Summer-2010",IF((LEFT(E1325,3))="103","Fall-2010",IF((LEFT(E1325,3))="111","Spring-2011",IF((LEFT(E1325,3))="112","Summer-2011",IF((LEFT(E1325,3))="113","Fall-2011",IF((LEFT(E1325,3))="121","Spring-2012",IF((LEFT(E1325,3))="122","Summer-2012",IF((LEFT(E1325,3))="123","Fall-2012",IF((LEFT(E1325,3))="131","Spring-2013",IF((LEFT(E1325,3))="132","Summer-2013",IF((LEFT(E1325,3))="133","Fall-2013",IF((LEFT(E1325,3))="141","Spring-2014",IF((LEFT(E1325,3))="142","Summer-2014",IF((LEFT(E1325,3))="143","Fall-2014",0)))))))))))))))))))))))))</f>
        <v/>
      </c>
      <c r="H1325" s="85" t="inlineStr">
        <is>
          <t>Summer-2015</t>
        </is>
      </c>
      <c r="I1325" s="85" t="inlineStr">
        <is>
          <t>-</t>
        </is>
      </c>
      <c r="J1325" s="85" t="inlineStr">
        <is>
          <t>-</t>
        </is>
      </c>
      <c r="K1325" s="90" t="inlineStr">
        <is>
          <t>121/1, Primary School Raod, 
TIC Colony Faydabad, Dakshinkhan,
 Uttara, Dhaka</t>
        </is>
      </c>
      <c r="L1325" s="90" t="inlineStr">
        <is>
          <t>121/1, Primary School Raod, TIC Colony Faydabad, Dakshinkhan, Uttara, Dhaka</t>
        </is>
      </c>
      <c r="M1325" s="120" t="n">
        <v>1620769285</v>
      </c>
      <c r="N1325" s="88">
        <f>HYPERLINK("mailto:zerinsb@gmail.com","zerinsb@gmail.com")</f>
        <v/>
      </c>
      <c r="O1325" s="89" t="n"/>
      <c r="P1325" s="89" t="n"/>
      <c r="Q1325" s="89" t="n"/>
      <c r="R1325" s="89" t="n"/>
      <c r="S1325" s="89" t="n"/>
      <c r="T1325" s="89" t="n"/>
      <c r="U1325" s="89" t="n"/>
      <c r="V1325" s="89" t="n"/>
      <c r="W1325" s="89" t="n"/>
      <c r="X1325" s="89" t="n"/>
      <c r="Y1325" s="89" t="n"/>
      <c r="Z1325" s="89" t="n"/>
      <c r="AA1325" s="89" t="n"/>
      <c r="AB1325" s="89" t="n"/>
    </row>
    <row customHeight="1" ht="15" r="1326" s="161">
      <c r="A1326" s="84" t="n"/>
      <c r="B1326" s="85" t="n">
        <v>1329</v>
      </c>
      <c r="C1326" s="85" t="n"/>
      <c r="D1326" s="86" t="inlineStr">
        <is>
          <t xml:space="preserve">Arif Ahmed </t>
        </is>
      </c>
      <c r="E1326" s="86" t="inlineStr">
        <is>
          <t>101-33-146</t>
        </is>
      </c>
      <c r="F1326" s="49">
        <f>IF((MID(E1326,5,2))="10","ENG",IF((MID(E1326,5,2))="11","BBA",IF((MID(E1326,5,2))="12","MBA(E)",IF((MID(E1326,5,2))="14","MBA",IF((MID(E1326,5,2))="15","CSE",IF((MID(E1326,5,2))="16","CIS",IF((MID(E1326,5,2))="17","MS-MIS",IF((MID(E1326,5,2))="18","B.COM",IF((MID(E1326,5,2))="19","ETE",IF((MID(E1326,5,2))="20","CS",IF((MID(E1326,5,2))="21","MA-ENG(P)",IF((MID(E1326,5,2))="22","MA-ENG(F)",IF((MID(E1326,5,2))="23","TE",IF((MID(E1326,5,2))="24","JMC",IF((MID(E1326,5,2))="25","MS-CSE",IF((MID(E1326,5,2))="26","LLB(H)",IF((MID(E1326,5,2))="27","BRE",IF((MID(E1326,5,2))="28","MSS-JMC",IF((MID(E1326,5,2))="29","PHARMACY",IF((MID(E1326,5,2))="30","ESDM",IF((MID(E1326,5,2))="31","MS-ETE",IF((MID(E1326,5,2))="32","MS-TE",IF((MID(E1326,5,2))="33","EEE",IF((MID(E1326,5,2))="34","NFE",IF((MID(E1326,5,2))="35","SWE",IF((MID(E1326,5,2))="36","LLB(P)",IF((MID(E1326,5,2))="37","LLM(Pre)",IF((MID(E1326,5,2))="38","LLM(F)",IF((MID(E1326,5,2))="39","ICT",IF((MID(E1326,5,2))="40","MTCA",IF((MID(E1326,5,2))="41","MS-PH",IF((MID(E1326,5,2))="42","ARCH",IF((MID(E1326,5,2))="43","THM",IF((MID(E1326,5,2))="44","MS-SWE",IF((MID(E1326,5,2))="45","ENTRE",IF((MID(E1326,5,2))="46","M-PHARM",IF((MID(E1326,5,2))="47","CIVIL-ENG",0)))))))))))))))))))))))))))))))))))))</f>
        <v/>
      </c>
      <c r="G1326" s="90">
        <f>IF((LEFT(E1326,3))="063","Fall-2006",IF((LEFT(E1326,3))="071","Spring-2007",IF((LEFT(E1326,3))="072","Summer-2007",IF((LEFT(E1326,3))="073","Fall-2007",IF((LEFT(E1326,3))="081","Spring-2008",IF((LEFT(E1326,3))="082","Summer-2008",IF((LEFT(E1326,3))="083","Fall-2008",IF((LEFT(E1326,3))="091","Spring-2009",IF((LEFT(E1326,3))="092","Summer-2009",IF((LEFT(E1326,3))="093","Fall-2009",IF((LEFT(E1326,3))="101","Spring-2010",IF((LEFT(E1326,3))="102","Summer-2010",IF((LEFT(E1326,3))="103","Fall-2010",IF((LEFT(E1326,3))="111","Spring-2011",IF((LEFT(E1326,3))="112","Summer-2011",IF((LEFT(E1326,3))="113","Fall-2011",IF((LEFT(E1326,3))="121","Spring-2012",IF((LEFT(E1326,3))="122","Summer-2012",IF((LEFT(E1326,3))="123","Fall-2012",IF((LEFT(E1326,3))="131","Spring-2013",IF((LEFT(E1326,3))="132","Summer-2013",IF((LEFT(E1326,3))="133","Fall-2013",IF((LEFT(E1326,3))="141","Spring-2014",IF((LEFT(E1326,3))="142","Summer-2014",IF((LEFT(E1326,3))="143","Fall-2014",0)))))))))))))))))))))))))</f>
        <v/>
      </c>
      <c r="H1326" s="85" t="n">
        <v>2015</v>
      </c>
      <c r="I1326" s="85" t="inlineStr">
        <is>
          <t>-</t>
        </is>
      </c>
      <c r="J1326" s="85" t="inlineStr">
        <is>
          <t>-</t>
        </is>
      </c>
      <c r="K1326" s="90" t="inlineStr">
        <is>
          <t>Vill: Mushuria, PO: Elashin,
 PS: Delduar, Dist: Tangail</t>
        </is>
      </c>
      <c r="L1326" s="90" t="inlineStr">
        <is>
          <t>Vill: Mushuria, PO: Elashin, PS: Delduar, Dist: Tangail</t>
        </is>
      </c>
      <c r="M1326" s="120" t="n">
        <v>1714260574</v>
      </c>
      <c r="N1326" s="88">
        <f>HYPERLINK("mailto:arifeee739@gmail.com","arifeee739@gmail.com")</f>
        <v/>
      </c>
      <c r="O1326" s="89" t="n"/>
      <c r="P1326" s="89" t="n"/>
      <c r="Q1326" s="89" t="n"/>
      <c r="R1326" s="89" t="n"/>
      <c r="S1326" s="89" t="n"/>
      <c r="T1326" s="89" t="n"/>
      <c r="U1326" s="89" t="n"/>
      <c r="V1326" s="89" t="n"/>
      <c r="W1326" s="89" t="n"/>
      <c r="X1326" s="89" t="n"/>
      <c r="Y1326" s="89" t="n"/>
      <c r="Z1326" s="89" t="n"/>
      <c r="AA1326" s="89" t="n"/>
      <c r="AB1326" s="89" t="n"/>
    </row>
    <row customHeight="1" ht="15" r="1327" s="161">
      <c r="A1327" s="84" t="n"/>
      <c r="B1327" s="85" t="n">
        <v>1330</v>
      </c>
      <c r="C1327" s="85" t="n"/>
      <c r="D1327" s="86" t="inlineStr">
        <is>
          <t>Md. Rasel Miah</t>
        </is>
      </c>
      <c r="E1327" s="86" t="inlineStr">
        <is>
          <t>111-11-235</t>
        </is>
      </c>
      <c r="F1327" s="49">
        <f>IF((MID(E1327,5,2))="10","ENG",IF((MID(E1327,5,2))="11","BBA",IF((MID(E1327,5,2))="12","MBA(E)",IF((MID(E1327,5,2))="14","MBA",IF((MID(E1327,5,2))="15","CSE",IF((MID(E1327,5,2))="16","CIS",IF((MID(E1327,5,2))="17","MS-MIS",IF((MID(E1327,5,2))="18","B.COM",IF((MID(E1327,5,2))="19","ETE",IF((MID(E1327,5,2))="20","CS",IF((MID(E1327,5,2))="21","MA-ENG(P)",IF((MID(E1327,5,2))="22","MA-ENG(F)",IF((MID(E1327,5,2))="23","TE",IF((MID(E1327,5,2))="24","JMC",IF((MID(E1327,5,2))="25","MS-CSE",IF((MID(E1327,5,2))="26","LLB(H)",IF((MID(E1327,5,2))="27","BRE",IF((MID(E1327,5,2))="28","MSS-JMC",IF((MID(E1327,5,2))="29","PHARMACY",IF((MID(E1327,5,2))="30","ESDM",IF((MID(E1327,5,2))="31","MS-ETE",IF((MID(E1327,5,2))="32","MS-TE",IF((MID(E1327,5,2))="33","EEE",IF((MID(E1327,5,2))="34","NFE",IF((MID(E1327,5,2))="35","SWE",IF((MID(E1327,5,2))="36","LLB(P)",IF((MID(E1327,5,2))="37","LLM(Pre)",IF((MID(E1327,5,2))="38","LLM(F)",IF((MID(E1327,5,2))="39","ICT",IF((MID(E1327,5,2))="40","MTCA",IF((MID(E1327,5,2))="41","MS-PH",IF((MID(E1327,5,2))="42","ARCH",IF((MID(E1327,5,2))="43","THM",IF((MID(E1327,5,2))="44","MS-SWE",IF((MID(E1327,5,2))="45","ENTRE",IF((MID(E1327,5,2))="46","M-PHARM",IF((MID(E1327,5,2))="47","CIVIL-ENG",0)))))))))))))))))))))))))))))))))))))</f>
        <v/>
      </c>
      <c r="G1327" s="90">
        <f>IF((LEFT(E1327,3))="063","Fall-2006",IF((LEFT(E1327,3))="071","Spring-2007",IF((LEFT(E1327,3))="072","Summer-2007",IF((LEFT(E1327,3))="073","Fall-2007",IF((LEFT(E1327,3))="081","Spring-2008",IF((LEFT(E1327,3))="082","Summer-2008",IF((LEFT(E1327,3))="083","Fall-2008",IF((LEFT(E1327,3))="091","Spring-2009",IF((LEFT(E1327,3))="092","Summer-2009",IF((LEFT(E1327,3))="093","Fall-2009",IF((LEFT(E1327,3))="101","Spring-2010",IF((LEFT(E1327,3))="102","Summer-2010",IF((LEFT(E1327,3))="103","Fall-2010",IF((LEFT(E1327,3))="111","Spring-2011",IF((LEFT(E1327,3))="112","Summer-2011",IF((LEFT(E1327,3))="113","Fall-2011",IF((LEFT(E1327,3))="121","Spring-2012",IF((LEFT(E1327,3))="122","Summer-2012",IF((LEFT(E1327,3))="123","Fall-2012",IF((LEFT(E1327,3))="131","Spring-2013",IF((LEFT(E1327,3))="132","Summer-2013",IF((LEFT(E1327,3))="133","Fall-2013",IF((LEFT(E1327,3))="141","Spring-2014",IF((LEFT(E1327,3))="142","Summer-2014",IF((LEFT(E1327,3))="143","Fall-2014",0)))))))))))))))))))))))))</f>
        <v/>
      </c>
      <c r="H1327" s="85" t="inlineStr">
        <is>
          <t>Summer-2015</t>
        </is>
      </c>
      <c r="I1327" s="85" t="inlineStr">
        <is>
          <t xml:space="preserve">9 Star Apporels Industries LTD. </t>
        </is>
      </c>
      <c r="J1327" s="85" t="inlineStr">
        <is>
          <t xml:space="preserve">Marchendiser </t>
        </is>
      </c>
      <c r="K1327" s="85" t="inlineStr">
        <is>
          <t>House-63, Road-03, Block
-D, Ranavola, Turag, Dhaka</t>
        </is>
      </c>
      <c r="L1327" s="85" t="inlineStr">
        <is>
          <t>House-63, Road-03, Block-D, Ranavola, Turag, Dhaka</t>
        </is>
      </c>
      <c r="M1327" s="91" t="n">
        <v>1671906866</v>
      </c>
      <c r="N1327" s="92">
        <f>HYPERLINK("mailto:rasel@9starbd.com","rasel@9starbd.com")</f>
        <v/>
      </c>
      <c r="O1327" s="89" t="n"/>
      <c r="P1327" s="89" t="n"/>
      <c r="Q1327" s="89" t="n"/>
      <c r="R1327" s="89" t="n"/>
      <c r="S1327" s="89" t="n"/>
      <c r="T1327" s="89" t="n"/>
      <c r="U1327" s="89" t="n"/>
      <c r="V1327" s="89" t="n"/>
      <c r="W1327" s="89" t="n"/>
      <c r="X1327" s="89" t="n"/>
      <c r="Y1327" s="89" t="n"/>
      <c r="Z1327" s="89" t="n"/>
      <c r="AA1327" s="89" t="n"/>
      <c r="AB1327" s="89" t="n"/>
    </row>
    <row customHeight="1" ht="15" r="1328" s="161">
      <c r="A1328" s="84" t="n"/>
      <c r="B1328" s="85" t="n">
        <v>1331</v>
      </c>
      <c r="C1328" s="85" t="n"/>
      <c r="D1328" s="86" t="inlineStr">
        <is>
          <t xml:space="preserve">Shima Khatun </t>
        </is>
      </c>
      <c r="E1328" s="86" t="inlineStr">
        <is>
          <t>111-11-242</t>
        </is>
      </c>
      <c r="F1328" s="49">
        <f>IF((MID(E1328,5,2))="10","ENG",IF((MID(E1328,5,2))="11","BBA",IF((MID(E1328,5,2))="12","MBA(E)",IF((MID(E1328,5,2))="14","MBA",IF((MID(E1328,5,2))="15","CSE",IF((MID(E1328,5,2))="16","CIS",IF((MID(E1328,5,2))="17","MS-MIS",IF((MID(E1328,5,2))="18","B.COM",IF((MID(E1328,5,2))="19","ETE",IF((MID(E1328,5,2))="20","CS",IF((MID(E1328,5,2))="21","MA-ENG(P)",IF((MID(E1328,5,2))="22","MA-ENG(F)",IF((MID(E1328,5,2))="23","TE",IF((MID(E1328,5,2))="24","JMC",IF((MID(E1328,5,2))="25","MS-CSE",IF((MID(E1328,5,2))="26","LLB(H)",IF((MID(E1328,5,2))="27","BRE",IF((MID(E1328,5,2))="28","MSS-JMC",IF((MID(E1328,5,2))="29","PHARMACY",IF((MID(E1328,5,2))="30","ESDM",IF((MID(E1328,5,2))="31","MS-ETE",IF((MID(E1328,5,2))="32","MS-TE",IF((MID(E1328,5,2))="33","EEE",IF((MID(E1328,5,2))="34","NFE",IF((MID(E1328,5,2))="35","SWE",IF((MID(E1328,5,2))="36","LLB(P)",IF((MID(E1328,5,2))="37","LLM(Pre)",IF((MID(E1328,5,2))="38","LLM(F)",IF((MID(E1328,5,2))="39","ICT",IF((MID(E1328,5,2))="40","MTCA",IF((MID(E1328,5,2))="41","MS-PH",IF((MID(E1328,5,2))="42","ARCH",IF((MID(E1328,5,2))="43","THM",IF((MID(E1328,5,2))="44","MS-SWE",IF((MID(E1328,5,2))="45","ENTRE",IF((MID(E1328,5,2))="46","M-PHARM",IF((MID(E1328,5,2))="47","CIVIL-ENG",0)))))))))))))))))))))))))))))))))))))</f>
        <v/>
      </c>
      <c r="G1328" s="90">
        <f>IF((LEFT(E1328,3))="063","Fall-2006",IF((LEFT(E1328,3))="071","Spring-2007",IF((LEFT(E1328,3))="072","Summer-2007",IF((LEFT(E1328,3))="073","Fall-2007",IF((LEFT(E1328,3))="081","Spring-2008",IF((LEFT(E1328,3))="082","Summer-2008",IF((LEFT(E1328,3))="083","Fall-2008",IF((LEFT(E1328,3))="091","Spring-2009",IF((LEFT(E1328,3))="092","Summer-2009",IF((LEFT(E1328,3))="093","Fall-2009",IF((LEFT(E1328,3))="101","Spring-2010",IF((LEFT(E1328,3))="102","Summer-2010",IF((LEFT(E1328,3))="103","Fall-2010",IF((LEFT(E1328,3))="111","Spring-2011",IF((LEFT(E1328,3))="112","Summer-2011",IF((LEFT(E1328,3))="113","Fall-2011",IF((LEFT(E1328,3))="121","Spring-2012",IF((LEFT(E1328,3))="122","Summer-2012",IF((LEFT(E1328,3))="123","Fall-2012",IF((LEFT(E1328,3))="131","Spring-2013",IF((LEFT(E1328,3))="132","Summer-2013",IF((LEFT(E1328,3))="133","Fall-2013",IF((LEFT(E1328,3))="141","Spring-2014",IF((LEFT(E1328,3))="142","Summer-2014",IF((LEFT(E1328,3))="143","Fall-2014",0)))))))))))))))))))))))))</f>
        <v/>
      </c>
      <c r="H1328" s="85" t="inlineStr">
        <is>
          <t>Spring-2015</t>
        </is>
      </c>
      <c r="I1328" s="85" t="inlineStr">
        <is>
          <t>-</t>
        </is>
      </c>
      <c r="J1328" s="85" t="inlineStr">
        <is>
          <t>-</t>
        </is>
      </c>
      <c r="K1328" s="90" t="inlineStr">
        <is>
          <t>Raod-2, House-1, 
Sector-13, uttara, Dhaka</t>
        </is>
      </c>
      <c r="L1328" s="90" t="inlineStr">
        <is>
          <t>Vill+PO: Khasial, Dist: Narail, Thana: Naragathi</t>
        </is>
      </c>
      <c r="M1328" s="120" t="n">
        <v>1912685340</v>
      </c>
      <c r="N1328" s="88">
        <f>HYPERLINK("mailto:Sornaliyesminshima@gmail.com","Sornaliyesminshima@gmail.com")</f>
        <v/>
      </c>
      <c r="O1328" s="89" t="n"/>
      <c r="P1328" s="89" t="n"/>
      <c r="Q1328" s="89" t="n"/>
      <c r="R1328" s="89" t="n"/>
      <c r="S1328" s="89" t="n"/>
      <c r="T1328" s="89" t="n"/>
      <c r="U1328" s="89" t="n"/>
      <c r="V1328" s="89" t="n"/>
      <c r="W1328" s="89" t="n"/>
      <c r="X1328" s="89" t="n"/>
      <c r="Y1328" s="89" t="n"/>
      <c r="Z1328" s="89" t="n"/>
      <c r="AA1328" s="89" t="n"/>
      <c r="AB1328" s="89" t="n"/>
    </row>
    <row customHeight="1" ht="15" r="1329" s="161">
      <c r="A1329" s="84" t="n"/>
      <c r="B1329" s="85" t="n">
        <v>1332</v>
      </c>
      <c r="C1329" s="85" t="n"/>
      <c r="D1329" s="86" t="inlineStr">
        <is>
          <t>Md. Mohibul Alam</t>
        </is>
      </c>
      <c r="E1329" s="86" t="inlineStr">
        <is>
          <t>111-29-296</t>
        </is>
      </c>
      <c r="F1329" s="49">
        <f>IF((MID(E1329,5,2))="10","ENG",IF((MID(E1329,5,2))="11","BBA",IF((MID(E1329,5,2))="12","MBA(E)",IF((MID(E1329,5,2))="14","MBA",IF((MID(E1329,5,2))="15","CSE",IF((MID(E1329,5,2))="16","CIS",IF((MID(E1329,5,2))="17","MS-MIS",IF((MID(E1329,5,2))="18","B.COM",IF((MID(E1329,5,2))="19","ETE",IF((MID(E1329,5,2))="20","CS",IF((MID(E1329,5,2))="21","MA-ENG(P)",IF((MID(E1329,5,2))="22","MA-ENG(F)",IF((MID(E1329,5,2))="23","TE",IF((MID(E1329,5,2))="24","JMC",IF((MID(E1329,5,2))="25","MS-CSE",IF((MID(E1329,5,2))="26","LLB(H)",IF((MID(E1329,5,2))="27","BRE",IF((MID(E1329,5,2))="28","MSS-JMC",IF((MID(E1329,5,2))="29","PHARMACY",IF((MID(E1329,5,2))="30","ESDM",IF((MID(E1329,5,2))="31","MS-ETE",IF((MID(E1329,5,2))="32","MS-TE",IF((MID(E1329,5,2))="33","EEE",IF((MID(E1329,5,2))="34","NFE",IF((MID(E1329,5,2))="35","SWE",IF((MID(E1329,5,2))="36","LLB(P)",IF((MID(E1329,5,2))="37","LLM(Pre)",IF((MID(E1329,5,2))="38","LLM(F)",IF((MID(E1329,5,2))="39","ICT",IF((MID(E1329,5,2))="40","MTCA",IF((MID(E1329,5,2))="41","MS-PH",IF((MID(E1329,5,2))="42","ARCH",IF((MID(E1329,5,2))="43","THM",IF((MID(E1329,5,2))="44","MS-SWE",IF((MID(E1329,5,2))="45","ENTRE",IF((MID(E1329,5,2))="46","M-PHARM",IF((MID(E1329,5,2))="47","CIVIL-ENG",0)))))))))))))))))))))))))))))))))))))</f>
        <v/>
      </c>
      <c r="G1329" s="90">
        <f>IF((LEFT(E1329,3))="063","Fall-2006",IF((LEFT(E1329,3))="071","Spring-2007",IF((LEFT(E1329,3))="072","Summer-2007",IF((LEFT(E1329,3))="073","Fall-2007",IF((LEFT(E1329,3))="081","Spring-2008",IF((LEFT(E1329,3))="082","Summer-2008",IF((LEFT(E1329,3))="083","Fall-2008",IF((LEFT(E1329,3))="091","Spring-2009",IF((LEFT(E1329,3))="092","Summer-2009",IF((LEFT(E1329,3))="093","Fall-2009",IF((LEFT(E1329,3))="101","Spring-2010",IF((LEFT(E1329,3))="102","Summer-2010",IF((LEFT(E1329,3))="103","Fall-2010",IF((LEFT(E1329,3))="111","Spring-2011",IF((LEFT(E1329,3))="112","Summer-2011",IF((LEFT(E1329,3))="113","Fall-2011",IF((LEFT(E1329,3))="121","Spring-2012",IF((LEFT(E1329,3))="122","Summer-2012",IF((LEFT(E1329,3))="123","Fall-2012",IF((LEFT(E1329,3))="131","Spring-2013",IF((LEFT(E1329,3))="132","Summer-2013",IF((LEFT(E1329,3))="133","Fall-2013",IF((LEFT(E1329,3))="141","Spring-2014",IF((LEFT(E1329,3))="142","Summer-2014",IF((LEFT(E1329,3))="143","Fall-2014",0)))))))))))))))))))))))))</f>
        <v/>
      </c>
      <c r="H1329" s="85" t="inlineStr">
        <is>
          <t>Fall-2015</t>
        </is>
      </c>
      <c r="I1329" s="85" t="inlineStr">
        <is>
          <t>-</t>
        </is>
      </c>
      <c r="J1329" s="85" t="inlineStr">
        <is>
          <t>-</t>
        </is>
      </c>
      <c r="K1329" s="90" t="inlineStr">
        <is>
          <t>South Alekanda,
 Khan road, Barisal</t>
        </is>
      </c>
      <c r="L1329" s="90" t="inlineStr">
        <is>
          <t>South Alekanda, Khan road, Barisal</t>
        </is>
      </c>
      <c r="M1329" s="120" t="n">
        <v>1739557880</v>
      </c>
      <c r="N1329" s="88">
        <f>HYPERLINK("mailto:mohidul.bd8@gmail.com","mohidul.bd8@gmail.com")</f>
        <v/>
      </c>
      <c r="O1329" s="89" t="n"/>
      <c r="P1329" s="89" t="n"/>
      <c r="Q1329" s="89" t="n"/>
      <c r="R1329" s="89" t="n"/>
      <c r="S1329" s="89" t="n"/>
      <c r="T1329" s="89" t="n"/>
      <c r="U1329" s="89" t="n"/>
      <c r="V1329" s="89" t="n"/>
      <c r="W1329" s="89" t="n"/>
      <c r="X1329" s="89" t="n"/>
      <c r="Y1329" s="89" t="n"/>
      <c r="Z1329" s="89" t="n"/>
      <c r="AA1329" s="89" t="n"/>
      <c r="AB1329" s="89" t="n"/>
    </row>
    <row customHeight="1" ht="15" r="1330" s="161">
      <c r="A1330" s="84" t="n"/>
      <c r="B1330" s="85" t="n">
        <v>1333</v>
      </c>
      <c r="C1330" s="85" t="n"/>
      <c r="D1330" s="86" t="inlineStr">
        <is>
          <t>Linza Merilin 
Chambugong</t>
        </is>
      </c>
      <c r="E1330" s="86" t="inlineStr">
        <is>
          <t>112-15-1459</t>
        </is>
      </c>
      <c r="F1330" s="49">
        <f>IF((MID(E1330,5,2))="10","ENG",IF((MID(E1330,5,2))="11","BBA",IF((MID(E1330,5,2))="12","MBA(E)",IF((MID(E1330,5,2))="14","MBA",IF((MID(E1330,5,2))="15","CSE",IF((MID(E1330,5,2))="16","CIS",IF((MID(E1330,5,2))="17","MS-MIS",IF((MID(E1330,5,2))="18","B.COM",IF((MID(E1330,5,2))="19","ETE",IF((MID(E1330,5,2))="20","CS",IF((MID(E1330,5,2))="21","MA-ENG(P)",IF((MID(E1330,5,2))="22","MA-ENG(F)",IF((MID(E1330,5,2))="23","TE",IF((MID(E1330,5,2))="24","JMC",IF((MID(E1330,5,2))="25","MS-CSE",IF((MID(E1330,5,2))="26","LLB(H)",IF((MID(E1330,5,2))="27","BRE",IF((MID(E1330,5,2))="28","MSS-JMC",IF((MID(E1330,5,2))="29","PHARMACY",IF((MID(E1330,5,2))="30","ESDM",IF((MID(E1330,5,2))="31","MS-ETE",IF((MID(E1330,5,2))="32","MS-TE",IF((MID(E1330,5,2))="33","EEE",IF((MID(E1330,5,2))="34","NFE",IF((MID(E1330,5,2))="35","SWE",IF((MID(E1330,5,2))="36","LLB(P)",IF((MID(E1330,5,2))="37","LLM(Pre)",IF((MID(E1330,5,2))="38","LLM(F)",IF((MID(E1330,5,2))="39","ICT",IF((MID(E1330,5,2))="40","MTCA",IF((MID(E1330,5,2))="41","MS-PH",IF((MID(E1330,5,2))="42","ARCH",IF((MID(E1330,5,2))="43","THM",IF((MID(E1330,5,2))="44","MS-SWE",IF((MID(E1330,5,2))="45","ENTRE",IF((MID(E1330,5,2))="46","M-PHARM",IF((MID(E1330,5,2))="47","CIVIL-ENG",0)))))))))))))))))))))))))))))))))))))</f>
        <v/>
      </c>
      <c r="G1330" s="90">
        <f>IF((LEFT(E1330,3))="063","Fall-2006",IF((LEFT(E1330,3))="071","Spring-2007",IF((LEFT(E1330,3))="072","Summer-2007",IF((LEFT(E1330,3))="073","Fall-2007",IF((LEFT(E1330,3))="081","Spring-2008",IF((LEFT(E1330,3))="082","Summer-2008",IF((LEFT(E1330,3))="083","Fall-2008",IF((LEFT(E1330,3))="091","Spring-2009",IF((LEFT(E1330,3))="092","Summer-2009",IF((LEFT(E1330,3))="093","Fall-2009",IF((LEFT(E1330,3))="101","Spring-2010",IF((LEFT(E1330,3))="102","Summer-2010",IF((LEFT(E1330,3))="103","Fall-2010",IF((LEFT(E1330,3))="111","Spring-2011",IF((LEFT(E1330,3))="112","Summer-2011",IF((LEFT(E1330,3))="113","Fall-2011",IF((LEFT(E1330,3))="121","Spring-2012",IF((LEFT(E1330,3))="122","Summer-2012",IF((LEFT(E1330,3))="123","Fall-2012",IF((LEFT(E1330,3))="131","Spring-2013",IF((LEFT(E1330,3))="132","Summer-2013",IF((LEFT(E1330,3))="133","Fall-2013",IF((LEFT(E1330,3))="141","Spring-2014",IF((LEFT(E1330,3))="142","Summer-2014",IF((LEFT(E1330,3))="143","Fall-2014",0)))))))))))))))))))))))))</f>
        <v/>
      </c>
      <c r="H1330" s="85" t="inlineStr">
        <is>
          <t>Fall-2015</t>
        </is>
      </c>
      <c r="I1330" s="85" t="inlineStr">
        <is>
          <t>-</t>
        </is>
      </c>
      <c r="J1330" s="85" t="inlineStr">
        <is>
          <t>-</t>
        </is>
      </c>
      <c r="K1330" s="90" t="inlineStr">
        <is>
          <t xml:space="preserve">Vill: Jatia PO: Khariapara, 
Sub dist: Fulpur, Dist: 
Mymensingh </t>
        </is>
      </c>
      <c r="L1330" s="90" t="inlineStr">
        <is>
          <t xml:space="preserve">Vill: Jatia PO: Khariapara, Sub dist: Fulpur, Dist: Mymensingh </t>
        </is>
      </c>
      <c r="M1330" s="120" t="n">
        <v>1723131748</v>
      </c>
      <c r="N1330" s="88">
        <f>HYPERLINK("mailto:marylin590@gmail.com","marylin590@gmail.com")</f>
        <v/>
      </c>
      <c r="O1330" s="89" t="n"/>
      <c r="P1330" s="89" t="n"/>
      <c r="Q1330" s="89" t="n"/>
      <c r="R1330" s="89" t="n"/>
      <c r="S1330" s="89" t="n"/>
      <c r="T1330" s="89" t="n"/>
      <c r="U1330" s="89" t="n"/>
      <c r="V1330" s="89" t="n"/>
      <c r="W1330" s="89" t="n"/>
      <c r="X1330" s="89" t="n"/>
      <c r="Y1330" s="89" t="n"/>
      <c r="Z1330" s="89" t="n"/>
      <c r="AA1330" s="89" t="n"/>
      <c r="AB1330" s="89" t="n"/>
    </row>
    <row customHeight="1" ht="15" r="1331" s="161">
      <c r="A1331" s="84" t="n"/>
      <c r="B1331" s="85" t="n">
        <v>1334</v>
      </c>
      <c r="C1331" s="85" t="n"/>
      <c r="D1331" s="86" t="inlineStr">
        <is>
          <t xml:space="preserve">A.S.M. Abdul Gofur </t>
        </is>
      </c>
      <c r="E1331" s="86" t="inlineStr">
        <is>
          <t>141-14-1433</t>
        </is>
      </c>
      <c r="F1331" s="49">
        <f>IF((MID(E1331,5,2))="10","ENG",IF((MID(E1331,5,2))="11","BBA",IF((MID(E1331,5,2))="12","MBA(E)",IF((MID(E1331,5,2))="14","MBA",IF((MID(E1331,5,2))="15","CSE",IF((MID(E1331,5,2))="16","CIS",IF((MID(E1331,5,2))="17","MS-MIS",IF((MID(E1331,5,2))="18","B.COM",IF((MID(E1331,5,2))="19","ETE",IF((MID(E1331,5,2))="20","CS",IF((MID(E1331,5,2))="21","MA-ENG(P)",IF((MID(E1331,5,2))="22","MA-ENG(F)",IF((MID(E1331,5,2))="23","TE",IF((MID(E1331,5,2))="24","JMC",IF((MID(E1331,5,2))="25","MS-CSE",IF((MID(E1331,5,2))="26","LLB(H)",IF((MID(E1331,5,2))="27","BRE",IF((MID(E1331,5,2))="28","MSS-JMC",IF((MID(E1331,5,2))="29","PHARMACY",IF((MID(E1331,5,2))="30","ESDM",IF((MID(E1331,5,2))="31","MS-ETE",IF((MID(E1331,5,2))="32","MS-TE",IF((MID(E1331,5,2))="33","EEE",IF((MID(E1331,5,2))="34","NFE",IF((MID(E1331,5,2))="35","SWE",IF((MID(E1331,5,2))="36","LLB(P)",IF((MID(E1331,5,2))="37","LLM(Pre)",IF((MID(E1331,5,2))="38","LLM(F)",IF((MID(E1331,5,2))="39","ICT",IF((MID(E1331,5,2))="40","MTCA",IF((MID(E1331,5,2))="41","MS-PH",IF((MID(E1331,5,2))="42","ARCH",IF((MID(E1331,5,2))="43","THM",IF((MID(E1331,5,2))="44","MS-SWE",IF((MID(E1331,5,2))="45","ENTRE",IF((MID(E1331,5,2))="46","M-PHARM",IF((MID(E1331,5,2))="47","CIVIL-ENG",0)))))))))))))))))))))))))))))))))))))</f>
        <v/>
      </c>
      <c r="G1331" s="90">
        <f>IF((LEFT(E1331,3))="063","Fall-2006",IF((LEFT(E1331,3))="071","Spring-2007",IF((LEFT(E1331,3))="072","Summer-2007",IF((LEFT(E1331,3))="073","Fall-2007",IF((LEFT(E1331,3))="081","Spring-2008",IF((LEFT(E1331,3))="082","Summer-2008",IF((LEFT(E1331,3))="083","Fall-2008",IF((LEFT(E1331,3))="091","Spring-2009",IF((LEFT(E1331,3))="092","Summer-2009",IF((LEFT(E1331,3))="093","Fall-2009",IF((LEFT(E1331,3))="101","Spring-2010",IF((LEFT(E1331,3))="102","Summer-2010",IF((LEFT(E1331,3))="103","Fall-2010",IF((LEFT(E1331,3))="111","Spring-2011",IF((LEFT(E1331,3))="112","Summer-2011",IF((LEFT(E1331,3))="113","Fall-2011",IF((LEFT(E1331,3))="121","Spring-2012",IF((LEFT(E1331,3))="122","Summer-2012",IF((LEFT(E1331,3))="123","Fall-2012",IF((LEFT(E1331,3))="131","Spring-2013",IF((LEFT(E1331,3))="132","Summer-2013",IF((LEFT(E1331,3))="133","Fall-2013",IF((LEFT(E1331,3))="141","Spring-2014",IF((LEFT(E1331,3))="142","Summer-2014",IF((LEFT(E1331,3))="143","Fall-2014",0)))))))))))))))))))))))))</f>
        <v/>
      </c>
      <c r="H1331" s="85" t="inlineStr">
        <is>
          <t>Fall-2015</t>
        </is>
      </c>
      <c r="I1331" s="85" t="inlineStr">
        <is>
          <t>Texcom Autocrafts LTD; Malibagh, Dhaka-1217</t>
        </is>
      </c>
      <c r="J1331" s="85" t="inlineStr">
        <is>
          <t xml:space="preserve">Executive (Operation) </t>
        </is>
      </c>
      <c r="K1331" s="85" t="inlineStr">
        <is>
          <t>109/6, Dhanmondi-8/A, 
Dhaka-1209</t>
        </is>
      </c>
      <c r="L1331" s="85" t="inlineStr">
        <is>
          <t>Pakhirpul Road, Bholasadar, Bhola</t>
        </is>
      </c>
      <c r="M1331" s="91" t="n">
        <v>1911182776</v>
      </c>
      <c r="N1331" s="92">
        <f>HYPERLINK("mailto:gofur14733@diu.edu.bd","gofur14733@diu.edu.bd")</f>
        <v/>
      </c>
      <c r="O1331" s="89" t="n"/>
      <c r="P1331" s="89" t="n"/>
      <c r="Q1331" s="89" t="n"/>
      <c r="R1331" s="89" t="n"/>
      <c r="S1331" s="89" t="n"/>
      <c r="T1331" s="89" t="n"/>
      <c r="U1331" s="89" t="n"/>
      <c r="V1331" s="89" t="n"/>
      <c r="W1331" s="89" t="n"/>
      <c r="X1331" s="89" t="n"/>
      <c r="Y1331" s="89" t="n"/>
      <c r="Z1331" s="89" t="n"/>
      <c r="AA1331" s="89" t="n"/>
      <c r="AB1331" s="89" t="n"/>
    </row>
    <row customHeight="1" ht="15" r="1332" s="161">
      <c r="A1332" s="84" t="n"/>
      <c r="B1332" s="85" t="n">
        <v>1335</v>
      </c>
      <c r="C1332" s="85" t="n"/>
      <c r="D1332" s="86" t="inlineStr">
        <is>
          <t>Md. Ali Imran</t>
        </is>
      </c>
      <c r="E1332" s="86" t="inlineStr">
        <is>
          <t>113-15-1520</t>
        </is>
      </c>
      <c r="F1332" s="49">
        <f>IF((MID(E1332,5,2))="10","ENG",IF((MID(E1332,5,2))="11","BBA",IF((MID(E1332,5,2))="12","MBA(E)",IF((MID(E1332,5,2))="14","MBA",IF((MID(E1332,5,2))="15","CSE",IF((MID(E1332,5,2))="16","CIS",IF((MID(E1332,5,2))="17","MS-MIS",IF((MID(E1332,5,2))="18","B.COM",IF((MID(E1332,5,2))="19","ETE",IF((MID(E1332,5,2))="20","CS",IF((MID(E1332,5,2))="21","MA-ENG(P)",IF((MID(E1332,5,2))="22","MA-ENG(F)",IF((MID(E1332,5,2))="23","TE",IF((MID(E1332,5,2))="24","JMC",IF((MID(E1332,5,2))="25","MS-CSE",IF((MID(E1332,5,2))="26","LLB(H)",IF((MID(E1332,5,2))="27","BRE",IF((MID(E1332,5,2))="28","MSS-JMC",IF((MID(E1332,5,2))="29","PHARMACY",IF((MID(E1332,5,2))="30","ESDM",IF((MID(E1332,5,2))="31","MS-ETE",IF((MID(E1332,5,2))="32","MS-TE",IF((MID(E1332,5,2))="33","EEE",IF((MID(E1332,5,2))="34","NFE",IF((MID(E1332,5,2))="35","SWE",IF((MID(E1332,5,2))="36","LLB(P)",IF((MID(E1332,5,2))="37","LLM(Pre)",IF((MID(E1332,5,2))="38","LLM(F)",IF((MID(E1332,5,2))="39","ICT",IF((MID(E1332,5,2))="40","MTCA",IF((MID(E1332,5,2))="41","MS-PH",IF((MID(E1332,5,2))="42","ARCH",IF((MID(E1332,5,2))="43","THM",IF((MID(E1332,5,2))="44","MS-SWE",IF((MID(E1332,5,2))="45","ENTRE",IF((MID(E1332,5,2))="46","M-PHARM",IF((MID(E1332,5,2))="47","CIVIL-ENG",0)))))))))))))))))))))))))))))))))))))</f>
        <v/>
      </c>
      <c r="G1332" s="90">
        <f>IF((LEFT(E1332,3))="063","Fall-2006",IF((LEFT(E1332,3))="071","Spring-2007",IF((LEFT(E1332,3))="072","Summer-2007",IF((LEFT(E1332,3))="073","Fall-2007",IF((LEFT(E1332,3))="081","Spring-2008",IF((LEFT(E1332,3))="082","Summer-2008",IF((LEFT(E1332,3))="083","Fall-2008",IF((LEFT(E1332,3))="091","Spring-2009",IF((LEFT(E1332,3))="092","Summer-2009",IF((LEFT(E1332,3))="093","Fall-2009",IF((LEFT(E1332,3))="101","Spring-2010",IF((LEFT(E1332,3))="102","Summer-2010",IF((LEFT(E1332,3))="103","Fall-2010",IF((LEFT(E1332,3))="111","Spring-2011",IF((LEFT(E1332,3))="112","Summer-2011",IF((LEFT(E1332,3))="113","Fall-2011",IF((LEFT(E1332,3))="121","Spring-2012",IF((LEFT(E1332,3))="122","Summer-2012",IF((LEFT(E1332,3))="123","Fall-2012",IF((LEFT(E1332,3))="131","Spring-2013",IF((LEFT(E1332,3))="132","Summer-2013",IF((LEFT(E1332,3))="133","Fall-2013",IF((LEFT(E1332,3))="141","Spring-2014",IF((LEFT(E1332,3))="142","Summer-2014",IF((LEFT(E1332,3))="143","Fall-2014",0)))))))))))))))))))))))))</f>
        <v/>
      </c>
      <c r="H1332" s="77" t="inlineStr">
        <is>
          <t>-</t>
        </is>
      </c>
      <c r="I1332" s="85" t="inlineStr">
        <is>
          <t>-</t>
        </is>
      </c>
      <c r="J1332" s="85" t="inlineStr">
        <is>
          <t>-</t>
        </is>
      </c>
      <c r="K1332" s="90" t="inlineStr">
        <is>
          <t>14/4, Block-C, Mirpur-
10, Dhaka</t>
        </is>
      </c>
      <c r="L1332" s="90" t="inlineStr">
        <is>
          <t>Vill: Dariabad, PO: Lakhutia, PS: Babuganj, Dist: Barisal</t>
        </is>
      </c>
      <c r="M1332" s="120" t="n">
        <v>1936156706</v>
      </c>
      <c r="N1332" s="88">
        <f>HYPERLINK("mailto:imranrari@gmail.com","imranrari@gmail.com")</f>
        <v/>
      </c>
      <c r="O1332" s="89" t="n"/>
      <c r="P1332" s="89" t="n"/>
      <c r="Q1332" s="89" t="n"/>
      <c r="R1332" s="89" t="n"/>
      <c r="S1332" s="89" t="n"/>
      <c r="T1332" s="89" t="n"/>
      <c r="U1332" s="89" t="n"/>
      <c r="V1332" s="89" t="n"/>
      <c r="W1332" s="89" t="n"/>
      <c r="X1332" s="89" t="n"/>
      <c r="Y1332" s="89" t="n"/>
      <c r="Z1332" s="89" t="n"/>
      <c r="AA1332" s="89" t="n"/>
      <c r="AB1332" s="89" t="n"/>
    </row>
    <row customHeight="1" ht="15" r="1333" s="161">
      <c r="A1333" s="84" t="n"/>
      <c r="B1333" s="85" t="n">
        <v>1336</v>
      </c>
      <c r="C1333" s="85" t="n"/>
      <c r="D1333" s="86" t="inlineStr">
        <is>
          <t>Md. Anamul Hasan</t>
        </is>
      </c>
      <c r="E1333" s="86" t="inlineStr">
        <is>
          <t>113-23-2675</t>
        </is>
      </c>
      <c r="F1333" s="49">
        <f>IF((MID(E1333,5,2))="10","ENG",IF((MID(E1333,5,2))="11","BBA",IF((MID(E1333,5,2))="12","MBA(E)",IF((MID(E1333,5,2))="14","MBA",IF((MID(E1333,5,2))="15","CSE",IF((MID(E1333,5,2))="16","CIS",IF((MID(E1333,5,2))="17","MS-MIS",IF((MID(E1333,5,2))="18","B.COM",IF((MID(E1333,5,2))="19","ETE",IF((MID(E1333,5,2))="20","CS",IF((MID(E1333,5,2))="21","MA-ENG(P)",IF((MID(E1333,5,2))="22","MA-ENG(F)",IF((MID(E1333,5,2))="23","TE",IF((MID(E1333,5,2))="24","JMC",IF((MID(E1333,5,2))="25","MS-CSE",IF((MID(E1333,5,2))="26","LLB(H)",IF((MID(E1333,5,2))="27","BRE",IF((MID(E1333,5,2))="28","MSS-JMC",IF((MID(E1333,5,2))="29","PHARMACY",IF((MID(E1333,5,2))="30","ESDM",IF((MID(E1333,5,2))="31","MS-ETE",IF((MID(E1333,5,2))="32","MS-TE",IF((MID(E1333,5,2))="33","EEE",IF((MID(E1333,5,2))="34","NFE",IF((MID(E1333,5,2))="35","SWE",IF((MID(E1333,5,2))="36","LLB(P)",IF((MID(E1333,5,2))="37","LLM(Pre)",IF((MID(E1333,5,2))="38","LLM(F)",IF((MID(E1333,5,2))="39","ICT",IF((MID(E1333,5,2))="40","MTCA",IF((MID(E1333,5,2))="41","MS-PH",IF((MID(E1333,5,2))="42","ARCH",IF((MID(E1333,5,2))="43","THM",IF((MID(E1333,5,2))="44","MS-SWE",IF((MID(E1333,5,2))="45","ENTRE",IF((MID(E1333,5,2))="46","M-PHARM",IF((MID(E1333,5,2))="47","CIVIL-ENG",0)))))))))))))))))))))))))))))))))))))</f>
        <v/>
      </c>
      <c r="G1333" s="90">
        <f>IF((LEFT(E1333,3))="063","Fall-2006",IF((LEFT(E1333,3))="071","Spring-2007",IF((LEFT(E1333,3))="072","Summer-2007",IF((LEFT(E1333,3))="073","Fall-2007",IF((LEFT(E1333,3))="081","Spring-2008",IF((LEFT(E1333,3))="082","Summer-2008",IF((LEFT(E1333,3))="083","Fall-2008",IF((LEFT(E1333,3))="091","Spring-2009",IF((LEFT(E1333,3))="092","Summer-2009",IF((LEFT(E1333,3))="093","Fall-2009",IF((LEFT(E1333,3))="101","Spring-2010",IF((LEFT(E1333,3))="102","Summer-2010",IF((LEFT(E1333,3))="103","Fall-2010",IF((LEFT(E1333,3))="111","Spring-2011",IF((LEFT(E1333,3))="112","Summer-2011",IF((LEFT(E1333,3))="113","Fall-2011",IF((LEFT(E1333,3))="121","Spring-2012",IF((LEFT(E1333,3))="122","Summer-2012",IF((LEFT(E1333,3))="123","Fall-2012",IF((LEFT(E1333,3))="131","Spring-2013",IF((LEFT(E1333,3))="132","Summer-2013",IF((LEFT(E1333,3))="133","Fall-2013",IF((LEFT(E1333,3))="141","Spring-2014",IF((LEFT(E1333,3))="142","Summer-2014",IF((LEFT(E1333,3))="143","Fall-2014",0)))))))))))))))))))))))))</f>
        <v/>
      </c>
      <c r="H1333" s="85" t="inlineStr">
        <is>
          <t>Summer-2015</t>
        </is>
      </c>
      <c r="I1333" s="85" t="inlineStr">
        <is>
          <t>-</t>
        </is>
      </c>
      <c r="J1333" s="85" t="inlineStr">
        <is>
          <t>-</t>
        </is>
      </c>
      <c r="K1333" s="90" t="inlineStr">
        <is>
          <t>Vill: Bandherdia, PO: 
Dhanur, PS: Shibur, Dist:
 Narsingdi</t>
        </is>
      </c>
      <c r="L1333" s="90" t="inlineStr">
        <is>
          <t>Vill: Bandherdia, PO: Dhanur, PS: Shibur, Dist: Narsingdi</t>
        </is>
      </c>
      <c r="M1333" s="120" t="n">
        <v>1756996409</v>
      </c>
      <c r="N1333" s="88">
        <f>HYPERLINK("mailto:anamul23-2675@diu.edu.bd","anamul23-2675@diu.edu.bd")</f>
        <v/>
      </c>
      <c r="O1333" s="89" t="n"/>
      <c r="P1333" s="89" t="n"/>
      <c r="Q1333" s="89" t="n"/>
      <c r="R1333" s="89" t="n"/>
      <c r="S1333" s="89" t="n"/>
      <c r="T1333" s="89" t="n"/>
      <c r="U1333" s="89" t="n"/>
      <c r="V1333" s="89" t="n"/>
      <c r="W1333" s="89" t="n"/>
      <c r="X1333" s="89" t="n"/>
      <c r="Y1333" s="89" t="n"/>
      <c r="Z1333" s="89" t="n"/>
      <c r="AA1333" s="89" t="n"/>
      <c r="AB1333" s="89" t="n"/>
    </row>
    <row customHeight="1" ht="15" r="1334" s="161">
      <c r="A1334" s="84" t="n"/>
      <c r="B1334" s="85" t="n">
        <v>1337</v>
      </c>
      <c r="C1334" s="85" t="n"/>
      <c r="D1334" s="86" t="inlineStr">
        <is>
          <t>A.K.M. Rabby 
Shahria</t>
        </is>
      </c>
      <c r="E1334" s="86" t="inlineStr">
        <is>
          <t>091-23-1430</t>
        </is>
      </c>
      <c r="F1334" s="49">
        <f>IF((MID(E1334,5,2))="10","ENG",IF((MID(E1334,5,2))="11","BBA",IF((MID(E1334,5,2))="12","MBA(E)",IF((MID(E1334,5,2))="14","MBA",IF((MID(E1334,5,2))="15","CSE",IF((MID(E1334,5,2))="16","CIS",IF((MID(E1334,5,2))="17","MS-MIS",IF((MID(E1334,5,2))="18","B.COM",IF((MID(E1334,5,2))="19","ETE",IF((MID(E1334,5,2))="20","CS",IF((MID(E1334,5,2))="21","MA-ENG(P)",IF((MID(E1334,5,2))="22","MA-ENG(F)",IF((MID(E1334,5,2))="23","TE",IF((MID(E1334,5,2))="24","JMC",IF((MID(E1334,5,2))="25","MS-CSE",IF((MID(E1334,5,2))="26","LLB(H)",IF((MID(E1334,5,2))="27","BRE",IF((MID(E1334,5,2))="28","MSS-JMC",IF((MID(E1334,5,2))="29","PHARMACY",IF((MID(E1334,5,2))="30","ESDM",IF((MID(E1334,5,2))="31","MS-ETE",IF((MID(E1334,5,2))="32","MS-TE",IF((MID(E1334,5,2))="33","EEE",IF((MID(E1334,5,2))="34","NFE",IF((MID(E1334,5,2))="35","SWE",IF((MID(E1334,5,2))="36","LLB(P)",IF((MID(E1334,5,2))="37","LLM(Pre)",IF((MID(E1334,5,2))="38","LLM(F)",IF((MID(E1334,5,2))="39","ICT",IF((MID(E1334,5,2))="40","MTCA",IF((MID(E1334,5,2))="41","MS-PH",IF((MID(E1334,5,2))="42","ARCH",IF((MID(E1334,5,2))="43","THM",IF((MID(E1334,5,2))="44","MS-SWE",IF((MID(E1334,5,2))="45","ENTRE",IF((MID(E1334,5,2))="46","M-PHARM",IF((MID(E1334,5,2))="47","CIVIL-ENG",0)))))))))))))))))))))))))))))))))))))</f>
        <v/>
      </c>
      <c r="G1334" s="90">
        <f>IF((LEFT(E1334,3))="063","Fall-2006",IF((LEFT(E1334,3))="071","Spring-2007",IF((LEFT(E1334,3))="072","Summer-2007",IF((LEFT(E1334,3))="073","Fall-2007",IF((LEFT(E1334,3))="081","Spring-2008",IF((LEFT(E1334,3))="082","Summer-2008",IF((LEFT(E1334,3))="083","Fall-2008",IF((LEFT(E1334,3))="091","Spring-2009",IF((LEFT(E1334,3))="092","Summer-2009",IF((LEFT(E1334,3))="093","Fall-2009",IF((LEFT(E1334,3))="101","Spring-2010",IF((LEFT(E1334,3))="102","Summer-2010",IF((LEFT(E1334,3))="103","Fall-2010",IF((LEFT(E1334,3))="111","Spring-2011",IF((LEFT(E1334,3))="112","Summer-2011",IF((LEFT(E1334,3))="113","Fall-2011",IF((LEFT(E1334,3))="121","Spring-2012",IF((LEFT(E1334,3))="122","Summer-2012",IF((LEFT(E1334,3))="123","Fall-2012",IF((LEFT(E1334,3))="131","Spring-2013",IF((LEFT(E1334,3))="132","Summer-2013",IF((LEFT(E1334,3))="133","Fall-2013",IF((LEFT(E1334,3))="141","Spring-2014",IF((LEFT(E1334,3))="142","Summer-2014",IF((LEFT(E1334,3))="143","Fall-2014",0)))))))))))))))))))))))))</f>
        <v/>
      </c>
      <c r="H1334" s="77" t="inlineStr">
        <is>
          <t>-</t>
        </is>
      </c>
      <c r="I1334" s="85" t="inlineStr">
        <is>
          <t>UTAH Knitting &amp; Dyeing LTD.</t>
        </is>
      </c>
      <c r="J1334" s="85" t="inlineStr">
        <is>
          <t>Quality Executive ( Quality System Developer)</t>
        </is>
      </c>
      <c r="K1334" s="85" t="inlineStr">
        <is>
          <t>Lake city Concord, 14-1/2, 
Madobi Building, Khilkhet,
 Dhaka</t>
        </is>
      </c>
      <c r="L1334" s="85" t="inlineStr">
        <is>
          <t>Vill: Sathkhamair, UP: Sreepur, Zilla: Gazipur, Dist: Dhaka</t>
        </is>
      </c>
      <c r="M1334" s="91" t="n">
        <v>1756304008</v>
      </c>
      <c r="N1334" s="92">
        <f>HYPERLINK("mailto:eng.rabbyshahria@gmail.com","eng.rabbyshahria@gmail.com")</f>
        <v/>
      </c>
      <c r="O1334" s="89" t="n"/>
      <c r="P1334" s="89" t="n"/>
      <c r="Q1334" s="89" t="n"/>
      <c r="R1334" s="89" t="n"/>
      <c r="S1334" s="89" t="n"/>
      <c r="T1334" s="89" t="n"/>
      <c r="U1334" s="89" t="n"/>
      <c r="V1334" s="89" t="n"/>
      <c r="W1334" s="89" t="n"/>
      <c r="X1334" s="89" t="n"/>
      <c r="Y1334" s="89" t="n"/>
      <c r="Z1334" s="89" t="n"/>
      <c r="AA1334" s="89" t="n"/>
      <c r="AB1334" s="89" t="n"/>
    </row>
    <row customHeight="1" ht="15" r="1335" s="161">
      <c r="A1335" s="84" t="n"/>
      <c r="B1335" s="85" t="n">
        <v>1338</v>
      </c>
      <c r="C1335" s="85" t="n"/>
      <c r="D1335" s="86" t="inlineStr">
        <is>
          <t xml:space="preserve">Md. Sabbir Ahmed </t>
        </is>
      </c>
      <c r="E1335" s="86" t="inlineStr">
        <is>
          <t>111-23-2501</t>
        </is>
      </c>
      <c r="F1335" s="49">
        <f>IF((MID(E1335,5,2))="10","ENG",IF((MID(E1335,5,2))="11","BBA",IF((MID(E1335,5,2))="12","MBA(E)",IF((MID(E1335,5,2))="14","MBA",IF((MID(E1335,5,2))="15","CSE",IF((MID(E1335,5,2))="16","CIS",IF((MID(E1335,5,2))="17","MS-MIS",IF((MID(E1335,5,2))="18","B.COM",IF((MID(E1335,5,2))="19","ETE",IF((MID(E1335,5,2))="20","CS",IF((MID(E1335,5,2))="21","MA-ENG(P)",IF((MID(E1335,5,2))="22","MA-ENG(F)",IF((MID(E1335,5,2))="23","TE",IF((MID(E1335,5,2))="24","JMC",IF((MID(E1335,5,2))="25","MS-CSE",IF((MID(E1335,5,2))="26","LLB(H)",IF((MID(E1335,5,2))="27","BRE",IF((MID(E1335,5,2))="28","MSS-JMC",IF((MID(E1335,5,2))="29","PHARMACY",IF((MID(E1335,5,2))="30","ESDM",IF((MID(E1335,5,2))="31","MS-ETE",IF((MID(E1335,5,2))="32","MS-TE",IF((MID(E1335,5,2))="33","EEE",IF((MID(E1335,5,2))="34","NFE",IF((MID(E1335,5,2))="35","SWE",IF((MID(E1335,5,2))="36","LLB(P)",IF((MID(E1335,5,2))="37","LLM(Pre)",IF((MID(E1335,5,2))="38","LLM(F)",IF((MID(E1335,5,2))="39","ICT",IF((MID(E1335,5,2))="40","MTCA",IF((MID(E1335,5,2))="41","MS-PH",IF((MID(E1335,5,2))="42","ARCH",IF((MID(E1335,5,2))="43","THM",IF((MID(E1335,5,2))="44","MS-SWE",IF((MID(E1335,5,2))="45","ENTRE",IF((MID(E1335,5,2))="46","M-PHARM",IF((MID(E1335,5,2))="47","CIVIL-ENG",0)))))))))))))))))))))))))))))))))))))</f>
        <v/>
      </c>
      <c r="G1335" s="90">
        <f>IF((LEFT(E1335,3))="063","Fall-2006",IF((LEFT(E1335,3))="071","Spring-2007",IF((LEFT(E1335,3))="072","Summer-2007",IF((LEFT(E1335,3))="073","Fall-2007",IF((LEFT(E1335,3))="081","Spring-2008",IF((LEFT(E1335,3))="082","Summer-2008",IF((LEFT(E1335,3))="083","Fall-2008",IF((LEFT(E1335,3))="091","Spring-2009",IF((LEFT(E1335,3))="092","Summer-2009",IF((LEFT(E1335,3))="093","Fall-2009",IF((LEFT(E1335,3))="101","Spring-2010",IF((LEFT(E1335,3))="102","Summer-2010",IF((LEFT(E1335,3))="103","Fall-2010",IF((LEFT(E1335,3))="111","Spring-2011",IF((LEFT(E1335,3))="112","Summer-2011",IF((LEFT(E1335,3))="113","Fall-2011",IF((LEFT(E1335,3))="121","Spring-2012",IF((LEFT(E1335,3))="122","Summer-2012",IF((LEFT(E1335,3))="123","Fall-2012",IF((LEFT(E1335,3))="131","Spring-2013",IF((LEFT(E1335,3))="132","Summer-2013",IF((LEFT(E1335,3))="133","Fall-2013",IF((LEFT(E1335,3))="141","Spring-2014",IF((LEFT(E1335,3))="142","Summer-2014",IF((LEFT(E1335,3))="143","Fall-2014",0)))))))))))))))))))))))))</f>
        <v/>
      </c>
      <c r="H1335" s="85" t="inlineStr">
        <is>
          <t>Spring-2015</t>
        </is>
      </c>
      <c r="I1335" s="85" t="inlineStr">
        <is>
          <t>-</t>
        </is>
      </c>
      <c r="J1335" s="85" t="inlineStr">
        <is>
          <t>-</t>
        </is>
      </c>
      <c r="K1335" s="90" t="inlineStr">
        <is>
          <t>House: 21/1(A), Shurabab,
 Dhanmondi, Dhaka-1207</t>
        </is>
      </c>
      <c r="L1335" s="90" t="inlineStr">
        <is>
          <t>House: 21/1(A), Shurabab, Dhanmondi, Dhaka-1207</t>
        </is>
      </c>
      <c r="M1335" s="120" t="n">
        <v>1723528116</v>
      </c>
      <c r="N1335" s="88">
        <f>HYPERLINK("mailto:sabbir_rocking@yahoo.com","sabbir_rocking@yahoo.com")</f>
        <v/>
      </c>
      <c r="O1335" s="89" t="n"/>
      <c r="P1335" s="89" t="n"/>
      <c r="Q1335" s="89" t="n"/>
      <c r="R1335" s="89" t="n"/>
      <c r="S1335" s="89" t="n"/>
      <c r="T1335" s="89" t="n"/>
      <c r="U1335" s="89" t="n"/>
      <c r="V1335" s="89" t="n"/>
      <c r="W1335" s="89" t="n"/>
      <c r="X1335" s="89" t="n"/>
      <c r="Y1335" s="89" t="n"/>
      <c r="Z1335" s="89" t="n"/>
      <c r="AA1335" s="89" t="n"/>
      <c r="AB1335" s="89" t="n"/>
    </row>
    <row customHeight="1" ht="15" r="1336" s="161">
      <c r="A1336" s="84" t="n"/>
      <c r="B1336" s="85" t="n">
        <v>1339</v>
      </c>
      <c r="C1336" s="85" t="n"/>
      <c r="D1336" s="86" t="inlineStr">
        <is>
          <t>Md. Ariful Islam</t>
        </is>
      </c>
      <c r="E1336" s="86" t="inlineStr">
        <is>
          <t>113-15-1507</t>
        </is>
      </c>
      <c r="F1336" s="49">
        <f>IF((MID(E1336,5,2))="10","ENG",IF((MID(E1336,5,2))="11","BBA",IF((MID(E1336,5,2))="12","MBA(E)",IF((MID(E1336,5,2))="14","MBA",IF((MID(E1336,5,2))="15","CSE",IF((MID(E1336,5,2))="16","CIS",IF((MID(E1336,5,2))="17","MS-MIS",IF((MID(E1336,5,2))="18","B.COM",IF((MID(E1336,5,2))="19","ETE",IF((MID(E1336,5,2))="20","CS",IF((MID(E1336,5,2))="21","MA-ENG(P)",IF((MID(E1336,5,2))="22","MA-ENG(F)",IF((MID(E1336,5,2))="23","TE",IF((MID(E1336,5,2))="24","JMC",IF((MID(E1336,5,2))="25","MS-CSE",IF((MID(E1336,5,2))="26","LLB(H)",IF((MID(E1336,5,2))="27","BRE",IF((MID(E1336,5,2))="28","MSS-JMC",IF((MID(E1336,5,2))="29","PHARMACY",IF((MID(E1336,5,2))="30","ESDM",IF((MID(E1336,5,2))="31","MS-ETE",IF((MID(E1336,5,2))="32","MS-TE",IF((MID(E1336,5,2))="33","EEE",IF((MID(E1336,5,2))="34","NFE",IF((MID(E1336,5,2))="35","SWE",IF((MID(E1336,5,2))="36","LLB(P)",IF((MID(E1336,5,2))="37","LLM(Pre)",IF((MID(E1336,5,2))="38","LLM(F)",IF((MID(E1336,5,2))="39","ICT",IF((MID(E1336,5,2))="40","MTCA",IF((MID(E1336,5,2))="41","MS-PH",IF((MID(E1336,5,2))="42","ARCH",IF((MID(E1336,5,2))="43","THM",IF((MID(E1336,5,2))="44","MS-SWE",IF((MID(E1336,5,2))="45","ENTRE",IF((MID(E1336,5,2))="46","M-PHARM",IF((MID(E1336,5,2))="47","CIVIL-ENG",0)))))))))))))))))))))))))))))))))))))</f>
        <v/>
      </c>
      <c r="G1336" s="90">
        <f>IF((LEFT(E1336,3))="063","Fall-2006",IF((LEFT(E1336,3))="071","Spring-2007",IF((LEFT(E1336,3))="072","Summer-2007",IF((LEFT(E1336,3))="073","Fall-2007",IF((LEFT(E1336,3))="081","Spring-2008",IF((LEFT(E1336,3))="082","Summer-2008",IF((LEFT(E1336,3))="083","Fall-2008",IF((LEFT(E1336,3))="091","Spring-2009",IF((LEFT(E1336,3))="092","Summer-2009",IF((LEFT(E1336,3))="093","Fall-2009",IF((LEFT(E1336,3))="101","Spring-2010",IF((LEFT(E1336,3))="102","Summer-2010",IF((LEFT(E1336,3))="103","Fall-2010",IF((LEFT(E1336,3))="111","Spring-2011",IF((LEFT(E1336,3))="112","Summer-2011",IF((LEFT(E1336,3))="113","Fall-2011",IF((LEFT(E1336,3))="121","Spring-2012",IF((LEFT(E1336,3))="122","Summer-2012",IF((LEFT(E1336,3))="123","Fall-2012",IF((LEFT(E1336,3))="131","Spring-2013",IF((LEFT(E1336,3))="132","Summer-2013",IF((LEFT(E1336,3))="133","Fall-2013",IF((LEFT(E1336,3))="141","Spring-2014",IF((LEFT(E1336,3))="142","Summer-2014",IF((LEFT(E1336,3))="143","Fall-2014",0)))))))))))))))))))))))))</f>
        <v/>
      </c>
      <c r="H1336" s="85" t="inlineStr">
        <is>
          <t>Fall-2014</t>
        </is>
      </c>
      <c r="I1336" s="85" t="inlineStr">
        <is>
          <t xml:space="preserve">Flora Limited </t>
        </is>
      </c>
      <c r="J1336" s="85" t="inlineStr">
        <is>
          <t xml:space="preserve">Executive </t>
        </is>
      </c>
      <c r="K1336" s="85" t="inlineStr">
        <is>
          <t>13/C, Monipuripara, 
Tejgaon, Dhaka</t>
        </is>
      </c>
      <c r="L1336" s="85" t="inlineStr">
        <is>
          <t>Vill: Kaitkai, PO+Thana: Madhupar, Tangail</t>
        </is>
      </c>
      <c r="M1336" s="91" t="n">
        <v>1714636488</v>
      </c>
      <c r="N1336" s="92">
        <f>HYPERLINK("mailto:ariffislam13@gmail.com","ariffislam13@gmail.com")</f>
        <v/>
      </c>
      <c r="O1336" s="89" t="n"/>
      <c r="P1336" s="89" t="n"/>
      <c r="Q1336" s="89" t="n"/>
      <c r="R1336" s="89" t="n"/>
      <c r="S1336" s="89" t="n"/>
      <c r="T1336" s="89" t="n"/>
      <c r="U1336" s="89" t="n"/>
      <c r="V1336" s="89" t="n"/>
      <c r="W1336" s="89" t="n"/>
      <c r="X1336" s="89" t="n"/>
      <c r="Y1336" s="89" t="n"/>
      <c r="Z1336" s="89" t="n"/>
      <c r="AA1336" s="89" t="n"/>
      <c r="AB1336" s="89" t="n"/>
    </row>
    <row customHeight="1" ht="15" r="1337" s="161">
      <c r="A1337" s="84" t="n"/>
      <c r="B1337" s="85" t="n">
        <v>1340</v>
      </c>
      <c r="C1337" s="85" t="n"/>
      <c r="D1337" s="86" t="inlineStr">
        <is>
          <t xml:space="preserve">Rashel Kabir </t>
        </is>
      </c>
      <c r="E1337" s="86" t="inlineStr">
        <is>
          <t>111-23-2475</t>
        </is>
      </c>
      <c r="F1337" s="49">
        <f>IF((MID(E1337,5,2))="10","ENG",IF((MID(E1337,5,2))="11","BBA",IF((MID(E1337,5,2))="12","MBA(E)",IF((MID(E1337,5,2))="14","MBA",IF((MID(E1337,5,2))="15","CSE",IF((MID(E1337,5,2))="16","CIS",IF((MID(E1337,5,2))="17","MS-MIS",IF((MID(E1337,5,2))="18","B.COM",IF((MID(E1337,5,2))="19","ETE",IF((MID(E1337,5,2))="20","CS",IF((MID(E1337,5,2))="21","MA-ENG(P)",IF((MID(E1337,5,2))="22","MA-ENG(F)",IF((MID(E1337,5,2))="23","TE",IF((MID(E1337,5,2))="24","JMC",IF((MID(E1337,5,2))="25","MS-CSE",IF((MID(E1337,5,2))="26","LLB(H)",IF((MID(E1337,5,2))="27","BRE",IF((MID(E1337,5,2))="28","MSS-JMC",IF((MID(E1337,5,2))="29","PHARMACY",IF((MID(E1337,5,2))="30","ESDM",IF((MID(E1337,5,2))="31","MS-ETE",IF((MID(E1337,5,2))="32","MS-TE",IF((MID(E1337,5,2))="33","EEE",IF((MID(E1337,5,2))="34","NFE",IF((MID(E1337,5,2))="35","SWE",IF((MID(E1337,5,2))="36","LLB(P)",IF((MID(E1337,5,2))="37","LLM(Pre)",IF((MID(E1337,5,2))="38","LLM(F)",IF((MID(E1337,5,2))="39","ICT",IF((MID(E1337,5,2))="40","MTCA",IF((MID(E1337,5,2))="41","MS-PH",IF((MID(E1337,5,2))="42","ARCH",IF((MID(E1337,5,2))="43","THM",IF((MID(E1337,5,2))="44","MS-SWE",IF((MID(E1337,5,2))="45","ENTRE",IF((MID(E1337,5,2))="46","M-PHARM",IF((MID(E1337,5,2))="47","CIVIL-ENG",0)))))))))))))))))))))))))))))))))))))</f>
        <v/>
      </c>
      <c r="G1337" s="90">
        <f>IF((LEFT(E1337,3))="063","Fall-2006",IF((LEFT(E1337,3))="071","Spring-2007",IF((LEFT(E1337,3))="072","Summer-2007",IF((LEFT(E1337,3))="073","Fall-2007",IF((LEFT(E1337,3))="081","Spring-2008",IF((LEFT(E1337,3))="082","Summer-2008",IF((LEFT(E1337,3))="083","Fall-2008",IF((LEFT(E1337,3))="091","Spring-2009",IF((LEFT(E1337,3))="092","Summer-2009",IF((LEFT(E1337,3))="093","Fall-2009",IF((LEFT(E1337,3))="101","Spring-2010",IF((LEFT(E1337,3))="102","Summer-2010",IF((LEFT(E1337,3))="103","Fall-2010",IF((LEFT(E1337,3))="111","Spring-2011",IF((LEFT(E1337,3))="112","Summer-2011",IF((LEFT(E1337,3))="113","Fall-2011",IF((LEFT(E1337,3))="121","Spring-2012",IF((LEFT(E1337,3))="122","Summer-2012",IF((LEFT(E1337,3))="123","Fall-2012",IF((LEFT(E1337,3))="131","Spring-2013",IF((LEFT(E1337,3))="132","Summer-2013",IF((LEFT(E1337,3))="133","Fall-2013",IF((LEFT(E1337,3))="141","Spring-2014",IF((LEFT(E1337,3))="142","Summer-2014",IF((LEFT(E1337,3))="143","Fall-2014",0)))))))))))))))))))))))))</f>
        <v/>
      </c>
      <c r="H1337" s="85" t="inlineStr">
        <is>
          <t>Fall-2014</t>
        </is>
      </c>
      <c r="I1337" s="85" t="inlineStr">
        <is>
          <t>-</t>
        </is>
      </c>
      <c r="J1337" s="85" t="inlineStr">
        <is>
          <t>-</t>
        </is>
      </c>
      <c r="K1337" s="90" t="inlineStr">
        <is>
          <t>89/1, Shukrabad,
 Dhanmondi, Dhaka</t>
        </is>
      </c>
      <c r="L1337" s="90" t="inlineStr">
        <is>
          <t>Vill: Uttar Milik Bagha, PO: Bagha, PS: Bagha, Dist: Rajshahi</t>
        </is>
      </c>
      <c r="M1337" s="120" t="n">
        <v>1717275629</v>
      </c>
      <c r="N1337" s="88">
        <f>HYPERLINK("mailto:rkron01991@gmail.com","rkron01991@gmail.com")</f>
        <v/>
      </c>
      <c r="O1337" s="89" t="n"/>
      <c r="P1337" s="89" t="n"/>
      <c r="Q1337" s="89" t="n"/>
      <c r="R1337" s="89" t="n"/>
      <c r="S1337" s="89" t="n"/>
      <c r="T1337" s="89" t="n"/>
      <c r="U1337" s="89" t="n"/>
      <c r="V1337" s="89" t="n"/>
      <c r="W1337" s="89" t="n"/>
      <c r="X1337" s="89" t="n"/>
      <c r="Y1337" s="89" t="n"/>
      <c r="Z1337" s="89" t="n"/>
      <c r="AA1337" s="89" t="n"/>
      <c r="AB1337" s="89" t="n"/>
    </row>
    <row customHeight="1" ht="15" r="1338" s="161">
      <c r="A1338" s="84" t="n"/>
      <c r="B1338" s="85" t="n">
        <v>1341</v>
      </c>
      <c r="C1338" s="85" t="n"/>
      <c r="D1338" s="86" t="inlineStr">
        <is>
          <t xml:space="preserve">Md. Salim Dewan </t>
        </is>
      </c>
      <c r="E1338" s="86" t="inlineStr">
        <is>
          <t>113-15-1559</t>
        </is>
      </c>
      <c r="F1338" s="49">
        <f>IF((MID(E1338,5,2))="10","ENG",IF((MID(E1338,5,2))="11","BBA",IF((MID(E1338,5,2))="12","MBA(E)",IF((MID(E1338,5,2))="14","MBA",IF((MID(E1338,5,2))="15","CSE",IF((MID(E1338,5,2))="16","CIS",IF((MID(E1338,5,2))="17","MS-MIS",IF((MID(E1338,5,2))="18","B.COM",IF((MID(E1338,5,2))="19","ETE",IF((MID(E1338,5,2))="20","CS",IF((MID(E1338,5,2))="21","MA-ENG(P)",IF((MID(E1338,5,2))="22","MA-ENG(F)",IF((MID(E1338,5,2))="23","TE",IF((MID(E1338,5,2))="24","JMC",IF((MID(E1338,5,2))="25","MS-CSE",IF((MID(E1338,5,2))="26","LLB(H)",IF((MID(E1338,5,2))="27","BRE",IF((MID(E1338,5,2))="28","MSS-JMC",IF((MID(E1338,5,2))="29","PHARMACY",IF((MID(E1338,5,2))="30","ESDM",IF((MID(E1338,5,2))="31","MS-ETE",IF((MID(E1338,5,2))="32","MS-TE",IF((MID(E1338,5,2))="33","EEE",IF((MID(E1338,5,2))="34","NFE",IF((MID(E1338,5,2))="35","SWE",IF((MID(E1338,5,2))="36","LLB(P)",IF((MID(E1338,5,2))="37","LLM(Pre)",IF((MID(E1338,5,2))="38","LLM(F)",IF((MID(E1338,5,2))="39","ICT",IF((MID(E1338,5,2))="40","MTCA",IF((MID(E1338,5,2))="41","MS-PH",IF((MID(E1338,5,2))="42","ARCH",IF((MID(E1338,5,2))="43","THM",IF((MID(E1338,5,2))="44","MS-SWE",IF((MID(E1338,5,2))="45","ENTRE",IF((MID(E1338,5,2))="46","M-PHARM",IF((MID(E1338,5,2))="47","CIVIL-ENG",0)))))))))))))))))))))))))))))))))))))</f>
        <v/>
      </c>
      <c r="G1338" s="90">
        <f>IF((LEFT(E1338,3))="063","Fall-2006",IF((LEFT(E1338,3))="071","Spring-2007",IF((LEFT(E1338,3))="072","Summer-2007",IF((LEFT(E1338,3))="073","Fall-2007",IF((LEFT(E1338,3))="081","Spring-2008",IF((LEFT(E1338,3))="082","Summer-2008",IF((LEFT(E1338,3))="083","Fall-2008",IF((LEFT(E1338,3))="091","Spring-2009",IF((LEFT(E1338,3))="092","Summer-2009",IF((LEFT(E1338,3))="093","Fall-2009",IF((LEFT(E1338,3))="101","Spring-2010",IF((LEFT(E1338,3))="102","Summer-2010",IF((LEFT(E1338,3))="103","Fall-2010",IF((LEFT(E1338,3))="111","Spring-2011",IF((LEFT(E1338,3))="112","Summer-2011",IF((LEFT(E1338,3))="113","Fall-2011",IF((LEFT(E1338,3))="121","Spring-2012",IF((LEFT(E1338,3))="122","Summer-2012",IF((LEFT(E1338,3))="123","Fall-2012",IF((LEFT(E1338,3))="131","Spring-2013",IF((LEFT(E1338,3))="132","Summer-2013",IF((LEFT(E1338,3))="133","Fall-2013",IF((LEFT(E1338,3))="141","Spring-2014",IF((LEFT(E1338,3))="142","Summer-2014",IF((LEFT(E1338,3))="143","Fall-2014",0)))))))))))))))))))))))))</f>
        <v/>
      </c>
      <c r="H1338" s="85" t="inlineStr">
        <is>
          <t>Fall-2014</t>
        </is>
      </c>
      <c r="I1338" s="85" t="inlineStr">
        <is>
          <t>DttL Worldwide Express LTD.</t>
        </is>
      </c>
      <c r="J1338" s="85" t="inlineStr">
        <is>
          <t xml:space="preserve">E-Commerce
 Executive </t>
        </is>
      </c>
      <c r="K1338" s="85" t="inlineStr">
        <is>
          <t>76, Gulshan Avenue, 
Gulshan-1, Dhaka</t>
        </is>
      </c>
      <c r="L1338" s="85" t="inlineStr">
        <is>
          <t>Vill: Chormukundi, Than+PO: Matlab, Dist: Chandpur</t>
        </is>
      </c>
      <c r="M1338" s="91" t="inlineStr">
        <is>
          <t>01912088756/01755646555</t>
        </is>
      </c>
      <c r="N1338" s="92">
        <f>HYPERLINK("mailto:Mohammed.Salim.dewan@gmail.com","Mohammed.Salim.dewan@gmail.com")</f>
        <v/>
      </c>
      <c r="O1338" s="89" t="n"/>
      <c r="P1338" s="89" t="n"/>
      <c r="Q1338" s="89" t="n"/>
      <c r="R1338" s="89" t="n"/>
      <c r="S1338" s="89" t="n"/>
      <c r="T1338" s="89" t="n"/>
      <c r="U1338" s="89" t="n"/>
      <c r="V1338" s="89" t="n"/>
      <c r="W1338" s="89" t="n"/>
      <c r="X1338" s="89" t="n"/>
      <c r="Y1338" s="89" t="n"/>
      <c r="Z1338" s="89" t="n"/>
      <c r="AA1338" s="89" t="n"/>
      <c r="AB1338" s="89" t="n"/>
    </row>
    <row customHeight="1" ht="15" r="1339" s="161">
      <c r="A1339" s="84" t="n"/>
      <c r="B1339" s="85" t="n">
        <v>1342</v>
      </c>
      <c r="C1339" s="85" t="n"/>
      <c r="D1339" s="86" t="inlineStr">
        <is>
          <t xml:space="preserve">Jannatun Naym 
Mishi </t>
        </is>
      </c>
      <c r="E1339" s="86" t="inlineStr">
        <is>
          <t>111-10-671</t>
        </is>
      </c>
      <c r="F1339" s="49">
        <f>IF((MID(E1339,5,2))="10","ENG",IF((MID(E1339,5,2))="11","BBA",IF((MID(E1339,5,2))="12","MBA(E)",IF((MID(E1339,5,2))="14","MBA",IF((MID(E1339,5,2))="15","CSE",IF((MID(E1339,5,2))="16","CIS",IF((MID(E1339,5,2))="17","MS-MIS",IF((MID(E1339,5,2))="18","B.COM",IF((MID(E1339,5,2))="19","ETE",IF((MID(E1339,5,2))="20","CS",IF((MID(E1339,5,2))="21","MA-ENG(P)",IF((MID(E1339,5,2))="22","MA-ENG(F)",IF((MID(E1339,5,2))="23","TE",IF((MID(E1339,5,2))="24","JMC",IF((MID(E1339,5,2))="25","MS-CSE",IF((MID(E1339,5,2))="26","LLB(H)",IF((MID(E1339,5,2))="27","BRE",IF((MID(E1339,5,2))="28","MSS-JMC",IF((MID(E1339,5,2))="29","PHARMACY",IF((MID(E1339,5,2))="30","ESDM",IF((MID(E1339,5,2))="31","MS-ETE",IF((MID(E1339,5,2))="32","MS-TE",IF((MID(E1339,5,2))="33","EEE",IF((MID(E1339,5,2))="34","NFE",IF((MID(E1339,5,2))="35","SWE",IF((MID(E1339,5,2))="36","LLB(P)",IF((MID(E1339,5,2))="37","LLM(Pre)",IF((MID(E1339,5,2))="38","LLM(F)",IF((MID(E1339,5,2))="39","ICT",IF((MID(E1339,5,2))="40","MTCA",IF((MID(E1339,5,2))="41","MS-PH",IF((MID(E1339,5,2))="42","ARCH",IF((MID(E1339,5,2))="43","THM",IF((MID(E1339,5,2))="44","MS-SWE",IF((MID(E1339,5,2))="45","ENTRE",IF((MID(E1339,5,2))="46","M-PHARM",IF((MID(E1339,5,2))="47","CIVIL-ENG",0)))))))))))))))))))))))))))))))))))))</f>
        <v/>
      </c>
      <c r="G1339" s="90">
        <f>IF((LEFT(E1339,3))="063","Fall-2006",IF((LEFT(E1339,3))="071","Spring-2007",IF((LEFT(E1339,3))="072","Summer-2007",IF((LEFT(E1339,3))="073","Fall-2007",IF((LEFT(E1339,3))="081","Spring-2008",IF((LEFT(E1339,3))="082","Summer-2008",IF((LEFT(E1339,3))="083","Fall-2008",IF((LEFT(E1339,3))="091","Spring-2009",IF((LEFT(E1339,3))="092","Summer-2009",IF((LEFT(E1339,3))="093","Fall-2009",IF((LEFT(E1339,3))="101","Spring-2010",IF((LEFT(E1339,3))="102","Summer-2010",IF((LEFT(E1339,3))="103","Fall-2010",IF((LEFT(E1339,3))="111","Spring-2011",IF((LEFT(E1339,3))="112","Summer-2011",IF((LEFT(E1339,3))="113","Fall-2011",IF((LEFT(E1339,3))="121","Spring-2012",IF((LEFT(E1339,3))="122","Summer-2012",IF((LEFT(E1339,3))="123","Fall-2012",IF((LEFT(E1339,3))="131","Spring-2013",IF((LEFT(E1339,3))="132","Summer-2013",IF((LEFT(E1339,3))="133","Fall-2013",IF((LEFT(E1339,3))="141","Spring-2014",IF((LEFT(E1339,3))="142","Summer-2014",IF((LEFT(E1339,3))="143","Fall-2014",0)))))))))))))))))))))))))</f>
        <v/>
      </c>
      <c r="H1339" s="85" t="inlineStr">
        <is>
          <t>Spring-2015</t>
        </is>
      </c>
      <c r="I1339" s="85" t="inlineStr">
        <is>
          <t>-</t>
        </is>
      </c>
      <c r="J1339" s="85" t="inlineStr">
        <is>
          <t>-</t>
        </is>
      </c>
      <c r="K1339" s="90" t="inlineStr">
        <is>
          <t>B-7, C-7, Bondhon Complex,
 Taltala Govt. Colony Agargaon, 
Dhaka-1207</t>
        </is>
      </c>
      <c r="L1339" s="90" t="inlineStr">
        <is>
          <t>B-7, C-7, Bondhon Complex, Taltala Govt. Colony Agargaon, Dhaka-1207</t>
        </is>
      </c>
      <c r="M1339" s="120" t="n">
        <v>1703819732</v>
      </c>
      <c r="N1339" s="88">
        <f>HYPERLINK("mailto:jannatunnaym@rocketmail.com","jannatunnaym@rocketmail.com")</f>
        <v/>
      </c>
      <c r="O1339" s="89" t="n"/>
      <c r="P1339" s="89" t="n"/>
      <c r="Q1339" s="89" t="n"/>
      <c r="R1339" s="89" t="n"/>
      <c r="S1339" s="89" t="n"/>
      <c r="T1339" s="89" t="n"/>
      <c r="U1339" s="89" t="n"/>
      <c r="V1339" s="89" t="n"/>
      <c r="W1339" s="89" t="n"/>
      <c r="X1339" s="89" t="n"/>
      <c r="Y1339" s="89" t="n"/>
      <c r="Z1339" s="89" t="n"/>
      <c r="AA1339" s="89" t="n"/>
      <c r="AB1339" s="89" t="n"/>
    </row>
    <row customHeight="1" ht="15" r="1340" s="161">
      <c r="A1340" s="84" t="n"/>
      <c r="B1340" s="85" t="n">
        <v>1343</v>
      </c>
      <c r="C1340" s="85" t="n"/>
      <c r="D1340" s="86" t="inlineStr">
        <is>
          <t>Md. Shafiul Alam</t>
        </is>
      </c>
      <c r="E1340" s="86" t="inlineStr">
        <is>
          <t>112-11-2114</t>
        </is>
      </c>
      <c r="F1340" s="49">
        <f>IF((MID(E1340,5,2))="10","ENG",IF((MID(E1340,5,2))="11","BBA",IF((MID(E1340,5,2))="12","MBA(E)",IF((MID(E1340,5,2))="14","MBA",IF((MID(E1340,5,2))="15","CSE",IF((MID(E1340,5,2))="16","CIS",IF((MID(E1340,5,2))="17","MS-MIS",IF((MID(E1340,5,2))="18","B.COM",IF((MID(E1340,5,2))="19","ETE",IF((MID(E1340,5,2))="20","CS",IF((MID(E1340,5,2))="21","MA-ENG(P)",IF((MID(E1340,5,2))="22","MA-ENG(F)",IF((MID(E1340,5,2))="23","TE",IF((MID(E1340,5,2))="24","JMC",IF((MID(E1340,5,2))="25","MS-CSE",IF((MID(E1340,5,2))="26","LLB(H)",IF((MID(E1340,5,2))="27","BRE",IF((MID(E1340,5,2))="28","MSS-JMC",IF((MID(E1340,5,2))="29","PHARMACY",IF((MID(E1340,5,2))="30","ESDM",IF((MID(E1340,5,2))="31","MS-ETE",IF((MID(E1340,5,2))="32","MS-TE",IF((MID(E1340,5,2))="33","EEE",IF((MID(E1340,5,2))="34","NFE",IF((MID(E1340,5,2))="35","SWE",IF((MID(E1340,5,2))="36","LLB(P)",IF((MID(E1340,5,2))="37","LLM(Pre)",IF((MID(E1340,5,2))="38","LLM(F)",IF((MID(E1340,5,2))="39","ICT",IF((MID(E1340,5,2))="40","MTCA",IF((MID(E1340,5,2))="41","MS-PH",IF((MID(E1340,5,2))="42","ARCH",IF((MID(E1340,5,2))="43","THM",IF((MID(E1340,5,2))="44","MS-SWE",IF((MID(E1340,5,2))="45","ENTRE",IF((MID(E1340,5,2))="46","M-PHARM",IF((MID(E1340,5,2))="47","CIVIL-ENG",0)))))))))))))))))))))))))))))))))))))</f>
        <v/>
      </c>
      <c r="G1340" s="90">
        <f>IF((LEFT(E1340,3))="063","Fall-2006",IF((LEFT(E1340,3))="071","Spring-2007",IF((LEFT(E1340,3))="072","Summer-2007",IF((LEFT(E1340,3))="073","Fall-2007",IF((LEFT(E1340,3))="081","Spring-2008",IF((LEFT(E1340,3))="082","Summer-2008",IF((LEFT(E1340,3))="083","Fall-2008",IF((LEFT(E1340,3))="091","Spring-2009",IF((LEFT(E1340,3))="092","Summer-2009",IF((LEFT(E1340,3))="093","Fall-2009",IF((LEFT(E1340,3))="101","Spring-2010",IF((LEFT(E1340,3))="102","Summer-2010",IF((LEFT(E1340,3))="103","Fall-2010",IF((LEFT(E1340,3))="111","Spring-2011",IF((LEFT(E1340,3))="112","Summer-2011",IF((LEFT(E1340,3))="113","Fall-2011",IF((LEFT(E1340,3))="121","Spring-2012",IF((LEFT(E1340,3))="122","Summer-2012",IF((LEFT(E1340,3))="123","Fall-2012",IF((LEFT(E1340,3))="131","Spring-2013",IF((LEFT(E1340,3))="132","Summer-2013",IF((LEFT(E1340,3))="133","Fall-2013",IF((LEFT(E1340,3))="141","Spring-2014",IF((LEFT(E1340,3))="142","Summer-2014",IF((LEFT(E1340,3))="143","Fall-2014",0)))))))))))))))))))))))))</f>
        <v/>
      </c>
      <c r="H1340" s="85" t="inlineStr">
        <is>
          <t>Spring-2015</t>
        </is>
      </c>
      <c r="I1340" s="85" t="inlineStr">
        <is>
          <t>-</t>
        </is>
      </c>
      <c r="J1340" s="85" t="inlineStr">
        <is>
          <t>-</t>
        </is>
      </c>
      <c r="K1340" s="90" t="inlineStr">
        <is>
          <t>House- 23, Matuail Koborsthan, 
Road No-1, Jatrabari, Dhaka-1362</t>
        </is>
      </c>
      <c r="L1340" s="90" t="inlineStr">
        <is>
          <t>House- 23, Matuail Koborsthan, Road No-1, Jatrabari, Dhaka-1362</t>
        </is>
      </c>
      <c r="M1340" s="120" t="n">
        <v>1914293947</v>
      </c>
      <c r="N1340" s="88">
        <f>HYPERLINK("mailto:Shafiuldms.dms7@gmail.com","Shafiuldms.dms7@gmail.com")</f>
        <v/>
      </c>
      <c r="O1340" s="89" t="n"/>
      <c r="P1340" s="89" t="n"/>
      <c r="Q1340" s="89" t="n"/>
      <c r="R1340" s="89" t="n"/>
      <c r="S1340" s="89" t="n"/>
      <c r="T1340" s="89" t="n"/>
      <c r="U1340" s="89" t="n"/>
      <c r="V1340" s="89" t="n"/>
      <c r="W1340" s="89" t="n"/>
      <c r="X1340" s="89" t="n"/>
      <c r="Y1340" s="89" t="n"/>
      <c r="Z1340" s="89" t="n"/>
      <c r="AA1340" s="89" t="n"/>
      <c r="AB1340" s="89" t="n"/>
    </row>
    <row customHeight="1" ht="15" r="1341" s="161">
      <c r="A1341" s="84" t="n"/>
      <c r="B1341" s="85" t="n">
        <v>1344</v>
      </c>
      <c r="C1341" s="85" t="n"/>
      <c r="D1341" s="86" t="inlineStr">
        <is>
          <t xml:space="preserve">Nadim Molla </t>
        </is>
      </c>
      <c r="E1341" s="86" t="inlineStr">
        <is>
          <t>111-10-646</t>
        </is>
      </c>
      <c r="F1341" s="49">
        <f>IF((MID(E1341,5,2))="10","ENG",IF((MID(E1341,5,2))="11","BBA",IF((MID(E1341,5,2))="12","MBA(E)",IF((MID(E1341,5,2))="14","MBA",IF((MID(E1341,5,2))="15","CSE",IF((MID(E1341,5,2))="16","CIS",IF((MID(E1341,5,2))="17","MS-MIS",IF((MID(E1341,5,2))="18","B.COM",IF((MID(E1341,5,2))="19","ETE",IF((MID(E1341,5,2))="20","CS",IF((MID(E1341,5,2))="21","MA-ENG(P)",IF((MID(E1341,5,2))="22","MA-ENG(F)",IF((MID(E1341,5,2))="23","TE",IF((MID(E1341,5,2))="24","JMC",IF((MID(E1341,5,2))="25","MS-CSE",IF((MID(E1341,5,2))="26","LLB(H)",IF((MID(E1341,5,2))="27","BRE",IF((MID(E1341,5,2))="28","MSS-JMC",IF((MID(E1341,5,2))="29","PHARMACY",IF((MID(E1341,5,2))="30","ESDM",IF((MID(E1341,5,2))="31","MS-ETE",IF((MID(E1341,5,2))="32","MS-TE",IF((MID(E1341,5,2))="33","EEE",IF((MID(E1341,5,2))="34","NFE",IF((MID(E1341,5,2))="35","SWE",IF((MID(E1341,5,2))="36","LLB(P)",IF((MID(E1341,5,2))="37","LLM(Pre)",IF((MID(E1341,5,2))="38","LLM(F)",IF((MID(E1341,5,2))="39","ICT",IF((MID(E1341,5,2))="40","MTCA",IF((MID(E1341,5,2))="41","MS-PH",IF((MID(E1341,5,2))="42","ARCH",IF((MID(E1341,5,2))="43","THM",IF((MID(E1341,5,2))="44","MS-SWE",IF((MID(E1341,5,2))="45","ENTRE",IF((MID(E1341,5,2))="46","M-PHARM",IF((MID(E1341,5,2))="47","CIVIL-ENG",0)))))))))))))))))))))))))))))))))))))</f>
        <v/>
      </c>
      <c r="G1341" s="90">
        <f>IF((LEFT(E1341,3))="063","Fall-2006",IF((LEFT(E1341,3))="071","Spring-2007",IF((LEFT(E1341,3))="072","Summer-2007",IF((LEFT(E1341,3))="073","Fall-2007",IF((LEFT(E1341,3))="081","Spring-2008",IF((LEFT(E1341,3))="082","Summer-2008",IF((LEFT(E1341,3))="083","Fall-2008",IF((LEFT(E1341,3))="091","Spring-2009",IF((LEFT(E1341,3))="092","Summer-2009",IF((LEFT(E1341,3))="093","Fall-2009",IF((LEFT(E1341,3))="101","Spring-2010",IF((LEFT(E1341,3))="102","Summer-2010",IF((LEFT(E1341,3))="103","Fall-2010",IF((LEFT(E1341,3))="111","Spring-2011",IF((LEFT(E1341,3))="112","Summer-2011",IF((LEFT(E1341,3))="113","Fall-2011",IF((LEFT(E1341,3))="121","Spring-2012",IF((LEFT(E1341,3))="122","Summer-2012",IF((LEFT(E1341,3))="123","Fall-2012",IF((LEFT(E1341,3))="131","Spring-2013",IF((LEFT(E1341,3))="132","Summer-2013",IF((LEFT(E1341,3))="133","Fall-2013",IF((LEFT(E1341,3))="141","Spring-2014",IF((LEFT(E1341,3))="142","Summer-2014",IF((LEFT(E1341,3))="143","Fall-2014",0)))))))))))))))))))))))))</f>
        <v/>
      </c>
      <c r="H1341" s="85" t="inlineStr">
        <is>
          <t>Fall</t>
        </is>
      </c>
      <c r="I1341" s="85" t="inlineStr">
        <is>
          <t>-</t>
        </is>
      </c>
      <c r="J1341" s="85" t="inlineStr">
        <is>
          <t>-</t>
        </is>
      </c>
      <c r="K1341" s="90" t="inlineStr">
        <is>
          <t>Laskardi, Araihazar, 
narayanganj</t>
        </is>
      </c>
      <c r="L1341" s="90" t="inlineStr">
        <is>
          <t>Laskardi, Araihazar, narayanganj</t>
        </is>
      </c>
      <c r="M1341" s="120" t="n">
        <v>1853234184</v>
      </c>
      <c r="N1341" s="88">
        <f>HYPERLINK("mailto:nadim_10@diu.edu.bd","nadim_10@diu.edu.bd")</f>
        <v/>
      </c>
      <c r="O1341" s="89" t="n"/>
      <c r="P1341" s="89" t="n"/>
      <c r="Q1341" s="89" t="n"/>
      <c r="R1341" s="89" t="n"/>
      <c r="S1341" s="89" t="n"/>
      <c r="T1341" s="89" t="n"/>
      <c r="U1341" s="89" t="n"/>
      <c r="V1341" s="89" t="n"/>
      <c r="W1341" s="89" t="n"/>
      <c r="X1341" s="89" t="n"/>
      <c r="Y1341" s="89" t="n"/>
      <c r="Z1341" s="89" t="n"/>
      <c r="AA1341" s="89" t="n"/>
      <c r="AB1341" s="89" t="n"/>
    </row>
    <row customHeight="1" ht="15" r="1342" s="161">
      <c r="A1342" s="84" t="n"/>
      <c r="B1342" s="85" t="n">
        <v>1345</v>
      </c>
      <c r="C1342" s="85" t="n"/>
      <c r="D1342" s="86" t="inlineStr">
        <is>
          <t xml:space="preserve">Suma Chowdhury </t>
        </is>
      </c>
      <c r="E1342" s="86" t="inlineStr">
        <is>
          <t>112-11-2059</t>
        </is>
      </c>
      <c r="F1342" s="49">
        <f>IF((MID(E1342,5,2))="10","ENG",IF((MID(E1342,5,2))="11","BBA",IF((MID(E1342,5,2))="12","MBA(E)",IF((MID(E1342,5,2))="14","MBA",IF((MID(E1342,5,2))="15","CSE",IF((MID(E1342,5,2))="16","CIS",IF((MID(E1342,5,2))="17","MS-MIS",IF((MID(E1342,5,2))="18","B.COM",IF((MID(E1342,5,2))="19","ETE",IF((MID(E1342,5,2))="20","CS",IF((MID(E1342,5,2))="21","MA-ENG(P)",IF((MID(E1342,5,2))="22","MA-ENG(F)",IF((MID(E1342,5,2))="23","TE",IF((MID(E1342,5,2))="24","JMC",IF((MID(E1342,5,2))="25","MS-CSE",IF((MID(E1342,5,2))="26","LLB(H)",IF((MID(E1342,5,2))="27","BRE",IF((MID(E1342,5,2))="28","MSS-JMC",IF((MID(E1342,5,2))="29","PHARMACY",IF((MID(E1342,5,2))="30","ESDM",IF((MID(E1342,5,2))="31","MS-ETE",IF((MID(E1342,5,2))="32","MS-TE",IF((MID(E1342,5,2))="33","EEE",IF((MID(E1342,5,2))="34","NFE",IF((MID(E1342,5,2))="35","SWE",IF((MID(E1342,5,2))="36","LLB(P)",IF((MID(E1342,5,2))="37","LLM(Pre)",IF((MID(E1342,5,2))="38","LLM(F)",IF((MID(E1342,5,2))="39","ICT",IF((MID(E1342,5,2))="40","MTCA",IF((MID(E1342,5,2))="41","MS-PH",IF((MID(E1342,5,2))="42","ARCH",IF((MID(E1342,5,2))="43","THM",IF((MID(E1342,5,2))="44","MS-SWE",IF((MID(E1342,5,2))="45","ENTRE",IF((MID(E1342,5,2))="46","M-PHARM",IF((MID(E1342,5,2))="47","CIVIL-ENG",0)))))))))))))))))))))))))))))))))))))</f>
        <v/>
      </c>
      <c r="G1342" s="90">
        <f>IF((LEFT(E1342,3))="063","Fall-2006",IF((LEFT(E1342,3))="071","Spring-2007",IF((LEFT(E1342,3))="072","Summer-2007",IF((LEFT(E1342,3))="073","Fall-2007",IF((LEFT(E1342,3))="081","Spring-2008",IF((LEFT(E1342,3))="082","Summer-2008",IF((LEFT(E1342,3))="083","Fall-2008",IF((LEFT(E1342,3))="091","Spring-2009",IF((LEFT(E1342,3))="092","Summer-2009",IF((LEFT(E1342,3))="093","Fall-2009",IF((LEFT(E1342,3))="101","Spring-2010",IF((LEFT(E1342,3))="102","Summer-2010",IF((LEFT(E1342,3))="103","Fall-2010",IF((LEFT(E1342,3))="111","Spring-2011",IF((LEFT(E1342,3))="112","Summer-2011",IF((LEFT(E1342,3))="113","Fall-2011",IF((LEFT(E1342,3))="121","Spring-2012",IF((LEFT(E1342,3))="122","Summer-2012",IF((LEFT(E1342,3))="123","Fall-2012",IF((LEFT(E1342,3))="131","Spring-2013",IF((LEFT(E1342,3))="132","Summer-2013",IF((LEFT(E1342,3))="133","Fall-2013",IF((LEFT(E1342,3))="141","Spring-2014",IF((LEFT(E1342,3))="142","Summer-2014",IF((LEFT(E1342,3))="143","Fall-2014",0)))))))))))))))))))))))))</f>
        <v/>
      </c>
      <c r="H1342" s="85" t="inlineStr">
        <is>
          <t>Spring-2015</t>
        </is>
      </c>
      <c r="I1342" s="85" t="inlineStr">
        <is>
          <t>-</t>
        </is>
      </c>
      <c r="J1342" s="85" t="inlineStr">
        <is>
          <t>-</t>
        </is>
      </c>
      <c r="K1342" s="90" t="inlineStr">
        <is>
          <t>31, Sukrabad, Dhaka</t>
        </is>
      </c>
      <c r="L1342" s="90" t="inlineStr">
        <is>
          <t>Vill: Baraghar, UP: Barhatta, Dist: Netrokona</t>
        </is>
      </c>
      <c r="M1342" s="120" t="n">
        <v>1684611514</v>
      </c>
      <c r="N1342" s="88">
        <f>HYPERLINK("mailto:suma.chowdhury2011@yahoo.com","suma.chowdhury2011@yahoo.com")</f>
        <v/>
      </c>
      <c r="O1342" s="89" t="n"/>
      <c r="P1342" s="89" t="n"/>
      <c r="Q1342" s="89" t="n"/>
      <c r="R1342" s="89" t="n"/>
      <c r="S1342" s="89" t="n"/>
      <c r="T1342" s="89" t="n"/>
      <c r="U1342" s="89" t="n"/>
      <c r="V1342" s="89" t="n"/>
      <c r="W1342" s="89" t="n"/>
      <c r="X1342" s="89" t="n"/>
      <c r="Y1342" s="89" t="n"/>
      <c r="Z1342" s="89" t="n"/>
      <c r="AA1342" s="89" t="n"/>
      <c r="AB1342" s="89" t="n"/>
    </row>
    <row customHeight="1" ht="15" r="1343" s="161">
      <c r="A1343" s="84" t="n"/>
      <c r="B1343" s="85" t="n">
        <v>1346</v>
      </c>
      <c r="C1343" s="85" t="n"/>
      <c r="D1343" s="86" t="inlineStr">
        <is>
          <t xml:space="preserve">Mustaq Ahmed </t>
        </is>
      </c>
      <c r="E1343" s="86" t="inlineStr">
        <is>
          <t>112-23-2634</t>
        </is>
      </c>
      <c r="F1343" s="49">
        <f>IF((MID(E1343,5,2))="10","ENG",IF((MID(E1343,5,2))="11","BBA",IF((MID(E1343,5,2))="12","MBA(E)",IF((MID(E1343,5,2))="14","MBA",IF((MID(E1343,5,2))="15","CSE",IF((MID(E1343,5,2))="16","CIS",IF((MID(E1343,5,2))="17","MS-MIS",IF((MID(E1343,5,2))="18","B.COM",IF((MID(E1343,5,2))="19","ETE",IF((MID(E1343,5,2))="20","CS",IF((MID(E1343,5,2))="21","MA-ENG(P)",IF((MID(E1343,5,2))="22","MA-ENG(F)",IF((MID(E1343,5,2))="23","TE",IF((MID(E1343,5,2))="24","JMC",IF((MID(E1343,5,2))="25","MS-CSE",IF((MID(E1343,5,2))="26","LLB(H)",IF((MID(E1343,5,2))="27","BRE",IF((MID(E1343,5,2))="28","MSS-JMC",IF((MID(E1343,5,2))="29","PHARMACY",IF((MID(E1343,5,2))="30","ESDM",IF((MID(E1343,5,2))="31","MS-ETE",IF((MID(E1343,5,2))="32","MS-TE",IF((MID(E1343,5,2))="33","EEE",IF((MID(E1343,5,2))="34","NFE",IF((MID(E1343,5,2))="35","SWE",IF((MID(E1343,5,2))="36","LLB(P)",IF((MID(E1343,5,2))="37","LLM(Pre)",IF((MID(E1343,5,2))="38","LLM(F)",IF((MID(E1343,5,2))="39","ICT",IF((MID(E1343,5,2))="40","MTCA",IF((MID(E1343,5,2))="41","MS-PH",IF((MID(E1343,5,2))="42","ARCH",IF((MID(E1343,5,2))="43","THM",IF((MID(E1343,5,2))="44","MS-SWE",IF((MID(E1343,5,2))="45","ENTRE",IF((MID(E1343,5,2))="46","M-PHARM",IF((MID(E1343,5,2))="47","CIVIL-ENG",0)))))))))))))))))))))))))))))))))))))</f>
        <v/>
      </c>
      <c r="G1343" s="90">
        <f>IF((LEFT(E1343,3))="063","Fall-2006",IF((LEFT(E1343,3))="071","Spring-2007",IF((LEFT(E1343,3))="072","Summer-2007",IF((LEFT(E1343,3))="073","Fall-2007",IF((LEFT(E1343,3))="081","Spring-2008",IF((LEFT(E1343,3))="082","Summer-2008",IF((LEFT(E1343,3))="083","Fall-2008",IF((LEFT(E1343,3))="091","Spring-2009",IF((LEFT(E1343,3))="092","Summer-2009",IF((LEFT(E1343,3))="093","Fall-2009",IF((LEFT(E1343,3))="101","Spring-2010",IF((LEFT(E1343,3))="102","Summer-2010",IF((LEFT(E1343,3))="103","Fall-2010",IF((LEFT(E1343,3))="111","Spring-2011",IF((LEFT(E1343,3))="112","Summer-2011",IF((LEFT(E1343,3))="113","Fall-2011",IF((LEFT(E1343,3))="121","Spring-2012",IF((LEFT(E1343,3))="122","Summer-2012",IF((LEFT(E1343,3))="123","Fall-2012",IF((LEFT(E1343,3))="131","Spring-2013",IF((LEFT(E1343,3))="132","Summer-2013",IF((LEFT(E1343,3))="133","Fall-2013",IF((LEFT(E1343,3))="141","Spring-2014",IF((LEFT(E1343,3))="142","Summer-2014",IF((LEFT(E1343,3))="143","Fall-2014",0)))))))))))))))))))))))))</f>
        <v/>
      </c>
      <c r="H1343" s="77" t="inlineStr">
        <is>
          <t>-</t>
        </is>
      </c>
      <c r="I1343" s="85" t="inlineStr">
        <is>
          <t>-</t>
        </is>
      </c>
      <c r="J1343" s="85" t="inlineStr">
        <is>
          <t>-</t>
        </is>
      </c>
      <c r="K1343" s="90" t="inlineStr">
        <is>
          <t>C/O: Md. Hatem Ali, Holding No:
 892, East mukarta bari, Thana+
Dist: Jamalpur</t>
        </is>
      </c>
      <c r="L1343" s="90" t="inlineStr">
        <is>
          <t>C/O: Md. Hatem Ali, Holding No: 892, East mukarta bari, Thana+Dist: Jamalpur</t>
        </is>
      </c>
      <c r="M1343" s="120" t="n">
        <v>1962418233</v>
      </c>
      <c r="N1343" s="88">
        <f>HYPERLINK("mailto:mustaqsunny@gmail.com","mustaqsunny@gmail.com")</f>
        <v/>
      </c>
      <c r="O1343" s="89" t="n"/>
      <c r="P1343" s="89" t="n"/>
      <c r="Q1343" s="89" t="n"/>
      <c r="R1343" s="89" t="n"/>
      <c r="S1343" s="89" t="n"/>
      <c r="T1343" s="89" t="n"/>
      <c r="U1343" s="89" t="n"/>
      <c r="V1343" s="89" t="n"/>
      <c r="W1343" s="89" t="n"/>
      <c r="X1343" s="89" t="n"/>
      <c r="Y1343" s="89" t="n"/>
      <c r="Z1343" s="89" t="n"/>
      <c r="AA1343" s="89" t="n"/>
      <c r="AB1343" s="89" t="n"/>
    </row>
    <row customHeight="1" ht="15" r="1344" s="161">
      <c r="A1344" s="84" t="n"/>
      <c r="B1344" s="85" t="n">
        <v>1347</v>
      </c>
      <c r="C1344" s="85" t="n"/>
      <c r="D1344" s="86" t="inlineStr">
        <is>
          <t>Md. Joynul Alam</t>
        </is>
      </c>
      <c r="E1344" s="86" t="inlineStr">
        <is>
          <t>122-12-550</t>
        </is>
      </c>
      <c r="F1344" s="49">
        <f>IF((MID(E1344,5,2))="10","ENG",IF((MID(E1344,5,2))="11","BBA",IF((MID(E1344,5,2))="12","MBA(E)",IF((MID(E1344,5,2))="14","MBA",IF((MID(E1344,5,2))="15","CSE",IF((MID(E1344,5,2))="16","CIS",IF((MID(E1344,5,2))="17","MS-MIS",IF((MID(E1344,5,2))="18","B.COM",IF((MID(E1344,5,2))="19","ETE",IF((MID(E1344,5,2))="20","CS",IF((MID(E1344,5,2))="21","MA-ENG(P)",IF((MID(E1344,5,2))="22","MA-ENG(F)",IF((MID(E1344,5,2))="23","TE",IF((MID(E1344,5,2))="24","JMC",IF((MID(E1344,5,2))="25","MS-CSE",IF((MID(E1344,5,2))="26","LLB(H)",IF((MID(E1344,5,2))="27","BRE",IF((MID(E1344,5,2))="28","MSS-JMC",IF((MID(E1344,5,2))="29","PHARMACY",IF((MID(E1344,5,2))="30","ESDM",IF((MID(E1344,5,2))="31","MS-ETE",IF((MID(E1344,5,2))="32","MS-TE",IF((MID(E1344,5,2))="33","EEE",IF((MID(E1344,5,2))="34","NFE",IF((MID(E1344,5,2))="35","SWE",IF((MID(E1344,5,2))="36","LLB(P)",IF((MID(E1344,5,2))="37","LLM(Pre)",IF((MID(E1344,5,2))="38","LLM(F)",IF((MID(E1344,5,2))="39","ICT",IF((MID(E1344,5,2))="40","MTCA",IF((MID(E1344,5,2))="41","MS-PH",IF((MID(E1344,5,2))="42","ARCH",IF((MID(E1344,5,2))="43","THM",IF((MID(E1344,5,2))="44","MS-SWE",IF((MID(E1344,5,2))="45","ENTRE",IF((MID(E1344,5,2))="46","M-PHARM",IF((MID(E1344,5,2))="47","CIVIL-ENG",0)))))))))))))))))))))))))))))))))))))</f>
        <v/>
      </c>
      <c r="G1344" s="90">
        <f>IF((LEFT(E1344,3))="063","Fall-2006",IF((LEFT(E1344,3))="071","Spring-2007",IF((LEFT(E1344,3))="072","Summer-2007",IF((LEFT(E1344,3))="073","Fall-2007",IF((LEFT(E1344,3))="081","Spring-2008",IF((LEFT(E1344,3))="082","Summer-2008",IF((LEFT(E1344,3))="083","Fall-2008",IF((LEFT(E1344,3))="091","Spring-2009",IF((LEFT(E1344,3))="092","Summer-2009",IF((LEFT(E1344,3))="093","Fall-2009",IF((LEFT(E1344,3))="101","Spring-2010",IF((LEFT(E1344,3))="102","Summer-2010",IF((LEFT(E1344,3))="103","Fall-2010",IF((LEFT(E1344,3))="111","Spring-2011",IF((LEFT(E1344,3))="112","Summer-2011",IF((LEFT(E1344,3))="113","Fall-2011",IF((LEFT(E1344,3))="121","Spring-2012",IF((LEFT(E1344,3))="122","Summer-2012",IF((LEFT(E1344,3))="123","Fall-2012",IF((LEFT(E1344,3))="131","Spring-2013",IF((LEFT(E1344,3))="132","Summer-2013",IF((LEFT(E1344,3))="133","Fall-2013",IF((LEFT(E1344,3))="141","Spring-2014",IF((LEFT(E1344,3))="142","Summer-2014",IF((LEFT(E1344,3))="143","Fall-2014",0)))))))))))))))))))))))))</f>
        <v/>
      </c>
      <c r="H1344" s="77" t="inlineStr">
        <is>
          <t>-</t>
        </is>
      </c>
      <c r="I1344" s="85" t="inlineStr">
        <is>
          <t xml:space="preserve">Designtex Group </t>
        </is>
      </c>
      <c r="J1344" s="85" t="inlineStr">
        <is>
          <t>Manager Compliance</t>
        </is>
      </c>
      <c r="K1344" s="85" t="inlineStr">
        <is>
          <t>Vill: Aram Baria, PO: Dhapari
, PS: Ishardi, Dist: Pabna</t>
        </is>
      </c>
      <c r="L1344" s="85" t="inlineStr">
        <is>
          <t>Vill: Aram Baria, PO: Dhapari, PS: Ishardi, Dist: Pabna</t>
        </is>
      </c>
      <c r="M1344" s="91" t="n">
        <v>1732636887</v>
      </c>
      <c r="N1344" s="92">
        <f>HYPERLINK("mailto:joynult2010@gmail.com","joynult2010@gmail.com")</f>
        <v/>
      </c>
      <c r="O1344" s="89" t="n"/>
      <c r="P1344" s="89" t="n"/>
      <c r="Q1344" s="89" t="n"/>
      <c r="R1344" s="89" t="n"/>
      <c r="S1344" s="89" t="n"/>
      <c r="T1344" s="89" t="n"/>
      <c r="U1344" s="89" t="n"/>
      <c r="V1344" s="89" t="n"/>
      <c r="W1344" s="89" t="n"/>
      <c r="X1344" s="89" t="n"/>
      <c r="Y1344" s="89" t="n"/>
      <c r="Z1344" s="89" t="n"/>
      <c r="AA1344" s="89" t="n"/>
      <c r="AB1344" s="89" t="n"/>
    </row>
    <row customHeight="1" ht="15" r="1345" s="161">
      <c r="A1345" s="84" t="n"/>
      <c r="B1345" s="85" t="n">
        <v>1348</v>
      </c>
      <c r="C1345" s="85" t="n"/>
      <c r="D1345" s="86" t="inlineStr">
        <is>
          <t>Mohammad Ziaur
 Rahman</t>
        </is>
      </c>
      <c r="E1345" s="86" t="inlineStr">
        <is>
          <t>111-15-1239</t>
        </is>
      </c>
      <c r="F1345" s="49">
        <f>IF((MID(E1345,5,2))="10","ENG",IF((MID(E1345,5,2))="11","BBA",IF((MID(E1345,5,2))="12","MBA(E)",IF((MID(E1345,5,2))="14","MBA",IF((MID(E1345,5,2))="15","CSE",IF((MID(E1345,5,2))="16","CIS",IF((MID(E1345,5,2))="17","MS-MIS",IF((MID(E1345,5,2))="18","B.COM",IF((MID(E1345,5,2))="19","ETE",IF((MID(E1345,5,2))="20","CS",IF((MID(E1345,5,2))="21","MA-ENG(P)",IF((MID(E1345,5,2))="22","MA-ENG(F)",IF((MID(E1345,5,2))="23","TE",IF((MID(E1345,5,2))="24","JMC",IF((MID(E1345,5,2))="25","MS-CSE",IF((MID(E1345,5,2))="26","LLB(H)",IF((MID(E1345,5,2))="27","BRE",IF((MID(E1345,5,2))="28","MSS-JMC",IF((MID(E1345,5,2))="29","PHARMACY",IF((MID(E1345,5,2))="30","ESDM",IF((MID(E1345,5,2))="31","MS-ETE",IF((MID(E1345,5,2))="32","MS-TE",IF((MID(E1345,5,2))="33","EEE",IF((MID(E1345,5,2))="34","NFE",IF((MID(E1345,5,2))="35","SWE",IF((MID(E1345,5,2))="36","LLB(P)",IF((MID(E1345,5,2))="37","LLM(Pre)",IF((MID(E1345,5,2))="38","LLM(F)",IF((MID(E1345,5,2))="39","ICT",IF((MID(E1345,5,2))="40","MTCA",IF((MID(E1345,5,2))="41","MS-PH",IF((MID(E1345,5,2))="42","ARCH",IF((MID(E1345,5,2))="43","THM",IF((MID(E1345,5,2))="44","MS-SWE",IF((MID(E1345,5,2))="45","ENTRE",IF((MID(E1345,5,2))="46","M-PHARM",IF((MID(E1345,5,2))="47","CIVIL-ENG",0)))))))))))))))))))))))))))))))))))))</f>
        <v/>
      </c>
      <c r="G1345" s="90">
        <f>IF((LEFT(E1345,3))="063","Fall-2006",IF((LEFT(E1345,3))="071","Spring-2007",IF((LEFT(E1345,3))="072","Summer-2007",IF((LEFT(E1345,3))="073","Fall-2007",IF((LEFT(E1345,3))="081","Spring-2008",IF((LEFT(E1345,3))="082","Summer-2008",IF((LEFT(E1345,3))="083","Fall-2008",IF((LEFT(E1345,3))="091","Spring-2009",IF((LEFT(E1345,3))="092","Summer-2009",IF((LEFT(E1345,3))="093","Fall-2009",IF((LEFT(E1345,3))="101","Spring-2010",IF((LEFT(E1345,3))="102","Summer-2010",IF((LEFT(E1345,3))="103","Fall-2010",IF((LEFT(E1345,3))="111","Spring-2011",IF((LEFT(E1345,3))="112","Summer-2011",IF((LEFT(E1345,3))="113","Fall-2011",IF((LEFT(E1345,3))="121","Spring-2012",IF((LEFT(E1345,3))="122","Summer-2012",IF((LEFT(E1345,3))="123","Fall-2012",IF((LEFT(E1345,3))="131","Spring-2013",IF((LEFT(E1345,3))="132","Summer-2013",IF((LEFT(E1345,3))="133","Fall-2013",IF((LEFT(E1345,3))="141","Spring-2014",IF((LEFT(E1345,3))="142","Summer-2014",IF((LEFT(E1345,3))="143","Fall-2014",0)))))))))))))))))))))))))</f>
        <v/>
      </c>
      <c r="H1345" s="85" t="inlineStr">
        <is>
          <t>Spring-2014</t>
        </is>
      </c>
      <c r="I1345" s="85" t="inlineStr">
        <is>
          <t>-</t>
        </is>
      </c>
      <c r="J1345" s="85" t="inlineStr">
        <is>
          <t>-</t>
        </is>
      </c>
      <c r="K1345" s="90" t="inlineStr">
        <is>
          <t>House-24, Road-3, Block-D,
 Banasree, Rampura, Dhaka-1219</t>
        </is>
      </c>
      <c r="L1345" s="90" t="inlineStr">
        <is>
          <t>Rahmatpur Sarak, Rahmatpur, Kalapara, Patuakhali-8650</t>
        </is>
      </c>
      <c r="M1345" s="120" t="n">
        <v>1558312560</v>
      </c>
      <c r="N1345" s="88">
        <f>HYPERLINK("mailto:ziacmt@gmail.com","ziacmt@gmail.com")</f>
        <v/>
      </c>
      <c r="O1345" s="89" t="n"/>
      <c r="P1345" s="89" t="n"/>
      <c r="Q1345" s="89" t="n"/>
      <c r="R1345" s="89" t="n"/>
      <c r="S1345" s="89" t="n"/>
      <c r="T1345" s="89" t="n"/>
      <c r="U1345" s="89" t="n"/>
      <c r="V1345" s="89" t="n"/>
      <c r="W1345" s="89" t="n"/>
      <c r="X1345" s="89" t="n"/>
      <c r="Y1345" s="89" t="n"/>
      <c r="Z1345" s="89" t="n"/>
      <c r="AA1345" s="89" t="n"/>
      <c r="AB1345" s="89" t="n"/>
    </row>
    <row customHeight="1" ht="15" r="1346" s="161">
      <c r="A1346" s="84" t="n"/>
      <c r="B1346" s="85" t="n">
        <v>1349</v>
      </c>
      <c r="C1346" s="85" t="n"/>
      <c r="D1346" s="86" t="inlineStr">
        <is>
          <t xml:space="preserve">Prasendu Mondal </t>
        </is>
      </c>
      <c r="E1346" s="86" t="inlineStr">
        <is>
          <t>111-33-394</t>
        </is>
      </c>
      <c r="F1346" s="49">
        <f>IF((MID(E1346,5,2))="10","ENG",IF((MID(E1346,5,2))="11","BBA",IF((MID(E1346,5,2))="12","MBA(E)",IF((MID(E1346,5,2))="14","MBA",IF((MID(E1346,5,2))="15","CSE",IF((MID(E1346,5,2))="16","CIS",IF((MID(E1346,5,2))="17","MS-MIS",IF((MID(E1346,5,2))="18","B.COM",IF((MID(E1346,5,2))="19","ETE",IF((MID(E1346,5,2))="20","CS",IF((MID(E1346,5,2))="21","MA-ENG(P)",IF((MID(E1346,5,2))="22","MA-ENG(F)",IF((MID(E1346,5,2))="23","TE",IF((MID(E1346,5,2))="24","JMC",IF((MID(E1346,5,2))="25","MS-CSE",IF((MID(E1346,5,2))="26","LLB(H)",IF((MID(E1346,5,2))="27","BRE",IF((MID(E1346,5,2))="28","MSS-JMC",IF((MID(E1346,5,2))="29","PHARMACY",IF((MID(E1346,5,2))="30","ESDM",IF((MID(E1346,5,2))="31","MS-ETE",IF((MID(E1346,5,2))="32","MS-TE",IF((MID(E1346,5,2))="33","EEE",IF((MID(E1346,5,2))="34","NFE",IF((MID(E1346,5,2))="35","SWE",IF((MID(E1346,5,2))="36","LLB(P)",IF((MID(E1346,5,2))="37","LLM(Pre)",IF((MID(E1346,5,2))="38","LLM(F)",IF((MID(E1346,5,2))="39","ICT",IF((MID(E1346,5,2))="40","MTCA",IF((MID(E1346,5,2))="41","MS-PH",IF((MID(E1346,5,2))="42","ARCH",IF((MID(E1346,5,2))="43","THM",IF((MID(E1346,5,2))="44","MS-SWE",IF((MID(E1346,5,2))="45","ENTRE",IF((MID(E1346,5,2))="46","M-PHARM",IF((MID(E1346,5,2))="47","CIVIL-ENG",0)))))))))))))))))))))))))))))))))))))</f>
        <v/>
      </c>
      <c r="G1346" s="90">
        <f>IF((LEFT(E1346,3))="063","Fall-2006",IF((LEFT(E1346,3))="071","Spring-2007",IF((LEFT(E1346,3))="072","Summer-2007",IF((LEFT(E1346,3))="073","Fall-2007",IF((LEFT(E1346,3))="081","Spring-2008",IF((LEFT(E1346,3))="082","Summer-2008",IF((LEFT(E1346,3))="083","Fall-2008",IF((LEFT(E1346,3))="091","Spring-2009",IF((LEFT(E1346,3))="092","Summer-2009",IF((LEFT(E1346,3))="093","Fall-2009",IF((LEFT(E1346,3))="101","Spring-2010",IF((LEFT(E1346,3))="102","Summer-2010",IF((LEFT(E1346,3))="103","Fall-2010",IF((LEFT(E1346,3))="111","Spring-2011",IF((LEFT(E1346,3))="112","Summer-2011",IF((LEFT(E1346,3))="113","Fall-2011",IF((LEFT(E1346,3))="121","Spring-2012",IF((LEFT(E1346,3))="122","Summer-2012",IF((LEFT(E1346,3))="123","Fall-2012",IF((LEFT(E1346,3))="131","Spring-2013",IF((LEFT(E1346,3))="132","Summer-2013",IF((LEFT(E1346,3))="133","Fall-2013",IF((LEFT(E1346,3))="141","Spring-2014",IF((LEFT(E1346,3))="142","Summer-2014",IF((LEFT(E1346,3))="143","Fall-2014",0)))))))))))))))))))))))))</f>
        <v/>
      </c>
      <c r="H1346" s="85" t="inlineStr">
        <is>
          <t>Summer-2014</t>
        </is>
      </c>
      <c r="I1346" s="85" t="inlineStr">
        <is>
          <t>Communications LTD; Kawran Bazar, Dhaka</t>
        </is>
      </c>
      <c r="J1346" s="85" t="inlineStr">
        <is>
          <t>Asst. Engineer, Summit</t>
        </is>
      </c>
      <c r="K1346" s="85" t="inlineStr">
        <is>
          <t>15, Katasur, Shere-Bangla 
Road, Mohammedpur,
 Dhaka-1209</t>
        </is>
      </c>
      <c r="L1346" s="85" t="inlineStr">
        <is>
          <t>Vill: Aldi, PO: Aldi Bazar, PS: Tongibari, Dist: Munshiganj</t>
        </is>
      </c>
      <c r="M1346" s="91" t="n">
        <v>1811009243</v>
      </c>
      <c r="N1346" s="92">
        <f>HYPERLINK("mailto:prasendu@gmail.com","prasendu@gmail.com")</f>
        <v/>
      </c>
      <c r="O1346" s="89" t="n"/>
      <c r="P1346" s="89" t="n"/>
      <c r="Q1346" s="89" t="n"/>
      <c r="R1346" s="89" t="n"/>
      <c r="S1346" s="89" t="n"/>
      <c r="T1346" s="89" t="n"/>
      <c r="U1346" s="89" t="n"/>
      <c r="V1346" s="89" t="n"/>
      <c r="W1346" s="89" t="n"/>
      <c r="X1346" s="89" t="n"/>
      <c r="Y1346" s="89" t="n"/>
      <c r="Z1346" s="89" t="n"/>
      <c r="AA1346" s="89" t="n"/>
      <c r="AB1346" s="89" t="n"/>
    </row>
    <row customHeight="1" ht="15" r="1347" s="161">
      <c r="A1347" s="84" t="n"/>
      <c r="B1347" s="85" t="n">
        <v>1350</v>
      </c>
      <c r="C1347" s="85" t="n"/>
      <c r="D1347" s="86" t="inlineStr">
        <is>
          <t>Ashikur Rahman</t>
        </is>
      </c>
      <c r="E1347" s="86" t="inlineStr">
        <is>
          <t>113-19-1344</t>
        </is>
      </c>
      <c r="F1347" s="49">
        <f>IF((MID(E1347,5,2))="10","ENG",IF((MID(E1347,5,2))="11","BBA",IF((MID(E1347,5,2))="12","MBA(E)",IF((MID(E1347,5,2))="14","MBA",IF((MID(E1347,5,2))="15","CSE",IF((MID(E1347,5,2))="16","CIS",IF((MID(E1347,5,2))="17","MS-MIS",IF((MID(E1347,5,2))="18","B.COM",IF((MID(E1347,5,2))="19","ETE",IF((MID(E1347,5,2))="20","CS",IF((MID(E1347,5,2))="21","MA-ENG(P)",IF((MID(E1347,5,2))="22","MA-ENG(F)",IF((MID(E1347,5,2))="23","TE",IF((MID(E1347,5,2))="24","JMC",IF((MID(E1347,5,2))="25","MS-CSE",IF((MID(E1347,5,2))="26","LLB(H)",IF((MID(E1347,5,2))="27","BRE",IF((MID(E1347,5,2))="28","MSS-JMC",IF((MID(E1347,5,2))="29","PHARMACY",IF((MID(E1347,5,2))="30","ESDM",IF((MID(E1347,5,2))="31","MS-ETE",IF((MID(E1347,5,2))="32","MS-TE",IF((MID(E1347,5,2))="33","EEE",IF((MID(E1347,5,2))="34","NFE",IF((MID(E1347,5,2))="35","SWE",IF((MID(E1347,5,2))="36","LLB(P)",IF((MID(E1347,5,2))="37","LLM(Pre)",IF((MID(E1347,5,2))="38","LLM(F)",IF((MID(E1347,5,2))="39","ICT",IF((MID(E1347,5,2))="40","MTCA",IF((MID(E1347,5,2))="41","MS-PH",IF((MID(E1347,5,2))="42","ARCH",IF((MID(E1347,5,2))="43","THM",IF((MID(E1347,5,2))="44","MS-SWE",IF((MID(E1347,5,2))="45","ENTRE",IF((MID(E1347,5,2))="46","M-PHARM",IF((MID(E1347,5,2))="47","CIVIL-ENG",0)))))))))))))))))))))))))))))))))))))</f>
        <v/>
      </c>
      <c r="G1347" s="90">
        <f>IF((LEFT(E1347,3))="063","Fall-2006",IF((LEFT(E1347,3))="071","Spring-2007",IF((LEFT(E1347,3))="072","Summer-2007",IF((LEFT(E1347,3))="073","Fall-2007",IF((LEFT(E1347,3))="081","Spring-2008",IF((LEFT(E1347,3))="082","Summer-2008",IF((LEFT(E1347,3))="083","Fall-2008",IF((LEFT(E1347,3))="091","Spring-2009",IF((LEFT(E1347,3))="092","Summer-2009",IF((LEFT(E1347,3))="093","Fall-2009",IF((LEFT(E1347,3))="101","Spring-2010",IF((LEFT(E1347,3))="102","Summer-2010",IF((LEFT(E1347,3))="103","Fall-2010",IF((LEFT(E1347,3))="111","Spring-2011",IF((LEFT(E1347,3))="112","Summer-2011",IF((LEFT(E1347,3))="113","Fall-2011",IF((LEFT(E1347,3))="121","Spring-2012",IF((LEFT(E1347,3))="122","Summer-2012",IF((LEFT(E1347,3))="123","Fall-2012",IF((LEFT(E1347,3))="131","Spring-2013",IF((LEFT(E1347,3))="132","Summer-2013",IF((LEFT(E1347,3))="133","Fall-2013",IF((LEFT(E1347,3))="141","Spring-2014",IF((LEFT(E1347,3))="142","Summer-2014",IF((LEFT(E1347,3))="143","Fall-2014",0)))))))))))))))))))))))))</f>
        <v/>
      </c>
      <c r="H1347" s="85" t="inlineStr">
        <is>
          <t>Summer-2015</t>
        </is>
      </c>
      <c r="I1347" s="85" t="inlineStr">
        <is>
          <t>-</t>
        </is>
      </c>
      <c r="J1347" s="85" t="inlineStr">
        <is>
          <t>-</t>
        </is>
      </c>
      <c r="K1347" s="90" t="inlineStr">
        <is>
          <t>195/4, tejkunipara, 
Tejgaon, Dhaka-1215</t>
        </is>
      </c>
      <c r="L1347" s="90" t="inlineStr">
        <is>
          <t>195/4, tejkunipara, Tejgaon, Dhaka-1215</t>
        </is>
      </c>
      <c r="M1347" s="120" t="n">
        <v>1622444574</v>
      </c>
      <c r="N1347" s="88">
        <f>HYPERLINK("mailto:ashik222444@gmail.com","ashik222444@gmail.com")</f>
        <v/>
      </c>
      <c r="O1347" s="89" t="n"/>
      <c r="P1347" s="89" t="n"/>
      <c r="Q1347" s="89" t="n"/>
      <c r="R1347" s="89" t="n"/>
      <c r="S1347" s="89" t="n"/>
      <c r="T1347" s="89" t="n"/>
      <c r="U1347" s="89" t="n"/>
      <c r="V1347" s="89" t="n"/>
      <c r="W1347" s="89" t="n"/>
      <c r="X1347" s="89" t="n"/>
      <c r="Y1347" s="89" t="n"/>
      <c r="Z1347" s="89" t="n"/>
      <c r="AA1347" s="89" t="n"/>
      <c r="AB1347" s="89" t="n"/>
    </row>
    <row customHeight="1" ht="15" r="1348" s="161">
      <c r="A1348" s="84" t="n"/>
      <c r="B1348" s="85" t="n">
        <v>1351</v>
      </c>
      <c r="C1348" s="85" t="n"/>
      <c r="D1348" s="86" t="inlineStr">
        <is>
          <t xml:space="preserve">A.H.M. Towhidul 
Haque </t>
        </is>
      </c>
      <c r="E1348" s="86" t="inlineStr">
        <is>
          <t>102-11-1576</t>
        </is>
      </c>
      <c r="F1348" s="49">
        <f>IF((MID(E1348,5,2))="10","ENG",IF((MID(E1348,5,2))="11","BBA",IF((MID(E1348,5,2))="12","MBA(E)",IF((MID(E1348,5,2))="14","MBA",IF((MID(E1348,5,2))="15","CSE",IF((MID(E1348,5,2))="16","CIS",IF((MID(E1348,5,2))="17","MS-MIS",IF((MID(E1348,5,2))="18","B.COM",IF((MID(E1348,5,2))="19","ETE",IF((MID(E1348,5,2))="20","CS",IF((MID(E1348,5,2))="21","MA-ENG(P)",IF((MID(E1348,5,2))="22","MA-ENG(F)",IF((MID(E1348,5,2))="23","TE",IF((MID(E1348,5,2))="24","JMC",IF((MID(E1348,5,2))="25","MS-CSE",IF((MID(E1348,5,2))="26","LLB(H)",IF((MID(E1348,5,2))="27","BRE",IF((MID(E1348,5,2))="28","MSS-JMC",IF((MID(E1348,5,2))="29","PHARMACY",IF((MID(E1348,5,2))="30","ESDM",IF((MID(E1348,5,2))="31","MS-ETE",IF((MID(E1348,5,2))="32","MS-TE",IF((MID(E1348,5,2))="33","EEE",IF((MID(E1348,5,2))="34","NFE",IF((MID(E1348,5,2))="35","SWE",IF((MID(E1348,5,2))="36","LLB(P)",IF((MID(E1348,5,2))="37","LLM(Pre)",IF((MID(E1348,5,2))="38","LLM(F)",IF((MID(E1348,5,2))="39","ICT",IF((MID(E1348,5,2))="40","MTCA",IF((MID(E1348,5,2))="41","MS-PH",IF((MID(E1348,5,2))="42","ARCH",IF((MID(E1348,5,2))="43","THM",IF((MID(E1348,5,2))="44","MS-SWE",IF((MID(E1348,5,2))="45","ENTRE",IF((MID(E1348,5,2))="46","M-PHARM",IF((MID(E1348,5,2))="47","CIVIL-ENG",0)))))))))))))))))))))))))))))))))))))</f>
        <v/>
      </c>
      <c r="G1348" s="90">
        <f>IF((LEFT(E1348,3))="063","Fall-2006",IF((LEFT(E1348,3))="071","Spring-2007",IF((LEFT(E1348,3))="072","Summer-2007",IF((LEFT(E1348,3))="073","Fall-2007",IF((LEFT(E1348,3))="081","Spring-2008",IF((LEFT(E1348,3))="082","Summer-2008",IF((LEFT(E1348,3))="083","Fall-2008",IF((LEFT(E1348,3))="091","Spring-2009",IF((LEFT(E1348,3))="092","Summer-2009",IF((LEFT(E1348,3))="093","Fall-2009",IF((LEFT(E1348,3))="101","Spring-2010",IF((LEFT(E1348,3))="102","Summer-2010",IF((LEFT(E1348,3))="103","Fall-2010",IF((LEFT(E1348,3))="111","Spring-2011",IF((LEFT(E1348,3))="112","Summer-2011",IF((LEFT(E1348,3))="113","Fall-2011",IF((LEFT(E1348,3))="121","Spring-2012",IF((LEFT(E1348,3))="122","Summer-2012",IF((LEFT(E1348,3))="123","Fall-2012",IF((LEFT(E1348,3))="131","Spring-2013",IF((LEFT(E1348,3))="132","Summer-2013",IF((LEFT(E1348,3))="133","Fall-2013",IF((LEFT(E1348,3))="141","Spring-2014",IF((LEFT(E1348,3))="142","Summer-2014",IF((LEFT(E1348,3))="143","Fall-2014",0)))))))))))))))))))))))))</f>
        <v/>
      </c>
      <c r="H1348" s="85" t="inlineStr">
        <is>
          <t>Fall-2014</t>
        </is>
      </c>
      <c r="I1348" s="85" t="inlineStr">
        <is>
          <t>-</t>
        </is>
      </c>
      <c r="J1348" s="85" t="inlineStr">
        <is>
          <t>-</t>
        </is>
      </c>
      <c r="K1348" s="90" t="inlineStr">
        <is>
          <t>KA-112/30, Somittee 
Builiding, South Badda, 
Gulshan-1, Dhaka-1212</t>
        </is>
      </c>
      <c r="L1348" s="90" t="inlineStr">
        <is>
          <t>Vill: Pakatola, PO: Binodpur, UP: Shibganj, Dist: Chapainawabganj</t>
        </is>
      </c>
      <c r="M1348" s="120" t="n">
        <v>1720981855</v>
      </c>
      <c r="N1348" s="88">
        <f>HYPERLINK("mailto:ahmtowhidul@gmail.com","ahmtowhidul@gmail.com")</f>
        <v/>
      </c>
      <c r="O1348" s="89" t="n"/>
      <c r="P1348" s="89" t="n"/>
      <c r="Q1348" s="89" t="n"/>
      <c r="R1348" s="89" t="n"/>
      <c r="S1348" s="89" t="n"/>
      <c r="T1348" s="89" t="n"/>
      <c r="U1348" s="89" t="n"/>
      <c r="V1348" s="89" t="n"/>
      <c r="W1348" s="89" t="n"/>
      <c r="X1348" s="89" t="n"/>
      <c r="Y1348" s="89" t="n"/>
      <c r="Z1348" s="89" t="n"/>
      <c r="AA1348" s="89" t="n"/>
      <c r="AB1348" s="89" t="n"/>
    </row>
    <row customHeight="1" ht="15" r="1349" s="161">
      <c r="A1349" s="84" t="n"/>
      <c r="B1349" s="85" t="n">
        <v>1352</v>
      </c>
      <c r="C1349" s="85" t="n"/>
      <c r="D1349" s="86" t="inlineStr">
        <is>
          <t xml:space="preserve">Mst. Shirin Akter </t>
        </is>
      </c>
      <c r="E1349" s="86" t="inlineStr">
        <is>
          <t>091-25-123</t>
        </is>
      </c>
      <c r="F1349" s="49">
        <f>IF((MID(E1349,5,2))="10","ENG",IF((MID(E1349,5,2))="11","BBA",IF((MID(E1349,5,2))="12","MBA(E)",IF((MID(E1349,5,2))="14","MBA",IF((MID(E1349,5,2))="15","CSE",IF((MID(E1349,5,2))="16","CIS",IF((MID(E1349,5,2))="17","MS-MIS",IF((MID(E1349,5,2))="18","B.COM",IF((MID(E1349,5,2))="19","ETE",IF((MID(E1349,5,2))="20","CS",IF((MID(E1349,5,2))="21","MA-ENG(P)",IF((MID(E1349,5,2))="22","MA-ENG(F)",IF((MID(E1349,5,2))="23","TE",IF((MID(E1349,5,2))="24","JMC",IF((MID(E1349,5,2))="25","MS-CSE",IF((MID(E1349,5,2))="26","LLB(H)",IF((MID(E1349,5,2))="27","BRE",IF((MID(E1349,5,2))="28","MSS-JMC",IF((MID(E1349,5,2))="29","PHARMACY",IF((MID(E1349,5,2))="30","ESDM",IF((MID(E1349,5,2))="31","MS-ETE",IF((MID(E1349,5,2))="32","MS-TE",IF((MID(E1349,5,2))="33","EEE",IF((MID(E1349,5,2))="34","NFE",IF((MID(E1349,5,2))="35","SWE",IF((MID(E1349,5,2))="36","LLB(P)",IF((MID(E1349,5,2))="37","LLM(Pre)",IF((MID(E1349,5,2))="38","LLM(F)",IF((MID(E1349,5,2))="39","ICT",IF((MID(E1349,5,2))="40","MTCA",IF((MID(E1349,5,2))="41","MS-PH",IF((MID(E1349,5,2))="42","ARCH",IF((MID(E1349,5,2))="43","THM",IF((MID(E1349,5,2))="44","MS-SWE",IF((MID(E1349,5,2))="45","ENTRE",IF((MID(E1349,5,2))="46","M-PHARM",IF((MID(E1349,5,2))="47","CIVIL-ENG",0)))))))))))))))))))))))))))))))))))))</f>
        <v/>
      </c>
      <c r="G1349" s="90">
        <f>IF((LEFT(E1349,3))="063","Fall-2006",IF((LEFT(E1349,3))="071","Spring-2007",IF((LEFT(E1349,3))="072","Summer-2007",IF((LEFT(E1349,3))="073","Fall-2007",IF((LEFT(E1349,3))="081","Spring-2008",IF((LEFT(E1349,3))="082","Summer-2008",IF((LEFT(E1349,3))="083","Fall-2008",IF((LEFT(E1349,3))="091","Spring-2009",IF((LEFT(E1349,3))="092","Summer-2009",IF((LEFT(E1349,3))="093","Fall-2009",IF((LEFT(E1349,3))="101","Spring-2010",IF((LEFT(E1349,3))="102","Summer-2010",IF((LEFT(E1349,3))="103","Fall-2010",IF((LEFT(E1349,3))="111","Spring-2011",IF((LEFT(E1349,3))="112","Summer-2011",IF((LEFT(E1349,3))="113","Fall-2011",IF((LEFT(E1349,3))="121","Spring-2012",IF((LEFT(E1349,3))="122","Summer-2012",IF((LEFT(E1349,3))="123","Fall-2012",IF((LEFT(E1349,3))="131","Spring-2013",IF((LEFT(E1349,3))="132","Summer-2013",IF((LEFT(E1349,3))="133","Fall-2013",IF((LEFT(E1349,3))="141","Spring-2014",IF((LEFT(E1349,3))="142","Summer-2014",IF((LEFT(E1349,3))="143","Fall-2014",0)))))))))))))))))))))))))</f>
        <v/>
      </c>
      <c r="H1349" s="85" t="inlineStr">
        <is>
          <t>Summer-2014</t>
        </is>
      </c>
      <c r="I1349" s="85" t="inlineStr">
        <is>
          <t>Ahsanullah Institute of Technical and Vocational Education  and Training</t>
        </is>
      </c>
      <c r="J1349" s="85" t="inlineStr">
        <is>
          <t xml:space="preserve">Instructer </t>
        </is>
      </c>
      <c r="K1349" s="85" t="inlineStr">
        <is>
          <t>Flat-8/B, Plot- 88-89, Assalam 
Tower, Zoo Road, Mirpur-2, Dhaka</t>
        </is>
      </c>
      <c r="L1349" s="85" t="inlineStr">
        <is>
          <t>Flat-8/B, Plot- 88-89, Assalam Tower, Zoo Road, Mirpur-2, Dhaka</t>
        </is>
      </c>
      <c r="M1349" s="91" t="n">
        <v>1824119945</v>
      </c>
      <c r="N1349" s="92">
        <f>HYPERLINK("mailto:shirinbg@yahoo.com","shirinbg@yahoo.com")</f>
        <v/>
      </c>
      <c r="O1349" s="89" t="n"/>
      <c r="P1349" s="89" t="n"/>
      <c r="Q1349" s="89" t="n"/>
      <c r="R1349" s="89" t="n"/>
      <c r="S1349" s="89" t="n"/>
      <c r="T1349" s="89" t="n"/>
      <c r="U1349" s="89" t="n"/>
      <c r="V1349" s="89" t="n"/>
      <c r="W1349" s="89" t="n"/>
      <c r="X1349" s="89" t="n"/>
      <c r="Y1349" s="89" t="n"/>
      <c r="Z1349" s="89" t="n"/>
      <c r="AA1349" s="89" t="n"/>
      <c r="AB1349" s="89" t="n"/>
    </row>
    <row customHeight="1" ht="15" r="1350" s="161">
      <c r="A1350" s="84" t="n"/>
      <c r="B1350" s="85" t="n">
        <v>1353</v>
      </c>
      <c r="C1350" s="85" t="n"/>
      <c r="D1350" s="86" t="inlineStr">
        <is>
          <t xml:space="preserve">Shakil Ahamed </t>
        </is>
      </c>
      <c r="E1350" s="86" t="inlineStr">
        <is>
          <t>111-11-1869</t>
        </is>
      </c>
      <c r="F1350" s="49">
        <f>IF((MID(E1350,5,2))="10","ENG",IF((MID(E1350,5,2))="11","BBA",IF((MID(E1350,5,2))="12","MBA(E)",IF((MID(E1350,5,2))="14","MBA",IF((MID(E1350,5,2))="15","CSE",IF((MID(E1350,5,2))="16","CIS",IF((MID(E1350,5,2))="17","MS-MIS",IF((MID(E1350,5,2))="18","B.COM",IF((MID(E1350,5,2))="19","ETE",IF((MID(E1350,5,2))="20","CS",IF((MID(E1350,5,2))="21","MA-ENG(P)",IF((MID(E1350,5,2))="22","MA-ENG(F)",IF((MID(E1350,5,2))="23","TE",IF((MID(E1350,5,2))="24","JMC",IF((MID(E1350,5,2))="25","MS-CSE",IF((MID(E1350,5,2))="26","LLB(H)",IF((MID(E1350,5,2))="27","BRE",IF((MID(E1350,5,2))="28","MSS-JMC",IF((MID(E1350,5,2))="29","PHARMACY",IF((MID(E1350,5,2))="30","ESDM",IF((MID(E1350,5,2))="31","MS-ETE",IF((MID(E1350,5,2))="32","MS-TE",IF((MID(E1350,5,2))="33","EEE",IF((MID(E1350,5,2))="34","NFE",IF((MID(E1350,5,2))="35","SWE",IF((MID(E1350,5,2))="36","LLB(P)",IF((MID(E1350,5,2))="37","LLM(Pre)",IF((MID(E1350,5,2))="38","LLM(F)",IF((MID(E1350,5,2))="39","ICT",IF((MID(E1350,5,2))="40","MTCA",IF((MID(E1350,5,2))="41","MS-PH",IF((MID(E1350,5,2))="42","ARCH",IF((MID(E1350,5,2))="43","THM",IF((MID(E1350,5,2))="44","MS-SWE",IF((MID(E1350,5,2))="45","ENTRE",IF((MID(E1350,5,2))="46","M-PHARM",IF((MID(E1350,5,2))="47","CIVIL-ENG",0)))))))))))))))))))))))))))))))))))))</f>
        <v/>
      </c>
      <c r="G1350" s="90">
        <f>IF((LEFT(E1350,3))="063","Fall-2006",IF((LEFT(E1350,3))="071","Spring-2007",IF((LEFT(E1350,3))="072","Summer-2007",IF((LEFT(E1350,3))="073","Fall-2007",IF((LEFT(E1350,3))="081","Spring-2008",IF((LEFT(E1350,3))="082","Summer-2008",IF((LEFT(E1350,3))="083","Fall-2008",IF((LEFT(E1350,3))="091","Spring-2009",IF((LEFT(E1350,3))="092","Summer-2009",IF((LEFT(E1350,3))="093","Fall-2009",IF((LEFT(E1350,3))="101","Spring-2010",IF((LEFT(E1350,3))="102","Summer-2010",IF((LEFT(E1350,3))="103","Fall-2010",IF((LEFT(E1350,3))="111","Spring-2011",IF((LEFT(E1350,3))="112","Summer-2011",IF((LEFT(E1350,3))="113","Fall-2011",IF((LEFT(E1350,3))="121","Spring-2012",IF((LEFT(E1350,3))="122","Summer-2012",IF((LEFT(E1350,3))="123","Fall-2012",IF((LEFT(E1350,3))="131","Spring-2013",IF((LEFT(E1350,3))="132","Summer-2013",IF((LEFT(E1350,3))="133","Fall-2013",IF((LEFT(E1350,3))="141","Spring-2014",IF((LEFT(E1350,3))="142","Summer-2014",IF((LEFT(E1350,3))="143","Fall-2014",0)))))))))))))))))))))))))</f>
        <v/>
      </c>
      <c r="H1350" s="85" t="inlineStr">
        <is>
          <t>Spring-2015</t>
        </is>
      </c>
      <c r="I1350" s="85" t="inlineStr">
        <is>
          <t>-</t>
        </is>
      </c>
      <c r="J1350" s="85" t="inlineStr">
        <is>
          <t>-</t>
        </is>
      </c>
      <c r="K1350" s="90" t="inlineStr">
        <is>
          <t>Bashiruddin Road,
 Kolabagan Dhaka</t>
        </is>
      </c>
      <c r="L1350" s="90" t="inlineStr">
        <is>
          <t xml:space="preserve">Ahamedpur, Baraigram Natore </t>
        </is>
      </c>
      <c r="M1350" s="120" t="n">
        <v>1715235230</v>
      </c>
      <c r="N1350" s="88">
        <f>HYPERLINK("mailto:shakil1869@gmail.com","shakil1869@gmail.com")</f>
        <v/>
      </c>
      <c r="O1350" s="89" t="n"/>
      <c r="P1350" s="89" t="n"/>
      <c r="Q1350" s="89" t="n"/>
      <c r="R1350" s="89" t="n"/>
      <c r="S1350" s="89" t="n"/>
      <c r="T1350" s="89" t="n"/>
      <c r="U1350" s="89" t="n"/>
      <c r="V1350" s="89" t="n"/>
      <c r="W1350" s="89" t="n"/>
      <c r="X1350" s="89" t="n"/>
      <c r="Y1350" s="89" t="n"/>
      <c r="Z1350" s="89" t="n"/>
      <c r="AA1350" s="89" t="n"/>
      <c r="AB1350" s="89" t="n"/>
    </row>
    <row customHeight="1" ht="15" r="1351" s="161">
      <c r="A1351" s="84" t="n"/>
      <c r="B1351" s="85" t="n">
        <v>1354</v>
      </c>
      <c r="C1351" s="85" t="n"/>
      <c r="D1351" s="86" t="inlineStr">
        <is>
          <t xml:space="preserve">Trisha Das </t>
        </is>
      </c>
      <c r="E1351" s="86" t="inlineStr">
        <is>
          <t>141-41-096</t>
        </is>
      </c>
      <c r="F1351" s="49">
        <f>IF((MID(E1351,5,2))="10","ENG",IF((MID(E1351,5,2))="11","BBA",IF((MID(E1351,5,2))="12","MBA(E)",IF((MID(E1351,5,2))="14","MBA",IF((MID(E1351,5,2))="15","CSE",IF((MID(E1351,5,2))="16","CIS",IF((MID(E1351,5,2))="17","MS-MIS",IF((MID(E1351,5,2))="18","B.COM",IF((MID(E1351,5,2))="19","ETE",IF((MID(E1351,5,2))="20","CS",IF((MID(E1351,5,2))="21","MA-ENG(P)",IF((MID(E1351,5,2))="22","MA-ENG(F)",IF((MID(E1351,5,2))="23","TE",IF((MID(E1351,5,2))="24","JMC",IF((MID(E1351,5,2))="25","MS-CSE",IF((MID(E1351,5,2))="26","LLB(H)",IF((MID(E1351,5,2))="27","BRE",IF((MID(E1351,5,2))="28","MSS-JMC",IF((MID(E1351,5,2))="29","PHARMACY",IF((MID(E1351,5,2))="30","ESDM",IF((MID(E1351,5,2))="31","MS-ETE",IF((MID(E1351,5,2))="32","MS-TE",IF((MID(E1351,5,2))="33","EEE",IF((MID(E1351,5,2))="34","NFE",IF((MID(E1351,5,2))="35","SWE",IF((MID(E1351,5,2))="36","LLB(P)",IF((MID(E1351,5,2))="37","LLM(Pre)",IF((MID(E1351,5,2))="38","LLM(F)",IF((MID(E1351,5,2))="39","ICT",IF((MID(E1351,5,2))="40","MTCA",IF((MID(E1351,5,2))="41","MS-PH",IF((MID(E1351,5,2))="42","ARCH",IF((MID(E1351,5,2))="43","THM",IF((MID(E1351,5,2))="44","MS-SWE",IF((MID(E1351,5,2))="45","ENTRE",IF((MID(E1351,5,2))="46","M-PHARM",IF((MID(E1351,5,2))="47","CIVIL-ENG",0)))))))))))))))))))))))))))))))))))))</f>
        <v/>
      </c>
      <c r="G1351" s="90">
        <f>IF((LEFT(E1351,3))="063","Fall-2006",IF((LEFT(E1351,3))="071","Spring-2007",IF((LEFT(E1351,3))="072","Summer-2007",IF((LEFT(E1351,3))="073","Fall-2007",IF((LEFT(E1351,3))="081","Spring-2008",IF((LEFT(E1351,3))="082","Summer-2008",IF((LEFT(E1351,3))="083","Fall-2008",IF((LEFT(E1351,3))="091","Spring-2009",IF((LEFT(E1351,3))="092","Summer-2009",IF((LEFT(E1351,3))="093","Fall-2009",IF((LEFT(E1351,3))="101","Spring-2010",IF((LEFT(E1351,3))="102","Summer-2010",IF((LEFT(E1351,3))="103","Fall-2010",IF((LEFT(E1351,3))="111","Spring-2011",IF((LEFT(E1351,3))="112","Summer-2011",IF((LEFT(E1351,3))="113","Fall-2011",IF((LEFT(E1351,3))="121","Spring-2012",IF((LEFT(E1351,3))="122","Summer-2012",IF((LEFT(E1351,3))="123","Fall-2012",IF((LEFT(E1351,3))="131","Spring-2013",IF((LEFT(E1351,3))="132","Summer-2013",IF((LEFT(E1351,3))="133","Fall-2013",IF((LEFT(E1351,3))="141","Spring-2014",IF((LEFT(E1351,3))="142","Summer-2014",IF((LEFT(E1351,3))="143","Fall-2014",0)))))))))))))))))))))))))</f>
        <v/>
      </c>
      <c r="H1351" s="85" t="n">
        <v>2015</v>
      </c>
      <c r="I1351" s="85" t="inlineStr">
        <is>
          <t xml:space="preserve">Birdem General Hospital </t>
        </is>
      </c>
      <c r="J1351" s="85" t="inlineStr">
        <is>
          <t xml:space="preserve">Senior Staff Nurse </t>
        </is>
      </c>
      <c r="K1351" s="85" t="inlineStr">
        <is>
          <t>Hazi Saifuddin Milon 
Tower, Azimpur, Dhaka</t>
        </is>
      </c>
      <c r="L1351" s="85" t="inlineStr">
        <is>
          <t>Vill: Charsekandar, PO: Alexandar, Thana: Ramgoti, Dist: Lakshmipur</t>
        </is>
      </c>
      <c r="M1351" s="91" t="n">
        <v>1726800445</v>
      </c>
      <c r="N1351" s="92">
        <f>HYPERLINK("mailto:bijoydasbd7@gmail.com","bijoydasbd7@gmail.com")</f>
        <v/>
      </c>
      <c r="O1351" s="89" t="n"/>
      <c r="P1351" s="89" t="n"/>
      <c r="Q1351" s="89" t="n"/>
      <c r="R1351" s="89" t="n"/>
      <c r="S1351" s="89" t="n"/>
      <c r="T1351" s="89" t="n"/>
      <c r="U1351" s="89" t="n"/>
      <c r="V1351" s="89" t="n"/>
      <c r="W1351" s="89" t="n"/>
      <c r="X1351" s="89" t="n"/>
      <c r="Y1351" s="89" t="n"/>
      <c r="Z1351" s="89" t="n"/>
      <c r="AA1351" s="89" t="n"/>
      <c r="AB1351" s="89" t="n"/>
    </row>
    <row customHeight="1" ht="15" r="1352" s="161">
      <c r="A1352" s="84" t="n"/>
      <c r="B1352" s="85" t="n">
        <v>1355</v>
      </c>
      <c r="C1352" s="85" t="n"/>
      <c r="D1352" s="86" t="inlineStr">
        <is>
          <t>Farida Sasmin</t>
        </is>
      </c>
      <c r="E1352" s="86" t="inlineStr">
        <is>
          <t>141-41-112</t>
        </is>
      </c>
      <c r="F1352" s="49">
        <f>IF((MID(E1352,5,2))="10","ENG",IF((MID(E1352,5,2))="11","BBA",IF((MID(E1352,5,2))="12","MBA(E)",IF((MID(E1352,5,2))="14","MBA",IF((MID(E1352,5,2))="15","CSE",IF((MID(E1352,5,2))="16","CIS",IF((MID(E1352,5,2))="17","MS-MIS",IF((MID(E1352,5,2))="18","B.COM",IF((MID(E1352,5,2))="19","ETE",IF((MID(E1352,5,2))="20","CS",IF((MID(E1352,5,2))="21","MA-ENG(P)",IF((MID(E1352,5,2))="22","MA-ENG(F)",IF((MID(E1352,5,2))="23","TE",IF((MID(E1352,5,2))="24","JMC",IF((MID(E1352,5,2))="25","MS-CSE",IF((MID(E1352,5,2))="26","LLB(H)",IF((MID(E1352,5,2))="27","BRE",IF((MID(E1352,5,2))="28","MSS-JMC",IF((MID(E1352,5,2))="29","PHARMACY",IF((MID(E1352,5,2))="30","ESDM",IF((MID(E1352,5,2))="31","MS-ETE",IF((MID(E1352,5,2))="32","MS-TE",IF((MID(E1352,5,2))="33","EEE",IF((MID(E1352,5,2))="34","NFE",IF((MID(E1352,5,2))="35","SWE",IF((MID(E1352,5,2))="36","LLB(P)",IF((MID(E1352,5,2))="37","LLM(Pre)",IF((MID(E1352,5,2))="38","LLM(F)",IF((MID(E1352,5,2))="39","ICT",IF((MID(E1352,5,2))="40","MTCA",IF((MID(E1352,5,2))="41","MS-PH",IF((MID(E1352,5,2))="42","ARCH",IF((MID(E1352,5,2))="43","THM",IF((MID(E1352,5,2))="44","MS-SWE",IF((MID(E1352,5,2))="45","ENTRE",IF((MID(E1352,5,2))="46","M-PHARM",IF((MID(E1352,5,2))="47","CIVIL-ENG",0)))))))))))))))))))))))))))))))))))))</f>
        <v/>
      </c>
      <c r="G1352" s="90">
        <f>IF((LEFT(E1352,3))="063","Fall-2006",IF((LEFT(E1352,3))="071","Spring-2007",IF((LEFT(E1352,3))="072","Summer-2007",IF((LEFT(E1352,3))="073","Fall-2007",IF((LEFT(E1352,3))="081","Spring-2008",IF((LEFT(E1352,3))="082","Summer-2008",IF((LEFT(E1352,3))="083","Fall-2008",IF((LEFT(E1352,3))="091","Spring-2009",IF((LEFT(E1352,3))="092","Summer-2009",IF((LEFT(E1352,3))="093","Fall-2009",IF((LEFT(E1352,3))="101","Spring-2010",IF((LEFT(E1352,3))="102","Summer-2010",IF((LEFT(E1352,3))="103","Fall-2010",IF((LEFT(E1352,3))="111","Spring-2011",IF((LEFT(E1352,3))="112","Summer-2011",IF((LEFT(E1352,3))="113","Fall-2011",IF((LEFT(E1352,3))="121","Spring-2012",IF((LEFT(E1352,3))="122","Summer-2012",IF((LEFT(E1352,3))="123","Fall-2012",IF((LEFT(E1352,3))="131","Spring-2013",IF((LEFT(E1352,3))="132","Summer-2013",IF((LEFT(E1352,3))="133","Fall-2013",IF((LEFT(E1352,3))="141","Spring-2014",IF((LEFT(E1352,3))="142","Summer-2014",IF((LEFT(E1352,3))="143","Fall-2014",0)))))))))))))))))))))))))</f>
        <v/>
      </c>
      <c r="H1352" s="85" t="n">
        <v>2015</v>
      </c>
      <c r="I1352" s="85" t="inlineStr">
        <is>
          <t>Anowar Khan Modern Medical College Hospital, Dhanmondi, Dhaka</t>
        </is>
      </c>
      <c r="J1352" s="85" t="inlineStr">
        <is>
          <t xml:space="preserve">Senior Staff Nurse </t>
        </is>
      </c>
      <c r="K1352" s="85" t="inlineStr">
        <is>
          <t>Dhanmondi, Road- 07,
 Dhaka</t>
        </is>
      </c>
      <c r="L1352" s="85" t="inlineStr">
        <is>
          <t xml:space="preserve">Vill: Valuchor, PO: Nontholalpur, PS: Daudkandi, Dist: Comilla </t>
        </is>
      </c>
      <c r="M1352" s="91" t="n">
        <v>1811995351</v>
      </c>
      <c r="N1352" s="92">
        <f>HYPERLINK("mailto:taslimakhatundnc@gmail.com","taslimakhatundnc@gmail.com")</f>
        <v/>
      </c>
      <c r="O1352" s="89" t="n"/>
      <c r="P1352" s="89" t="n"/>
      <c r="Q1352" s="89" t="n"/>
      <c r="R1352" s="89" t="n"/>
      <c r="S1352" s="89" t="n"/>
      <c r="T1352" s="89" t="n"/>
      <c r="U1352" s="89" t="n"/>
      <c r="V1352" s="89" t="n"/>
      <c r="W1352" s="89" t="n"/>
      <c r="X1352" s="89" t="n"/>
      <c r="Y1352" s="89" t="n"/>
      <c r="Z1352" s="89" t="n"/>
      <c r="AA1352" s="89" t="n"/>
      <c r="AB1352" s="89" t="n"/>
    </row>
    <row customHeight="1" ht="15" r="1353" s="161">
      <c r="A1353" s="84" t="n"/>
      <c r="B1353" s="85" t="n">
        <v>1356</v>
      </c>
      <c r="C1353" s="85" t="n"/>
      <c r="D1353" s="86" t="inlineStr">
        <is>
          <t xml:space="preserve">Md. Mahmud Parvej </t>
        </is>
      </c>
      <c r="E1353" s="86" t="inlineStr">
        <is>
          <t>111-27-198</t>
        </is>
      </c>
      <c r="F1353" s="49">
        <f>IF((MID(E1353,5,2))="10","ENG",IF((MID(E1353,5,2))="11","BBA",IF((MID(E1353,5,2))="12","MBA(E)",IF((MID(E1353,5,2))="14","MBA",IF((MID(E1353,5,2))="15","CSE",IF((MID(E1353,5,2))="16","CIS",IF((MID(E1353,5,2))="17","MS-MIS",IF((MID(E1353,5,2))="18","B.COM",IF((MID(E1353,5,2))="19","ETE",IF((MID(E1353,5,2))="20","CS",IF((MID(E1353,5,2))="21","MA-ENG(P)",IF((MID(E1353,5,2))="22","MA-ENG(F)",IF((MID(E1353,5,2))="23","TE",IF((MID(E1353,5,2))="24","JMC",IF((MID(E1353,5,2))="25","MS-CSE",IF((MID(E1353,5,2))="26","LLB(H)",IF((MID(E1353,5,2))="27","BRE",IF((MID(E1353,5,2))="28","MSS-JMC",IF((MID(E1353,5,2))="29","PHARMACY",IF((MID(E1353,5,2))="30","ESDM",IF((MID(E1353,5,2))="31","MS-ETE",IF((MID(E1353,5,2))="32","MS-TE",IF((MID(E1353,5,2))="33","EEE",IF((MID(E1353,5,2))="34","NFE",IF((MID(E1353,5,2))="35","SWE",IF((MID(E1353,5,2))="36","LLB(P)",IF((MID(E1353,5,2))="37","LLM(Pre)",IF((MID(E1353,5,2))="38","LLM(F)",IF((MID(E1353,5,2))="39","ICT",IF((MID(E1353,5,2))="40","MTCA",IF((MID(E1353,5,2))="41","MS-PH",IF((MID(E1353,5,2))="42","ARCH",IF((MID(E1353,5,2))="43","THM",IF((MID(E1353,5,2))="44","MS-SWE",IF((MID(E1353,5,2))="45","ENTRE",IF((MID(E1353,5,2))="46","M-PHARM",IF((MID(E1353,5,2))="47","CIVIL-ENG",0)))))))))))))))))))))))))))))))))))))</f>
        <v/>
      </c>
      <c r="G1353" s="90">
        <f>IF((LEFT(E1353,3))="063","Fall-2006",IF((LEFT(E1353,3))="071","Spring-2007",IF((LEFT(E1353,3))="072","Summer-2007",IF((LEFT(E1353,3))="073","Fall-2007",IF((LEFT(E1353,3))="081","Spring-2008",IF((LEFT(E1353,3))="082","Summer-2008",IF((LEFT(E1353,3))="083","Fall-2008",IF((LEFT(E1353,3))="091","Spring-2009",IF((LEFT(E1353,3))="092","Summer-2009",IF((LEFT(E1353,3))="093","Fall-2009",IF((LEFT(E1353,3))="101","Spring-2010",IF((LEFT(E1353,3))="102","Summer-2010",IF((LEFT(E1353,3))="103","Fall-2010",IF((LEFT(E1353,3))="111","Spring-2011",IF((LEFT(E1353,3))="112","Summer-2011",IF((LEFT(E1353,3))="113","Fall-2011",IF((LEFT(E1353,3))="121","Spring-2012",IF((LEFT(E1353,3))="122","Summer-2012",IF((LEFT(E1353,3))="123","Fall-2012",IF((LEFT(E1353,3))="131","Spring-2013",IF((LEFT(E1353,3))="132","Summer-2013",IF((LEFT(E1353,3))="133","Fall-2013",IF((LEFT(E1353,3))="141","Spring-2014",IF((LEFT(E1353,3))="142","Summer-2014",IF((LEFT(E1353,3))="143","Fall-2014",0)))))))))))))))))))))))))</f>
        <v/>
      </c>
      <c r="H1353" s="85" t="inlineStr">
        <is>
          <t>Fall-2015</t>
        </is>
      </c>
      <c r="I1353" s="85" t="inlineStr">
        <is>
          <t>-</t>
        </is>
      </c>
      <c r="J1353" s="85" t="inlineStr">
        <is>
          <t>-</t>
        </is>
      </c>
      <c r="K1353" s="90" t="inlineStr">
        <is>
          <t>F.H. Garden, House No: 50/C, 
Raod No-11, Kallanpur, Dhaka</t>
        </is>
      </c>
      <c r="L1353" s="90" t="inlineStr">
        <is>
          <t>Parul Manjil, Uttar Maijdee, PO:  Noakhali Old College, Maijdee, noakhali</t>
        </is>
      </c>
      <c r="M1353" s="120" t="n">
        <v>1675988411</v>
      </c>
      <c r="N1353" s="88">
        <f>HYPERLINK("mailto:sulkopokkho@gmail.com","sulkopokkho@gmail.com")</f>
        <v/>
      </c>
      <c r="O1353" s="89" t="n"/>
      <c r="P1353" s="89" t="n"/>
      <c r="Q1353" s="89" t="n"/>
      <c r="R1353" s="89" t="n"/>
      <c r="S1353" s="89" t="n"/>
      <c r="T1353" s="89" t="n"/>
      <c r="U1353" s="89" t="n"/>
      <c r="V1353" s="89" t="n"/>
      <c r="W1353" s="89" t="n"/>
      <c r="X1353" s="89" t="n"/>
      <c r="Y1353" s="89" t="n"/>
      <c r="Z1353" s="89" t="n"/>
      <c r="AA1353" s="89" t="n"/>
      <c r="AB1353" s="89" t="n"/>
    </row>
    <row customHeight="1" ht="15" r="1354" s="161">
      <c r="A1354" s="84" t="n"/>
      <c r="B1354" s="85" t="n">
        <v>1357</v>
      </c>
      <c r="C1354" s="85" t="n"/>
      <c r="D1354" s="86" t="inlineStr">
        <is>
          <t xml:space="preserve">Abdullah Al Hussain </t>
        </is>
      </c>
      <c r="E1354" s="86" t="inlineStr">
        <is>
          <t>111-27-207</t>
        </is>
      </c>
      <c r="F1354" s="49">
        <f>IF((MID(E1354,5,2))="10","ENG",IF((MID(E1354,5,2))="11","BBA",IF((MID(E1354,5,2))="12","MBA(E)",IF((MID(E1354,5,2))="14","MBA",IF((MID(E1354,5,2))="15","CSE",IF((MID(E1354,5,2))="16","CIS",IF((MID(E1354,5,2))="17","MS-MIS",IF((MID(E1354,5,2))="18","B.COM",IF((MID(E1354,5,2))="19","ETE",IF((MID(E1354,5,2))="20","CS",IF((MID(E1354,5,2))="21","MA-ENG(P)",IF((MID(E1354,5,2))="22","MA-ENG(F)",IF((MID(E1354,5,2))="23","TE",IF((MID(E1354,5,2))="24","JMC",IF((MID(E1354,5,2))="25","MS-CSE",IF((MID(E1354,5,2))="26","LLB(H)",IF((MID(E1354,5,2))="27","BRE",IF((MID(E1354,5,2))="28","MSS-JMC",IF((MID(E1354,5,2))="29","PHARMACY",IF((MID(E1354,5,2))="30","ESDM",IF((MID(E1354,5,2))="31","MS-ETE",IF((MID(E1354,5,2))="32","MS-TE",IF((MID(E1354,5,2))="33","EEE",IF((MID(E1354,5,2))="34","NFE",IF((MID(E1354,5,2))="35","SWE",IF((MID(E1354,5,2))="36","LLB(P)",IF((MID(E1354,5,2))="37","LLM(Pre)",IF((MID(E1354,5,2))="38","LLM(F)",IF((MID(E1354,5,2))="39","ICT",IF((MID(E1354,5,2))="40","MTCA",IF((MID(E1354,5,2))="41","MS-PH",IF((MID(E1354,5,2))="42","ARCH",IF((MID(E1354,5,2))="43","THM",IF((MID(E1354,5,2))="44","MS-SWE",IF((MID(E1354,5,2))="45","ENTRE",IF((MID(E1354,5,2))="46","M-PHARM",IF((MID(E1354,5,2))="47","CIVIL-ENG",0)))))))))))))))))))))))))))))))))))))</f>
        <v/>
      </c>
      <c r="G1354" s="90">
        <f>IF((LEFT(E1354,3))="063","Fall-2006",IF((LEFT(E1354,3))="071","Spring-2007",IF((LEFT(E1354,3))="072","Summer-2007",IF((LEFT(E1354,3))="073","Fall-2007",IF((LEFT(E1354,3))="081","Spring-2008",IF((LEFT(E1354,3))="082","Summer-2008",IF((LEFT(E1354,3))="083","Fall-2008",IF((LEFT(E1354,3))="091","Spring-2009",IF((LEFT(E1354,3))="092","Summer-2009",IF((LEFT(E1354,3))="093","Fall-2009",IF((LEFT(E1354,3))="101","Spring-2010",IF((LEFT(E1354,3))="102","Summer-2010",IF((LEFT(E1354,3))="103","Fall-2010",IF((LEFT(E1354,3))="111","Spring-2011",IF((LEFT(E1354,3))="112","Summer-2011",IF((LEFT(E1354,3))="113","Fall-2011",IF((LEFT(E1354,3))="121","Spring-2012",IF((LEFT(E1354,3))="122","Summer-2012",IF((LEFT(E1354,3))="123","Fall-2012",IF((LEFT(E1354,3))="131","Spring-2013",IF((LEFT(E1354,3))="132","Summer-2013",IF((LEFT(E1354,3))="133","Fall-2013",IF((LEFT(E1354,3))="141","Spring-2014",IF((LEFT(E1354,3))="142","Summer-2014",IF((LEFT(E1354,3))="143","Fall-2014",0)))))))))))))))))))))))))</f>
        <v/>
      </c>
      <c r="H1354" s="85" t="inlineStr">
        <is>
          <t>Fall-2014</t>
        </is>
      </c>
      <c r="I1354" s="85" t="inlineStr">
        <is>
          <t>-</t>
        </is>
      </c>
      <c r="J1354" s="85" t="inlineStr">
        <is>
          <t>-</t>
        </is>
      </c>
      <c r="K1354" s="90" t="inlineStr">
        <is>
          <t>94, Gawair, Ashquna,
 Dakhin khan, Dhaka-1230</t>
        </is>
      </c>
      <c r="L1354" s="90" t="inlineStr">
        <is>
          <t>94, Gawair, Ashquna, Dakhin khan, Dhaka-1230</t>
        </is>
      </c>
      <c r="M1354" s="120" t="n">
        <v>1674176638</v>
      </c>
      <c r="N1354" s="88">
        <f>HYPERLINK("mailto:abdullahhussain15@gmail.com","abdullahhussain15@gmail.com")</f>
        <v/>
      </c>
      <c r="O1354" s="89" t="n"/>
      <c r="P1354" s="89" t="n"/>
      <c r="Q1354" s="89" t="n"/>
      <c r="R1354" s="89" t="n"/>
      <c r="S1354" s="89" t="n"/>
      <c r="T1354" s="89" t="n"/>
      <c r="U1354" s="89" t="n"/>
      <c r="V1354" s="89" t="n"/>
      <c r="W1354" s="89" t="n"/>
      <c r="X1354" s="89" t="n"/>
      <c r="Y1354" s="89" t="n"/>
      <c r="Z1354" s="89" t="n"/>
      <c r="AA1354" s="89" t="n"/>
      <c r="AB1354" s="89" t="n"/>
    </row>
    <row customHeight="1" ht="15" r="1355" s="161">
      <c r="A1355" s="84" t="n"/>
      <c r="B1355" s="85" t="n">
        <v>1358</v>
      </c>
      <c r="C1355" s="85" t="n"/>
      <c r="D1355" s="86" t="inlineStr">
        <is>
          <t>Shakil Ahmed</t>
        </is>
      </c>
      <c r="E1355" s="86" t="inlineStr">
        <is>
          <t>111-27-211</t>
        </is>
      </c>
      <c r="F1355" s="49">
        <f>IF((MID(E1355,5,2))="10","ENG",IF((MID(E1355,5,2))="11","BBA",IF((MID(E1355,5,2))="12","MBA(E)",IF((MID(E1355,5,2))="14","MBA",IF((MID(E1355,5,2))="15","CSE",IF((MID(E1355,5,2))="16","CIS",IF((MID(E1355,5,2))="17","MS-MIS",IF((MID(E1355,5,2))="18","B.COM",IF((MID(E1355,5,2))="19","ETE",IF((MID(E1355,5,2))="20","CS",IF((MID(E1355,5,2))="21","MA-ENG(P)",IF((MID(E1355,5,2))="22","MA-ENG(F)",IF((MID(E1355,5,2))="23","TE",IF((MID(E1355,5,2))="24","JMC",IF((MID(E1355,5,2))="25","MS-CSE",IF((MID(E1355,5,2))="26","LLB(H)",IF((MID(E1355,5,2))="27","BRE",IF((MID(E1355,5,2))="28","MSS-JMC",IF((MID(E1355,5,2))="29","PHARMACY",IF((MID(E1355,5,2))="30","ESDM",IF((MID(E1355,5,2))="31","MS-ETE",IF((MID(E1355,5,2))="32","MS-TE",IF((MID(E1355,5,2))="33","EEE",IF((MID(E1355,5,2))="34","NFE",IF((MID(E1355,5,2))="35","SWE",IF((MID(E1355,5,2))="36","LLB(P)",IF((MID(E1355,5,2))="37","LLM(Pre)",IF((MID(E1355,5,2))="38","LLM(F)",IF((MID(E1355,5,2))="39","ICT",IF((MID(E1355,5,2))="40","MTCA",IF((MID(E1355,5,2))="41","MS-PH",IF((MID(E1355,5,2))="42","ARCH",IF((MID(E1355,5,2))="43","THM",IF((MID(E1355,5,2))="44","MS-SWE",IF((MID(E1355,5,2))="45","ENTRE",IF((MID(E1355,5,2))="46","M-PHARM",IF((MID(E1355,5,2))="47","CIVIL-ENG",0)))))))))))))))))))))))))))))))))))))</f>
        <v/>
      </c>
      <c r="G1355" s="90">
        <f>IF((LEFT(E1355,3))="063","Fall-2006",IF((LEFT(E1355,3))="071","Spring-2007",IF((LEFT(E1355,3))="072","Summer-2007",IF((LEFT(E1355,3))="073","Fall-2007",IF((LEFT(E1355,3))="081","Spring-2008",IF((LEFT(E1355,3))="082","Summer-2008",IF((LEFT(E1355,3))="083","Fall-2008",IF((LEFT(E1355,3))="091","Spring-2009",IF((LEFT(E1355,3))="092","Summer-2009",IF((LEFT(E1355,3))="093","Fall-2009",IF((LEFT(E1355,3))="101","Spring-2010",IF((LEFT(E1355,3))="102","Summer-2010",IF((LEFT(E1355,3))="103","Fall-2010",IF((LEFT(E1355,3))="111","Spring-2011",IF((LEFT(E1355,3))="112","Summer-2011",IF((LEFT(E1355,3))="113","Fall-2011",IF((LEFT(E1355,3))="121","Spring-2012",IF((LEFT(E1355,3))="122","Summer-2012",IF((LEFT(E1355,3))="123","Fall-2012",IF((LEFT(E1355,3))="131","Spring-2013",IF((LEFT(E1355,3))="132","Summer-2013",IF((LEFT(E1355,3))="133","Fall-2013",IF((LEFT(E1355,3))="141","Spring-2014",IF((LEFT(E1355,3))="142","Summer-2014",IF((LEFT(E1355,3))="143","Fall-2014",0)))))))))))))))))))))))))</f>
        <v/>
      </c>
      <c r="H1355" s="85" t="inlineStr">
        <is>
          <t>Fall-2014</t>
        </is>
      </c>
      <c r="I1355" s="85" t="inlineStr">
        <is>
          <t>Daffodil International University</t>
        </is>
      </c>
      <c r="J1355" s="85" t="inlineStr">
        <is>
          <t xml:space="preserve">Research Associate, Real Estate Dept. </t>
        </is>
      </c>
      <c r="K1355" s="85" t="inlineStr">
        <is>
          <t>91/E/4 Dhanmondi 7/A, 
Dhanmondi, Dhaka-1209*</t>
        </is>
      </c>
      <c r="L1355" s="85" t="inlineStr">
        <is>
          <t>Vill: Ragunathpur, PO: khangonj, Thana- Rajbari Sadar, Zilla-Rajbari</t>
        </is>
      </c>
      <c r="M1355" s="91" t="inlineStr">
        <is>
          <t>01622677311/01913440011</t>
        </is>
      </c>
      <c r="N1355" s="92">
        <f>HYPERLINK("mailto:ahmed27-211@diu.edu.bd","ahmed27-211@diu.edu.bd")</f>
        <v/>
      </c>
      <c r="O1355" s="89" t="n"/>
      <c r="P1355" s="89" t="n"/>
      <c r="Q1355" s="89" t="n"/>
      <c r="R1355" s="89" t="n"/>
      <c r="S1355" s="89" t="n"/>
      <c r="T1355" s="89" t="n"/>
      <c r="U1355" s="89" t="n"/>
      <c r="V1355" s="89" t="n"/>
      <c r="W1355" s="89" t="n"/>
      <c r="X1355" s="89" t="n"/>
      <c r="Y1355" s="89" t="n"/>
      <c r="Z1355" s="89" t="n"/>
      <c r="AA1355" s="89" t="n"/>
      <c r="AB1355" s="89" t="n"/>
    </row>
    <row customHeight="1" ht="15" r="1356" s="161">
      <c r="A1356" s="84" t="n"/>
      <c r="B1356" s="85" t="n">
        <v>1359</v>
      </c>
      <c r="C1356" s="85" t="n"/>
      <c r="D1356" s="86" t="inlineStr">
        <is>
          <t>Al Safayat</t>
        </is>
      </c>
      <c r="E1356" s="86" t="inlineStr">
        <is>
          <t>111-27-215</t>
        </is>
      </c>
      <c r="F1356" s="49">
        <f>IF((MID(E1356,5,2))="10","ENG",IF((MID(E1356,5,2))="11","BBA",IF((MID(E1356,5,2))="12","MBA(E)",IF((MID(E1356,5,2))="14","MBA",IF((MID(E1356,5,2))="15","CSE",IF((MID(E1356,5,2))="16","CIS",IF((MID(E1356,5,2))="17","MS-MIS",IF((MID(E1356,5,2))="18","B.COM",IF((MID(E1356,5,2))="19","ETE",IF((MID(E1356,5,2))="20","CS",IF((MID(E1356,5,2))="21","MA-ENG(P)",IF((MID(E1356,5,2))="22","MA-ENG(F)",IF((MID(E1356,5,2))="23","TE",IF((MID(E1356,5,2))="24","JMC",IF((MID(E1356,5,2))="25","MS-CSE",IF((MID(E1356,5,2))="26","LLB(H)",IF((MID(E1356,5,2))="27","BRE",IF((MID(E1356,5,2))="28","MSS-JMC",IF((MID(E1356,5,2))="29","PHARMACY",IF((MID(E1356,5,2))="30","ESDM",IF((MID(E1356,5,2))="31","MS-ETE",IF((MID(E1356,5,2))="32","MS-TE",IF((MID(E1356,5,2))="33","EEE",IF((MID(E1356,5,2))="34","NFE",IF((MID(E1356,5,2))="35","SWE",IF((MID(E1356,5,2))="36","LLB(P)",IF((MID(E1356,5,2))="37","LLM(Pre)",IF((MID(E1356,5,2))="38","LLM(F)",IF((MID(E1356,5,2))="39","ICT",IF((MID(E1356,5,2))="40","MTCA",IF((MID(E1356,5,2))="41","MS-PH",IF((MID(E1356,5,2))="42","ARCH",IF((MID(E1356,5,2))="43","THM",IF((MID(E1356,5,2))="44","MS-SWE",IF((MID(E1356,5,2))="45","ENTRE",IF((MID(E1356,5,2))="46","M-PHARM",IF((MID(E1356,5,2))="47","CIVIL-ENG",0)))))))))))))))))))))))))))))))))))))</f>
        <v/>
      </c>
      <c r="G1356" s="90">
        <f>IF((LEFT(E1356,3))="063","Fall-2006",IF((LEFT(E1356,3))="071","Spring-2007",IF((LEFT(E1356,3))="072","Summer-2007",IF((LEFT(E1356,3))="073","Fall-2007",IF((LEFT(E1356,3))="081","Spring-2008",IF((LEFT(E1356,3))="082","Summer-2008",IF((LEFT(E1356,3))="083","Fall-2008",IF((LEFT(E1356,3))="091","Spring-2009",IF((LEFT(E1356,3))="092","Summer-2009",IF((LEFT(E1356,3))="093","Fall-2009",IF((LEFT(E1356,3))="101","Spring-2010",IF((LEFT(E1356,3))="102","Summer-2010",IF((LEFT(E1356,3))="103","Fall-2010",IF((LEFT(E1356,3))="111","Spring-2011",IF((LEFT(E1356,3))="112","Summer-2011",IF((LEFT(E1356,3))="113","Fall-2011",IF((LEFT(E1356,3))="121","Spring-2012",IF((LEFT(E1356,3))="122","Summer-2012",IF((LEFT(E1356,3))="123","Fall-2012",IF((LEFT(E1356,3))="131","Spring-2013",IF((LEFT(E1356,3))="132","Summer-2013",IF((LEFT(E1356,3))="133","Fall-2013",IF((LEFT(E1356,3))="141","Spring-2014",IF((LEFT(E1356,3))="142","Summer-2014",IF((LEFT(E1356,3))="143","Fall-2014",0)))))))))))))))))))))))))</f>
        <v/>
      </c>
      <c r="H1356" s="85" t="inlineStr">
        <is>
          <t>Fall-2014</t>
        </is>
      </c>
      <c r="I1356" s="85" t="inlineStr">
        <is>
          <t>Peace Group LTD.</t>
        </is>
      </c>
      <c r="J1356" s="85" t="inlineStr">
        <is>
          <t>Sr. Marketing Executive</t>
        </is>
      </c>
      <c r="K1356" s="85" t="inlineStr">
        <is>
          <t>House-91-E-4, Road: 
Dhanmondi 7/A, Dhaka-1209</t>
        </is>
      </c>
      <c r="L1356" s="85" t="inlineStr">
        <is>
          <t>Shawkot Mansion, Masterpara, Maizdee Bazar, Noakhali</t>
        </is>
      </c>
      <c r="M1356" s="91" t="n">
        <v>1680314707</v>
      </c>
      <c r="N1356" s="92">
        <f>HYPERLINK("mailto:Alsafayat@gmail.com","Alsafayat@gmail.com")</f>
        <v/>
      </c>
      <c r="O1356" s="89" t="n"/>
      <c r="P1356" s="89" t="n"/>
      <c r="Q1356" s="89" t="n"/>
      <c r="R1356" s="89" t="n"/>
      <c r="S1356" s="89" t="n"/>
      <c r="T1356" s="89" t="n"/>
      <c r="U1356" s="89" t="n"/>
      <c r="V1356" s="89" t="n"/>
      <c r="W1356" s="89" t="n"/>
      <c r="X1356" s="89" t="n"/>
      <c r="Y1356" s="89" t="n"/>
      <c r="Z1356" s="89" t="n"/>
      <c r="AA1356" s="89" t="n"/>
      <c r="AB1356" s="89" t="n"/>
    </row>
    <row customHeight="1" ht="15" r="1357" s="161">
      <c r="A1357" s="84" t="n"/>
      <c r="B1357" s="85" t="n">
        <v>1360</v>
      </c>
      <c r="C1357" s="85" t="n"/>
      <c r="D1357" s="86" t="inlineStr">
        <is>
          <t xml:space="preserve">Md. Sanaullah </t>
        </is>
      </c>
      <c r="E1357" s="86" t="inlineStr">
        <is>
          <t>111-15-1242</t>
        </is>
      </c>
      <c r="F1357" s="49">
        <f>IF((MID(E1357,5,2))="10","ENG",IF((MID(E1357,5,2))="11","BBA",IF((MID(E1357,5,2))="12","MBA(E)",IF((MID(E1357,5,2))="14","MBA",IF((MID(E1357,5,2))="15","CSE",IF((MID(E1357,5,2))="16","CIS",IF((MID(E1357,5,2))="17","MS-MIS",IF((MID(E1357,5,2))="18","B.COM",IF((MID(E1357,5,2))="19","ETE",IF((MID(E1357,5,2))="20","CS",IF((MID(E1357,5,2))="21","MA-ENG(P)",IF((MID(E1357,5,2))="22","MA-ENG(F)",IF((MID(E1357,5,2))="23","TE",IF((MID(E1357,5,2))="24","JMC",IF((MID(E1357,5,2))="25","MS-CSE",IF((MID(E1357,5,2))="26","LLB(H)",IF((MID(E1357,5,2))="27","BRE",IF((MID(E1357,5,2))="28","MSS-JMC",IF((MID(E1357,5,2))="29","PHARMACY",IF((MID(E1357,5,2))="30","ESDM",IF((MID(E1357,5,2))="31","MS-ETE",IF((MID(E1357,5,2))="32","MS-TE",IF((MID(E1357,5,2))="33","EEE",IF((MID(E1357,5,2))="34","NFE",IF((MID(E1357,5,2))="35","SWE",IF((MID(E1357,5,2))="36","LLB(P)",IF((MID(E1357,5,2))="37","LLM(Pre)",IF((MID(E1357,5,2))="38","LLM(F)",IF((MID(E1357,5,2))="39","ICT",IF((MID(E1357,5,2))="40","MTCA",IF((MID(E1357,5,2))="41","MS-PH",IF((MID(E1357,5,2))="42","ARCH",IF((MID(E1357,5,2))="43","THM",IF((MID(E1357,5,2))="44","MS-SWE",IF((MID(E1357,5,2))="45","ENTRE",IF((MID(E1357,5,2))="46","M-PHARM",IF((MID(E1357,5,2))="47","CIVIL-ENG",0)))))))))))))))))))))))))))))))))))))</f>
        <v/>
      </c>
      <c r="G1357" s="90">
        <f>IF((LEFT(E1357,3))="063","Fall-2006",IF((LEFT(E1357,3))="071","Spring-2007",IF((LEFT(E1357,3))="072","Summer-2007",IF((LEFT(E1357,3))="073","Fall-2007",IF((LEFT(E1357,3))="081","Spring-2008",IF((LEFT(E1357,3))="082","Summer-2008",IF((LEFT(E1357,3))="083","Fall-2008",IF((LEFT(E1357,3))="091","Spring-2009",IF((LEFT(E1357,3))="092","Summer-2009",IF((LEFT(E1357,3))="093","Fall-2009",IF((LEFT(E1357,3))="101","Spring-2010",IF((LEFT(E1357,3))="102","Summer-2010",IF((LEFT(E1357,3))="103","Fall-2010",IF((LEFT(E1357,3))="111","Spring-2011",IF((LEFT(E1357,3))="112","Summer-2011",IF((LEFT(E1357,3))="113","Fall-2011",IF((LEFT(E1357,3))="121","Spring-2012",IF((LEFT(E1357,3))="122","Summer-2012",IF((LEFT(E1357,3))="123","Fall-2012",IF((LEFT(E1357,3))="131","Spring-2013",IF((LEFT(E1357,3))="132","Summer-2013",IF((LEFT(E1357,3))="133","Fall-2013",IF((LEFT(E1357,3))="141","Spring-2014",IF((LEFT(E1357,3))="142","Summer-2014",IF((LEFT(E1357,3))="143","Fall-2014",0)))))))))))))))))))))))))</f>
        <v/>
      </c>
      <c r="H1357" s="85" t="inlineStr">
        <is>
          <t>Summer-2014</t>
        </is>
      </c>
      <c r="I1357" s="85" t="inlineStr">
        <is>
          <t>-</t>
        </is>
      </c>
      <c r="J1357" s="85" t="inlineStr">
        <is>
          <t>-</t>
        </is>
      </c>
      <c r="K1357" s="90" t="inlineStr">
        <is>
          <t>12 Kumartuly, islampur,
 Dhaka-1100</t>
        </is>
      </c>
      <c r="L1357" s="90" t="inlineStr">
        <is>
          <t>12 Kumartuly, islampur, Dhaka-1100</t>
        </is>
      </c>
      <c r="M1357" s="120" t="n">
        <v>1712808500</v>
      </c>
      <c r="N1357" s="88">
        <f>HYPERLINK("mailto:tushar_200727@yahoo.com","tushar_200727@yahoo.com")</f>
        <v/>
      </c>
      <c r="O1357" s="89" t="n"/>
      <c r="P1357" s="89" t="n"/>
      <c r="Q1357" s="89" t="n"/>
      <c r="R1357" s="89" t="n"/>
      <c r="S1357" s="89" t="n"/>
      <c r="T1357" s="89" t="n"/>
      <c r="U1357" s="89" t="n"/>
      <c r="V1357" s="89" t="n"/>
      <c r="W1357" s="89" t="n"/>
      <c r="X1357" s="89" t="n"/>
      <c r="Y1357" s="89" t="n"/>
      <c r="Z1357" s="89" t="n"/>
      <c r="AA1357" s="89" t="n"/>
      <c r="AB1357" s="89" t="n"/>
    </row>
    <row customHeight="1" ht="15" r="1358" s="161">
      <c r="A1358" s="84" t="n"/>
      <c r="B1358" s="85" t="n">
        <v>1361</v>
      </c>
      <c r="C1358" s="85" t="n"/>
      <c r="D1358" s="86" t="inlineStr">
        <is>
          <t xml:space="preserve">Md. Sohel Reza </t>
        </is>
      </c>
      <c r="E1358" s="86" t="inlineStr">
        <is>
          <t>111-15-1249</t>
        </is>
      </c>
      <c r="F1358" s="49">
        <f>IF((MID(E1358,5,2))="10","ENG",IF((MID(E1358,5,2))="11","BBA",IF((MID(E1358,5,2))="12","MBA(E)",IF((MID(E1358,5,2))="14","MBA",IF((MID(E1358,5,2))="15","CSE",IF((MID(E1358,5,2))="16","CIS",IF((MID(E1358,5,2))="17","MS-MIS",IF((MID(E1358,5,2))="18","B.COM",IF((MID(E1358,5,2))="19","ETE",IF((MID(E1358,5,2))="20","CS",IF((MID(E1358,5,2))="21","MA-ENG(P)",IF((MID(E1358,5,2))="22","MA-ENG(F)",IF((MID(E1358,5,2))="23","TE",IF((MID(E1358,5,2))="24","JMC",IF((MID(E1358,5,2))="25","MS-CSE",IF((MID(E1358,5,2))="26","LLB(H)",IF((MID(E1358,5,2))="27","BRE",IF((MID(E1358,5,2))="28","MSS-JMC",IF((MID(E1358,5,2))="29","PHARMACY",IF((MID(E1358,5,2))="30","ESDM",IF((MID(E1358,5,2))="31","MS-ETE",IF((MID(E1358,5,2))="32","MS-TE",IF((MID(E1358,5,2))="33","EEE",IF((MID(E1358,5,2))="34","NFE",IF((MID(E1358,5,2))="35","SWE",IF((MID(E1358,5,2))="36","LLB(P)",IF((MID(E1358,5,2))="37","LLM(Pre)",IF((MID(E1358,5,2))="38","LLM(F)",IF((MID(E1358,5,2))="39","ICT",IF((MID(E1358,5,2))="40","MTCA",IF((MID(E1358,5,2))="41","MS-PH",IF((MID(E1358,5,2))="42","ARCH",IF((MID(E1358,5,2))="43","THM",IF((MID(E1358,5,2))="44","MS-SWE",IF((MID(E1358,5,2))="45","ENTRE",IF((MID(E1358,5,2))="46","M-PHARM",IF((MID(E1358,5,2))="47","CIVIL-ENG",0)))))))))))))))))))))))))))))))))))))</f>
        <v/>
      </c>
      <c r="G1358" s="90">
        <f>IF((LEFT(E1358,3))="063","Fall-2006",IF((LEFT(E1358,3))="071","Spring-2007",IF((LEFT(E1358,3))="072","Summer-2007",IF((LEFT(E1358,3))="073","Fall-2007",IF((LEFT(E1358,3))="081","Spring-2008",IF((LEFT(E1358,3))="082","Summer-2008",IF((LEFT(E1358,3))="083","Fall-2008",IF((LEFT(E1358,3))="091","Spring-2009",IF((LEFT(E1358,3))="092","Summer-2009",IF((LEFT(E1358,3))="093","Fall-2009",IF((LEFT(E1358,3))="101","Spring-2010",IF((LEFT(E1358,3))="102","Summer-2010",IF((LEFT(E1358,3))="103","Fall-2010",IF((LEFT(E1358,3))="111","Spring-2011",IF((LEFT(E1358,3))="112","Summer-2011",IF((LEFT(E1358,3))="113","Fall-2011",IF((LEFT(E1358,3))="121","Spring-2012",IF((LEFT(E1358,3))="122","Summer-2012",IF((LEFT(E1358,3))="123","Fall-2012",IF((LEFT(E1358,3))="131","Spring-2013",IF((LEFT(E1358,3))="132","Summer-2013",IF((LEFT(E1358,3))="133","Fall-2013",IF((LEFT(E1358,3))="141","Spring-2014",IF((LEFT(E1358,3))="142","Summer-2014",IF((LEFT(E1358,3))="143","Fall-2014",0)))))))))))))))))))))))))</f>
        <v/>
      </c>
      <c r="H1358" s="85" t="inlineStr">
        <is>
          <t>Summer-2014</t>
        </is>
      </c>
      <c r="I1358" s="85" t="inlineStr">
        <is>
          <t xml:space="preserve">Cloud Solution 
LTD. </t>
        </is>
      </c>
      <c r="J1358" s="85" t="inlineStr">
        <is>
          <t xml:space="preserve">Oracle Apex
 Developer </t>
        </is>
      </c>
      <c r="K1358" s="85" t="inlineStr">
        <is>
          <t>43, Sukrabad, 
Dhanmondi, Dhaka</t>
        </is>
      </c>
      <c r="L1358" s="85" t="inlineStr">
        <is>
          <t>Raipara, Dohar, Dhaka</t>
        </is>
      </c>
      <c r="M1358" s="91" t="n">
        <v>1686572646</v>
      </c>
      <c r="N1358" s="92">
        <f>HYPERLINK("mailto:itssohel00@gmail.com","itssohel00@gmail.com")</f>
        <v/>
      </c>
      <c r="O1358" s="89" t="n"/>
      <c r="P1358" s="89" t="n"/>
      <c r="Q1358" s="89" t="n"/>
      <c r="R1358" s="89" t="n"/>
      <c r="S1358" s="89" t="n"/>
      <c r="T1358" s="89" t="n"/>
      <c r="U1358" s="89" t="n"/>
      <c r="V1358" s="89" t="n"/>
      <c r="W1358" s="89" t="n"/>
      <c r="X1358" s="89" t="n"/>
      <c r="Y1358" s="89" t="n"/>
      <c r="Z1358" s="89" t="n"/>
      <c r="AA1358" s="89" t="n"/>
      <c r="AB1358" s="89" t="n"/>
    </row>
    <row customHeight="1" ht="15" r="1359" s="161">
      <c r="A1359" s="84" t="n"/>
      <c r="B1359" s="85" t="n">
        <v>1362</v>
      </c>
      <c r="C1359" s="85" t="n"/>
      <c r="D1359" s="86" t="inlineStr">
        <is>
          <t>Kamrul Hasan</t>
        </is>
      </c>
      <c r="E1359" s="86" t="inlineStr">
        <is>
          <t>112-10-727</t>
        </is>
      </c>
      <c r="F1359" s="49">
        <f>IF((MID(E1359,5,2))="10","ENG",IF((MID(E1359,5,2))="11","BBA",IF((MID(E1359,5,2))="12","MBA(E)",IF((MID(E1359,5,2))="14","MBA",IF((MID(E1359,5,2))="15","CSE",IF((MID(E1359,5,2))="16","CIS",IF((MID(E1359,5,2))="17","MS-MIS",IF((MID(E1359,5,2))="18","B.COM",IF((MID(E1359,5,2))="19","ETE",IF((MID(E1359,5,2))="20","CS",IF((MID(E1359,5,2))="21","MA-ENG(P)",IF((MID(E1359,5,2))="22","MA-ENG(F)",IF((MID(E1359,5,2))="23","TE",IF((MID(E1359,5,2))="24","JMC",IF((MID(E1359,5,2))="25","MS-CSE",IF((MID(E1359,5,2))="26","LLB(H)",IF((MID(E1359,5,2))="27","BRE",IF((MID(E1359,5,2))="28","MSS-JMC",IF((MID(E1359,5,2))="29","PHARMACY",IF((MID(E1359,5,2))="30","ESDM",IF((MID(E1359,5,2))="31","MS-ETE",IF((MID(E1359,5,2))="32","MS-TE",IF((MID(E1359,5,2))="33","EEE",IF((MID(E1359,5,2))="34","NFE",IF((MID(E1359,5,2))="35","SWE",IF((MID(E1359,5,2))="36","LLB(P)",IF((MID(E1359,5,2))="37","LLM(Pre)",IF((MID(E1359,5,2))="38","LLM(F)",IF((MID(E1359,5,2))="39","ICT",IF((MID(E1359,5,2))="40","MTCA",IF((MID(E1359,5,2))="41","MS-PH",IF((MID(E1359,5,2))="42","ARCH",IF((MID(E1359,5,2))="43","THM",IF((MID(E1359,5,2))="44","MS-SWE",IF((MID(E1359,5,2))="45","ENTRE",IF((MID(E1359,5,2))="46","M-PHARM",IF((MID(E1359,5,2))="47","CIVIL-ENG",0)))))))))))))))))))))))))))))))))))))</f>
        <v/>
      </c>
      <c r="G1359" s="90">
        <f>IF((LEFT(E1359,3))="063","Fall-2006",IF((LEFT(E1359,3))="071","Spring-2007",IF((LEFT(E1359,3))="072","Summer-2007",IF((LEFT(E1359,3))="073","Fall-2007",IF((LEFT(E1359,3))="081","Spring-2008",IF((LEFT(E1359,3))="082","Summer-2008",IF((LEFT(E1359,3))="083","Fall-2008",IF((LEFT(E1359,3))="091","Spring-2009",IF((LEFT(E1359,3))="092","Summer-2009",IF((LEFT(E1359,3))="093","Fall-2009",IF((LEFT(E1359,3))="101","Spring-2010",IF((LEFT(E1359,3))="102","Summer-2010",IF((LEFT(E1359,3))="103","Fall-2010",IF((LEFT(E1359,3))="111","Spring-2011",IF((LEFT(E1359,3))="112","Summer-2011",IF((LEFT(E1359,3))="113","Fall-2011",IF((LEFT(E1359,3))="121","Spring-2012",IF((LEFT(E1359,3))="122","Summer-2012",IF((LEFT(E1359,3))="123","Fall-2012",IF((LEFT(E1359,3))="131","Spring-2013",IF((LEFT(E1359,3))="132","Summer-2013",IF((LEFT(E1359,3))="133","Fall-2013",IF((LEFT(E1359,3))="141","Spring-2014",IF((LEFT(E1359,3))="142","Summer-2014",IF((LEFT(E1359,3))="143","Fall-2014",0)))))))))))))))))))))))))</f>
        <v/>
      </c>
      <c r="H1359" s="85" t="inlineStr">
        <is>
          <t>Summer-2015</t>
        </is>
      </c>
      <c r="I1359" s="85" t="inlineStr">
        <is>
          <t>-</t>
        </is>
      </c>
      <c r="J1359" s="85" t="inlineStr">
        <is>
          <t>-</t>
        </is>
      </c>
      <c r="K1359" s="90" t="inlineStr">
        <is>
          <t>North Sheachor, Kutubpur,
 Fatullah, Narayanganj</t>
        </is>
      </c>
      <c r="L1359" s="90" t="inlineStr">
        <is>
          <t>North Sheachor, Kutubpur, Fatullah, Narayanganj</t>
        </is>
      </c>
      <c r="M1359" s="120" t="n">
        <v>1680501412</v>
      </c>
      <c r="N1359" s="88">
        <f>HYPERLINK("mailto:kamrulhasan1412@gmail.com","kamrulhasan1412@gmail.com")</f>
        <v/>
      </c>
      <c r="O1359" s="89" t="n"/>
      <c r="P1359" s="89" t="n"/>
      <c r="Q1359" s="89" t="n"/>
      <c r="R1359" s="89" t="n"/>
      <c r="S1359" s="89" t="n"/>
      <c r="T1359" s="89" t="n"/>
      <c r="U1359" s="89" t="n"/>
      <c r="V1359" s="89" t="n"/>
      <c r="W1359" s="89" t="n"/>
      <c r="X1359" s="89" t="n"/>
      <c r="Y1359" s="89" t="n"/>
      <c r="Z1359" s="89" t="n"/>
      <c r="AA1359" s="89" t="n"/>
      <c r="AB1359" s="89" t="n"/>
    </row>
    <row customHeight="1" ht="15" r="1360" s="161">
      <c r="A1360" s="84" t="n"/>
      <c r="B1360" s="85" t="n">
        <v>1363</v>
      </c>
      <c r="C1360" s="85" t="n"/>
      <c r="D1360" s="86" t="inlineStr">
        <is>
          <t xml:space="preserve">M. Nasif Hasnain </t>
        </is>
      </c>
      <c r="E1360" s="86" t="inlineStr">
        <is>
          <t>112-10-707</t>
        </is>
      </c>
      <c r="F1360" s="49">
        <f>IF((MID(E1360,5,2))="10","ENG",IF((MID(E1360,5,2))="11","BBA",IF((MID(E1360,5,2))="12","MBA(E)",IF((MID(E1360,5,2))="14","MBA",IF((MID(E1360,5,2))="15","CSE",IF((MID(E1360,5,2))="16","CIS",IF((MID(E1360,5,2))="17","MS-MIS",IF((MID(E1360,5,2))="18","B.COM",IF((MID(E1360,5,2))="19","ETE",IF((MID(E1360,5,2))="20","CS",IF((MID(E1360,5,2))="21","MA-ENG(P)",IF((MID(E1360,5,2))="22","MA-ENG(F)",IF((MID(E1360,5,2))="23","TE",IF((MID(E1360,5,2))="24","JMC",IF((MID(E1360,5,2))="25","MS-CSE",IF((MID(E1360,5,2))="26","LLB(H)",IF((MID(E1360,5,2))="27","BRE",IF((MID(E1360,5,2))="28","MSS-JMC",IF((MID(E1360,5,2))="29","PHARMACY",IF((MID(E1360,5,2))="30","ESDM",IF((MID(E1360,5,2))="31","MS-ETE",IF((MID(E1360,5,2))="32","MS-TE",IF((MID(E1360,5,2))="33","EEE",IF((MID(E1360,5,2))="34","NFE",IF((MID(E1360,5,2))="35","SWE",IF((MID(E1360,5,2))="36","LLB(P)",IF((MID(E1360,5,2))="37","LLM(Pre)",IF((MID(E1360,5,2))="38","LLM(F)",IF((MID(E1360,5,2))="39","ICT",IF((MID(E1360,5,2))="40","MTCA",IF((MID(E1360,5,2))="41","MS-PH",IF((MID(E1360,5,2))="42","ARCH",IF((MID(E1360,5,2))="43","THM",IF((MID(E1360,5,2))="44","MS-SWE",IF((MID(E1360,5,2))="45","ENTRE",IF((MID(E1360,5,2))="46","M-PHARM",IF((MID(E1360,5,2))="47","CIVIL-ENG",0)))))))))))))))))))))))))))))))))))))</f>
        <v/>
      </c>
      <c r="G1360" s="90">
        <f>IF((LEFT(E1360,3))="063","Fall-2006",IF((LEFT(E1360,3))="071","Spring-2007",IF((LEFT(E1360,3))="072","Summer-2007",IF((LEFT(E1360,3))="073","Fall-2007",IF((LEFT(E1360,3))="081","Spring-2008",IF((LEFT(E1360,3))="082","Summer-2008",IF((LEFT(E1360,3))="083","Fall-2008",IF((LEFT(E1360,3))="091","Spring-2009",IF((LEFT(E1360,3))="092","Summer-2009",IF((LEFT(E1360,3))="093","Fall-2009",IF((LEFT(E1360,3))="101","Spring-2010",IF((LEFT(E1360,3))="102","Summer-2010",IF((LEFT(E1360,3))="103","Fall-2010",IF((LEFT(E1360,3))="111","Spring-2011",IF((LEFT(E1360,3))="112","Summer-2011",IF((LEFT(E1360,3))="113","Fall-2011",IF((LEFT(E1360,3))="121","Spring-2012",IF((LEFT(E1360,3))="122","Summer-2012",IF((LEFT(E1360,3))="123","Fall-2012",IF((LEFT(E1360,3))="131","Spring-2013",IF((LEFT(E1360,3))="132","Summer-2013",IF((LEFT(E1360,3))="133","Fall-2013",IF((LEFT(E1360,3))="141","Spring-2014",IF((LEFT(E1360,3))="142","Summer-2014",IF((LEFT(E1360,3))="143","Fall-2014",0)))))))))))))))))))))))))</f>
        <v/>
      </c>
      <c r="H1360" s="85" t="inlineStr">
        <is>
          <t>Summer-2015</t>
        </is>
      </c>
      <c r="I1360" s="85" t="inlineStr">
        <is>
          <t>-</t>
        </is>
      </c>
      <c r="J1360" s="85" t="inlineStr">
        <is>
          <t>-</t>
        </is>
      </c>
      <c r="K1360" s="90" t="inlineStr">
        <is>
          <t>Vill: Kashiabari, PO: 
Alampur, UP: Gomastapur,
 Dist: Chapainawabganj</t>
        </is>
      </c>
      <c r="L1360" s="90" t="inlineStr">
        <is>
          <t>Vill: Kashiabari, PO: Alampur, UP: Gomastapur, Dist: Chapainawabganj</t>
        </is>
      </c>
      <c r="M1360" s="120" t="n">
        <v>1723771508</v>
      </c>
      <c r="N1360" s="88">
        <f>HYPERLINK("mailto:nasif.nawroz@gmail.com","nasif.nawroz@gmail.com")</f>
        <v/>
      </c>
      <c r="O1360" s="89" t="n"/>
      <c r="P1360" s="89" t="n"/>
      <c r="Q1360" s="89" t="n"/>
      <c r="R1360" s="89" t="n"/>
      <c r="S1360" s="89" t="n"/>
      <c r="T1360" s="89" t="n"/>
      <c r="U1360" s="89" t="n"/>
      <c r="V1360" s="89" t="n"/>
      <c r="W1360" s="89" t="n"/>
      <c r="X1360" s="89" t="n"/>
      <c r="Y1360" s="89" t="n"/>
      <c r="Z1360" s="89" t="n"/>
      <c r="AA1360" s="89" t="n"/>
      <c r="AB1360" s="89" t="n"/>
    </row>
    <row customHeight="1" ht="15" r="1361" s="161">
      <c r="A1361" s="84" t="n"/>
      <c r="B1361" s="85" t="n">
        <v>1364</v>
      </c>
      <c r="C1361" s="85" t="n"/>
      <c r="D1361" s="86" t="inlineStr">
        <is>
          <t>Md. Harisur Rahman</t>
        </is>
      </c>
      <c r="E1361" s="86" t="inlineStr">
        <is>
          <t>113-33-725</t>
        </is>
      </c>
      <c r="F1361" s="49">
        <f>IF((MID(E1361,5,2))="10","ENG",IF((MID(E1361,5,2))="11","BBA",IF((MID(E1361,5,2))="12","MBA(E)",IF((MID(E1361,5,2))="14","MBA",IF((MID(E1361,5,2))="15","CSE",IF((MID(E1361,5,2))="16","CIS",IF((MID(E1361,5,2))="17","MS-MIS",IF((MID(E1361,5,2))="18","B.COM",IF((MID(E1361,5,2))="19","ETE",IF((MID(E1361,5,2))="20","CS",IF((MID(E1361,5,2))="21","MA-ENG(P)",IF((MID(E1361,5,2))="22","MA-ENG(F)",IF((MID(E1361,5,2))="23","TE",IF((MID(E1361,5,2))="24","JMC",IF((MID(E1361,5,2))="25","MS-CSE",IF((MID(E1361,5,2))="26","LLB(H)",IF((MID(E1361,5,2))="27","BRE",IF((MID(E1361,5,2))="28","MSS-JMC",IF((MID(E1361,5,2))="29","PHARMACY",IF((MID(E1361,5,2))="30","ESDM",IF((MID(E1361,5,2))="31","MS-ETE",IF((MID(E1361,5,2))="32","MS-TE",IF((MID(E1361,5,2))="33","EEE",IF((MID(E1361,5,2))="34","NFE",IF((MID(E1361,5,2))="35","SWE",IF((MID(E1361,5,2))="36","LLB(P)",IF((MID(E1361,5,2))="37","LLM(Pre)",IF((MID(E1361,5,2))="38","LLM(F)",IF((MID(E1361,5,2))="39","ICT",IF((MID(E1361,5,2))="40","MTCA",IF((MID(E1361,5,2))="41","MS-PH",IF((MID(E1361,5,2))="42","ARCH",IF((MID(E1361,5,2))="43","THM",IF((MID(E1361,5,2))="44","MS-SWE",IF((MID(E1361,5,2))="45","ENTRE",IF((MID(E1361,5,2))="46","M-PHARM",IF((MID(E1361,5,2))="47","CIVIL-ENG",0)))))))))))))))))))))))))))))))))))))</f>
        <v/>
      </c>
      <c r="G1361" s="90">
        <f>IF((LEFT(E1361,3))="063","Fall-2006",IF((LEFT(E1361,3))="071","Spring-2007",IF((LEFT(E1361,3))="072","Summer-2007",IF((LEFT(E1361,3))="073","Fall-2007",IF((LEFT(E1361,3))="081","Spring-2008",IF((LEFT(E1361,3))="082","Summer-2008",IF((LEFT(E1361,3))="083","Fall-2008",IF((LEFT(E1361,3))="091","Spring-2009",IF((LEFT(E1361,3))="092","Summer-2009",IF((LEFT(E1361,3))="093","Fall-2009",IF((LEFT(E1361,3))="101","Spring-2010",IF((LEFT(E1361,3))="102","Summer-2010",IF((LEFT(E1361,3))="103","Fall-2010",IF((LEFT(E1361,3))="111","Spring-2011",IF((LEFT(E1361,3))="112","Summer-2011",IF((LEFT(E1361,3))="113","Fall-2011",IF((LEFT(E1361,3))="121","Spring-2012",IF((LEFT(E1361,3))="122","Summer-2012",IF((LEFT(E1361,3))="123","Fall-2012",IF((LEFT(E1361,3))="131","Spring-2013",IF((LEFT(E1361,3))="132","Summer-2013",IF((LEFT(E1361,3))="133","Fall-2013",IF((LEFT(E1361,3))="141","Spring-2014",IF((LEFT(E1361,3))="142","Summer-2014",IF((LEFT(E1361,3))="143","Fall-2014",0)))))))))))))))))))))))))</f>
        <v/>
      </c>
      <c r="H1361" s="85" t="inlineStr">
        <is>
          <t>Spring-2015</t>
        </is>
      </c>
      <c r="I1361" s="85" t="inlineStr">
        <is>
          <t>-</t>
        </is>
      </c>
      <c r="J1361" s="85" t="inlineStr">
        <is>
          <t>-</t>
        </is>
      </c>
      <c r="K1361" s="90" t="inlineStr">
        <is>
          <t>Vill: Dakshin Chowra, 
P/O: Vangamallir Hat,
 P/O: Nilphamari, Dist: 
Nilphamari</t>
        </is>
      </c>
      <c r="L1361" s="90" t="inlineStr">
        <is>
          <t>Vill: Dakshin Chowra, P/O: Vangamallir Hat,  P/O: Nilphamari, Dist: Nilphamari</t>
        </is>
      </c>
      <c r="M1361" s="120" t="n">
        <v>1723073636</v>
      </c>
      <c r="N1361" s="88">
        <f>HYPERLINK("mailto:harisur01723@gmail.com","harisur01723@gmail.com")</f>
        <v/>
      </c>
      <c r="O1361" s="89" t="n"/>
      <c r="P1361" s="89" t="n"/>
      <c r="Q1361" s="89" t="n"/>
      <c r="R1361" s="89" t="n"/>
      <c r="S1361" s="89" t="n"/>
      <c r="T1361" s="89" t="n"/>
      <c r="U1361" s="89" t="n"/>
      <c r="V1361" s="89" t="n"/>
      <c r="W1361" s="89" t="n"/>
      <c r="X1361" s="89" t="n"/>
      <c r="Y1361" s="89" t="n"/>
      <c r="Z1361" s="89" t="n"/>
      <c r="AA1361" s="89" t="n"/>
      <c r="AB1361" s="89" t="n"/>
    </row>
    <row customHeight="1" ht="15" r="1362" s="161">
      <c r="A1362" s="84" t="n"/>
      <c r="B1362" s="85" t="n">
        <v>1365</v>
      </c>
      <c r="C1362" s="85" t="n"/>
      <c r="D1362" s="86" t="inlineStr">
        <is>
          <t>Anwar Hossain</t>
        </is>
      </c>
      <c r="E1362" s="86" t="inlineStr">
        <is>
          <t>113-33-756</t>
        </is>
      </c>
      <c r="F1362" s="49">
        <f>IF((MID(E1362,5,2))="10","ENG",IF((MID(E1362,5,2))="11","BBA",IF((MID(E1362,5,2))="12","MBA(E)",IF((MID(E1362,5,2))="14","MBA",IF((MID(E1362,5,2))="15","CSE",IF((MID(E1362,5,2))="16","CIS",IF((MID(E1362,5,2))="17","MS-MIS",IF((MID(E1362,5,2))="18","B.COM",IF((MID(E1362,5,2))="19","ETE",IF((MID(E1362,5,2))="20","CS",IF((MID(E1362,5,2))="21","MA-ENG(P)",IF((MID(E1362,5,2))="22","MA-ENG(F)",IF((MID(E1362,5,2))="23","TE",IF((MID(E1362,5,2))="24","JMC",IF((MID(E1362,5,2))="25","MS-CSE",IF((MID(E1362,5,2))="26","LLB(H)",IF((MID(E1362,5,2))="27","BRE",IF((MID(E1362,5,2))="28","MSS-JMC",IF((MID(E1362,5,2))="29","PHARMACY",IF((MID(E1362,5,2))="30","ESDM",IF((MID(E1362,5,2))="31","MS-ETE",IF((MID(E1362,5,2))="32","MS-TE",IF((MID(E1362,5,2))="33","EEE",IF((MID(E1362,5,2))="34","NFE",IF((MID(E1362,5,2))="35","SWE",IF((MID(E1362,5,2))="36","LLB(P)",IF((MID(E1362,5,2))="37","LLM(Pre)",IF((MID(E1362,5,2))="38","LLM(F)",IF((MID(E1362,5,2))="39","ICT",IF((MID(E1362,5,2))="40","MTCA",IF((MID(E1362,5,2))="41","MS-PH",IF((MID(E1362,5,2))="42","ARCH",IF((MID(E1362,5,2))="43","THM",IF((MID(E1362,5,2))="44","MS-SWE",IF((MID(E1362,5,2))="45","ENTRE",IF((MID(E1362,5,2))="46","M-PHARM",IF((MID(E1362,5,2))="47","CIVIL-ENG",0)))))))))))))))))))))))))))))))))))))</f>
        <v/>
      </c>
      <c r="G1362" s="90">
        <f>IF((LEFT(E1362,3))="063","Fall-2006",IF((LEFT(E1362,3))="071","Spring-2007",IF((LEFT(E1362,3))="072","Summer-2007",IF((LEFT(E1362,3))="073","Fall-2007",IF((LEFT(E1362,3))="081","Spring-2008",IF((LEFT(E1362,3))="082","Summer-2008",IF((LEFT(E1362,3))="083","Fall-2008",IF((LEFT(E1362,3))="091","Spring-2009",IF((LEFT(E1362,3))="092","Summer-2009",IF((LEFT(E1362,3))="093","Fall-2009",IF((LEFT(E1362,3))="101","Spring-2010",IF((LEFT(E1362,3))="102","Summer-2010",IF((LEFT(E1362,3))="103","Fall-2010",IF((LEFT(E1362,3))="111","Spring-2011",IF((LEFT(E1362,3))="112","Summer-2011",IF((LEFT(E1362,3))="113","Fall-2011",IF((LEFT(E1362,3))="121","Spring-2012",IF((LEFT(E1362,3))="122","Summer-2012",IF((LEFT(E1362,3))="123","Fall-2012",IF((LEFT(E1362,3))="131","Spring-2013",IF((LEFT(E1362,3))="132","Summer-2013",IF((LEFT(E1362,3))="133","Fall-2013",IF((LEFT(E1362,3))="141","Spring-2014",IF((LEFT(E1362,3))="142","Summer-2014",IF((LEFT(E1362,3))="143","Fall-2014",0)))))))))))))))))))))))))</f>
        <v/>
      </c>
      <c r="H1362" s="85" t="inlineStr">
        <is>
          <t>Spring-2015</t>
        </is>
      </c>
      <c r="I1362" s="85" t="inlineStr">
        <is>
          <t>Shyamoli Ideal Polytechnic Institute, Dhaka-1207</t>
        </is>
      </c>
      <c r="J1362" s="85" t="inlineStr">
        <is>
          <t xml:space="preserve">Instructer </t>
        </is>
      </c>
      <c r="K1362" s="85" t="inlineStr">
        <is>
          <t>Vill: Devrampur, P/S: Atin
 Khana Bazar, P/S: Dagon
 Vuiya, Dist: Feni</t>
        </is>
      </c>
      <c r="L1362" s="85" t="inlineStr">
        <is>
          <t>Vill: Devrampur, P/S: Atin Khana Bazar, P/S: Dagon Vuiya, Dist: Feni</t>
        </is>
      </c>
      <c r="M1362" s="91" t="n">
        <v>1814837250</v>
      </c>
      <c r="N1362" s="92">
        <f>HYPERLINK("mailto:p.anwar43@yahoo.com","p.anwar43@yahoo.com")</f>
        <v/>
      </c>
      <c r="O1362" s="89" t="n"/>
      <c r="P1362" s="89" t="n"/>
      <c r="Q1362" s="89" t="n"/>
      <c r="R1362" s="89" t="n"/>
      <c r="S1362" s="89" t="n"/>
      <c r="T1362" s="89" t="n"/>
      <c r="U1362" s="89" t="n"/>
      <c r="V1362" s="89" t="n"/>
      <c r="W1362" s="89" t="n"/>
      <c r="X1362" s="89" t="n"/>
      <c r="Y1362" s="89" t="n"/>
      <c r="Z1362" s="89" t="n"/>
      <c r="AA1362" s="89" t="n"/>
      <c r="AB1362" s="89" t="n"/>
    </row>
    <row customHeight="1" ht="15" r="1363" s="161">
      <c r="A1363" s="84" t="n"/>
      <c r="B1363" s="85" t="n">
        <v>1366</v>
      </c>
      <c r="C1363" s="85" t="n"/>
      <c r="D1363" s="86" t="inlineStr">
        <is>
          <t xml:space="preserve">Md. Tamim </t>
        </is>
      </c>
      <c r="E1363" s="86" t="inlineStr">
        <is>
          <t>113-15-1607</t>
        </is>
      </c>
      <c r="F1363" s="49">
        <f>IF((MID(E1363,5,2))="10","ENG",IF((MID(E1363,5,2))="11","BBA",IF((MID(E1363,5,2))="12","MBA(E)",IF((MID(E1363,5,2))="14","MBA",IF((MID(E1363,5,2))="15","CSE",IF((MID(E1363,5,2))="16","CIS",IF((MID(E1363,5,2))="17","MS-MIS",IF((MID(E1363,5,2))="18","B.COM",IF((MID(E1363,5,2))="19","ETE",IF((MID(E1363,5,2))="20","CS",IF((MID(E1363,5,2))="21","MA-ENG(P)",IF((MID(E1363,5,2))="22","MA-ENG(F)",IF((MID(E1363,5,2))="23","TE",IF((MID(E1363,5,2))="24","JMC",IF((MID(E1363,5,2))="25","MS-CSE",IF((MID(E1363,5,2))="26","LLB(H)",IF((MID(E1363,5,2))="27","BRE",IF((MID(E1363,5,2))="28","MSS-JMC",IF((MID(E1363,5,2))="29","PHARMACY",IF((MID(E1363,5,2))="30","ESDM",IF((MID(E1363,5,2))="31","MS-ETE",IF((MID(E1363,5,2))="32","MS-TE",IF((MID(E1363,5,2))="33","EEE",IF((MID(E1363,5,2))="34","NFE",IF((MID(E1363,5,2))="35","SWE",IF((MID(E1363,5,2))="36","LLB(P)",IF((MID(E1363,5,2))="37","LLM(Pre)",IF((MID(E1363,5,2))="38","LLM(F)",IF((MID(E1363,5,2))="39","ICT",IF((MID(E1363,5,2))="40","MTCA",IF((MID(E1363,5,2))="41","MS-PH",IF((MID(E1363,5,2))="42","ARCH",IF((MID(E1363,5,2))="43","THM",IF((MID(E1363,5,2))="44","MS-SWE",IF((MID(E1363,5,2))="45","ENTRE",IF((MID(E1363,5,2))="46","M-PHARM",IF((MID(E1363,5,2))="47","CIVIL-ENG",0)))))))))))))))))))))))))))))))))))))</f>
        <v/>
      </c>
      <c r="G1363" s="90">
        <f>IF((LEFT(E1363,3))="063","Fall-2006",IF((LEFT(E1363,3))="071","Spring-2007",IF((LEFT(E1363,3))="072","Summer-2007",IF((LEFT(E1363,3))="073","Fall-2007",IF((LEFT(E1363,3))="081","Spring-2008",IF((LEFT(E1363,3))="082","Summer-2008",IF((LEFT(E1363,3))="083","Fall-2008",IF((LEFT(E1363,3))="091","Spring-2009",IF((LEFT(E1363,3))="092","Summer-2009",IF((LEFT(E1363,3))="093","Fall-2009",IF((LEFT(E1363,3))="101","Spring-2010",IF((LEFT(E1363,3))="102","Summer-2010",IF((LEFT(E1363,3))="103","Fall-2010",IF((LEFT(E1363,3))="111","Spring-2011",IF((LEFT(E1363,3))="112","Summer-2011",IF((LEFT(E1363,3))="113","Fall-2011",IF((LEFT(E1363,3))="121","Spring-2012",IF((LEFT(E1363,3))="122","Summer-2012",IF((LEFT(E1363,3))="123","Fall-2012",IF((LEFT(E1363,3))="131","Spring-2013",IF((LEFT(E1363,3))="132","Summer-2013",IF((LEFT(E1363,3))="133","Fall-2013",IF((LEFT(E1363,3))="141","Spring-2014",IF((LEFT(E1363,3))="142","Summer-2014",IF((LEFT(E1363,3))="143","Fall-2014",0)))))))))))))))))))))))))</f>
        <v/>
      </c>
      <c r="H1363" s="85" t="inlineStr">
        <is>
          <t>Fall-2015</t>
        </is>
      </c>
      <c r="I1363" s="85" t="inlineStr">
        <is>
          <t>-</t>
        </is>
      </c>
      <c r="J1363" s="85" t="inlineStr">
        <is>
          <t>-</t>
        </is>
      </c>
      <c r="K1363" s="90" t="inlineStr">
        <is>
          <t>226, North Shah-
Jahanpur, dhaka</t>
        </is>
      </c>
      <c r="L1363" s="90" t="inlineStr">
        <is>
          <t>226, North Shah-Jahanpur, dhaka</t>
        </is>
      </c>
      <c r="M1363" s="120" t="n">
        <v>1738163934</v>
      </c>
      <c r="N1363" s="88">
        <f>HYPERLINK("mailto:tamim15-1607@diu.edu.bd","tamim15-1607@diu.edu.bd")</f>
        <v/>
      </c>
      <c r="O1363" s="89" t="n"/>
      <c r="P1363" s="89" t="n"/>
      <c r="Q1363" s="89" t="n"/>
      <c r="R1363" s="89" t="n"/>
      <c r="S1363" s="89" t="n"/>
      <c r="T1363" s="89" t="n"/>
      <c r="U1363" s="89" t="n"/>
      <c r="V1363" s="89" t="n"/>
      <c r="W1363" s="89" t="n"/>
      <c r="X1363" s="89" t="n"/>
      <c r="Y1363" s="89" t="n"/>
      <c r="Z1363" s="89" t="n"/>
      <c r="AA1363" s="89" t="n"/>
      <c r="AB1363" s="89" t="n"/>
    </row>
    <row customHeight="1" ht="15" r="1364" s="161">
      <c r="A1364" s="84" t="n"/>
      <c r="B1364" s="85" t="n">
        <v>1367</v>
      </c>
      <c r="C1364" s="85" t="n"/>
      <c r="D1364" s="86" t="inlineStr">
        <is>
          <t>Shabiha Yesmin</t>
        </is>
      </c>
      <c r="E1364" s="86" t="inlineStr">
        <is>
          <t>101-15-898</t>
        </is>
      </c>
      <c r="F1364" s="49">
        <f>IF((MID(E1364,5,2))="10","ENG",IF((MID(E1364,5,2))="11","BBA",IF((MID(E1364,5,2))="12","MBA(E)",IF((MID(E1364,5,2))="14","MBA",IF((MID(E1364,5,2))="15","CSE",IF((MID(E1364,5,2))="16","CIS",IF((MID(E1364,5,2))="17","MS-MIS",IF((MID(E1364,5,2))="18","B.COM",IF((MID(E1364,5,2))="19","ETE",IF((MID(E1364,5,2))="20","CS",IF((MID(E1364,5,2))="21","MA-ENG(P)",IF((MID(E1364,5,2))="22","MA-ENG(F)",IF((MID(E1364,5,2))="23","TE",IF((MID(E1364,5,2))="24","JMC",IF((MID(E1364,5,2))="25","MS-CSE",IF((MID(E1364,5,2))="26","LLB(H)",IF((MID(E1364,5,2))="27","BRE",IF((MID(E1364,5,2))="28","MSS-JMC",IF((MID(E1364,5,2))="29","PHARMACY",IF((MID(E1364,5,2))="30","ESDM",IF((MID(E1364,5,2))="31","MS-ETE",IF((MID(E1364,5,2))="32","MS-TE",IF((MID(E1364,5,2))="33","EEE",IF((MID(E1364,5,2))="34","NFE",IF((MID(E1364,5,2))="35","SWE",IF((MID(E1364,5,2))="36","LLB(P)",IF((MID(E1364,5,2))="37","LLM(Pre)",IF((MID(E1364,5,2))="38","LLM(F)",IF((MID(E1364,5,2))="39","ICT",IF((MID(E1364,5,2))="40","MTCA",IF((MID(E1364,5,2))="41","MS-PH",IF((MID(E1364,5,2))="42","ARCH",IF((MID(E1364,5,2))="43","THM",IF((MID(E1364,5,2))="44","MS-SWE",IF((MID(E1364,5,2))="45","ENTRE",IF((MID(E1364,5,2))="46","M-PHARM",IF((MID(E1364,5,2))="47","CIVIL-ENG",0)))))))))))))))))))))))))))))))))))))</f>
        <v/>
      </c>
      <c r="G1364" s="90">
        <f>IF((LEFT(E1364,3))="063","Fall-2006",IF((LEFT(E1364,3))="071","Spring-2007",IF((LEFT(E1364,3))="072","Summer-2007",IF((LEFT(E1364,3))="073","Fall-2007",IF((LEFT(E1364,3))="081","Spring-2008",IF((LEFT(E1364,3))="082","Summer-2008",IF((LEFT(E1364,3))="083","Fall-2008",IF((LEFT(E1364,3))="091","Spring-2009",IF((LEFT(E1364,3))="092","Summer-2009",IF((LEFT(E1364,3))="093","Fall-2009",IF((LEFT(E1364,3))="101","Spring-2010",IF((LEFT(E1364,3))="102","Summer-2010",IF((LEFT(E1364,3))="103","Fall-2010",IF((LEFT(E1364,3))="111","Spring-2011",IF((LEFT(E1364,3))="112","Summer-2011",IF((LEFT(E1364,3))="113","Fall-2011",IF((LEFT(E1364,3))="121","Spring-2012",IF((LEFT(E1364,3))="122","Summer-2012",IF((LEFT(E1364,3))="123","Fall-2012",IF((LEFT(E1364,3))="131","Spring-2013",IF((LEFT(E1364,3))="132","Summer-2013",IF((LEFT(E1364,3))="133","Fall-2013",IF((LEFT(E1364,3))="141","Spring-2014",IF((LEFT(E1364,3))="142","Summer-2014",IF((LEFT(E1364,3))="143","Fall-2014",0)))))))))))))))))))))))))</f>
        <v/>
      </c>
      <c r="H1364" s="85" t="inlineStr">
        <is>
          <t>Summer-2014</t>
        </is>
      </c>
      <c r="I1364" s="85" t="inlineStr">
        <is>
          <t>-</t>
        </is>
      </c>
      <c r="J1364" s="85" t="inlineStr">
        <is>
          <t>-</t>
        </is>
      </c>
      <c r="K1364" s="90" t="inlineStr">
        <is>
          <t>House: 26, Road: 08, 
South Banasree, Dhaka</t>
        </is>
      </c>
      <c r="L1364" s="90" t="inlineStr">
        <is>
          <t>Vill: Bagsitarampur, PO: Homna, UP: Homna</t>
        </is>
      </c>
      <c r="M1364" s="120" t="n">
        <v>1676757790</v>
      </c>
      <c r="N1364" s="88">
        <f>HYPERLINK("mailto:jaseeshabiha@gmail.com","jaseeshabiha@gmail.com")</f>
        <v/>
      </c>
      <c r="O1364" s="89" t="n"/>
      <c r="P1364" s="89" t="n"/>
      <c r="Q1364" s="89" t="n"/>
      <c r="R1364" s="89" t="n"/>
      <c r="S1364" s="89" t="n"/>
      <c r="T1364" s="89" t="n"/>
      <c r="U1364" s="89" t="n"/>
      <c r="V1364" s="89" t="n"/>
      <c r="W1364" s="89" t="n"/>
      <c r="X1364" s="89" t="n"/>
      <c r="Y1364" s="89" t="n"/>
      <c r="Z1364" s="89" t="n"/>
      <c r="AA1364" s="89" t="n"/>
      <c r="AB1364" s="89" t="n"/>
    </row>
    <row customHeight="1" ht="15" r="1365" s="161">
      <c r="A1365" s="84" t="n"/>
      <c r="B1365" s="85" t="n">
        <v>1368</v>
      </c>
      <c r="C1365" s="85" t="n"/>
      <c r="D1365" s="86" t="inlineStr">
        <is>
          <t xml:space="preserve">Md. Monir-Uz-
Zaman </t>
        </is>
      </c>
      <c r="E1365" s="86" t="inlineStr">
        <is>
          <t>111-15-1219</t>
        </is>
      </c>
      <c r="F1365" s="49">
        <f>IF((MID(E1365,5,2))="10","ENG",IF((MID(E1365,5,2))="11","BBA",IF((MID(E1365,5,2))="12","MBA(E)",IF((MID(E1365,5,2))="14","MBA",IF((MID(E1365,5,2))="15","CSE",IF((MID(E1365,5,2))="16","CIS",IF((MID(E1365,5,2))="17","MS-MIS",IF((MID(E1365,5,2))="18","B.COM",IF((MID(E1365,5,2))="19","ETE",IF((MID(E1365,5,2))="20","CS",IF((MID(E1365,5,2))="21","MA-ENG(P)",IF((MID(E1365,5,2))="22","MA-ENG(F)",IF((MID(E1365,5,2))="23","TE",IF((MID(E1365,5,2))="24","JMC",IF((MID(E1365,5,2))="25","MS-CSE",IF((MID(E1365,5,2))="26","LLB(H)",IF((MID(E1365,5,2))="27","BRE",IF((MID(E1365,5,2))="28","MSS-JMC",IF((MID(E1365,5,2))="29","PHARMACY",IF((MID(E1365,5,2))="30","ESDM",IF((MID(E1365,5,2))="31","MS-ETE",IF((MID(E1365,5,2))="32","MS-TE",IF((MID(E1365,5,2))="33","EEE",IF((MID(E1365,5,2))="34","NFE",IF((MID(E1365,5,2))="35","SWE",IF((MID(E1365,5,2))="36","LLB(P)",IF((MID(E1365,5,2))="37","LLM(Pre)",IF((MID(E1365,5,2))="38","LLM(F)",IF((MID(E1365,5,2))="39","ICT",IF((MID(E1365,5,2))="40","MTCA",IF((MID(E1365,5,2))="41","MS-PH",IF((MID(E1365,5,2))="42","ARCH",IF((MID(E1365,5,2))="43","THM",IF((MID(E1365,5,2))="44","MS-SWE",IF((MID(E1365,5,2))="45","ENTRE",IF((MID(E1365,5,2))="46","M-PHARM",IF((MID(E1365,5,2))="47","CIVIL-ENG",0)))))))))))))))))))))))))))))))))))))</f>
        <v/>
      </c>
      <c r="G1365" s="90">
        <f>IF((LEFT(E1365,3))="063","Fall-2006",IF((LEFT(E1365,3))="071","Spring-2007",IF((LEFT(E1365,3))="072","Summer-2007",IF((LEFT(E1365,3))="073","Fall-2007",IF((LEFT(E1365,3))="081","Spring-2008",IF((LEFT(E1365,3))="082","Summer-2008",IF((LEFT(E1365,3))="083","Fall-2008",IF((LEFT(E1365,3))="091","Spring-2009",IF((LEFT(E1365,3))="092","Summer-2009",IF((LEFT(E1365,3))="093","Fall-2009",IF((LEFT(E1365,3))="101","Spring-2010",IF((LEFT(E1365,3))="102","Summer-2010",IF((LEFT(E1365,3))="103","Fall-2010",IF((LEFT(E1365,3))="111","Spring-2011",IF((LEFT(E1365,3))="112","Summer-2011",IF((LEFT(E1365,3))="113","Fall-2011",IF((LEFT(E1365,3))="121","Spring-2012",IF((LEFT(E1365,3))="122","Summer-2012",IF((LEFT(E1365,3))="123","Fall-2012",IF((LEFT(E1365,3))="131","Spring-2013",IF((LEFT(E1365,3))="132","Summer-2013",IF((LEFT(E1365,3))="133","Fall-2013",IF((LEFT(E1365,3))="141","Spring-2014",IF((LEFT(E1365,3))="142","Summer-2014",IF((LEFT(E1365,3))="143","Fall-2014",0)))))))))))))))))))))))))</f>
        <v/>
      </c>
      <c r="H1365" s="85" t="inlineStr">
        <is>
          <t>Fall-2014</t>
        </is>
      </c>
      <c r="I1365" s="85" t="inlineStr">
        <is>
          <t>-</t>
        </is>
      </c>
      <c r="J1365" s="85" t="inlineStr">
        <is>
          <t>-</t>
        </is>
      </c>
      <c r="K1365" s="90" t="inlineStr">
        <is>
          <t>B-67/F-5, Motijheel/ 
AGB Colony, Dhaka-1000</t>
        </is>
      </c>
      <c r="L1365" s="90" t="inlineStr">
        <is>
          <t>Vill: Baghutia, PO: Char Baghutia, UP: Doalatpur, Dist: Manikganj</t>
        </is>
      </c>
      <c r="M1365" s="120" t="n">
        <v>1674930441</v>
      </c>
      <c r="N1365" s="88">
        <f>HYPERLINK("mailto:monir.uzzaman6768@gmail.com","monir.uzzaman6768@gmail.com")</f>
        <v/>
      </c>
      <c r="O1365" s="89" t="n"/>
      <c r="P1365" s="89" t="n"/>
      <c r="Q1365" s="89" t="n"/>
      <c r="R1365" s="89" t="n"/>
      <c r="S1365" s="89" t="n"/>
      <c r="T1365" s="89" t="n"/>
      <c r="U1365" s="89" t="n"/>
      <c r="V1365" s="89" t="n"/>
      <c r="W1365" s="89" t="n"/>
      <c r="X1365" s="89" t="n"/>
      <c r="Y1365" s="89" t="n"/>
      <c r="Z1365" s="89" t="n"/>
      <c r="AA1365" s="89" t="n"/>
      <c r="AB1365" s="89" t="n"/>
    </row>
    <row customHeight="1" ht="15" r="1366" s="161">
      <c r="A1366" s="84" t="n"/>
      <c r="B1366" s="85" t="n">
        <v>1369</v>
      </c>
      <c r="C1366" s="85" t="n"/>
      <c r="D1366" s="86" t="inlineStr">
        <is>
          <t>Ariful Islam</t>
        </is>
      </c>
      <c r="E1366" s="86" t="inlineStr">
        <is>
          <t>102-11-1621</t>
        </is>
      </c>
      <c r="F1366" s="49">
        <f>IF((MID(E1366,5,2))="10","ENG",IF((MID(E1366,5,2))="11","BBA",IF((MID(E1366,5,2))="12","MBA(E)",IF((MID(E1366,5,2))="14","MBA",IF((MID(E1366,5,2))="15","CSE",IF((MID(E1366,5,2))="16","CIS",IF((MID(E1366,5,2))="17","MS-MIS",IF((MID(E1366,5,2))="18","B.COM",IF((MID(E1366,5,2))="19","ETE",IF((MID(E1366,5,2))="20","CS",IF((MID(E1366,5,2))="21","MA-ENG(P)",IF((MID(E1366,5,2))="22","MA-ENG(F)",IF((MID(E1366,5,2))="23","TE",IF((MID(E1366,5,2))="24","JMC",IF((MID(E1366,5,2))="25","MS-CSE",IF((MID(E1366,5,2))="26","LLB(H)",IF((MID(E1366,5,2))="27","BRE",IF((MID(E1366,5,2))="28","MSS-JMC",IF((MID(E1366,5,2))="29","PHARMACY",IF((MID(E1366,5,2))="30","ESDM",IF((MID(E1366,5,2))="31","MS-ETE",IF((MID(E1366,5,2))="32","MS-TE",IF((MID(E1366,5,2))="33","EEE",IF((MID(E1366,5,2))="34","NFE",IF((MID(E1366,5,2))="35","SWE",IF((MID(E1366,5,2))="36","LLB(P)",IF((MID(E1366,5,2))="37","LLM(Pre)",IF((MID(E1366,5,2))="38","LLM(F)",IF((MID(E1366,5,2))="39","ICT",IF((MID(E1366,5,2))="40","MTCA",IF((MID(E1366,5,2))="41","MS-PH",IF((MID(E1366,5,2))="42","ARCH",IF((MID(E1366,5,2))="43","THM",IF((MID(E1366,5,2))="44","MS-SWE",IF((MID(E1366,5,2))="45","ENTRE",IF((MID(E1366,5,2))="46","M-PHARM",IF((MID(E1366,5,2))="47","CIVIL-ENG",0)))))))))))))))))))))))))))))))))))))</f>
        <v/>
      </c>
      <c r="G1366" s="90">
        <f>IF((LEFT(E1366,3))="063","Fall-2006",IF((LEFT(E1366,3))="071","Spring-2007",IF((LEFT(E1366,3))="072","Summer-2007",IF((LEFT(E1366,3))="073","Fall-2007",IF((LEFT(E1366,3))="081","Spring-2008",IF((LEFT(E1366,3))="082","Summer-2008",IF((LEFT(E1366,3))="083","Fall-2008",IF((LEFT(E1366,3))="091","Spring-2009",IF((LEFT(E1366,3))="092","Summer-2009",IF((LEFT(E1366,3))="093","Fall-2009",IF((LEFT(E1366,3))="101","Spring-2010",IF((LEFT(E1366,3))="102","Summer-2010",IF((LEFT(E1366,3))="103","Fall-2010",IF((LEFT(E1366,3))="111","Spring-2011",IF((LEFT(E1366,3))="112","Summer-2011",IF((LEFT(E1366,3))="113","Fall-2011",IF((LEFT(E1366,3))="121","Spring-2012",IF((LEFT(E1366,3))="122","Summer-2012",IF((LEFT(E1366,3))="123","Fall-2012",IF((LEFT(E1366,3))="131","Spring-2013",IF((LEFT(E1366,3))="132","Summer-2013",IF((LEFT(E1366,3))="133","Fall-2013",IF((LEFT(E1366,3))="141","Spring-2014",IF((LEFT(E1366,3))="142","Summer-2014",IF((LEFT(E1366,3))="143","Fall-2014",0)))))))))))))))))))))))))</f>
        <v/>
      </c>
      <c r="H1366" s="85" t="inlineStr">
        <is>
          <t>Summer-2015</t>
        </is>
      </c>
      <c r="I1366" s="85" t="inlineStr">
        <is>
          <t>-</t>
        </is>
      </c>
      <c r="J1366" s="85" t="inlineStr">
        <is>
          <t>-</t>
        </is>
      </c>
      <c r="K1366" s="90" t="inlineStr">
        <is>
          <t>6/A Dhulikona, 
Kalabagan, Dhaka</t>
        </is>
      </c>
      <c r="L1366" s="90" t="inlineStr">
        <is>
          <t>Middle Laksam, Laksam, Comilla</t>
        </is>
      </c>
      <c r="M1366" s="120" t="n">
        <v>1922674521</v>
      </c>
      <c r="N1366" s="88">
        <f>HYPERLINK("mailto:ariful_1621@diu.edu.bd","ariful_1621@diu.edu.bd")</f>
        <v/>
      </c>
      <c r="O1366" s="89" t="n"/>
      <c r="P1366" s="89" t="n"/>
      <c r="Q1366" s="89" t="n"/>
      <c r="R1366" s="89" t="n"/>
      <c r="S1366" s="89" t="n"/>
      <c r="T1366" s="89" t="n"/>
      <c r="U1366" s="89" t="n"/>
      <c r="V1366" s="89" t="n"/>
      <c r="W1366" s="89" t="n"/>
      <c r="X1366" s="89" t="n"/>
      <c r="Y1366" s="89" t="n"/>
      <c r="Z1366" s="89" t="n"/>
      <c r="AA1366" s="89" t="n"/>
      <c r="AB1366" s="89" t="n"/>
    </row>
    <row customHeight="1" ht="15" r="1367" s="161">
      <c r="A1367" s="84" t="n"/>
      <c r="B1367" s="85" t="n">
        <v>1370</v>
      </c>
      <c r="C1367" s="85" t="n"/>
      <c r="D1367" s="86" t="inlineStr">
        <is>
          <t>Md. Atikur Rahman
 Tanvir</t>
        </is>
      </c>
      <c r="E1367" s="86" t="inlineStr">
        <is>
          <t>112-11-2143</t>
        </is>
      </c>
      <c r="F1367" s="49">
        <f>IF((MID(E1367,5,2))="10","ENG",IF((MID(E1367,5,2))="11","BBA",IF((MID(E1367,5,2))="12","MBA(E)",IF((MID(E1367,5,2))="14","MBA",IF((MID(E1367,5,2))="15","CSE",IF((MID(E1367,5,2))="16","CIS",IF((MID(E1367,5,2))="17","MS-MIS",IF((MID(E1367,5,2))="18","B.COM",IF((MID(E1367,5,2))="19","ETE",IF((MID(E1367,5,2))="20","CS",IF((MID(E1367,5,2))="21","MA-ENG(P)",IF((MID(E1367,5,2))="22","MA-ENG(F)",IF((MID(E1367,5,2))="23","TE",IF((MID(E1367,5,2))="24","JMC",IF((MID(E1367,5,2))="25","MS-CSE",IF((MID(E1367,5,2))="26","LLB(H)",IF((MID(E1367,5,2))="27","BRE",IF((MID(E1367,5,2))="28","MSS-JMC",IF((MID(E1367,5,2))="29","PHARMACY",IF((MID(E1367,5,2))="30","ESDM",IF((MID(E1367,5,2))="31","MS-ETE",IF((MID(E1367,5,2))="32","MS-TE",IF((MID(E1367,5,2))="33","EEE",IF((MID(E1367,5,2))="34","NFE",IF((MID(E1367,5,2))="35","SWE",IF((MID(E1367,5,2))="36","LLB(P)",IF((MID(E1367,5,2))="37","LLM(Pre)",IF((MID(E1367,5,2))="38","LLM(F)",IF((MID(E1367,5,2))="39","ICT",IF((MID(E1367,5,2))="40","MTCA",IF((MID(E1367,5,2))="41","MS-PH",IF((MID(E1367,5,2))="42","ARCH",IF((MID(E1367,5,2))="43","THM",IF((MID(E1367,5,2))="44","MS-SWE",IF((MID(E1367,5,2))="45","ENTRE",IF((MID(E1367,5,2))="46","M-PHARM",IF((MID(E1367,5,2))="47","CIVIL-ENG",0)))))))))))))))))))))))))))))))))))))</f>
        <v/>
      </c>
      <c r="G1367" s="90">
        <f>IF((LEFT(E1367,3))="063","Fall-2006",IF((LEFT(E1367,3))="071","Spring-2007",IF((LEFT(E1367,3))="072","Summer-2007",IF((LEFT(E1367,3))="073","Fall-2007",IF((LEFT(E1367,3))="081","Spring-2008",IF((LEFT(E1367,3))="082","Summer-2008",IF((LEFT(E1367,3))="083","Fall-2008",IF((LEFT(E1367,3))="091","Spring-2009",IF((LEFT(E1367,3))="092","Summer-2009",IF((LEFT(E1367,3))="093","Fall-2009",IF((LEFT(E1367,3))="101","Spring-2010",IF((LEFT(E1367,3))="102","Summer-2010",IF((LEFT(E1367,3))="103","Fall-2010",IF((LEFT(E1367,3))="111","Spring-2011",IF((LEFT(E1367,3))="112","Summer-2011",IF((LEFT(E1367,3))="113","Fall-2011",IF((LEFT(E1367,3))="121","Spring-2012",IF((LEFT(E1367,3))="122","Summer-2012",IF((LEFT(E1367,3))="123","Fall-2012",IF((LEFT(E1367,3))="131","Spring-2013",IF((LEFT(E1367,3))="132","Summer-2013",IF((LEFT(E1367,3))="133","Fall-2013",IF((LEFT(E1367,3))="141","Spring-2014",IF((LEFT(E1367,3))="142","Summer-2014",IF((LEFT(E1367,3))="143","Fall-2014",0)))))))))))))))))))))))))</f>
        <v/>
      </c>
      <c r="H1367" s="77" t="inlineStr">
        <is>
          <t>-</t>
        </is>
      </c>
      <c r="I1367" s="85" t="inlineStr">
        <is>
          <t>Ajkerdeal.com( a sister Concern of Bdjobs.com)</t>
        </is>
      </c>
      <c r="J1367" s="85" t="inlineStr">
        <is>
          <t>Executive Business Development</t>
        </is>
      </c>
      <c r="K1367" s="85" t="inlineStr">
        <is>
          <t>Kadomtoli, Merajnagar,
 Dhaka-1362</t>
        </is>
      </c>
      <c r="L1367" s="85" t="inlineStr">
        <is>
          <t>Kadomtoli, Merajnagar, Dhaka-1362</t>
        </is>
      </c>
      <c r="M1367" s="91" t="n">
        <v>1923267143</v>
      </c>
      <c r="N1367" s="92">
        <f>HYPERLINK("mailto:utik11-2143@diu.edu.bd","utik11-2143@diu.edu.bd")</f>
        <v/>
      </c>
      <c r="O1367" s="89" t="n"/>
      <c r="P1367" s="89" t="n"/>
      <c r="Q1367" s="89" t="n"/>
      <c r="R1367" s="89" t="n"/>
      <c r="S1367" s="89" t="n"/>
      <c r="T1367" s="89" t="n"/>
      <c r="U1367" s="89" t="n"/>
      <c r="V1367" s="89" t="n"/>
      <c r="W1367" s="89" t="n"/>
      <c r="X1367" s="89" t="n"/>
      <c r="Y1367" s="89" t="n"/>
      <c r="Z1367" s="89" t="n"/>
      <c r="AA1367" s="89" t="n"/>
      <c r="AB1367" s="89" t="n"/>
    </row>
    <row customHeight="1" ht="15" r="1368" s="161">
      <c r="A1368" s="84" t="n"/>
      <c r="B1368" s="85" t="n">
        <v>1371</v>
      </c>
      <c r="C1368" s="85" t="n"/>
      <c r="D1368" s="86" t="inlineStr">
        <is>
          <t>Nigar Sultana</t>
        </is>
      </c>
      <c r="E1368" s="86" t="inlineStr">
        <is>
          <t>112-10-702</t>
        </is>
      </c>
      <c r="F1368" s="49">
        <f>IF((MID(E1368,5,2))="10","ENG",IF((MID(E1368,5,2))="11","BBA",IF((MID(E1368,5,2))="12","MBA(E)",IF((MID(E1368,5,2))="14","MBA",IF((MID(E1368,5,2))="15","CSE",IF((MID(E1368,5,2))="16","CIS",IF((MID(E1368,5,2))="17","MS-MIS",IF((MID(E1368,5,2))="18","B.COM",IF((MID(E1368,5,2))="19","ETE",IF((MID(E1368,5,2))="20","CS",IF((MID(E1368,5,2))="21","MA-ENG(P)",IF((MID(E1368,5,2))="22","MA-ENG(F)",IF((MID(E1368,5,2))="23","TE",IF((MID(E1368,5,2))="24","JMC",IF((MID(E1368,5,2))="25","MS-CSE",IF((MID(E1368,5,2))="26","LLB(H)",IF((MID(E1368,5,2))="27","BRE",IF((MID(E1368,5,2))="28","MSS-JMC",IF((MID(E1368,5,2))="29","PHARMACY",IF((MID(E1368,5,2))="30","ESDM",IF((MID(E1368,5,2))="31","MS-ETE",IF((MID(E1368,5,2))="32","MS-TE",IF((MID(E1368,5,2))="33","EEE",IF((MID(E1368,5,2))="34","NFE",IF((MID(E1368,5,2))="35","SWE",IF((MID(E1368,5,2))="36","LLB(P)",IF((MID(E1368,5,2))="37","LLM(Pre)",IF((MID(E1368,5,2))="38","LLM(F)",IF((MID(E1368,5,2))="39","ICT",IF((MID(E1368,5,2))="40","MTCA",IF((MID(E1368,5,2))="41","MS-PH",IF((MID(E1368,5,2))="42","ARCH",IF((MID(E1368,5,2))="43","THM",IF((MID(E1368,5,2))="44","MS-SWE",IF((MID(E1368,5,2))="45","ENTRE",IF((MID(E1368,5,2))="46","M-PHARM",IF((MID(E1368,5,2))="47","CIVIL-ENG",0)))))))))))))))))))))))))))))))))))))</f>
        <v/>
      </c>
      <c r="G1368" s="90">
        <f>IF((LEFT(E1368,3))="063","Fall-2006",IF((LEFT(E1368,3))="071","Spring-2007",IF((LEFT(E1368,3))="072","Summer-2007",IF((LEFT(E1368,3))="073","Fall-2007",IF((LEFT(E1368,3))="081","Spring-2008",IF((LEFT(E1368,3))="082","Summer-2008",IF((LEFT(E1368,3))="083","Fall-2008",IF((LEFT(E1368,3))="091","Spring-2009",IF((LEFT(E1368,3))="092","Summer-2009",IF((LEFT(E1368,3))="093","Fall-2009",IF((LEFT(E1368,3))="101","Spring-2010",IF((LEFT(E1368,3))="102","Summer-2010",IF((LEFT(E1368,3))="103","Fall-2010",IF((LEFT(E1368,3))="111","Spring-2011",IF((LEFT(E1368,3))="112","Summer-2011",IF((LEFT(E1368,3))="113","Fall-2011",IF((LEFT(E1368,3))="121","Spring-2012",IF((LEFT(E1368,3))="122","Summer-2012",IF((LEFT(E1368,3))="123","Fall-2012",IF((LEFT(E1368,3))="131","Spring-2013",IF((LEFT(E1368,3))="132","Summer-2013",IF((LEFT(E1368,3))="133","Fall-2013",IF((LEFT(E1368,3))="141","Spring-2014",IF((LEFT(E1368,3))="142","Summer-2014",IF((LEFT(E1368,3))="143","Fall-2014",0)))))))))))))))))))))))))</f>
        <v/>
      </c>
      <c r="H1368" s="85" t="inlineStr">
        <is>
          <t>Fall-2015</t>
        </is>
      </c>
      <c r="I1368" s="85" t="inlineStr">
        <is>
          <t>-</t>
        </is>
      </c>
      <c r="J1368" s="85" t="inlineStr">
        <is>
          <t>-</t>
        </is>
      </c>
      <c r="K1368" s="90" t="inlineStr">
        <is>
          <t>18/1, Tallabagh, 
Dhanmondi, Dhaka</t>
        </is>
      </c>
      <c r="L1368" s="90" t="inlineStr">
        <is>
          <t>18/1, Tallabagh, Dhanmondi, Dhaka</t>
        </is>
      </c>
      <c r="M1368" s="120" t="n">
        <v>1983616206</v>
      </c>
      <c r="N1368" s="88">
        <f>HYPERLINK("mailto:nigar10-702@diu.edu.bd","nigar10-702@diu.edu.bd")</f>
        <v/>
      </c>
      <c r="O1368" s="89" t="n"/>
      <c r="P1368" s="89" t="n"/>
      <c r="Q1368" s="89" t="n"/>
      <c r="R1368" s="89" t="n"/>
      <c r="S1368" s="89" t="n"/>
      <c r="T1368" s="89" t="n"/>
      <c r="U1368" s="89" t="n"/>
      <c r="V1368" s="89" t="n"/>
      <c r="W1368" s="89" t="n"/>
      <c r="X1368" s="89" t="n"/>
      <c r="Y1368" s="89" t="n"/>
      <c r="Z1368" s="89" t="n"/>
      <c r="AA1368" s="89" t="n"/>
      <c r="AB1368" s="89" t="n"/>
    </row>
    <row customHeight="1" ht="15" r="1369" s="161">
      <c r="A1369" s="84" t="n"/>
      <c r="B1369" s="85" t="n">
        <v>1372</v>
      </c>
      <c r="C1369" s="85" t="n"/>
      <c r="D1369" s="86" t="inlineStr">
        <is>
          <t xml:space="preserve">Arup Chakraborty </t>
        </is>
      </c>
      <c r="E1369" s="86" t="inlineStr">
        <is>
          <t>112-10-716</t>
        </is>
      </c>
      <c r="F1369" s="49">
        <f>IF((MID(E1369,5,2))="10","ENG",IF((MID(E1369,5,2))="11","BBA",IF((MID(E1369,5,2))="12","MBA(E)",IF((MID(E1369,5,2))="14","MBA",IF((MID(E1369,5,2))="15","CSE",IF((MID(E1369,5,2))="16","CIS",IF((MID(E1369,5,2))="17","MS-MIS",IF((MID(E1369,5,2))="18","B.COM",IF((MID(E1369,5,2))="19","ETE",IF((MID(E1369,5,2))="20","CS",IF((MID(E1369,5,2))="21","MA-ENG(P)",IF((MID(E1369,5,2))="22","MA-ENG(F)",IF((MID(E1369,5,2))="23","TE",IF((MID(E1369,5,2))="24","JMC",IF((MID(E1369,5,2))="25","MS-CSE",IF((MID(E1369,5,2))="26","LLB(H)",IF((MID(E1369,5,2))="27","BRE",IF((MID(E1369,5,2))="28","MSS-JMC",IF((MID(E1369,5,2))="29","PHARMACY",IF((MID(E1369,5,2))="30","ESDM",IF((MID(E1369,5,2))="31","MS-ETE",IF((MID(E1369,5,2))="32","MS-TE",IF((MID(E1369,5,2))="33","EEE",IF((MID(E1369,5,2))="34","NFE",IF((MID(E1369,5,2))="35","SWE",IF((MID(E1369,5,2))="36","LLB(P)",IF((MID(E1369,5,2))="37","LLM(Pre)",IF((MID(E1369,5,2))="38","LLM(F)",IF((MID(E1369,5,2))="39","ICT",IF((MID(E1369,5,2))="40","MTCA",IF((MID(E1369,5,2))="41","MS-PH",IF((MID(E1369,5,2))="42","ARCH",IF((MID(E1369,5,2))="43","THM",IF((MID(E1369,5,2))="44","MS-SWE",IF((MID(E1369,5,2))="45","ENTRE",IF((MID(E1369,5,2))="46","M-PHARM",IF((MID(E1369,5,2))="47","CIVIL-ENG",0)))))))))))))))))))))))))))))))))))))</f>
        <v/>
      </c>
      <c r="G1369" s="90">
        <f>IF((LEFT(E1369,3))="063","Fall-2006",IF((LEFT(E1369,3))="071","Spring-2007",IF((LEFT(E1369,3))="072","Summer-2007",IF((LEFT(E1369,3))="073","Fall-2007",IF((LEFT(E1369,3))="081","Spring-2008",IF((LEFT(E1369,3))="082","Summer-2008",IF((LEFT(E1369,3))="083","Fall-2008",IF((LEFT(E1369,3))="091","Spring-2009",IF((LEFT(E1369,3))="092","Summer-2009",IF((LEFT(E1369,3))="093","Fall-2009",IF((LEFT(E1369,3))="101","Spring-2010",IF((LEFT(E1369,3))="102","Summer-2010",IF((LEFT(E1369,3))="103","Fall-2010",IF((LEFT(E1369,3))="111","Spring-2011",IF((LEFT(E1369,3))="112","Summer-2011",IF((LEFT(E1369,3))="113","Fall-2011",IF((LEFT(E1369,3))="121","Spring-2012",IF((LEFT(E1369,3))="122","Summer-2012",IF((LEFT(E1369,3))="123","Fall-2012",IF((LEFT(E1369,3))="131","Spring-2013",IF((LEFT(E1369,3))="132","Summer-2013",IF((LEFT(E1369,3))="133","Fall-2013",IF((LEFT(E1369,3))="141","Spring-2014",IF((LEFT(E1369,3))="142","Summer-2014",IF((LEFT(E1369,3))="143","Fall-2014",0)))))))))))))))))))))))))</f>
        <v/>
      </c>
      <c r="H1369" s="85" t="inlineStr">
        <is>
          <t>Fall-2015</t>
        </is>
      </c>
      <c r="I1369" s="85" t="inlineStr">
        <is>
          <t>-</t>
        </is>
      </c>
      <c r="J1369" s="85" t="inlineStr">
        <is>
          <t>-</t>
        </is>
      </c>
      <c r="K1369" s="90" t="inlineStr">
        <is>
          <t>21, Shukrabad, 
Dhanmondi, Dhaka</t>
        </is>
      </c>
      <c r="L1369" s="90" t="inlineStr">
        <is>
          <t>Vill: Kandarpupur PO: Boranga, UP: Keshabpur, Zilla: Jessore</t>
        </is>
      </c>
      <c r="M1369" s="120" t="n">
        <v>1737617813</v>
      </c>
      <c r="N1369" s="88">
        <f>HYPERLINK("mailto:arup10-716@diu.edu.bd","arup10-716@diu.edu.bd")</f>
        <v/>
      </c>
      <c r="O1369" s="89" t="n"/>
      <c r="P1369" s="89" t="n"/>
      <c r="Q1369" s="89" t="n"/>
      <c r="R1369" s="89" t="n"/>
      <c r="S1369" s="89" t="n"/>
      <c r="T1369" s="89" t="n"/>
      <c r="U1369" s="89" t="n"/>
      <c r="V1369" s="89" t="n"/>
      <c r="W1369" s="89" t="n"/>
      <c r="X1369" s="89" t="n"/>
      <c r="Y1369" s="89" t="n"/>
      <c r="Z1369" s="89" t="n"/>
      <c r="AA1369" s="89" t="n"/>
      <c r="AB1369" s="89" t="n"/>
    </row>
    <row customHeight="1" ht="15" r="1370" s="161">
      <c r="A1370" s="84" t="n"/>
      <c r="B1370" s="85" t="n">
        <v>1373</v>
      </c>
      <c r="C1370" s="85" t="n"/>
      <c r="D1370" s="86" t="inlineStr">
        <is>
          <t>Atiqur Rahman</t>
        </is>
      </c>
      <c r="E1370" s="86" t="inlineStr">
        <is>
          <t>122-33-1019</t>
        </is>
      </c>
      <c r="F1370" s="49">
        <f>IF((MID(E1370,5,2))="10","ENG",IF((MID(E1370,5,2))="11","BBA",IF((MID(E1370,5,2))="12","MBA(E)",IF((MID(E1370,5,2))="14","MBA",IF((MID(E1370,5,2))="15","CSE",IF((MID(E1370,5,2))="16","CIS",IF((MID(E1370,5,2))="17","MS-MIS",IF((MID(E1370,5,2))="18","B.COM",IF((MID(E1370,5,2))="19","ETE",IF((MID(E1370,5,2))="20","CS",IF((MID(E1370,5,2))="21","MA-ENG(P)",IF((MID(E1370,5,2))="22","MA-ENG(F)",IF((MID(E1370,5,2))="23","TE",IF((MID(E1370,5,2))="24","JMC",IF((MID(E1370,5,2))="25","MS-CSE",IF((MID(E1370,5,2))="26","LLB(H)",IF((MID(E1370,5,2))="27","BRE",IF((MID(E1370,5,2))="28","MSS-JMC",IF((MID(E1370,5,2))="29","PHARMACY",IF((MID(E1370,5,2))="30","ESDM",IF((MID(E1370,5,2))="31","MS-ETE",IF((MID(E1370,5,2))="32","MS-TE",IF((MID(E1370,5,2))="33","EEE",IF((MID(E1370,5,2))="34","NFE",IF((MID(E1370,5,2))="35","SWE",IF((MID(E1370,5,2))="36","LLB(P)",IF((MID(E1370,5,2))="37","LLM(Pre)",IF((MID(E1370,5,2))="38","LLM(F)",IF((MID(E1370,5,2))="39","ICT",IF((MID(E1370,5,2))="40","MTCA",IF((MID(E1370,5,2))="41","MS-PH",IF((MID(E1370,5,2))="42","ARCH",IF((MID(E1370,5,2))="43","THM",IF((MID(E1370,5,2))="44","MS-SWE",IF((MID(E1370,5,2))="45","ENTRE",IF((MID(E1370,5,2))="46","M-PHARM",IF((MID(E1370,5,2))="47","CIVIL-ENG",0)))))))))))))))))))))))))))))))))))))</f>
        <v/>
      </c>
      <c r="G1370" s="90">
        <f>IF((LEFT(E1370,3))="063","Fall-2006",IF((LEFT(E1370,3))="071","Spring-2007",IF((LEFT(E1370,3))="072","Summer-2007",IF((LEFT(E1370,3))="073","Fall-2007",IF((LEFT(E1370,3))="081","Spring-2008",IF((LEFT(E1370,3))="082","Summer-2008",IF((LEFT(E1370,3))="083","Fall-2008",IF((LEFT(E1370,3))="091","Spring-2009",IF((LEFT(E1370,3))="092","Summer-2009",IF((LEFT(E1370,3))="093","Fall-2009",IF((LEFT(E1370,3))="101","Spring-2010",IF((LEFT(E1370,3))="102","Summer-2010",IF((LEFT(E1370,3))="103","Fall-2010",IF((LEFT(E1370,3))="111","Spring-2011",IF((LEFT(E1370,3))="112","Summer-2011",IF((LEFT(E1370,3))="113","Fall-2011",IF((LEFT(E1370,3))="121","Spring-2012",IF((LEFT(E1370,3))="122","Summer-2012",IF((LEFT(E1370,3))="123","Fall-2012",IF((LEFT(E1370,3))="131","Spring-2013",IF((LEFT(E1370,3))="132","Summer-2013",IF((LEFT(E1370,3))="133","Fall-2013",IF((LEFT(E1370,3))="141","Spring-2014",IF((LEFT(E1370,3))="142","Summer-2014",IF((LEFT(E1370,3))="143","Fall-2014",0)))))))))))))))))))))))))</f>
        <v/>
      </c>
      <c r="H1370" s="85" t="inlineStr">
        <is>
          <t>Fall-2015</t>
        </is>
      </c>
      <c r="I1370" s="85" t="inlineStr">
        <is>
          <t>-</t>
        </is>
      </c>
      <c r="J1370" s="85" t="inlineStr">
        <is>
          <t>-</t>
        </is>
      </c>
      <c r="K1370" s="90" t="inlineStr">
        <is>
          <t>1/17k Shikdar Real
 State, Zigatola, Dhaka-
1209</t>
        </is>
      </c>
      <c r="L1370" s="90" t="inlineStr">
        <is>
          <t>Vill: Bolaki, PO: Bolaki, PS: Gozaria, Dist: Munshiganj</t>
        </is>
      </c>
      <c r="M1370" s="120" t="n">
        <v>1739445034</v>
      </c>
      <c r="N1370" s="88">
        <f>HYPERLINK("mailto:atiqurr19@yahoo.com","atiqurr19@yahoo.com")</f>
        <v/>
      </c>
      <c r="O1370" s="89" t="n"/>
      <c r="P1370" s="89" t="n"/>
      <c r="Q1370" s="89" t="n"/>
      <c r="R1370" s="89" t="n"/>
      <c r="S1370" s="89" t="n"/>
      <c r="T1370" s="89" t="n"/>
      <c r="U1370" s="89" t="n"/>
      <c r="V1370" s="89" t="n"/>
      <c r="W1370" s="89" t="n"/>
      <c r="X1370" s="89" t="n"/>
      <c r="Y1370" s="89" t="n"/>
      <c r="Z1370" s="89" t="n"/>
      <c r="AA1370" s="89" t="n"/>
      <c r="AB1370" s="89" t="n"/>
    </row>
    <row customHeight="1" ht="15" r="1371" s="161">
      <c r="A1371" s="84" t="n"/>
      <c r="B1371" s="85" t="n">
        <v>1374</v>
      </c>
      <c r="C1371" s="85" t="n"/>
      <c r="D1371" s="86" t="inlineStr">
        <is>
          <t xml:space="preserve">Tofael Ahmed </t>
        </is>
      </c>
      <c r="E1371" s="86" t="inlineStr">
        <is>
          <t>122-33-1071</t>
        </is>
      </c>
      <c r="F1371" s="49">
        <f>IF((MID(E1371,5,2))="10","ENG",IF((MID(E1371,5,2))="11","BBA",IF((MID(E1371,5,2))="12","MBA(E)",IF((MID(E1371,5,2))="14","MBA",IF((MID(E1371,5,2))="15","CSE",IF((MID(E1371,5,2))="16","CIS",IF((MID(E1371,5,2))="17","MS-MIS",IF((MID(E1371,5,2))="18","B.COM",IF((MID(E1371,5,2))="19","ETE",IF((MID(E1371,5,2))="20","CS",IF((MID(E1371,5,2))="21","MA-ENG(P)",IF((MID(E1371,5,2))="22","MA-ENG(F)",IF((MID(E1371,5,2))="23","TE",IF((MID(E1371,5,2))="24","JMC",IF((MID(E1371,5,2))="25","MS-CSE",IF((MID(E1371,5,2))="26","LLB(H)",IF((MID(E1371,5,2))="27","BRE",IF((MID(E1371,5,2))="28","MSS-JMC",IF((MID(E1371,5,2))="29","PHARMACY",IF((MID(E1371,5,2))="30","ESDM",IF((MID(E1371,5,2))="31","MS-ETE",IF((MID(E1371,5,2))="32","MS-TE",IF((MID(E1371,5,2))="33","EEE",IF((MID(E1371,5,2))="34","NFE",IF((MID(E1371,5,2))="35","SWE",IF((MID(E1371,5,2))="36","LLB(P)",IF((MID(E1371,5,2))="37","LLM(Pre)",IF((MID(E1371,5,2))="38","LLM(F)",IF((MID(E1371,5,2))="39","ICT",IF((MID(E1371,5,2))="40","MTCA",IF((MID(E1371,5,2))="41","MS-PH",IF((MID(E1371,5,2))="42","ARCH",IF((MID(E1371,5,2))="43","THM",IF((MID(E1371,5,2))="44","MS-SWE",IF((MID(E1371,5,2))="45","ENTRE",IF((MID(E1371,5,2))="46","M-PHARM",IF((MID(E1371,5,2))="47","CIVIL-ENG",0)))))))))))))))))))))))))))))))))))))</f>
        <v/>
      </c>
      <c r="G1371" s="90">
        <f>IF((LEFT(E1371,3))="063","Fall-2006",IF((LEFT(E1371,3))="071","Spring-2007",IF((LEFT(E1371,3))="072","Summer-2007",IF((LEFT(E1371,3))="073","Fall-2007",IF((LEFT(E1371,3))="081","Spring-2008",IF((LEFT(E1371,3))="082","Summer-2008",IF((LEFT(E1371,3))="083","Fall-2008",IF((LEFT(E1371,3))="091","Spring-2009",IF((LEFT(E1371,3))="092","Summer-2009",IF((LEFT(E1371,3))="093","Fall-2009",IF((LEFT(E1371,3))="101","Spring-2010",IF((LEFT(E1371,3))="102","Summer-2010",IF((LEFT(E1371,3))="103","Fall-2010",IF((LEFT(E1371,3))="111","Spring-2011",IF((LEFT(E1371,3))="112","Summer-2011",IF((LEFT(E1371,3))="113","Fall-2011",IF((LEFT(E1371,3))="121","Spring-2012",IF((LEFT(E1371,3))="122","Summer-2012",IF((LEFT(E1371,3))="123","Fall-2012",IF((LEFT(E1371,3))="131","Spring-2013",IF((LEFT(E1371,3))="132","Summer-2013",IF((LEFT(E1371,3))="133","Fall-2013",IF((LEFT(E1371,3))="141","Spring-2014",IF((LEFT(E1371,3))="142","Summer-2014",IF((LEFT(E1371,3))="143","Fall-2014",0)))))))))))))))))))))))))</f>
        <v/>
      </c>
      <c r="H1371" s="85" t="inlineStr">
        <is>
          <t>Fall-2015</t>
        </is>
      </c>
      <c r="I1371" s="85" t="inlineStr">
        <is>
          <t>-</t>
        </is>
      </c>
      <c r="J1371" s="85" t="inlineStr">
        <is>
          <t>-</t>
        </is>
      </c>
      <c r="K1371" s="90" t="inlineStr">
        <is>
          <t>Vill: Haribari, PO: 
Barpara, PS: Bandor, Dist: 
Narayanganj</t>
        </is>
      </c>
      <c r="L1371" s="90" t="inlineStr">
        <is>
          <t>Vill: Haribari, PO: Barpara, PS: Bandor, Dist: Narayanganj</t>
        </is>
      </c>
      <c r="M1371" s="120" t="n">
        <v>1683700627</v>
      </c>
      <c r="N1371" s="88">
        <f>HYPERLINK("mailto:atiqurr19@yahoo.com","atiqurr19@yahoo.com")</f>
        <v/>
      </c>
      <c r="O1371" s="89" t="n"/>
      <c r="P1371" s="89" t="n"/>
      <c r="Q1371" s="89" t="n"/>
      <c r="R1371" s="89" t="n"/>
      <c r="S1371" s="89" t="n"/>
      <c r="T1371" s="89" t="n"/>
      <c r="U1371" s="89" t="n"/>
      <c r="V1371" s="89" t="n"/>
      <c r="W1371" s="89" t="n"/>
      <c r="X1371" s="89" t="n"/>
      <c r="Y1371" s="89" t="n"/>
      <c r="Z1371" s="89" t="n"/>
      <c r="AA1371" s="89" t="n"/>
      <c r="AB1371" s="89" t="n"/>
    </row>
    <row customHeight="1" ht="15" r="1372" s="161">
      <c r="A1372" s="84" t="n"/>
      <c r="B1372" s="85" t="n">
        <v>1375</v>
      </c>
      <c r="C1372" s="85" t="n"/>
      <c r="D1372" s="86" t="inlineStr">
        <is>
          <t xml:space="preserve">Golam Tarek 
Rabbany </t>
        </is>
      </c>
      <c r="E1372" s="86" t="inlineStr">
        <is>
          <t>112-11-279</t>
        </is>
      </c>
      <c r="F1372" s="49">
        <f>IF((MID(E1372,5,2))="10","ENG",IF((MID(E1372,5,2))="11","BBA",IF((MID(E1372,5,2))="12","MBA(E)",IF((MID(E1372,5,2))="14","MBA",IF((MID(E1372,5,2))="15","CSE",IF((MID(E1372,5,2))="16","CIS",IF((MID(E1372,5,2))="17","MS-MIS",IF((MID(E1372,5,2))="18","B.COM",IF((MID(E1372,5,2))="19","ETE",IF((MID(E1372,5,2))="20","CS",IF((MID(E1372,5,2))="21","MA-ENG(P)",IF((MID(E1372,5,2))="22","MA-ENG(F)",IF((MID(E1372,5,2))="23","TE",IF((MID(E1372,5,2))="24","JMC",IF((MID(E1372,5,2))="25","MS-CSE",IF((MID(E1372,5,2))="26","LLB(H)",IF((MID(E1372,5,2))="27","BRE",IF((MID(E1372,5,2))="28","MSS-JMC",IF((MID(E1372,5,2))="29","PHARMACY",IF((MID(E1372,5,2))="30","ESDM",IF((MID(E1372,5,2))="31","MS-ETE",IF((MID(E1372,5,2))="32","MS-TE",IF((MID(E1372,5,2))="33","EEE",IF((MID(E1372,5,2))="34","NFE",IF((MID(E1372,5,2))="35","SWE",IF((MID(E1372,5,2))="36","LLB(P)",IF((MID(E1372,5,2))="37","LLM(Pre)",IF((MID(E1372,5,2))="38","LLM(F)",IF((MID(E1372,5,2))="39","ICT",IF((MID(E1372,5,2))="40","MTCA",IF((MID(E1372,5,2))="41","MS-PH",IF((MID(E1372,5,2))="42","ARCH",IF((MID(E1372,5,2))="43","THM",IF((MID(E1372,5,2))="44","MS-SWE",IF((MID(E1372,5,2))="45","ENTRE",IF((MID(E1372,5,2))="46","M-PHARM",IF((MID(E1372,5,2))="47","CIVIL-ENG",0)))))))))))))))))))))))))))))))))))))</f>
        <v/>
      </c>
      <c r="G1372" s="90">
        <f>IF((LEFT(E1372,3))="063","Fall-2006",IF((LEFT(E1372,3))="071","Spring-2007",IF((LEFT(E1372,3))="072","Summer-2007",IF((LEFT(E1372,3))="073","Fall-2007",IF((LEFT(E1372,3))="081","Spring-2008",IF((LEFT(E1372,3))="082","Summer-2008",IF((LEFT(E1372,3))="083","Fall-2008",IF((LEFT(E1372,3))="091","Spring-2009",IF((LEFT(E1372,3))="092","Summer-2009",IF((LEFT(E1372,3))="093","Fall-2009",IF((LEFT(E1372,3))="101","Spring-2010",IF((LEFT(E1372,3))="102","Summer-2010",IF((LEFT(E1372,3))="103","Fall-2010",IF((LEFT(E1372,3))="111","Spring-2011",IF((LEFT(E1372,3))="112","Summer-2011",IF((LEFT(E1372,3))="113","Fall-2011",IF((LEFT(E1372,3))="121","Spring-2012",IF((LEFT(E1372,3))="122","Summer-2012",IF((LEFT(E1372,3))="123","Fall-2012",IF((LEFT(E1372,3))="131","Spring-2013",IF((LEFT(E1372,3))="132","Summer-2013",IF((LEFT(E1372,3))="133","Fall-2013",IF((LEFT(E1372,3))="141","Spring-2014",IF((LEFT(E1372,3))="142","Summer-2014",IF((LEFT(E1372,3))="143","Fall-2014",0)))))))))))))))))))))))))</f>
        <v/>
      </c>
      <c r="H1372" s="85" t="inlineStr">
        <is>
          <t>Spring-2015</t>
        </is>
      </c>
      <c r="I1372" s="85" t="inlineStr">
        <is>
          <t>-</t>
        </is>
      </c>
      <c r="J1372" s="85" t="inlineStr">
        <is>
          <t>-</t>
        </is>
      </c>
      <c r="K1372" s="90" t="inlineStr">
        <is>
          <t>DCC-972 South Ibrahimpur,
 Dhaka CNTT, Kafrul, Dhaka</t>
        </is>
      </c>
      <c r="L1372" s="90" t="inlineStr">
        <is>
          <t>Vill: Dilshadpur, PO: Radhapur, PS: Lakshmipur Shadar , Lakshmipur</t>
        </is>
      </c>
      <c r="M1372" s="120" t="n">
        <v>1822374646</v>
      </c>
      <c r="N1372" s="88">
        <f>HYPERLINK("mailto:Dreamboyshawon79@gmail.com","Dreamboyshawon79@gmail.com")</f>
        <v/>
      </c>
      <c r="O1372" s="89" t="n"/>
      <c r="P1372" s="89" t="n"/>
      <c r="Q1372" s="89" t="n"/>
      <c r="R1372" s="89" t="n"/>
      <c r="S1372" s="89" t="n"/>
      <c r="T1372" s="89" t="n"/>
      <c r="U1372" s="89" t="n"/>
      <c r="V1372" s="89" t="n"/>
      <c r="W1372" s="89" t="n"/>
      <c r="X1372" s="89" t="n"/>
      <c r="Y1372" s="89" t="n"/>
      <c r="Z1372" s="89" t="n"/>
      <c r="AA1372" s="89" t="n"/>
      <c r="AB1372" s="89" t="n"/>
    </row>
    <row customHeight="1" ht="15" r="1373" s="161">
      <c r="A1373" s="84" t="n"/>
      <c r="B1373" s="85" t="n">
        <v>1376</v>
      </c>
      <c r="C1373" s="85" t="n"/>
      <c r="D1373" s="86" t="inlineStr">
        <is>
          <t xml:space="preserve">Farhana Afroz </t>
        </is>
      </c>
      <c r="E1373" s="86" t="inlineStr">
        <is>
          <t>091-15-722</t>
        </is>
      </c>
      <c r="F1373" s="49">
        <f>IF((MID(E1373,5,2))="10","ENG",IF((MID(E1373,5,2))="11","BBA",IF((MID(E1373,5,2))="12","MBA(E)",IF((MID(E1373,5,2))="14","MBA",IF((MID(E1373,5,2))="15","CSE",IF((MID(E1373,5,2))="16","CIS",IF((MID(E1373,5,2))="17","MS-MIS",IF((MID(E1373,5,2))="18","B.COM",IF((MID(E1373,5,2))="19","ETE",IF((MID(E1373,5,2))="20","CS",IF((MID(E1373,5,2))="21","MA-ENG(P)",IF((MID(E1373,5,2))="22","MA-ENG(F)",IF((MID(E1373,5,2))="23","TE",IF((MID(E1373,5,2))="24","JMC",IF((MID(E1373,5,2))="25","MS-CSE",IF((MID(E1373,5,2))="26","LLB(H)",IF((MID(E1373,5,2))="27","BRE",IF((MID(E1373,5,2))="28","MSS-JMC",IF((MID(E1373,5,2))="29","PHARMACY",IF((MID(E1373,5,2))="30","ESDM",IF((MID(E1373,5,2))="31","MS-ETE",IF((MID(E1373,5,2))="32","MS-TE",IF((MID(E1373,5,2))="33","EEE",IF((MID(E1373,5,2))="34","NFE",IF((MID(E1373,5,2))="35","SWE",IF((MID(E1373,5,2))="36","LLB(P)",IF((MID(E1373,5,2))="37","LLM(Pre)",IF((MID(E1373,5,2))="38","LLM(F)",IF((MID(E1373,5,2))="39","ICT",IF((MID(E1373,5,2))="40","MTCA",IF((MID(E1373,5,2))="41","MS-PH",IF((MID(E1373,5,2))="42","ARCH",IF((MID(E1373,5,2))="43","THM",IF((MID(E1373,5,2))="44","MS-SWE",IF((MID(E1373,5,2))="45","ENTRE",IF((MID(E1373,5,2))="46","M-PHARM",IF((MID(E1373,5,2))="47","CIVIL-ENG",0)))))))))))))))))))))))))))))))))))))</f>
        <v/>
      </c>
      <c r="G1373" s="90">
        <f>IF((LEFT(E1373,3))="063","Fall-2006",IF((LEFT(E1373,3))="071","Spring-2007",IF((LEFT(E1373,3))="072","Summer-2007",IF((LEFT(E1373,3))="073","Fall-2007",IF((LEFT(E1373,3))="081","Spring-2008",IF((LEFT(E1373,3))="082","Summer-2008",IF((LEFT(E1373,3))="083","Fall-2008",IF((LEFT(E1373,3))="091","Spring-2009",IF((LEFT(E1373,3))="092","Summer-2009",IF((LEFT(E1373,3))="093","Fall-2009",IF((LEFT(E1373,3))="101","Spring-2010",IF((LEFT(E1373,3))="102","Summer-2010",IF((LEFT(E1373,3))="103","Fall-2010",IF((LEFT(E1373,3))="111","Spring-2011",IF((LEFT(E1373,3))="112","Summer-2011",IF((LEFT(E1373,3))="113","Fall-2011",IF((LEFT(E1373,3))="121","Spring-2012",IF((LEFT(E1373,3))="122","Summer-2012",IF((LEFT(E1373,3))="123","Fall-2012",IF((LEFT(E1373,3))="131","Spring-2013",IF((LEFT(E1373,3))="132","Summer-2013",IF((LEFT(E1373,3))="133","Fall-2013",IF((LEFT(E1373,3))="141","Spring-2014",IF((LEFT(E1373,3))="142","Summer-2014",IF((LEFT(E1373,3))="143","Fall-2014",0)))))))))))))))))))))))))</f>
        <v/>
      </c>
      <c r="H1373" s="77" t="inlineStr">
        <is>
          <t>-</t>
        </is>
      </c>
      <c r="I1373" s="85" t="inlineStr">
        <is>
          <t>-</t>
        </is>
      </c>
      <c r="J1373" s="85" t="inlineStr">
        <is>
          <t>-</t>
        </is>
      </c>
      <c r="K1373" s="90" t="inlineStr">
        <is>
          <t>86/1, 4th floor, Bashiruddin,
 Road, Kalabagan, Dhaka-1205</t>
        </is>
      </c>
      <c r="L1373" s="90" t="inlineStr">
        <is>
          <t>C/O: S.M. Saiful Huda,  House Name: Rahmat Manzil, Vill: Mallikhuti, Thana+PO: Natore, Dist: Natore</t>
        </is>
      </c>
      <c r="M1373" s="120" t="n">
        <v>1717379757</v>
      </c>
      <c r="N1373" s="88">
        <f>HYPERLINK("mailto:ivy_bud@yahoo.com","ivy_bud@yahoo.com")</f>
        <v/>
      </c>
      <c r="O1373" s="89" t="n"/>
      <c r="P1373" s="89" t="n"/>
      <c r="Q1373" s="89" t="n"/>
      <c r="R1373" s="89" t="n"/>
      <c r="S1373" s="89" t="n"/>
      <c r="T1373" s="89" t="n"/>
      <c r="U1373" s="89" t="n"/>
      <c r="V1373" s="89" t="n"/>
      <c r="W1373" s="89" t="n"/>
      <c r="X1373" s="89" t="n"/>
      <c r="Y1373" s="89" t="n"/>
      <c r="Z1373" s="89" t="n"/>
      <c r="AA1373" s="89" t="n"/>
      <c r="AB1373" s="89" t="n"/>
    </row>
    <row customHeight="1" ht="15" r="1374" s="161">
      <c r="A1374" s="84" t="n"/>
      <c r="B1374" s="85" t="n">
        <v>1377</v>
      </c>
      <c r="C1374" s="85" t="n"/>
      <c r="D1374" s="86" t="inlineStr">
        <is>
          <t xml:space="preserve">Md. Nasir Uddin </t>
        </is>
      </c>
      <c r="E1374" s="86" t="inlineStr">
        <is>
          <t>121-15-1717</t>
        </is>
      </c>
      <c r="F1374" s="49">
        <f>IF((MID(E1374,5,2))="10","ENG",IF((MID(E1374,5,2))="11","BBA",IF((MID(E1374,5,2))="12","MBA(E)",IF((MID(E1374,5,2))="14","MBA",IF((MID(E1374,5,2))="15","CSE",IF((MID(E1374,5,2))="16","CIS",IF((MID(E1374,5,2))="17","MS-MIS",IF((MID(E1374,5,2))="18","B.COM",IF((MID(E1374,5,2))="19","ETE",IF((MID(E1374,5,2))="20","CS",IF((MID(E1374,5,2))="21","MA-ENG(P)",IF((MID(E1374,5,2))="22","MA-ENG(F)",IF((MID(E1374,5,2))="23","TE",IF((MID(E1374,5,2))="24","JMC",IF((MID(E1374,5,2))="25","MS-CSE",IF((MID(E1374,5,2))="26","LLB(H)",IF((MID(E1374,5,2))="27","BRE",IF((MID(E1374,5,2))="28","MSS-JMC",IF((MID(E1374,5,2))="29","PHARMACY",IF((MID(E1374,5,2))="30","ESDM",IF((MID(E1374,5,2))="31","MS-ETE",IF((MID(E1374,5,2))="32","MS-TE",IF((MID(E1374,5,2))="33","EEE",IF((MID(E1374,5,2))="34","NFE",IF((MID(E1374,5,2))="35","SWE",IF((MID(E1374,5,2))="36","LLB(P)",IF((MID(E1374,5,2))="37","LLM(Pre)",IF((MID(E1374,5,2))="38","LLM(F)",IF((MID(E1374,5,2))="39","ICT",IF((MID(E1374,5,2))="40","MTCA",IF((MID(E1374,5,2))="41","MS-PH",IF((MID(E1374,5,2))="42","ARCH",IF((MID(E1374,5,2))="43","THM",IF((MID(E1374,5,2))="44","MS-SWE",IF((MID(E1374,5,2))="45","ENTRE",IF((MID(E1374,5,2))="46","M-PHARM",IF((MID(E1374,5,2))="47","CIVIL-ENG",0)))))))))))))))))))))))))))))))))))))</f>
        <v/>
      </c>
      <c r="G1374" s="90">
        <f>IF((LEFT(E1374,3))="063","Fall-2006",IF((LEFT(E1374,3))="071","Spring-2007",IF((LEFT(E1374,3))="072","Summer-2007",IF((LEFT(E1374,3))="073","Fall-2007",IF((LEFT(E1374,3))="081","Spring-2008",IF((LEFT(E1374,3))="082","Summer-2008",IF((LEFT(E1374,3))="083","Fall-2008",IF((LEFT(E1374,3))="091","Spring-2009",IF((LEFT(E1374,3))="092","Summer-2009",IF((LEFT(E1374,3))="093","Fall-2009",IF((LEFT(E1374,3))="101","Spring-2010",IF((LEFT(E1374,3))="102","Summer-2010",IF((LEFT(E1374,3))="103","Fall-2010",IF((LEFT(E1374,3))="111","Spring-2011",IF((LEFT(E1374,3))="112","Summer-2011",IF((LEFT(E1374,3))="113","Fall-2011",IF((LEFT(E1374,3))="121","Spring-2012",IF((LEFT(E1374,3))="122","Summer-2012",IF((LEFT(E1374,3))="123","Fall-2012",IF((LEFT(E1374,3))="131","Spring-2013",IF((LEFT(E1374,3))="132","Summer-2013",IF((LEFT(E1374,3))="133","Fall-2013",IF((LEFT(E1374,3))="141","Spring-2014",IF((LEFT(E1374,3))="142","Summer-2014",IF((LEFT(E1374,3))="143","Fall-2014",0)))))))))))))))))))))))))</f>
        <v/>
      </c>
      <c r="H1374" s="85" t="inlineStr">
        <is>
          <t>Fall-2015</t>
        </is>
      </c>
      <c r="I1374" s="85" t="inlineStr">
        <is>
          <t>-</t>
        </is>
      </c>
      <c r="J1374" s="85" t="inlineStr">
        <is>
          <t>-</t>
        </is>
      </c>
      <c r="K1374" s="90" t="inlineStr">
        <is>
          <t>Enayetpur, Boillah Bazar, 
BAU Madrasa, Tangail</t>
        </is>
      </c>
      <c r="L1374" s="90" t="inlineStr">
        <is>
          <t>Enayetpur, Boillah Bazar, BAU Madrasa, Tangail</t>
        </is>
      </c>
      <c r="M1374" s="120" t="n">
        <v>1734777728</v>
      </c>
      <c r="N1374" s="88">
        <f>HYPERLINK("mailto:nasir.cse12@gmail.com","nasir.cse12@gmail.com")</f>
        <v/>
      </c>
      <c r="O1374" s="89" t="n"/>
      <c r="P1374" s="89" t="n"/>
      <c r="Q1374" s="89" t="n"/>
      <c r="R1374" s="89" t="n"/>
      <c r="S1374" s="89" t="n"/>
      <c r="T1374" s="89" t="n"/>
      <c r="U1374" s="89" t="n"/>
      <c r="V1374" s="89" t="n"/>
      <c r="W1374" s="89" t="n"/>
      <c r="X1374" s="89" t="n"/>
      <c r="Y1374" s="89" t="n"/>
      <c r="Z1374" s="89" t="n"/>
      <c r="AA1374" s="89" t="n"/>
      <c r="AB1374" s="89" t="n"/>
    </row>
    <row customHeight="1" ht="15" r="1375" s="161">
      <c r="A1375" s="84" t="n"/>
      <c r="B1375" s="85" t="n">
        <v>1378</v>
      </c>
      <c r="C1375" s="85" t="n"/>
      <c r="D1375" s="86" t="inlineStr">
        <is>
          <t xml:space="preserve">Md. Al Muzahid </t>
        </is>
      </c>
      <c r="E1375" s="86" t="inlineStr">
        <is>
          <t>121-15-1715</t>
        </is>
      </c>
      <c r="F1375" s="49">
        <f>IF((MID(E1375,5,2))="10","ENG",IF((MID(E1375,5,2))="11","BBA",IF((MID(E1375,5,2))="12","MBA(E)",IF((MID(E1375,5,2))="14","MBA",IF((MID(E1375,5,2))="15","CSE",IF((MID(E1375,5,2))="16","CIS",IF((MID(E1375,5,2))="17","MS-MIS",IF((MID(E1375,5,2))="18","B.COM",IF((MID(E1375,5,2))="19","ETE",IF((MID(E1375,5,2))="20","CS",IF((MID(E1375,5,2))="21","MA-ENG(P)",IF((MID(E1375,5,2))="22","MA-ENG(F)",IF((MID(E1375,5,2))="23","TE",IF((MID(E1375,5,2))="24","JMC",IF((MID(E1375,5,2))="25","MS-CSE",IF((MID(E1375,5,2))="26","LLB(H)",IF((MID(E1375,5,2))="27","BRE",IF((MID(E1375,5,2))="28","MSS-JMC",IF((MID(E1375,5,2))="29","PHARMACY",IF((MID(E1375,5,2))="30","ESDM",IF((MID(E1375,5,2))="31","MS-ETE",IF((MID(E1375,5,2))="32","MS-TE",IF((MID(E1375,5,2))="33","EEE",IF((MID(E1375,5,2))="34","NFE",IF((MID(E1375,5,2))="35","SWE",IF((MID(E1375,5,2))="36","LLB(P)",IF((MID(E1375,5,2))="37","LLM(Pre)",IF((MID(E1375,5,2))="38","LLM(F)",IF((MID(E1375,5,2))="39","ICT",IF((MID(E1375,5,2))="40","MTCA",IF((MID(E1375,5,2))="41","MS-PH",IF((MID(E1375,5,2))="42","ARCH",IF((MID(E1375,5,2))="43","THM",IF((MID(E1375,5,2))="44","MS-SWE",IF((MID(E1375,5,2))="45","ENTRE",IF((MID(E1375,5,2))="46","M-PHARM",IF((MID(E1375,5,2))="47","CIVIL-ENG",0)))))))))))))))))))))))))))))))))))))</f>
        <v/>
      </c>
      <c r="G1375" s="90">
        <f>IF((LEFT(E1375,3))="063","Fall-2006",IF((LEFT(E1375,3))="071","Spring-2007",IF((LEFT(E1375,3))="072","Summer-2007",IF((LEFT(E1375,3))="073","Fall-2007",IF((LEFT(E1375,3))="081","Spring-2008",IF((LEFT(E1375,3))="082","Summer-2008",IF((LEFT(E1375,3))="083","Fall-2008",IF((LEFT(E1375,3))="091","Spring-2009",IF((LEFT(E1375,3))="092","Summer-2009",IF((LEFT(E1375,3))="093","Fall-2009",IF((LEFT(E1375,3))="101","Spring-2010",IF((LEFT(E1375,3))="102","Summer-2010",IF((LEFT(E1375,3))="103","Fall-2010",IF((LEFT(E1375,3))="111","Spring-2011",IF((LEFT(E1375,3))="112","Summer-2011",IF((LEFT(E1375,3))="113","Fall-2011",IF((LEFT(E1375,3))="121","Spring-2012",IF((LEFT(E1375,3))="122","Summer-2012",IF((LEFT(E1375,3))="123","Fall-2012",IF((LEFT(E1375,3))="131","Spring-2013",IF((LEFT(E1375,3))="132","Summer-2013",IF((LEFT(E1375,3))="133","Fall-2013",IF((LEFT(E1375,3))="141","Spring-2014",IF((LEFT(E1375,3))="142","Summer-2014",IF((LEFT(E1375,3))="143","Fall-2014",0)))))))))))))))))))))))))</f>
        <v/>
      </c>
      <c r="H1375" s="85" t="inlineStr">
        <is>
          <t>Summer-2015</t>
        </is>
      </c>
      <c r="I1375" s="85" t="inlineStr">
        <is>
          <t>Soft Tech Software Technology</t>
        </is>
      </c>
      <c r="J1375" s="85" t="inlineStr">
        <is>
          <t>Programmer</t>
        </is>
      </c>
      <c r="K1375" s="85" t="inlineStr">
        <is>
          <t>Enoyetpur, Boillah, Bazar,
 BAU Madrasa, Tangail</t>
        </is>
      </c>
      <c r="L1375" s="85" t="inlineStr">
        <is>
          <t>Enoyetpur, Boillah, Bazar, BAU Madrasa, Tangail</t>
        </is>
      </c>
      <c r="M1375" s="91" t="n">
        <v>1670800638</v>
      </c>
      <c r="N1375" s="92">
        <f>HYPERLINK("mailto:risingratul@gmail.com","risingratul@gmail.com")</f>
        <v/>
      </c>
      <c r="O1375" s="89" t="n"/>
      <c r="P1375" s="89" t="n"/>
      <c r="Q1375" s="89" t="n"/>
      <c r="R1375" s="89" t="n"/>
      <c r="S1375" s="89" t="n"/>
      <c r="T1375" s="89" t="n"/>
      <c r="U1375" s="89" t="n"/>
      <c r="V1375" s="89" t="n"/>
      <c r="W1375" s="89" t="n"/>
      <c r="X1375" s="89" t="n"/>
      <c r="Y1375" s="89" t="n"/>
      <c r="Z1375" s="89" t="n"/>
      <c r="AA1375" s="89" t="n"/>
      <c r="AB1375" s="89" t="n"/>
    </row>
    <row customHeight="1" ht="15" r="1376" s="161">
      <c r="A1376" s="84" t="n"/>
      <c r="B1376" s="85" t="n">
        <v>1379</v>
      </c>
      <c r="C1376" s="85" t="n"/>
      <c r="D1376" s="86" t="inlineStr">
        <is>
          <t>Md. Abdullah Al 
Mamun</t>
        </is>
      </c>
      <c r="E1376" s="86" t="inlineStr">
        <is>
          <t>121-15-1746</t>
        </is>
      </c>
      <c r="F1376" s="49">
        <f>IF((MID(E1376,5,2))="10","ENG",IF((MID(E1376,5,2))="11","BBA",IF((MID(E1376,5,2))="12","MBA(E)",IF((MID(E1376,5,2))="14","MBA",IF((MID(E1376,5,2))="15","CSE",IF((MID(E1376,5,2))="16","CIS",IF((MID(E1376,5,2))="17","MS-MIS",IF((MID(E1376,5,2))="18","B.COM",IF((MID(E1376,5,2))="19","ETE",IF((MID(E1376,5,2))="20","CS",IF((MID(E1376,5,2))="21","MA-ENG(P)",IF((MID(E1376,5,2))="22","MA-ENG(F)",IF((MID(E1376,5,2))="23","TE",IF((MID(E1376,5,2))="24","JMC",IF((MID(E1376,5,2))="25","MS-CSE",IF((MID(E1376,5,2))="26","LLB(H)",IF((MID(E1376,5,2))="27","BRE",IF((MID(E1376,5,2))="28","MSS-JMC",IF((MID(E1376,5,2))="29","PHARMACY",IF((MID(E1376,5,2))="30","ESDM",IF((MID(E1376,5,2))="31","MS-ETE",IF((MID(E1376,5,2))="32","MS-TE",IF((MID(E1376,5,2))="33","EEE",IF((MID(E1376,5,2))="34","NFE",IF((MID(E1376,5,2))="35","SWE",IF((MID(E1376,5,2))="36","LLB(P)",IF((MID(E1376,5,2))="37","LLM(Pre)",IF((MID(E1376,5,2))="38","LLM(F)",IF((MID(E1376,5,2))="39","ICT",IF((MID(E1376,5,2))="40","MTCA",IF((MID(E1376,5,2))="41","MS-PH",IF((MID(E1376,5,2))="42","ARCH",IF((MID(E1376,5,2))="43","THM",IF((MID(E1376,5,2))="44","MS-SWE",IF((MID(E1376,5,2))="45","ENTRE",IF((MID(E1376,5,2))="46","M-PHARM",IF((MID(E1376,5,2))="47","CIVIL-ENG",0)))))))))))))))))))))))))))))))))))))</f>
        <v/>
      </c>
      <c r="G1376" s="90">
        <f>IF((LEFT(E1376,3))="063","Fall-2006",IF((LEFT(E1376,3))="071","Spring-2007",IF((LEFT(E1376,3))="072","Summer-2007",IF((LEFT(E1376,3))="073","Fall-2007",IF((LEFT(E1376,3))="081","Spring-2008",IF((LEFT(E1376,3))="082","Summer-2008",IF((LEFT(E1376,3))="083","Fall-2008",IF((LEFT(E1376,3))="091","Spring-2009",IF((LEFT(E1376,3))="092","Summer-2009",IF((LEFT(E1376,3))="093","Fall-2009",IF((LEFT(E1376,3))="101","Spring-2010",IF((LEFT(E1376,3))="102","Summer-2010",IF((LEFT(E1376,3))="103","Fall-2010",IF((LEFT(E1376,3))="111","Spring-2011",IF((LEFT(E1376,3))="112","Summer-2011",IF((LEFT(E1376,3))="113","Fall-2011",IF((LEFT(E1376,3))="121","Spring-2012",IF((LEFT(E1376,3))="122","Summer-2012",IF((LEFT(E1376,3))="123","Fall-2012",IF((LEFT(E1376,3))="131","Spring-2013",IF((LEFT(E1376,3))="132","Summer-2013",IF((LEFT(E1376,3))="133","Fall-2013",IF((LEFT(E1376,3))="141","Spring-2014",IF((LEFT(E1376,3))="142","Summer-2014",IF((LEFT(E1376,3))="143","Fall-2014",0)))))))))))))))))))))))))</f>
        <v/>
      </c>
      <c r="H1376" s="85" t="inlineStr">
        <is>
          <t>Summer-2015</t>
        </is>
      </c>
      <c r="I1376" s="85" t="inlineStr">
        <is>
          <t>-</t>
        </is>
      </c>
      <c r="J1376" s="85" t="inlineStr">
        <is>
          <t>-</t>
        </is>
      </c>
      <c r="K1376" s="90" t="inlineStr">
        <is>
          <t>Chalklokman Khondokar
 Para, Bogra</t>
        </is>
      </c>
      <c r="L1376" s="90" t="inlineStr">
        <is>
          <t>Chalklokman Khondokar Para, Bogra</t>
        </is>
      </c>
      <c r="M1376" s="120" t="n">
        <v>1919633539</v>
      </c>
      <c r="N1376" s="90" t="inlineStr">
        <is>
          <t>mamun15-1746@diu.edu.bd</t>
        </is>
      </c>
      <c r="O1376" s="89" t="n"/>
      <c r="P1376" s="89" t="n"/>
      <c r="Q1376" s="89" t="n"/>
      <c r="R1376" s="89" t="n"/>
      <c r="S1376" s="89" t="n"/>
      <c r="T1376" s="89" t="n"/>
      <c r="U1376" s="89" t="n"/>
      <c r="V1376" s="89" t="n"/>
      <c r="W1376" s="89" t="n"/>
      <c r="X1376" s="89" t="n"/>
      <c r="Y1376" s="89" t="n"/>
      <c r="Z1376" s="89" t="n"/>
      <c r="AA1376" s="89" t="n"/>
      <c r="AB1376" s="89" t="n"/>
    </row>
    <row customHeight="1" ht="15" r="1377" s="161">
      <c r="A1377" s="84" t="n"/>
      <c r="B1377" s="85" t="n">
        <v>1380</v>
      </c>
      <c r="C1377" s="85" t="n"/>
      <c r="D1377" s="86" t="inlineStr">
        <is>
          <t>Rounok Jahan</t>
        </is>
      </c>
      <c r="E1377" s="86" t="inlineStr">
        <is>
          <t>111-19-1306</t>
        </is>
      </c>
      <c r="F1377" s="49">
        <f>IF((MID(E1377,5,2))="10","ENG",IF((MID(E1377,5,2))="11","BBA",IF((MID(E1377,5,2))="12","MBA(E)",IF((MID(E1377,5,2))="14","MBA",IF((MID(E1377,5,2))="15","CSE",IF((MID(E1377,5,2))="16","CIS",IF((MID(E1377,5,2))="17","MS-MIS",IF((MID(E1377,5,2))="18","B.COM",IF((MID(E1377,5,2))="19","ETE",IF((MID(E1377,5,2))="20","CS",IF((MID(E1377,5,2))="21","MA-ENG(P)",IF((MID(E1377,5,2))="22","MA-ENG(F)",IF((MID(E1377,5,2))="23","TE",IF((MID(E1377,5,2))="24","JMC",IF((MID(E1377,5,2))="25","MS-CSE",IF((MID(E1377,5,2))="26","LLB(H)",IF((MID(E1377,5,2))="27","BRE",IF((MID(E1377,5,2))="28","MSS-JMC",IF((MID(E1377,5,2))="29","PHARMACY",IF((MID(E1377,5,2))="30","ESDM",IF((MID(E1377,5,2))="31","MS-ETE",IF((MID(E1377,5,2))="32","MS-TE",IF((MID(E1377,5,2))="33","EEE",IF((MID(E1377,5,2))="34","NFE",IF((MID(E1377,5,2))="35","SWE",IF((MID(E1377,5,2))="36","LLB(P)",IF((MID(E1377,5,2))="37","LLM(Pre)",IF((MID(E1377,5,2))="38","LLM(F)",IF((MID(E1377,5,2))="39","ICT",IF((MID(E1377,5,2))="40","MTCA",IF((MID(E1377,5,2))="41","MS-PH",IF((MID(E1377,5,2))="42","ARCH",IF((MID(E1377,5,2))="43","THM",IF((MID(E1377,5,2))="44","MS-SWE",IF((MID(E1377,5,2))="45","ENTRE",IF((MID(E1377,5,2))="46","M-PHARM",IF((MID(E1377,5,2))="47","CIVIL-ENG",0)))))))))))))))))))))))))))))))))))))</f>
        <v/>
      </c>
      <c r="G1377" s="90">
        <f>IF((LEFT(E1377,3))="063","Fall-2006",IF((LEFT(E1377,3))="071","Spring-2007",IF((LEFT(E1377,3))="072","Summer-2007",IF((LEFT(E1377,3))="073","Fall-2007",IF((LEFT(E1377,3))="081","Spring-2008",IF((LEFT(E1377,3))="082","Summer-2008",IF((LEFT(E1377,3))="083","Fall-2008",IF((LEFT(E1377,3))="091","Spring-2009",IF((LEFT(E1377,3))="092","Summer-2009",IF((LEFT(E1377,3))="093","Fall-2009",IF((LEFT(E1377,3))="101","Spring-2010",IF((LEFT(E1377,3))="102","Summer-2010",IF((LEFT(E1377,3))="103","Fall-2010",IF((LEFT(E1377,3))="111","Spring-2011",IF((LEFT(E1377,3))="112","Summer-2011",IF((LEFT(E1377,3))="113","Fall-2011",IF((LEFT(E1377,3))="121","Spring-2012",IF((LEFT(E1377,3))="122","Summer-2012",IF((LEFT(E1377,3))="123","Fall-2012",IF((LEFT(E1377,3))="131","Spring-2013",IF((LEFT(E1377,3))="132","Summer-2013",IF((LEFT(E1377,3))="133","Fall-2013",IF((LEFT(E1377,3))="141","Spring-2014",IF((LEFT(E1377,3))="142","Summer-2014",IF((LEFT(E1377,3))="143","Fall-2014",0)))))))))))))))))))))))))</f>
        <v/>
      </c>
      <c r="H1377" s="85" t="inlineStr">
        <is>
          <t>Fall-2015</t>
        </is>
      </c>
      <c r="I1377" s="85" t="inlineStr">
        <is>
          <t>Delta NOC</t>
        </is>
      </c>
      <c r="J1377" s="85" t="inlineStr">
        <is>
          <t>Support Engineer</t>
        </is>
      </c>
      <c r="K1377" s="85" t="inlineStr">
        <is>
          <t>119/B, Green Road, 
Framgate, Dhaka</t>
        </is>
      </c>
      <c r="L1377" s="85" t="inlineStr">
        <is>
          <t>Ranisonkail, Thakur gaon, Rangpur</t>
        </is>
      </c>
      <c r="M1377" s="91" t="n">
        <v>1774155106</v>
      </c>
      <c r="N1377" s="92">
        <f>HYPERLINK("mailto:rounokjahanbristy@gmail.com","rounokjahanbristy@gmail.com")</f>
        <v/>
      </c>
      <c r="O1377" s="89" t="n"/>
      <c r="P1377" s="89" t="n"/>
      <c r="Q1377" s="89" t="n"/>
      <c r="R1377" s="89" t="n"/>
      <c r="S1377" s="89" t="n"/>
      <c r="T1377" s="89" t="n"/>
      <c r="U1377" s="89" t="n"/>
      <c r="V1377" s="89" t="n"/>
      <c r="W1377" s="89" t="n"/>
      <c r="X1377" s="89" t="n"/>
      <c r="Y1377" s="89" t="n"/>
      <c r="Z1377" s="89" t="n"/>
      <c r="AA1377" s="89" t="n"/>
      <c r="AB1377" s="89" t="n"/>
    </row>
    <row customHeight="1" ht="15" r="1378" s="161">
      <c r="A1378" s="84" t="n"/>
      <c r="B1378" s="85" t="n">
        <v>1381</v>
      </c>
      <c r="C1378" s="85" t="n"/>
      <c r="D1378" s="86" t="inlineStr">
        <is>
          <t xml:space="preserve">Debjani Ghosh </t>
        </is>
      </c>
      <c r="E1378" s="86" t="inlineStr">
        <is>
          <t>112-11-2058</t>
        </is>
      </c>
      <c r="F1378" s="49">
        <f>IF((MID(E1378,5,2))="10","ENG",IF((MID(E1378,5,2))="11","BBA",IF((MID(E1378,5,2))="12","MBA(E)",IF((MID(E1378,5,2))="14","MBA",IF((MID(E1378,5,2))="15","CSE",IF((MID(E1378,5,2))="16","CIS",IF((MID(E1378,5,2))="17","MS-MIS",IF((MID(E1378,5,2))="18","B.COM",IF((MID(E1378,5,2))="19","ETE",IF((MID(E1378,5,2))="20","CS",IF((MID(E1378,5,2))="21","MA-ENG(P)",IF((MID(E1378,5,2))="22","MA-ENG(F)",IF((MID(E1378,5,2))="23","TE",IF((MID(E1378,5,2))="24","JMC",IF((MID(E1378,5,2))="25","MS-CSE",IF((MID(E1378,5,2))="26","LLB(H)",IF((MID(E1378,5,2))="27","BRE",IF((MID(E1378,5,2))="28","MSS-JMC",IF((MID(E1378,5,2))="29","PHARMACY",IF((MID(E1378,5,2))="30","ESDM",IF((MID(E1378,5,2))="31","MS-ETE",IF((MID(E1378,5,2))="32","MS-TE",IF((MID(E1378,5,2))="33","EEE",IF((MID(E1378,5,2))="34","NFE",IF((MID(E1378,5,2))="35","SWE",IF((MID(E1378,5,2))="36","LLB(P)",IF((MID(E1378,5,2))="37","LLM(Pre)",IF((MID(E1378,5,2))="38","LLM(F)",IF((MID(E1378,5,2))="39","ICT",IF((MID(E1378,5,2))="40","MTCA",IF((MID(E1378,5,2))="41","MS-PH",IF((MID(E1378,5,2))="42","ARCH",IF((MID(E1378,5,2))="43","THM",IF((MID(E1378,5,2))="44","MS-SWE",IF((MID(E1378,5,2))="45","ENTRE",IF((MID(E1378,5,2))="46","M-PHARM",IF((MID(E1378,5,2))="47","CIVIL-ENG",0)))))))))))))))))))))))))))))))))))))</f>
        <v/>
      </c>
      <c r="G1378" s="90">
        <f>IF((LEFT(E1378,3))="063","Fall-2006",IF((LEFT(E1378,3))="071","Spring-2007",IF((LEFT(E1378,3))="072","Summer-2007",IF((LEFT(E1378,3))="073","Fall-2007",IF((LEFT(E1378,3))="081","Spring-2008",IF((LEFT(E1378,3))="082","Summer-2008",IF((LEFT(E1378,3))="083","Fall-2008",IF((LEFT(E1378,3))="091","Spring-2009",IF((LEFT(E1378,3))="092","Summer-2009",IF((LEFT(E1378,3))="093","Fall-2009",IF((LEFT(E1378,3))="101","Spring-2010",IF((LEFT(E1378,3))="102","Summer-2010",IF((LEFT(E1378,3))="103","Fall-2010",IF((LEFT(E1378,3))="111","Spring-2011",IF((LEFT(E1378,3))="112","Summer-2011",IF((LEFT(E1378,3))="113","Fall-2011",IF((LEFT(E1378,3))="121","Spring-2012",IF((LEFT(E1378,3))="122","Summer-2012",IF((LEFT(E1378,3))="123","Fall-2012",IF((LEFT(E1378,3))="131","Spring-2013",IF((LEFT(E1378,3))="132","Summer-2013",IF((LEFT(E1378,3))="133","Fall-2013",IF((LEFT(E1378,3))="141","Spring-2014",IF((LEFT(E1378,3))="142","Summer-2014",IF((LEFT(E1378,3))="143","Fall-2014",0)))))))))))))))))))))))))</f>
        <v/>
      </c>
      <c r="H1378" s="85" t="inlineStr">
        <is>
          <t>Summer-2015</t>
        </is>
      </c>
      <c r="I1378" s="85" t="inlineStr">
        <is>
          <t>-</t>
        </is>
      </c>
      <c r="J1378" s="85" t="inlineStr">
        <is>
          <t>-</t>
        </is>
      </c>
      <c r="K1378" s="90" t="inlineStr">
        <is>
          <t>13/23 Tollabag, Shukrabad,
 Dhanmondi, Dhaka</t>
        </is>
      </c>
      <c r="L1378" s="90" t="inlineStr">
        <is>
          <t>13/23 Tollabag, Shukrabad, Dhanmondi, Dhaka</t>
        </is>
      </c>
      <c r="M1378" s="120" t="n">
        <v>1738740089</v>
      </c>
      <c r="N1378" s="55" t="inlineStr">
        <is>
          <t>debjani11-2058@diu.edu.bd</t>
        </is>
      </c>
      <c r="O1378" s="89" t="n"/>
      <c r="P1378" s="89" t="n"/>
      <c r="Q1378" s="89" t="n"/>
      <c r="R1378" s="89" t="n"/>
      <c r="S1378" s="89" t="n"/>
      <c r="T1378" s="89" t="n"/>
      <c r="U1378" s="89" t="n"/>
      <c r="V1378" s="89" t="n"/>
      <c r="W1378" s="89" t="n"/>
      <c r="X1378" s="89" t="n"/>
      <c r="Y1378" s="89" t="n"/>
      <c r="Z1378" s="89" t="n"/>
      <c r="AA1378" s="89" t="n"/>
      <c r="AB1378" s="89" t="n"/>
    </row>
    <row customHeight="1" ht="15" r="1379" s="161">
      <c r="A1379" s="84" t="n"/>
      <c r="B1379" s="85" t="n">
        <v>1382</v>
      </c>
      <c r="C1379" s="85" t="n"/>
      <c r="D1379" s="86" t="inlineStr">
        <is>
          <t>Golam Kibria</t>
        </is>
      </c>
      <c r="E1379" s="86" t="inlineStr">
        <is>
          <t>111-26-207</t>
        </is>
      </c>
      <c r="F1379" s="49">
        <f>IF((MID(E1379,5,2))="10","ENG",IF((MID(E1379,5,2))="11","BBA",IF((MID(E1379,5,2))="12","MBA(E)",IF((MID(E1379,5,2))="14","MBA",IF((MID(E1379,5,2))="15","CSE",IF((MID(E1379,5,2))="16","CIS",IF((MID(E1379,5,2))="17","MS-MIS",IF((MID(E1379,5,2))="18","B.COM",IF((MID(E1379,5,2))="19","ETE",IF((MID(E1379,5,2))="20","CS",IF((MID(E1379,5,2))="21","MA-ENG(P)",IF((MID(E1379,5,2))="22","MA-ENG(F)",IF((MID(E1379,5,2))="23","TE",IF((MID(E1379,5,2))="24","JMC",IF((MID(E1379,5,2))="25","MS-CSE",IF((MID(E1379,5,2))="26","LLB(H)",IF((MID(E1379,5,2))="27","BRE",IF((MID(E1379,5,2))="28","MSS-JMC",IF((MID(E1379,5,2))="29","PHARMACY",IF((MID(E1379,5,2))="30","ESDM",IF((MID(E1379,5,2))="31","MS-ETE",IF((MID(E1379,5,2))="32","MS-TE",IF((MID(E1379,5,2))="33","EEE",IF((MID(E1379,5,2))="34","NFE",IF((MID(E1379,5,2))="35","SWE",IF((MID(E1379,5,2))="36","LLB(P)",IF((MID(E1379,5,2))="37","LLM(Pre)",IF((MID(E1379,5,2))="38","LLM(F)",IF((MID(E1379,5,2))="39","ICT",IF((MID(E1379,5,2))="40","MTCA",IF((MID(E1379,5,2))="41","MS-PH",IF((MID(E1379,5,2))="42","ARCH",IF((MID(E1379,5,2))="43","THM",IF((MID(E1379,5,2))="44","MS-SWE",IF((MID(E1379,5,2))="45","ENTRE",IF((MID(E1379,5,2))="46","M-PHARM",IF((MID(E1379,5,2))="47","CIVIL-ENG",0)))))))))))))))))))))))))))))))))))))</f>
        <v/>
      </c>
      <c r="G1379" s="90">
        <f>IF((LEFT(E1379,3))="063","Fall-2006",IF((LEFT(E1379,3))="071","Spring-2007",IF((LEFT(E1379,3))="072","Summer-2007",IF((LEFT(E1379,3))="073","Fall-2007",IF((LEFT(E1379,3))="081","Spring-2008",IF((LEFT(E1379,3))="082","Summer-2008",IF((LEFT(E1379,3))="083","Fall-2008",IF((LEFT(E1379,3))="091","Spring-2009",IF((LEFT(E1379,3))="092","Summer-2009",IF((LEFT(E1379,3))="093","Fall-2009",IF((LEFT(E1379,3))="101","Spring-2010",IF((LEFT(E1379,3))="102","Summer-2010",IF((LEFT(E1379,3))="103","Fall-2010",IF((LEFT(E1379,3))="111","Spring-2011",IF((LEFT(E1379,3))="112","Summer-2011",IF((LEFT(E1379,3))="113","Fall-2011",IF((LEFT(E1379,3))="121","Spring-2012",IF((LEFT(E1379,3))="122","Summer-2012",IF((LEFT(E1379,3))="123","Fall-2012",IF((LEFT(E1379,3))="131","Spring-2013",IF((LEFT(E1379,3))="132","Summer-2013",IF((LEFT(E1379,3))="133","Fall-2013",IF((LEFT(E1379,3))="141","Spring-2014",IF((LEFT(E1379,3))="142","Summer-2014",IF((LEFT(E1379,3))="143","Fall-2014",0)))))))))))))))))))))))))</f>
        <v/>
      </c>
      <c r="H1379" s="85" t="inlineStr">
        <is>
          <t>Fall-2014</t>
        </is>
      </c>
      <c r="I1379" s="85" t="inlineStr">
        <is>
          <t>-</t>
        </is>
      </c>
      <c r="J1379" s="85" t="inlineStr">
        <is>
          <t>-</t>
        </is>
      </c>
      <c r="K1379" s="90" t="inlineStr">
        <is>
          <t>81/3 Sukrabad, Dhaka</t>
        </is>
      </c>
      <c r="L1379" s="90" t="inlineStr">
        <is>
          <t>Vill: Ruhitanshi, Lakhai, PO: Lakhai, PS: Lakhai, Dist: Habiganj</t>
        </is>
      </c>
      <c r="M1379" s="120" t="inlineStr">
        <is>
          <t>01737976311/01674563431</t>
        </is>
      </c>
      <c r="N1379" s="88">
        <f>HYPERLINK("mailto:golam.kibria.shaun@gmail.com","golam.kibria.shaun@gmail.com")</f>
        <v/>
      </c>
      <c r="O1379" s="89" t="n"/>
      <c r="P1379" s="89" t="n"/>
      <c r="Q1379" s="89" t="n"/>
      <c r="R1379" s="89" t="n"/>
      <c r="S1379" s="89" t="n"/>
      <c r="T1379" s="89" t="n"/>
      <c r="U1379" s="89" t="n"/>
      <c r="V1379" s="89" t="n"/>
      <c r="W1379" s="89" t="n"/>
      <c r="X1379" s="89" t="n"/>
      <c r="Y1379" s="89" t="n"/>
      <c r="Z1379" s="89" t="n"/>
      <c r="AA1379" s="89" t="n"/>
      <c r="AB1379" s="89" t="n"/>
    </row>
    <row customHeight="1" ht="15" r="1380" s="161">
      <c r="A1380" s="84" t="n"/>
      <c r="B1380" s="85" t="n">
        <v>1383</v>
      </c>
      <c r="C1380" s="85" t="n"/>
      <c r="D1380" s="86" t="inlineStr">
        <is>
          <t>Md. Abdus Samad</t>
        </is>
      </c>
      <c r="E1380" s="86" t="inlineStr">
        <is>
          <t>113-23-2749</t>
        </is>
      </c>
      <c r="F1380" s="49">
        <f>IF((MID(E1380,5,2))="10","ENG",IF((MID(E1380,5,2))="11","BBA",IF((MID(E1380,5,2))="12","MBA(E)",IF((MID(E1380,5,2))="14","MBA",IF((MID(E1380,5,2))="15","CSE",IF((MID(E1380,5,2))="16","CIS",IF((MID(E1380,5,2))="17","MS-MIS",IF((MID(E1380,5,2))="18","B.COM",IF((MID(E1380,5,2))="19","ETE",IF((MID(E1380,5,2))="20","CS",IF((MID(E1380,5,2))="21","MA-ENG(P)",IF((MID(E1380,5,2))="22","MA-ENG(F)",IF((MID(E1380,5,2))="23","TE",IF((MID(E1380,5,2))="24","JMC",IF((MID(E1380,5,2))="25","MS-CSE",IF((MID(E1380,5,2))="26","LLB(H)",IF((MID(E1380,5,2))="27","BRE",IF((MID(E1380,5,2))="28","MSS-JMC",IF((MID(E1380,5,2))="29","PHARMACY",IF((MID(E1380,5,2))="30","ESDM",IF((MID(E1380,5,2))="31","MS-ETE",IF((MID(E1380,5,2))="32","MS-TE",IF((MID(E1380,5,2))="33","EEE",IF((MID(E1380,5,2))="34","NFE",IF((MID(E1380,5,2))="35","SWE",IF((MID(E1380,5,2))="36","LLB(P)",IF((MID(E1380,5,2))="37","LLM(Pre)",IF((MID(E1380,5,2))="38","LLM(F)",IF((MID(E1380,5,2))="39","ICT",IF((MID(E1380,5,2))="40","MTCA",IF((MID(E1380,5,2))="41","MS-PH",IF((MID(E1380,5,2))="42","ARCH",IF((MID(E1380,5,2))="43","THM",IF((MID(E1380,5,2))="44","MS-SWE",IF((MID(E1380,5,2))="45","ENTRE",IF((MID(E1380,5,2))="46","M-PHARM",IF((MID(E1380,5,2))="47","CIVIL-ENG",0)))))))))))))))))))))))))))))))))))))</f>
        <v/>
      </c>
      <c r="G1380" s="90">
        <f>IF((LEFT(E1380,3))="063","Fall-2006",IF((LEFT(E1380,3))="071","Spring-2007",IF((LEFT(E1380,3))="072","Summer-2007",IF((LEFT(E1380,3))="073","Fall-2007",IF((LEFT(E1380,3))="081","Spring-2008",IF((LEFT(E1380,3))="082","Summer-2008",IF((LEFT(E1380,3))="083","Fall-2008",IF((LEFT(E1380,3))="091","Spring-2009",IF((LEFT(E1380,3))="092","Summer-2009",IF((LEFT(E1380,3))="093","Fall-2009",IF((LEFT(E1380,3))="101","Spring-2010",IF((LEFT(E1380,3))="102","Summer-2010",IF((LEFT(E1380,3))="103","Fall-2010",IF((LEFT(E1380,3))="111","Spring-2011",IF((LEFT(E1380,3))="112","Summer-2011",IF((LEFT(E1380,3))="113","Fall-2011",IF((LEFT(E1380,3))="121","Spring-2012",IF((LEFT(E1380,3))="122","Summer-2012",IF((LEFT(E1380,3))="123","Fall-2012",IF((LEFT(E1380,3))="131","Spring-2013",IF((LEFT(E1380,3))="132","Summer-2013",IF((LEFT(E1380,3))="133","Fall-2013",IF((LEFT(E1380,3))="141","Spring-2014",IF((LEFT(E1380,3))="142","Summer-2014",IF((LEFT(E1380,3))="143","Fall-2014",0)))))))))))))))))))))))))</f>
        <v/>
      </c>
      <c r="H1380" s="85" t="inlineStr">
        <is>
          <t>Spring-2015</t>
        </is>
      </c>
      <c r="I1380" s="85" t="inlineStr">
        <is>
          <t>Ha-Meem Group</t>
        </is>
      </c>
      <c r="J1380" s="85" t="inlineStr">
        <is>
          <t xml:space="preserve">IE Executive </t>
        </is>
      </c>
      <c r="K1380" s="85" t="inlineStr">
        <is>
          <t>Vill: Bahir Tangra, 
PO: Demra, Dist: Dhaka</t>
        </is>
      </c>
      <c r="L1380" s="85" t="inlineStr">
        <is>
          <t>Vill: South Sarifpur, PS: Sudharam, Dist: Noakhali</t>
        </is>
      </c>
      <c r="M1380" s="91" t="n">
        <v>1674011337</v>
      </c>
      <c r="N1380" s="92">
        <f>HYPERLINK("mailto:shawon890@gmail.com","shawon890@gmail.com")</f>
        <v/>
      </c>
      <c r="O1380" s="89" t="n"/>
      <c r="P1380" s="89" t="n"/>
      <c r="Q1380" s="89" t="n"/>
      <c r="R1380" s="89" t="n"/>
      <c r="S1380" s="89" t="n"/>
      <c r="T1380" s="89" t="n"/>
      <c r="U1380" s="89" t="n"/>
      <c r="V1380" s="89" t="n"/>
      <c r="W1380" s="89" t="n"/>
      <c r="X1380" s="89" t="n"/>
      <c r="Y1380" s="89" t="n"/>
      <c r="Z1380" s="89" t="n"/>
      <c r="AA1380" s="89" t="n"/>
      <c r="AB1380" s="89" t="n"/>
    </row>
    <row customHeight="1" ht="15" r="1381" s="161">
      <c r="A1381" s="84" t="n"/>
      <c r="B1381" s="85" t="n">
        <v>1384</v>
      </c>
      <c r="C1381" s="85" t="n"/>
      <c r="D1381" s="86" t="inlineStr">
        <is>
          <t>Md. Abdul Latif</t>
        </is>
      </c>
      <c r="E1381" s="86" t="inlineStr">
        <is>
          <t>113-33-788</t>
        </is>
      </c>
      <c r="F1381" s="49">
        <f>IF((MID(E1381,5,2))="10","ENG",IF((MID(E1381,5,2))="11","BBA",IF((MID(E1381,5,2))="12","MBA(E)",IF((MID(E1381,5,2))="14","MBA",IF((MID(E1381,5,2))="15","CSE",IF((MID(E1381,5,2))="16","CIS",IF((MID(E1381,5,2))="17","MS-MIS",IF((MID(E1381,5,2))="18","B.COM",IF((MID(E1381,5,2))="19","ETE",IF((MID(E1381,5,2))="20","CS",IF((MID(E1381,5,2))="21","MA-ENG(P)",IF((MID(E1381,5,2))="22","MA-ENG(F)",IF((MID(E1381,5,2))="23","TE",IF((MID(E1381,5,2))="24","JMC",IF((MID(E1381,5,2))="25","MS-CSE",IF((MID(E1381,5,2))="26","LLB(H)",IF((MID(E1381,5,2))="27","BRE",IF((MID(E1381,5,2))="28","MSS-JMC",IF((MID(E1381,5,2))="29","PHARMACY",IF((MID(E1381,5,2))="30","ESDM",IF((MID(E1381,5,2))="31","MS-ETE",IF((MID(E1381,5,2))="32","MS-TE",IF((MID(E1381,5,2))="33","EEE",IF((MID(E1381,5,2))="34","NFE",IF((MID(E1381,5,2))="35","SWE",IF((MID(E1381,5,2))="36","LLB(P)",IF((MID(E1381,5,2))="37","LLM(Pre)",IF((MID(E1381,5,2))="38","LLM(F)",IF((MID(E1381,5,2))="39","ICT",IF((MID(E1381,5,2))="40","MTCA",IF((MID(E1381,5,2))="41","MS-PH",IF((MID(E1381,5,2))="42","ARCH",IF((MID(E1381,5,2))="43","THM",IF((MID(E1381,5,2))="44","MS-SWE",IF((MID(E1381,5,2))="45","ENTRE",IF((MID(E1381,5,2))="46","M-PHARM",IF((MID(E1381,5,2))="47","CIVIL-ENG",0)))))))))))))))))))))))))))))))))))))</f>
        <v/>
      </c>
      <c r="G1381" s="90">
        <f>IF((LEFT(E1381,3))="063","Fall-2006",IF((LEFT(E1381,3))="071","Spring-2007",IF((LEFT(E1381,3))="072","Summer-2007",IF((LEFT(E1381,3))="073","Fall-2007",IF((LEFT(E1381,3))="081","Spring-2008",IF((LEFT(E1381,3))="082","Summer-2008",IF((LEFT(E1381,3))="083","Fall-2008",IF((LEFT(E1381,3))="091","Spring-2009",IF((LEFT(E1381,3))="092","Summer-2009",IF((LEFT(E1381,3))="093","Fall-2009",IF((LEFT(E1381,3))="101","Spring-2010",IF((LEFT(E1381,3))="102","Summer-2010",IF((LEFT(E1381,3))="103","Fall-2010",IF((LEFT(E1381,3))="111","Spring-2011",IF((LEFT(E1381,3))="112","Summer-2011",IF((LEFT(E1381,3))="113","Fall-2011",IF((LEFT(E1381,3))="121","Spring-2012",IF((LEFT(E1381,3))="122","Summer-2012",IF((LEFT(E1381,3))="123","Fall-2012",IF((LEFT(E1381,3))="131","Spring-2013",IF((LEFT(E1381,3))="132","Summer-2013",IF((LEFT(E1381,3))="133","Fall-2013",IF((LEFT(E1381,3))="141","Spring-2014",IF((LEFT(E1381,3))="142","Summer-2014",IF((LEFT(E1381,3))="143","Fall-2014",0)))))))))))))))))))))))))</f>
        <v/>
      </c>
      <c r="H1381" s="85" t="inlineStr">
        <is>
          <t>Spring-2015</t>
        </is>
      </c>
      <c r="I1381" s="85" t="inlineStr">
        <is>
          <t>-</t>
        </is>
      </c>
      <c r="J1381" s="85" t="inlineStr">
        <is>
          <t>-</t>
        </is>
      </c>
      <c r="K1381" s="90" t="inlineStr">
        <is>
          <t>Vill: Bamundi, PO: Chinakhara,
 P/S: Sujangra, Dist: Pabna</t>
        </is>
      </c>
      <c r="L1381" s="90" t="inlineStr">
        <is>
          <t>Vill: Bamundi, PO: Chinakhara, P/S: Sujangra, Dist: Pabna</t>
        </is>
      </c>
      <c r="M1381" s="120" t="n">
        <v>1723966984</v>
      </c>
      <c r="N1381" s="88">
        <f>HYPERLINK("mailto:latif33788@gmail.com","latif33788@gmail.com")</f>
        <v/>
      </c>
      <c r="O1381" s="89" t="n"/>
      <c r="P1381" s="89" t="n"/>
      <c r="Q1381" s="89" t="n"/>
      <c r="R1381" s="89" t="n"/>
      <c r="S1381" s="89" t="n"/>
      <c r="T1381" s="89" t="n"/>
      <c r="U1381" s="89" t="n"/>
      <c r="V1381" s="89" t="n"/>
      <c r="W1381" s="89" t="n"/>
      <c r="X1381" s="89" t="n"/>
      <c r="Y1381" s="89" t="n"/>
      <c r="Z1381" s="89" t="n"/>
      <c r="AA1381" s="89" t="n"/>
      <c r="AB1381" s="89" t="n"/>
    </row>
    <row customHeight="1" ht="15" r="1382" s="161">
      <c r="A1382" s="84" t="n"/>
      <c r="B1382" s="85" t="n">
        <v>1385</v>
      </c>
      <c r="C1382" s="85" t="n"/>
      <c r="D1382" s="86" t="inlineStr">
        <is>
          <t>Nishat Parvin</t>
        </is>
      </c>
      <c r="E1382" s="86" t="inlineStr">
        <is>
          <t>121-15-1695</t>
        </is>
      </c>
      <c r="F1382" s="49">
        <f>IF((MID(E1382,5,2))="10","ENG",IF((MID(E1382,5,2))="11","BBA",IF((MID(E1382,5,2))="12","MBA(E)",IF((MID(E1382,5,2))="14","MBA",IF((MID(E1382,5,2))="15","CSE",IF((MID(E1382,5,2))="16","CIS",IF((MID(E1382,5,2))="17","MS-MIS",IF((MID(E1382,5,2))="18","B.COM",IF((MID(E1382,5,2))="19","ETE",IF((MID(E1382,5,2))="20","CS",IF((MID(E1382,5,2))="21","MA-ENG(P)",IF((MID(E1382,5,2))="22","MA-ENG(F)",IF((MID(E1382,5,2))="23","TE",IF((MID(E1382,5,2))="24","JMC",IF((MID(E1382,5,2))="25","MS-CSE",IF((MID(E1382,5,2))="26","LLB(H)",IF((MID(E1382,5,2))="27","BRE",IF((MID(E1382,5,2))="28","MSS-JMC",IF((MID(E1382,5,2))="29","PHARMACY",IF((MID(E1382,5,2))="30","ESDM",IF((MID(E1382,5,2))="31","MS-ETE",IF((MID(E1382,5,2))="32","MS-TE",IF((MID(E1382,5,2))="33","EEE",IF((MID(E1382,5,2))="34","NFE",IF((MID(E1382,5,2))="35","SWE",IF((MID(E1382,5,2))="36","LLB(P)",IF((MID(E1382,5,2))="37","LLM(Pre)",IF((MID(E1382,5,2))="38","LLM(F)",IF((MID(E1382,5,2))="39","ICT",IF((MID(E1382,5,2))="40","MTCA",IF((MID(E1382,5,2))="41","MS-PH",IF((MID(E1382,5,2))="42","ARCH",IF((MID(E1382,5,2))="43","THM",IF((MID(E1382,5,2))="44","MS-SWE",IF((MID(E1382,5,2))="45","ENTRE",IF((MID(E1382,5,2))="46","M-PHARM",IF((MID(E1382,5,2))="47","CIVIL-ENG",0)))))))))))))))))))))))))))))))))))))</f>
        <v/>
      </c>
      <c r="G1382" s="90">
        <f>IF((LEFT(E1382,3))="063","Fall-2006",IF((LEFT(E1382,3))="071","Spring-2007",IF((LEFT(E1382,3))="072","Summer-2007",IF((LEFT(E1382,3))="073","Fall-2007",IF((LEFT(E1382,3))="081","Spring-2008",IF((LEFT(E1382,3))="082","Summer-2008",IF((LEFT(E1382,3))="083","Fall-2008",IF((LEFT(E1382,3))="091","Spring-2009",IF((LEFT(E1382,3))="092","Summer-2009",IF((LEFT(E1382,3))="093","Fall-2009",IF((LEFT(E1382,3))="101","Spring-2010",IF((LEFT(E1382,3))="102","Summer-2010",IF((LEFT(E1382,3))="103","Fall-2010",IF((LEFT(E1382,3))="111","Spring-2011",IF((LEFT(E1382,3))="112","Summer-2011",IF((LEFT(E1382,3))="113","Fall-2011",IF((LEFT(E1382,3))="121","Spring-2012",IF((LEFT(E1382,3))="122","Summer-2012",IF((LEFT(E1382,3))="123","Fall-2012",IF((LEFT(E1382,3))="131","Spring-2013",IF((LEFT(E1382,3))="132","Summer-2013",IF((LEFT(E1382,3))="133","Fall-2013",IF((LEFT(E1382,3))="141","Spring-2014",IF((LEFT(E1382,3))="142","Summer-2014",IF((LEFT(E1382,3))="143","Fall-2014",0)))))))))))))))))))))))))</f>
        <v/>
      </c>
      <c r="H1382" s="85" t="inlineStr">
        <is>
          <t>Summer-2015</t>
        </is>
      </c>
      <c r="I1382" s="85" t="inlineStr">
        <is>
          <t>-</t>
        </is>
      </c>
      <c r="J1382" s="85" t="inlineStr">
        <is>
          <t>-</t>
        </is>
      </c>
      <c r="K1382" s="90" t="inlineStr">
        <is>
          <t>House: 24, Road: 2,
 Shekhertek, Adabar, Dhaka</t>
        </is>
      </c>
      <c r="L1382" s="90" t="inlineStr">
        <is>
          <t>Magura, Natun Bazar</t>
        </is>
      </c>
      <c r="M1382" s="120" t="n">
        <v>1912576633</v>
      </c>
      <c r="N1382" s="88">
        <f>HYPERLINK("mailto:nishatparvin27@yahoo.com","nishatparvin27@yahoo.com")</f>
        <v/>
      </c>
      <c r="O1382" s="89" t="n"/>
      <c r="P1382" s="89" t="n"/>
      <c r="Q1382" s="89" t="n"/>
      <c r="R1382" s="89" t="n"/>
      <c r="S1382" s="89" t="n"/>
      <c r="T1382" s="89" t="n"/>
      <c r="U1382" s="89" t="n"/>
      <c r="V1382" s="89" t="n"/>
      <c r="W1382" s="89" t="n"/>
      <c r="X1382" s="89" t="n"/>
      <c r="Y1382" s="89" t="n"/>
      <c r="Z1382" s="89" t="n"/>
      <c r="AA1382" s="89" t="n"/>
      <c r="AB1382" s="89" t="n"/>
    </row>
    <row customHeight="1" ht="15" r="1383" s="161">
      <c r="A1383" s="84" t="n"/>
      <c r="B1383" s="85" t="n">
        <v>1386</v>
      </c>
      <c r="C1383" s="85" t="n"/>
      <c r="D1383" s="86" t="inlineStr">
        <is>
          <t xml:space="preserve">Nigar Parvin </t>
        </is>
      </c>
      <c r="E1383" s="86" t="inlineStr">
        <is>
          <t>121-15-1696</t>
        </is>
      </c>
      <c r="F1383" s="49">
        <f>IF((MID(E1383,5,2))="10","ENG",IF((MID(E1383,5,2))="11","BBA",IF((MID(E1383,5,2))="12","MBA(E)",IF((MID(E1383,5,2))="14","MBA",IF((MID(E1383,5,2))="15","CSE",IF((MID(E1383,5,2))="16","CIS",IF((MID(E1383,5,2))="17","MS-MIS",IF((MID(E1383,5,2))="18","B.COM",IF((MID(E1383,5,2))="19","ETE",IF((MID(E1383,5,2))="20","CS",IF((MID(E1383,5,2))="21","MA-ENG(P)",IF((MID(E1383,5,2))="22","MA-ENG(F)",IF((MID(E1383,5,2))="23","TE",IF((MID(E1383,5,2))="24","JMC",IF((MID(E1383,5,2))="25","MS-CSE",IF((MID(E1383,5,2))="26","LLB(H)",IF((MID(E1383,5,2))="27","BRE",IF((MID(E1383,5,2))="28","MSS-JMC",IF((MID(E1383,5,2))="29","PHARMACY",IF((MID(E1383,5,2))="30","ESDM",IF((MID(E1383,5,2))="31","MS-ETE",IF((MID(E1383,5,2))="32","MS-TE",IF((MID(E1383,5,2))="33","EEE",IF((MID(E1383,5,2))="34","NFE",IF((MID(E1383,5,2))="35","SWE",IF((MID(E1383,5,2))="36","LLB(P)",IF((MID(E1383,5,2))="37","LLM(Pre)",IF((MID(E1383,5,2))="38","LLM(F)",IF((MID(E1383,5,2))="39","ICT",IF((MID(E1383,5,2))="40","MTCA",IF((MID(E1383,5,2))="41","MS-PH",IF((MID(E1383,5,2))="42","ARCH",IF((MID(E1383,5,2))="43","THM",IF((MID(E1383,5,2))="44","MS-SWE",IF((MID(E1383,5,2))="45","ENTRE",IF((MID(E1383,5,2))="46","M-PHARM",IF((MID(E1383,5,2))="47","CIVIL-ENG",0)))))))))))))))))))))))))))))))))))))</f>
        <v/>
      </c>
      <c r="G1383" s="90">
        <f>IF((LEFT(E1383,3))="063","Fall-2006",IF((LEFT(E1383,3))="071","Spring-2007",IF((LEFT(E1383,3))="072","Summer-2007",IF((LEFT(E1383,3))="073","Fall-2007",IF((LEFT(E1383,3))="081","Spring-2008",IF((LEFT(E1383,3))="082","Summer-2008",IF((LEFT(E1383,3))="083","Fall-2008",IF((LEFT(E1383,3))="091","Spring-2009",IF((LEFT(E1383,3))="092","Summer-2009",IF((LEFT(E1383,3))="093","Fall-2009",IF((LEFT(E1383,3))="101","Spring-2010",IF((LEFT(E1383,3))="102","Summer-2010",IF((LEFT(E1383,3))="103","Fall-2010",IF((LEFT(E1383,3))="111","Spring-2011",IF((LEFT(E1383,3))="112","Summer-2011",IF((LEFT(E1383,3))="113","Fall-2011",IF((LEFT(E1383,3))="121","Spring-2012",IF((LEFT(E1383,3))="122","Summer-2012",IF((LEFT(E1383,3))="123","Fall-2012",IF((LEFT(E1383,3))="131","Spring-2013",IF((LEFT(E1383,3))="132","Summer-2013",IF((LEFT(E1383,3))="133","Fall-2013",IF((LEFT(E1383,3))="141","Spring-2014",IF((LEFT(E1383,3))="142","Summer-2014",IF((LEFT(E1383,3))="143","Fall-2014",0)))))))))))))))))))))))))</f>
        <v/>
      </c>
      <c r="H1383" s="85" t="inlineStr">
        <is>
          <t>Summer-2015</t>
        </is>
      </c>
      <c r="I1383" s="85" t="inlineStr">
        <is>
          <t>-</t>
        </is>
      </c>
      <c r="J1383" s="85" t="inlineStr">
        <is>
          <t>-</t>
        </is>
      </c>
      <c r="K1383" s="90" t="inlineStr">
        <is>
          <t>House-347/3-A, Road: 
6 Purbo Kazipara, Mirpur, 
Dhaka-1216</t>
        </is>
      </c>
      <c r="L1383" s="90" t="inlineStr">
        <is>
          <t>Magura, Natun Bazar</t>
        </is>
      </c>
      <c r="M1383" s="120" t="n">
        <v>1790700749</v>
      </c>
      <c r="N1383" s="88">
        <f>HYPERLINK("mailto:tonny585353@yahoo.com","tonny585353@yahoo.com")</f>
        <v/>
      </c>
      <c r="O1383" s="89" t="n"/>
      <c r="P1383" s="89" t="n"/>
      <c r="Q1383" s="89" t="n"/>
      <c r="R1383" s="89" t="n"/>
      <c r="S1383" s="89" t="n"/>
      <c r="T1383" s="89" t="n"/>
      <c r="U1383" s="89" t="n"/>
      <c r="V1383" s="89" t="n"/>
      <c r="W1383" s="89" t="n"/>
      <c r="X1383" s="89" t="n"/>
      <c r="Y1383" s="89" t="n"/>
      <c r="Z1383" s="89" t="n"/>
      <c r="AA1383" s="89" t="n"/>
      <c r="AB1383" s="89" t="n"/>
    </row>
    <row customHeight="1" ht="15" r="1384" s="161">
      <c r="A1384" s="84" t="n"/>
      <c r="B1384" s="85" t="n">
        <v>1387</v>
      </c>
      <c r="C1384" s="85" t="n"/>
      <c r="D1384" s="86" t="inlineStr">
        <is>
          <t>S.M. Rokibul Islam</t>
        </is>
      </c>
      <c r="E1384" s="86" t="inlineStr">
        <is>
          <t>113-33-772</t>
        </is>
      </c>
      <c r="F1384" s="49">
        <f>IF((MID(E1384,5,2))="10","ENG",IF((MID(E1384,5,2))="11","BBA",IF((MID(E1384,5,2))="12","MBA(E)",IF((MID(E1384,5,2))="14","MBA",IF((MID(E1384,5,2))="15","CSE",IF((MID(E1384,5,2))="16","CIS",IF((MID(E1384,5,2))="17","MS-MIS",IF((MID(E1384,5,2))="18","B.COM",IF((MID(E1384,5,2))="19","ETE",IF((MID(E1384,5,2))="20","CS",IF((MID(E1384,5,2))="21","MA-ENG(P)",IF((MID(E1384,5,2))="22","MA-ENG(F)",IF((MID(E1384,5,2))="23","TE",IF((MID(E1384,5,2))="24","JMC",IF((MID(E1384,5,2))="25","MS-CSE",IF((MID(E1384,5,2))="26","LLB(H)",IF((MID(E1384,5,2))="27","BRE",IF((MID(E1384,5,2))="28","MSS-JMC",IF((MID(E1384,5,2))="29","PHARMACY",IF((MID(E1384,5,2))="30","ESDM",IF((MID(E1384,5,2))="31","MS-ETE",IF((MID(E1384,5,2))="32","MS-TE",IF((MID(E1384,5,2))="33","EEE",IF((MID(E1384,5,2))="34","NFE",IF((MID(E1384,5,2))="35","SWE",IF((MID(E1384,5,2))="36","LLB(P)",IF((MID(E1384,5,2))="37","LLM(Pre)",IF((MID(E1384,5,2))="38","LLM(F)",IF((MID(E1384,5,2))="39","ICT",IF((MID(E1384,5,2))="40","MTCA",IF((MID(E1384,5,2))="41","MS-PH",IF((MID(E1384,5,2))="42","ARCH",IF((MID(E1384,5,2))="43","THM",IF((MID(E1384,5,2))="44","MS-SWE",IF((MID(E1384,5,2))="45","ENTRE",IF((MID(E1384,5,2))="46","M-PHARM",IF((MID(E1384,5,2))="47","CIVIL-ENG",0)))))))))))))))))))))))))))))))))))))</f>
        <v/>
      </c>
      <c r="G1384" s="90">
        <f>IF((LEFT(E1384,3))="063","Fall-2006",IF((LEFT(E1384,3))="071","Spring-2007",IF((LEFT(E1384,3))="072","Summer-2007",IF((LEFT(E1384,3))="073","Fall-2007",IF((LEFT(E1384,3))="081","Spring-2008",IF((LEFT(E1384,3))="082","Summer-2008",IF((LEFT(E1384,3))="083","Fall-2008",IF((LEFT(E1384,3))="091","Spring-2009",IF((LEFT(E1384,3))="092","Summer-2009",IF((LEFT(E1384,3))="093","Fall-2009",IF((LEFT(E1384,3))="101","Spring-2010",IF((LEFT(E1384,3))="102","Summer-2010",IF((LEFT(E1384,3))="103","Fall-2010",IF((LEFT(E1384,3))="111","Spring-2011",IF((LEFT(E1384,3))="112","Summer-2011",IF((LEFT(E1384,3))="113","Fall-2011",IF((LEFT(E1384,3))="121","Spring-2012",IF((LEFT(E1384,3))="122","Summer-2012",IF((LEFT(E1384,3))="123","Fall-2012",IF((LEFT(E1384,3))="131","Spring-2013",IF((LEFT(E1384,3))="132","Summer-2013",IF((LEFT(E1384,3))="133","Fall-2013",IF((LEFT(E1384,3))="141","Spring-2014",IF((LEFT(E1384,3))="142","Summer-2014",IF((LEFT(E1384,3))="143","Fall-2014",0)))))))))))))))))))))))))</f>
        <v/>
      </c>
      <c r="H1384" s="85" t="inlineStr">
        <is>
          <t>Fall-2014</t>
        </is>
      </c>
      <c r="I1384" s="85" t="inlineStr">
        <is>
          <t>Bangladesh Power
 Development Board</t>
        </is>
      </c>
      <c r="J1384" s="85" t="inlineStr">
        <is>
          <t>Asst. Engineer</t>
        </is>
      </c>
      <c r="K1384" s="85" t="inlineStr">
        <is>
          <t>Road:4, House: 03, Kadirabad 
Housing Katashur, Mohammadpur</t>
        </is>
      </c>
      <c r="L1384" s="85" t="inlineStr">
        <is>
          <t>Vill: Mohishakola, PO: Notun Mirpur, UP: Bera, Dist: Pabna</t>
        </is>
      </c>
      <c r="M1384" s="91" t="n">
        <v>1715608686</v>
      </c>
      <c r="N1384" s="92">
        <f>HYPERLINK("mailto:rokibulislam8686@gmail.com","rokibulislam8686@gmail.com")</f>
        <v/>
      </c>
      <c r="O1384" s="89" t="n"/>
      <c r="P1384" s="89" t="n"/>
      <c r="Q1384" s="89" t="n"/>
      <c r="R1384" s="89" t="n"/>
      <c r="S1384" s="89" t="n"/>
      <c r="T1384" s="89" t="n"/>
      <c r="U1384" s="89" t="n"/>
      <c r="V1384" s="89" t="n"/>
      <c r="W1384" s="89" t="n"/>
      <c r="X1384" s="89" t="n"/>
      <c r="Y1384" s="89" t="n"/>
      <c r="Z1384" s="89" t="n"/>
      <c r="AA1384" s="89" t="n"/>
      <c r="AB1384" s="89" t="n"/>
    </row>
    <row customHeight="1" ht="15" r="1385" s="161">
      <c r="A1385" s="84" t="n"/>
      <c r="B1385" s="85" t="n">
        <v>1388</v>
      </c>
      <c r="C1385" s="85" t="n"/>
      <c r="D1385" s="86" t="inlineStr">
        <is>
          <t>Eva Roy</t>
        </is>
      </c>
      <c r="E1385" s="86" t="inlineStr">
        <is>
          <t>121-15-1619</t>
        </is>
      </c>
      <c r="F1385" s="49">
        <f>IF((MID(E1385,5,2))="10","ENG",IF((MID(E1385,5,2))="11","BBA",IF((MID(E1385,5,2))="12","MBA(E)",IF((MID(E1385,5,2))="14","MBA",IF((MID(E1385,5,2))="15","CSE",IF((MID(E1385,5,2))="16","CIS",IF((MID(E1385,5,2))="17","MS-MIS",IF((MID(E1385,5,2))="18","B.COM",IF((MID(E1385,5,2))="19","ETE",IF((MID(E1385,5,2))="20","CS",IF((MID(E1385,5,2))="21","MA-ENG(P)",IF((MID(E1385,5,2))="22","MA-ENG(F)",IF((MID(E1385,5,2))="23","TE",IF((MID(E1385,5,2))="24","JMC",IF((MID(E1385,5,2))="25","MS-CSE",IF((MID(E1385,5,2))="26","LLB(H)",IF((MID(E1385,5,2))="27","BRE",IF((MID(E1385,5,2))="28","MSS-JMC",IF((MID(E1385,5,2))="29","PHARMACY",IF((MID(E1385,5,2))="30","ESDM",IF((MID(E1385,5,2))="31","MS-ETE",IF((MID(E1385,5,2))="32","MS-TE",IF((MID(E1385,5,2))="33","EEE",IF((MID(E1385,5,2))="34","NFE",IF((MID(E1385,5,2))="35","SWE",IF((MID(E1385,5,2))="36","LLB(P)",IF((MID(E1385,5,2))="37","LLM(Pre)",IF((MID(E1385,5,2))="38","LLM(F)",IF((MID(E1385,5,2))="39","ICT",IF((MID(E1385,5,2))="40","MTCA",IF((MID(E1385,5,2))="41","MS-PH",IF((MID(E1385,5,2))="42","ARCH",IF((MID(E1385,5,2))="43","THM",IF((MID(E1385,5,2))="44","MS-SWE",IF((MID(E1385,5,2))="45","ENTRE",IF((MID(E1385,5,2))="46","M-PHARM",IF((MID(E1385,5,2))="47","CIVIL-ENG",0)))))))))))))))))))))))))))))))))))))</f>
        <v/>
      </c>
      <c r="G1385" s="90">
        <f>IF((LEFT(E1385,3))="063","Fall-2006",IF((LEFT(E1385,3))="071","Spring-2007",IF((LEFT(E1385,3))="072","Summer-2007",IF((LEFT(E1385,3))="073","Fall-2007",IF((LEFT(E1385,3))="081","Spring-2008",IF((LEFT(E1385,3))="082","Summer-2008",IF((LEFT(E1385,3))="083","Fall-2008",IF((LEFT(E1385,3))="091","Spring-2009",IF((LEFT(E1385,3))="092","Summer-2009",IF((LEFT(E1385,3))="093","Fall-2009",IF((LEFT(E1385,3))="101","Spring-2010",IF((LEFT(E1385,3))="102","Summer-2010",IF((LEFT(E1385,3))="103","Fall-2010",IF((LEFT(E1385,3))="111","Spring-2011",IF((LEFT(E1385,3))="112","Summer-2011",IF((LEFT(E1385,3))="113","Fall-2011",IF((LEFT(E1385,3))="121","Spring-2012",IF((LEFT(E1385,3))="122","Summer-2012",IF((LEFT(E1385,3))="123","Fall-2012",IF((LEFT(E1385,3))="131","Spring-2013",IF((LEFT(E1385,3))="132","Summer-2013",IF((LEFT(E1385,3))="133","Fall-2013",IF((LEFT(E1385,3))="141","Spring-2014",IF((LEFT(E1385,3))="142","Summer-2014",IF((LEFT(E1385,3))="143","Fall-2014",0)))))))))))))))))))))))))</f>
        <v/>
      </c>
      <c r="H1385" s="85" t="inlineStr">
        <is>
          <t>Summer-2015</t>
        </is>
      </c>
      <c r="I1385" s="85" t="inlineStr">
        <is>
          <t>-</t>
        </is>
      </c>
      <c r="J1385" s="85" t="inlineStr">
        <is>
          <t>-</t>
        </is>
      </c>
      <c r="K1385" s="90" t="inlineStr">
        <is>
          <t>310, Maskanda, 
Mymensingh</t>
        </is>
      </c>
      <c r="L1385" s="90" t="inlineStr">
        <is>
          <t>Vill: S. Goigonda, PO: Taraganj, PS: Ghatail, Dist: Tangail</t>
        </is>
      </c>
      <c r="M1385" s="120" t="n">
        <v>1914879285</v>
      </c>
      <c r="N1385" s="88">
        <f>HYPERLINK("mailto:evroymon@gmail.com","evroymon@gmail.com")</f>
        <v/>
      </c>
      <c r="O1385" s="89" t="n"/>
      <c r="P1385" s="89" t="n"/>
      <c r="Q1385" s="89" t="n"/>
      <c r="R1385" s="89" t="n"/>
      <c r="S1385" s="89" t="n"/>
      <c r="T1385" s="89" t="n"/>
      <c r="U1385" s="89" t="n"/>
      <c r="V1385" s="89" t="n"/>
      <c r="W1385" s="89" t="n"/>
      <c r="X1385" s="89" t="n"/>
      <c r="Y1385" s="89" t="n"/>
      <c r="Z1385" s="89" t="n"/>
      <c r="AA1385" s="89" t="n"/>
      <c r="AB1385" s="89" t="n"/>
    </row>
    <row customHeight="1" ht="15" r="1386" s="161">
      <c r="A1386" s="84" t="n"/>
      <c r="B1386" s="85" t="n">
        <v>1389</v>
      </c>
      <c r="C1386" s="85" t="n"/>
      <c r="D1386" s="86" t="inlineStr">
        <is>
          <t xml:space="preserve">Md. Abu Yousuf </t>
        </is>
      </c>
      <c r="E1386" s="86" t="inlineStr">
        <is>
          <t>121-15-1781</t>
        </is>
      </c>
      <c r="F1386" s="49">
        <f>IF((MID(E1386,5,2))="10","ENG",IF((MID(E1386,5,2))="11","BBA",IF((MID(E1386,5,2))="12","MBA(E)",IF((MID(E1386,5,2))="14","MBA",IF((MID(E1386,5,2))="15","CSE",IF((MID(E1386,5,2))="16","CIS",IF((MID(E1386,5,2))="17","MS-MIS",IF((MID(E1386,5,2))="18","B.COM",IF((MID(E1386,5,2))="19","ETE",IF((MID(E1386,5,2))="20","CS",IF((MID(E1386,5,2))="21","MA-ENG(P)",IF((MID(E1386,5,2))="22","MA-ENG(F)",IF((MID(E1386,5,2))="23","TE",IF((MID(E1386,5,2))="24","JMC",IF((MID(E1386,5,2))="25","MS-CSE",IF((MID(E1386,5,2))="26","LLB(H)",IF((MID(E1386,5,2))="27","BRE",IF((MID(E1386,5,2))="28","MSS-JMC",IF((MID(E1386,5,2))="29","PHARMACY",IF((MID(E1386,5,2))="30","ESDM",IF((MID(E1386,5,2))="31","MS-ETE",IF((MID(E1386,5,2))="32","MS-TE",IF((MID(E1386,5,2))="33","EEE",IF((MID(E1386,5,2))="34","NFE",IF((MID(E1386,5,2))="35","SWE",IF((MID(E1386,5,2))="36","LLB(P)",IF((MID(E1386,5,2))="37","LLM(Pre)",IF((MID(E1386,5,2))="38","LLM(F)",IF((MID(E1386,5,2))="39","ICT",IF((MID(E1386,5,2))="40","MTCA",IF((MID(E1386,5,2))="41","MS-PH",IF((MID(E1386,5,2))="42","ARCH",IF((MID(E1386,5,2))="43","THM",IF((MID(E1386,5,2))="44","MS-SWE",IF((MID(E1386,5,2))="45","ENTRE",IF((MID(E1386,5,2))="46","M-PHARM",IF((MID(E1386,5,2))="47","CIVIL-ENG",0)))))))))))))))))))))))))))))))))))))</f>
        <v/>
      </c>
      <c r="G1386" s="90">
        <f>IF((LEFT(E1386,3))="063","Fall-2006",IF((LEFT(E1386,3))="071","Spring-2007",IF((LEFT(E1386,3))="072","Summer-2007",IF((LEFT(E1386,3))="073","Fall-2007",IF((LEFT(E1386,3))="081","Spring-2008",IF((LEFT(E1386,3))="082","Summer-2008",IF((LEFT(E1386,3))="083","Fall-2008",IF((LEFT(E1386,3))="091","Spring-2009",IF((LEFT(E1386,3))="092","Summer-2009",IF((LEFT(E1386,3))="093","Fall-2009",IF((LEFT(E1386,3))="101","Spring-2010",IF((LEFT(E1386,3))="102","Summer-2010",IF((LEFT(E1386,3))="103","Fall-2010",IF((LEFT(E1386,3))="111","Spring-2011",IF((LEFT(E1386,3))="112","Summer-2011",IF((LEFT(E1386,3))="113","Fall-2011",IF((LEFT(E1386,3))="121","Spring-2012",IF((LEFT(E1386,3))="122","Summer-2012",IF((LEFT(E1386,3))="123","Fall-2012",IF((LEFT(E1386,3))="131","Spring-2013",IF((LEFT(E1386,3))="132","Summer-2013",IF((LEFT(E1386,3))="133","Fall-2013",IF((LEFT(E1386,3))="141","Spring-2014",IF((LEFT(E1386,3))="142","Summer-2014",IF((LEFT(E1386,3))="143","Fall-2014",0)))))))))))))))))))))))))</f>
        <v/>
      </c>
      <c r="H1386" s="85" t="inlineStr">
        <is>
          <t>Spring-2015</t>
        </is>
      </c>
      <c r="I1386" s="85" t="inlineStr">
        <is>
          <t>-</t>
        </is>
      </c>
      <c r="J1386" s="85" t="inlineStr">
        <is>
          <t>-</t>
        </is>
      </c>
      <c r="K1386" s="90" t="inlineStr">
        <is>
          <t>East Razabazar, 
59/2A, Dhaka</t>
        </is>
      </c>
      <c r="L1386" s="90" t="inlineStr">
        <is>
          <t>Vill: Gonaiahatty, PO: Bonpara, Dist: Natore</t>
        </is>
      </c>
      <c r="M1386" s="120" t="n">
        <v>1724739377</v>
      </c>
      <c r="N1386" s="88">
        <f>HYPERLINK("mailto:sami739377@gmail.com","sami739377@gmail.com")</f>
        <v/>
      </c>
      <c r="O1386" s="89" t="n"/>
      <c r="P1386" s="89" t="n"/>
      <c r="Q1386" s="89" t="n"/>
      <c r="R1386" s="89" t="n"/>
      <c r="S1386" s="89" t="n"/>
      <c r="T1386" s="89" t="n"/>
      <c r="U1386" s="89" t="n"/>
      <c r="V1386" s="89" t="n"/>
      <c r="W1386" s="89" t="n"/>
      <c r="X1386" s="89" t="n"/>
      <c r="Y1386" s="89" t="n"/>
      <c r="Z1386" s="89" t="n"/>
      <c r="AA1386" s="89" t="n"/>
      <c r="AB1386" s="89" t="n"/>
    </row>
    <row customHeight="1" ht="15" r="1387" s="161">
      <c r="A1387" s="84" t="n"/>
      <c r="B1387" s="85" t="n">
        <v>1390</v>
      </c>
      <c r="C1387" s="85" t="n"/>
      <c r="D1387" s="86" t="inlineStr">
        <is>
          <t>Kazi Abdur Rahman</t>
        </is>
      </c>
      <c r="E1387" s="86" t="inlineStr">
        <is>
          <t>141-14-1393</t>
        </is>
      </c>
      <c r="F1387" s="49">
        <f>IF((MID(E1387,5,2))="10","ENG",IF((MID(E1387,5,2))="11","BBA",IF((MID(E1387,5,2))="12","MBA(E)",IF((MID(E1387,5,2))="14","MBA",IF((MID(E1387,5,2))="15","CSE",IF((MID(E1387,5,2))="16","CIS",IF((MID(E1387,5,2))="17","MS-MIS",IF((MID(E1387,5,2))="18","B.COM",IF((MID(E1387,5,2))="19","ETE",IF((MID(E1387,5,2))="20","CS",IF((MID(E1387,5,2))="21","MA-ENG(P)",IF((MID(E1387,5,2))="22","MA-ENG(F)",IF((MID(E1387,5,2))="23","TE",IF((MID(E1387,5,2))="24","JMC",IF((MID(E1387,5,2))="25","MS-CSE",IF((MID(E1387,5,2))="26","LLB(H)",IF((MID(E1387,5,2))="27","BRE",IF((MID(E1387,5,2))="28","MSS-JMC",IF((MID(E1387,5,2))="29","PHARMACY",IF((MID(E1387,5,2))="30","ESDM",IF((MID(E1387,5,2))="31","MS-ETE",IF((MID(E1387,5,2))="32","MS-TE",IF((MID(E1387,5,2))="33","EEE",IF((MID(E1387,5,2))="34","NFE",IF((MID(E1387,5,2))="35","SWE",IF((MID(E1387,5,2))="36","LLB(P)",IF((MID(E1387,5,2))="37","LLM(Pre)",IF((MID(E1387,5,2))="38","LLM(F)",IF((MID(E1387,5,2))="39","ICT",IF((MID(E1387,5,2))="40","MTCA",IF((MID(E1387,5,2))="41","MS-PH",IF((MID(E1387,5,2))="42","ARCH",IF((MID(E1387,5,2))="43","THM",IF((MID(E1387,5,2))="44","MS-SWE",IF((MID(E1387,5,2))="45","ENTRE",IF((MID(E1387,5,2))="46","M-PHARM",IF((MID(E1387,5,2))="47","CIVIL-ENG",0)))))))))))))))))))))))))))))))))))))</f>
        <v/>
      </c>
      <c r="G1387" s="90">
        <f>IF((LEFT(E1387,3))="063","Fall-2006",IF((LEFT(E1387,3))="071","Spring-2007",IF((LEFT(E1387,3))="072","Summer-2007",IF((LEFT(E1387,3))="073","Fall-2007",IF((LEFT(E1387,3))="081","Spring-2008",IF((LEFT(E1387,3))="082","Summer-2008",IF((LEFT(E1387,3))="083","Fall-2008",IF((LEFT(E1387,3))="091","Spring-2009",IF((LEFT(E1387,3))="092","Summer-2009",IF((LEFT(E1387,3))="093","Fall-2009",IF((LEFT(E1387,3))="101","Spring-2010",IF((LEFT(E1387,3))="102","Summer-2010",IF((LEFT(E1387,3))="103","Fall-2010",IF((LEFT(E1387,3))="111","Spring-2011",IF((LEFT(E1387,3))="112","Summer-2011",IF((LEFT(E1387,3))="113","Fall-2011",IF((LEFT(E1387,3))="121","Spring-2012",IF((LEFT(E1387,3))="122","Summer-2012",IF((LEFT(E1387,3))="123","Fall-2012",IF((LEFT(E1387,3))="131","Spring-2013",IF((LEFT(E1387,3))="132","Summer-2013",IF((LEFT(E1387,3))="133","Fall-2013",IF((LEFT(E1387,3))="141","Spring-2014",IF((LEFT(E1387,3))="142","Summer-2014",IF((LEFT(E1387,3))="143","Fall-2014",0)))))))))))))))))))))))))</f>
        <v/>
      </c>
      <c r="H1387" s="85" t="inlineStr">
        <is>
          <t>Fall-2015</t>
        </is>
      </c>
      <c r="I1387" s="85" t="inlineStr">
        <is>
          <t>-</t>
        </is>
      </c>
      <c r="J1387" s="85" t="inlineStr">
        <is>
          <t>-</t>
        </is>
      </c>
      <c r="K1387" s="90" t="inlineStr">
        <is>
          <t>sukrabad,21/1-A, 
Dhanmondi-1207</t>
        </is>
      </c>
      <c r="L1387" s="90" t="inlineStr">
        <is>
          <t>Vill: Chandul, PO:  Miah Bazar, PS: Chowddagram</t>
        </is>
      </c>
      <c r="M1387" s="120" t="n">
        <v>1851116038</v>
      </c>
      <c r="N1387" s="88">
        <f>HYPERLINK("mailto:nayonmon192@yahoo.com","nayonmon192@yahoo.com")</f>
        <v/>
      </c>
      <c r="O1387" s="89" t="n"/>
      <c r="P1387" s="89" t="n"/>
      <c r="Q1387" s="89" t="n"/>
      <c r="R1387" s="89" t="n"/>
      <c r="S1387" s="89" t="n"/>
      <c r="T1387" s="89" t="n"/>
      <c r="U1387" s="89" t="n"/>
      <c r="V1387" s="89" t="n"/>
      <c r="W1387" s="89" t="n"/>
      <c r="X1387" s="89" t="n"/>
      <c r="Y1387" s="89" t="n"/>
      <c r="Z1387" s="89" t="n"/>
      <c r="AA1387" s="89" t="n"/>
      <c r="AB1387" s="89" t="n"/>
    </row>
    <row customHeight="1" ht="15" r="1388" s="161">
      <c r="A1388" s="84" t="n"/>
      <c r="B1388" s="85" t="n">
        <v>1391</v>
      </c>
      <c r="C1388" s="85" t="n"/>
      <c r="D1388" s="86" t="inlineStr">
        <is>
          <t xml:space="preserve">Iqbal Ahmed </t>
        </is>
      </c>
      <c r="E1388" s="86" t="inlineStr">
        <is>
          <t>121-33-956</t>
        </is>
      </c>
      <c r="F1388" s="49">
        <f>IF((MID(E1388,5,2))="10","ENG",IF((MID(E1388,5,2))="11","BBA",IF((MID(E1388,5,2))="12","MBA(E)",IF((MID(E1388,5,2))="14","MBA",IF((MID(E1388,5,2))="15","CSE",IF((MID(E1388,5,2))="16","CIS",IF((MID(E1388,5,2))="17","MS-MIS",IF((MID(E1388,5,2))="18","B.COM",IF((MID(E1388,5,2))="19","ETE",IF((MID(E1388,5,2))="20","CS",IF((MID(E1388,5,2))="21","MA-ENG(P)",IF((MID(E1388,5,2))="22","MA-ENG(F)",IF((MID(E1388,5,2))="23","TE",IF((MID(E1388,5,2))="24","JMC",IF((MID(E1388,5,2))="25","MS-CSE",IF((MID(E1388,5,2))="26","LLB(H)",IF((MID(E1388,5,2))="27","BRE",IF((MID(E1388,5,2))="28","MSS-JMC",IF((MID(E1388,5,2))="29","PHARMACY",IF((MID(E1388,5,2))="30","ESDM",IF((MID(E1388,5,2))="31","MS-ETE",IF((MID(E1388,5,2))="32","MS-TE",IF((MID(E1388,5,2))="33","EEE",IF((MID(E1388,5,2))="34","NFE",IF((MID(E1388,5,2))="35","SWE",IF((MID(E1388,5,2))="36","LLB(P)",IF((MID(E1388,5,2))="37","LLM(Pre)",IF((MID(E1388,5,2))="38","LLM(F)",IF((MID(E1388,5,2))="39","ICT",IF((MID(E1388,5,2))="40","MTCA",IF((MID(E1388,5,2))="41","MS-PH",IF((MID(E1388,5,2))="42","ARCH",IF((MID(E1388,5,2))="43","THM",IF((MID(E1388,5,2))="44","MS-SWE",IF((MID(E1388,5,2))="45","ENTRE",IF((MID(E1388,5,2))="46","M-PHARM",IF((MID(E1388,5,2))="47","CIVIL-ENG",0)))))))))))))))))))))))))))))))))))))</f>
        <v/>
      </c>
      <c r="G1388" s="90">
        <f>IF((LEFT(E1388,3))="063","Fall-2006",IF((LEFT(E1388,3))="071","Spring-2007",IF((LEFT(E1388,3))="072","Summer-2007",IF((LEFT(E1388,3))="073","Fall-2007",IF((LEFT(E1388,3))="081","Spring-2008",IF((LEFT(E1388,3))="082","Summer-2008",IF((LEFT(E1388,3))="083","Fall-2008",IF((LEFT(E1388,3))="091","Spring-2009",IF((LEFT(E1388,3))="092","Summer-2009",IF((LEFT(E1388,3))="093","Fall-2009",IF((LEFT(E1388,3))="101","Spring-2010",IF((LEFT(E1388,3))="102","Summer-2010",IF((LEFT(E1388,3))="103","Fall-2010",IF((LEFT(E1388,3))="111","Spring-2011",IF((LEFT(E1388,3))="112","Summer-2011",IF((LEFT(E1388,3))="113","Fall-2011",IF((LEFT(E1388,3))="121","Spring-2012",IF((LEFT(E1388,3))="122","Summer-2012",IF((LEFT(E1388,3))="123","Fall-2012",IF((LEFT(E1388,3))="131","Spring-2013",IF((LEFT(E1388,3))="132","Summer-2013",IF((LEFT(E1388,3))="133","Fall-2013",IF((LEFT(E1388,3))="141","Spring-2014",IF((LEFT(E1388,3))="142","Summer-2014",IF((LEFT(E1388,3))="143","Fall-2014",0)))))))))))))))))))))))))</f>
        <v/>
      </c>
      <c r="H1388" s="85" t="inlineStr">
        <is>
          <t>Fall-2014</t>
        </is>
      </c>
      <c r="I1388" s="85" t="inlineStr">
        <is>
          <t>RFL Plastics LTD.</t>
        </is>
      </c>
      <c r="J1388" s="85" t="inlineStr">
        <is>
          <t>Sub Asst. Engineer</t>
        </is>
      </c>
      <c r="K1388" s="85" t="inlineStr">
        <is>
          <t>House No: 18/1, Flat:
 6A, Road No: 11 Mohammadia 
Housing Society, Mohammadpur,
 Dhaka-1217</t>
        </is>
      </c>
      <c r="L1388" s="85" t="inlineStr">
        <is>
          <t>Vill: Belepukur, PO: Chapainawabganj, PS: Nawabganj Sadar, Dist: Chapainawabganj</t>
        </is>
      </c>
      <c r="M1388" s="91" t="n">
        <v>1818666681</v>
      </c>
      <c r="N1388" s="92">
        <f>HYPERLINK("mailto:noyonuiu@gmail.com","noyonuiu@gmail.com")</f>
        <v/>
      </c>
      <c r="O1388" s="89" t="n"/>
      <c r="P1388" s="89" t="n"/>
      <c r="Q1388" s="89" t="n"/>
      <c r="R1388" s="89" t="n"/>
      <c r="S1388" s="89" t="n"/>
      <c r="T1388" s="89" t="n"/>
      <c r="U1388" s="89" t="n"/>
      <c r="V1388" s="89" t="n"/>
      <c r="W1388" s="89" t="n"/>
      <c r="X1388" s="89" t="n"/>
      <c r="Y1388" s="89" t="n"/>
      <c r="Z1388" s="89" t="n"/>
      <c r="AA1388" s="89" t="n"/>
      <c r="AB1388" s="89" t="n"/>
    </row>
    <row customHeight="1" ht="15" r="1389" s="161">
      <c r="A1389" s="84" t="n"/>
      <c r="B1389" s="85" t="n">
        <v>1392</v>
      </c>
      <c r="C1389" s="85" t="n"/>
      <c r="D1389" s="86" t="inlineStr">
        <is>
          <t>Md. Abu Sayem 
Shuvo</t>
        </is>
      </c>
      <c r="E1389" s="86" t="inlineStr">
        <is>
          <t>132-28-156</t>
        </is>
      </c>
      <c r="F1389" s="49">
        <f>IF((MID(E1389,5,2))="10","ENG",IF((MID(E1389,5,2))="11","BBA",IF((MID(E1389,5,2))="12","MBA(E)",IF((MID(E1389,5,2))="14","MBA",IF((MID(E1389,5,2))="15","CSE",IF((MID(E1389,5,2))="16","CIS",IF((MID(E1389,5,2))="17","MS-MIS",IF((MID(E1389,5,2))="18","B.COM",IF((MID(E1389,5,2))="19","ETE",IF((MID(E1389,5,2))="20","CS",IF((MID(E1389,5,2))="21","MA-ENG(P)",IF((MID(E1389,5,2))="22","MA-ENG(F)",IF((MID(E1389,5,2))="23","TE",IF((MID(E1389,5,2))="24","JMC",IF((MID(E1389,5,2))="25","MS-CSE",IF((MID(E1389,5,2))="26","LLB(H)",IF((MID(E1389,5,2))="27","BRE",IF((MID(E1389,5,2))="28","MSS-JMC",IF((MID(E1389,5,2))="29","PHARMACY",IF((MID(E1389,5,2))="30","ESDM",IF((MID(E1389,5,2))="31","MS-ETE",IF((MID(E1389,5,2))="32","MS-TE",IF((MID(E1389,5,2))="33","EEE",IF((MID(E1389,5,2))="34","NFE",IF((MID(E1389,5,2))="35","SWE",IF((MID(E1389,5,2))="36","LLB(P)",IF((MID(E1389,5,2))="37","LLM(Pre)",IF((MID(E1389,5,2))="38","LLM(F)",IF((MID(E1389,5,2))="39","ICT",IF((MID(E1389,5,2))="40","MTCA",IF((MID(E1389,5,2))="41","MS-PH",IF((MID(E1389,5,2))="42","ARCH",IF((MID(E1389,5,2))="43","THM",IF((MID(E1389,5,2))="44","MS-SWE",IF((MID(E1389,5,2))="45","ENTRE",IF((MID(E1389,5,2))="46","M-PHARM",IF((MID(E1389,5,2))="47","CIVIL-ENG",0)))))))))))))))))))))))))))))))))))))</f>
        <v/>
      </c>
      <c r="G1389" s="90">
        <f>IF((LEFT(E1389,3))="063","Fall-2006",IF((LEFT(E1389,3))="071","Spring-2007",IF((LEFT(E1389,3))="072","Summer-2007",IF((LEFT(E1389,3))="073","Fall-2007",IF((LEFT(E1389,3))="081","Spring-2008",IF((LEFT(E1389,3))="082","Summer-2008",IF((LEFT(E1389,3))="083","Fall-2008",IF((LEFT(E1389,3))="091","Spring-2009",IF((LEFT(E1389,3))="092","Summer-2009",IF((LEFT(E1389,3))="093","Fall-2009",IF((LEFT(E1389,3))="101","Spring-2010",IF((LEFT(E1389,3))="102","Summer-2010",IF((LEFT(E1389,3))="103","Fall-2010",IF((LEFT(E1389,3))="111","Spring-2011",IF((LEFT(E1389,3))="112","Summer-2011",IF((LEFT(E1389,3))="113","Fall-2011",IF((LEFT(E1389,3))="121","Spring-2012",IF((LEFT(E1389,3))="122","Summer-2012",IF((LEFT(E1389,3))="123","Fall-2012",IF((LEFT(E1389,3))="131","Spring-2013",IF((LEFT(E1389,3))="132","Summer-2013",IF((LEFT(E1389,3))="133","Fall-2013",IF((LEFT(E1389,3))="141","Spring-2014",IF((LEFT(E1389,3))="142","Summer-2014",IF((LEFT(E1389,3))="143","Fall-2014",0)))))))))))))))))))))))))</f>
        <v/>
      </c>
      <c r="H1389" s="85" t="inlineStr">
        <is>
          <t>Fall-2014</t>
        </is>
      </c>
      <c r="I1389" s="85" t="inlineStr">
        <is>
          <t>-</t>
        </is>
      </c>
      <c r="J1389" s="85" t="inlineStr">
        <is>
          <t>-</t>
        </is>
      </c>
      <c r="K1389" s="90" t="inlineStr">
        <is>
          <t>454, East Kazi Para, 
Mirpur, Dhaka</t>
        </is>
      </c>
      <c r="L1389" s="90" t="inlineStr">
        <is>
          <t>454, East Kazi Para, Mirpur, Dhaka</t>
        </is>
      </c>
      <c r="M1389" s="120" t="n">
        <v>1678072813</v>
      </c>
      <c r="N1389" s="88">
        <f>HYPERLINK("mailto:sayemshuvo@yahoo.com","sayemshuvo@yahoo.com")</f>
        <v/>
      </c>
      <c r="O1389" s="89" t="n"/>
      <c r="P1389" s="89" t="n"/>
      <c r="Q1389" s="89" t="n"/>
      <c r="R1389" s="89" t="n"/>
      <c r="S1389" s="89" t="n"/>
      <c r="T1389" s="89" t="n"/>
      <c r="U1389" s="89" t="n"/>
      <c r="V1389" s="89" t="n"/>
      <c r="W1389" s="89" t="n"/>
      <c r="X1389" s="89" t="n"/>
      <c r="Y1389" s="89" t="n"/>
      <c r="Z1389" s="89" t="n"/>
      <c r="AA1389" s="89" t="n"/>
      <c r="AB1389" s="89" t="n"/>
    </row>
    <row customHeight="1" ht="15" r="1390" s="161">
      <c r="A1390" s="84" t="n"/>
      <c r="B1390" s="85" t="n">
        <v>1393</v>
      </c>
      <c r="C1390" s="85" t="n"/>
      <c r="D1390" s="86" t="inlineStr">
        <is>
          <t>Md. Ashraful Islam</t>
        </is>
      </c>
      <c r="E1390" s="86" t="inlineStr">
        <is>
          <t>101-15-881</t>
        </is>
      </c>
      <c r="F1390" s="49">
        <f>IF((MID(E1390,5,2))="10","ENG",IF((MID(E1390,5,2))="11","BBA",IF((MID(E1390,5,2))="12","MBA(E)",IF((MID(E1390,5,2))="14","MBA",IF((MID(E1390,5,2))="15","CSE",IF((MID(E1390,5,2))="16","CIS",IF((MID(E1390,5,2))="17","MS-MIS",IF((MID(E1390,5,2))="18","B.COM",IF((MID(E1390,5,2))="19","ETE",IF((MID(E1390,5,2))="20","CS",IF((MID(E1390,5,2))="21","MA-ENG(P)",IF((MID(E1390,5,2))="22","MA-ENG(F)",IF((MID(E1390,5,2))="23","TE",IF((MID(E1390,5,2))="24","JMC",IF((MID(E1390,5,2))="25","MS-CSE",IF((MID(E1390,5,2))="26","LLB(H)",IF((MID(E1390,5,2))="27","BRE",IF((MID(E1390,5,2))="28","MSS-JMC",IF((MID(E1390,5,2))="29","PHARMACY",IF((MID(E1390,5,2))="30","ESDM",IF((MID(E1390,5,2))="31","MS-ETE",IF((MID(E1390,5,2))="32","MS-TE",IF((MID(E1390,5,2))="33","EEE",IF((MID(E1390,5,2))="34","NFE",IF((MID(E1390,5,2))="35","SWE",IF((MID(E1390,5,2))="36","LLB(P)",IF((MID(E1390,5,2))="37","LLM(Pre)",IF((MID(E1390,5,2))="38","LLM(F)",IF((MID(E1390,5,2))="39","ICT",IF((MID(E1390,5,2))="40","MTCA",IF((MID(E1390,5,2))="41","MS-PH",IF((MID(E1390,5,2))="42","ARCH",IF((MID(E1390,5,2))="43","THM",IF((MID(E1390,5,2))="44","MS-SWE",IF((MID(E1390,5,2))="45","ENTRE",IF((MID(E1390,5,2))="46","M-PHARM",IF((MID(E1390,5,2))="47","CIVIL-ENG",0)))))))))))))))))))))))))))))))))))))</f>
        <v/>
      </c>
      <c r="G1390" s="90">
        <f>IF((LEFT(E1390,3))="063","Fall-2006",IF((LEFT(E1390,3))="071","Spring-2007",IF((LEFT(E1390,3))="072","Summer-2007",IF((LEFT(E1390,3))="073","Fall-2007",IF((LEFT(E1390,3))="081","Spring-2008",IF((LEFT(E1390,3))="082","Summer-2008",IF((LEFT(E1390,3))="083","Fall-2008",IF((LEFT(E1390,3))="091","Spring-2009",IF((LEFT(E1390,3))="092","Summer-2009",IF((LEFT(E1390,3))="093","Fall-2009",IF((LEFT(E1390,3))="101","Spring-2010",IF((LEFT(E1390,3))="102","Summer-2010",IF((LEFT(E1390,3))="103","Fall-2010",IF((LEFT(E1390,3))="111","Spring-2011",IF((LEFT(E1390,3))="112","Summer-2011",IF((LEFT(E1390,3))="113","Fall-2011",IF((LEFT(E1390,3))="121","Spring-2012",IF((LEFT(E1390,3))="122","Summer-2012",IF((LEFT(E1390,3))="123","Fall-2012",IF((LEFT(E1390,3))="131","Spring-2013",IF((LEFT(E1390,3))="132","Summer-2013",IF((LEFT(E1390,3))="133","Fall-2013",IF((LEFT(E1390,3))="141","Spring-2014",IF((LEFT(E1390,3))="142","Summer-2014",IF((LEFT(E1390,3))="143","Fall-2014",0)))))))))))))))))))))))))</f>
        <v/>
      </c>
      <c r="H1390" s="85" t="n">
        <v>2014</v>
      </c>
      <c r="I1390" s="85" t="inlineStr">
        <is>
          <t>-</t>
        </is>
      </c>
      <c r="J1390" s="85" t="inlineStr">
        <is>
          <t>-</t>
        </is>
      </c>
      <c r="K1390" s="90" t="inlineStr">
        <is>
          <t>64 south Mugdapara,
 Dhaka-1214</t>
        </is>
      </c>
      <c r="L1390" s="90" t="inlineStr">
        <is>
          <t>64 south Mugdapara, Dhaka-1214</t>
        </is>
      </c>
      <c r="M1390" s="120" t="n">
        <v>1672530914</v>
      </c>
      <c r="N1390" s="88">
        <f>HYPERLINK("mailto:pinak0001@gmail.com","pinak0001@gmail.com")</f>
        <v/>
      </c>
      <c r="O1390" s="89" t="n"/>
      <c r="P1390" s="89" t="n"/>
      <c r="Q1390" s="89" t="n"/>
      <c r="R1390" s="89" t="n"/>
      <c r="S1390" s="89" t="n"/>
      <c r="T1390" s="89" t="n"/>
      <c r="U1390" s="89" t="n"/>
      <c r="V1390" s="89" t="n"/>
      <c r="W1390" s="89" t="n"/>
      <c r="X1390" s="89" t="n"/>
      <c r="Y1390" s="89" t="n"/>
      <c r="Z1390" s="89" t="n"/>
      <c r="AA1390" s="89" t="n"/>
      <c r="AB1390" s="89" t="n"/>
    </row>
    <row customHeight="1" ht="15" r="1391" s="161">
      <c r="A1391" s="84" t="n"/>
      <c r="B1391" s="85" t="n">
        <v>1394</v>
      </c>
      <c r="C1391" s="85" t="n"/>
      <c r="D1391" s="86" t="inlineStr">
        <is>
          <t>Ashik Ahmed Eshan</t>
        </is>
      </c>
      <c r="E1391" s="86" t="inlineStr">
        <is>
          <t>112-19-1323</t>
        </is>
      </c>
      <c r="F1391" s="49">
        <f>IF((MID(E1391,5,2))="10","ENG",IF((MID(E1391,5,2))="11","BBA",IF((MID(E1391,5,2))="12","MBA(E)",IF((MID(E1391,5,2))="14","MBA",IF((MID(E1391,5,2))="15","CSE",IF((MID(E1391,5,2))="16","CIS",IF((MID(E1391,5,2))="17","MS-MIS",IF((MID(E1391,5,2))="18","B.COM",IF((MID(E1391,5,2))="19","ETE",IF((MID(E1391,5,2))="20","CS",IF((MID(E1391,5,2))="21","MA-ENG(P)",IF((MID(E1391,5,2))="22","MA-ENG(F)",IF((MID(E1391,5,2))="23","TE",IF((MID(E1391,5,2))="24","JMC",IF((MID(E1391,5,2))="25","MS-CSE",IF((MID(E1391,5,2))="26","LLB(H)",IF((MID(E1391,5,2))="27","BRE",IF((MID(E1391,5,2))="28","MSS-JMC",IF((MID(E1391,5,2))="29","PHARMACY",IF((MID(E1391,5,2))="30","ESDM",IF((MID(E1391,5,2))="31","MS-ETE",IF((MID(E1391,5,2))="32","MS-TE",IF((MID(E1391,5,2))="33","EEE",IF((MID(E1391,5,2))="34","NFE",IF((MID(E1391,5,2))="35","SWE",IF((MID(E1391,5,2))="36","LLB(P)",IF((MID(E1391,5,2))="37","LLM(Pre)",IF((MID(E1391,5,2))="38","LLM(F)",IF((MID(E1391,5,2))="39","ICT",IF((MID(E1391,5,2))="40","MTCA",IF((MID(E1391,5,2))="41","MS-PH",IF((MID(E1391,5,2))="42","ARCH",IF((MID(E1391,5,2))="43","THM",IF((MID(E1391,5,2))="44","MS-SWE",IF((MID(E1391,5,2))="45","ENTRE",IF((MID(E1391,5,2))="46","M-PHARM",IF((MID(E1391,5,2))="47","CIVIL-ENG",0)))))))))))))))))))))))))))))))))))))</f>
        <v/>
      </c>
      <c r="G1391" s="90">
        <f>IF((LEFT(E1391,3))="063","Fall-2006",IF((LEFT(E1391,3))="071","Spring-2007",IF((LEFT(E1391,3))="072","Summer-2007",IF((LEFT(E1391,3))="073","Fall-2007",IF((LEFT(E1391,3))="081","Spring-2008",IF((LEFT(E1391,3))="082","Summer-2008",IF((LEFT(E1391,3))="083","Fall-2008",IF((LEFT(E1391,3))="091","Spring-2009",IF((LEFT(E1391,3))="092","Summer-2009",IF((LEFT(E1391,3))="093","Fall-2009",IF((LEFT(E1391,3))="101","Spring-2010",IF((LEFT(E1391,3))="102","Summer-2010",IF((LEFT(E1391,3))="103","Fall-2010",IF((LEFT(E1391,3))="111","Spring-2011",IF((LEFT(E1391,3))="112","Summer-2011",IF((LEFT(E1391,3))="113","Fall-2011",IF((LEFT(E1391,3))="121","Spring-2012",IF((LEFT(E1391,3))="122","Summer-2012",IF((LEFT(E1391,3))="123","Fall-2012",IF((LEFT(E1391,3))="131","Spring-2013",IF((LEFT(E1391,3))="132","Summer-2013",IF((LEFT(E1391,3))="133","Fall-2013",IF((LEFT(E1391,3))="141","Spring-2014",IF((LEFT(E1391,3))="142","Summer-2014",IF((LEFT(E1391,3))="143","Fall-2014",0)))))))))))))))))))))))))</f>
        <v/>
      </c>
      <c r="H1391" s="85" t="inlineStr">
        <is>
          <t>Fall-2015</t>
        </is>
      </c>
      <c r="I1391" s="85" t="inlineStr">
        <is>
          <t>-</t>
        </is>
      </c>
      <c r="J1391" s="85" t="inlineStr">
        <is>
          <t>-</t>
        </is>
      </c>
      <c r="K1391" s="90" t="inlineStr">
        <is>
          <t>41/A PC Culture Housing 
Society, Road-7, Adabar, 
Dhaka</t>
        </is>
      </c>
      <c r="L1391" s="90" t="inlineStr">
        <is>
          <t>13, Congress Jublee Road, Mymensingh</t>
        </is>
      </c>
      <c r="M1391" s="120" t="n">
        <v>1712024967</v>
      </c>
      <c r="N1391" s="88">
        <f>HYPERLINK("mailto:ashikahmed93@gmail.com","ashikahmed93@gmail.com")</f>
        <v/>
      </c>
      <c r="O1391" s="89" t="n"/>
      <c r="P1391" s="89" t="n"/>
      <c r="Q1391" s="89" t="n"/>
      <c r="R1391" s="89" t="n"/>
      <c r="S1391" s="89" t="n"/>
      <c r="T1391" s="89" t="n"/>
      <c r="U1391" s="89" t="n"/>
      <c r="V1391" s="89" t="n"/>
      <c r="W1391" s="89" t="n"/>
      <c r="X1391" s="89" t="n"/>
      <c r="Y1391" s="89" t="n"/>
      <c r="Z1391" s="89" t="n"/>
      <c r="AA1391" s="89" t="n"/>
      <c r="AB1391" s="89" t="n"/>
    </row>
    <row customHeight="1" ht="15" r="1392" s="161">
      <c r="A1392" s="84" t="n"/>
      <c r="B1392" s="85" t="n">
        <v>1395</v>
      </c>
      <c r="C1392" s="85" t="n"/>
      <c r="D1392" s="86" t="inlineStr">
        <is>
          <t>Mijanur Rahman</t>
        </is>
      </c>
      <c r="E1392" s="86" t="inlineStr">
        <is>
          <t>112-15-1464</t>
        </is>
      </c>
      <c r="F1392" s="49">
        <f>IF((MID(E1392,5,2))="10","ENG",IF((MID(E1392,5,2))="11","BBA",IF((MID(E1392,5,2))="12","MBA(E)",IF((MID(E1392,5,2))="14","MBA",IF((MID(E1392,5,2))="15","CSE",IF((MID(E1392,5,2))="16","CIS",IF((MID(E1392,5,2))="17","MS-MIS",IF((MID(E1392,5,2))="18","B.COM",IF((MID(E1392,5,2))="19","ETE",IF((MID(E1392,5,2))="20","CS",IF((MID(E1392,5,2))="21","MA-ENG(P)",IF((MID(E1392,5,2))="22","MA-ENG(F)",IF((MID(E1392,5,2))="23","TE",IF((MID(E1392,5,2))="24","JMC",IF((MID(E1392,5,2))="25","MS-CSE",IF((MID(E1392,5,2))="26","LLB(H)",IF((MID(E1392,5,2))="27","BRE",IF((MID(E1392,5,2))="28","MSS-JMC",IF((MID(E1392,5,2))="29","PHARMACY",IF((MID(E1392,5,2))="30","ESDM",IF((MID(E1392,5,2))="31","MS-ETE",IF((MID(E1392,5,2))="32","MS-TE",IF((MID(E1392,5,2))="33","EEE",IF((MID(E1392,5,2))="34","NFE",IF((MID(E1392,5,2))="35","SWE",IF((MID(E1392,5,2))="36","LLB(P)",IF((MID(E1392,5,2))="37","LLM(Pre)",IF((MID(E1392,5,2))="38","LLM(F)",IF((MID(E1392,5,2))="39","ICT",IF((MID(E1392,5,2))="40","MTCA",IF((MID(E1392,5,2))="41","MS-PH",IF((MID(E1392,5,2))="42","ARCH",IF((MID(E1392,5,2))="43","THM",IF((MID(E1392,5,2))="44","MS-SWE",IF((MID(E1392,5,2))="45","ENTRE",IF((MID(E1392,5,2))="46","M-PHARM",IF((MID(E1392,5,2))="47","CIVIL-ENG",0)))))))))))))))))))))))))))))))))))))</f>
        <v/>
      </c>
      <c r="G1392" s="90">
        <f>IF((LEFT(E1392,3))="063","Fall-2006",IF((LEFT(E1392,3))="071","Spring-2007",IF((LEFT(E1392,3))="072","Summer-2007",IF((LEFT(E1392,3))="073","Fall-2007",IF((LEFT(E1392,3))="081","Spring-2008",IF((LEFT(E1392,3))="082","Summer-2008",IF((LEFT(E1392,3))="083","Fall-2008",IF((LEFT(E1392,3))="091","Spring-2009",IF((LEFT(E1392,3))="092","Summer-2009",IF((LEFT(E1392,3))="093","Fall-2009",IF((LEFT(E1392,3))="101","Spring-2010",IF((LEFT(E1392,3))="102","Summer-2010",IF((LEFT(E1392,3))="103","Fall-2010",IF((LEFT(E1392,3))="111","Spring-2011",IF((LEFT(E1392,3))="112","Summer-2011",IF((LEFT(E1392,3))="113","Fall-2011",IF((LEFT(E1392,3))="121","Spring-2012",IF((LEFT(E1392,3))="122","Summer-2012",IF((LEFT(E1392,3))="123","Fall-2012",IF((LEFT(E1392,3))="131","Spring-2013",IF((LEFT(E1392,3))="132","Summer-2013",IF((LEFT(E1392,3))="133","Fall-2013",IF((LEFT(E1392,3))="141","Spring-2014",IF((LEFT(E1392,3))="142","Summer-2014",IF((LEFT(E1392,3))="143","Fall-2014",0)))))))))))))))))))))))))</f>
        <v/>
      </c>
      <c r="H1392" s="85" t="inlineStr">
        <is>
          <t>Fall-2014</t>
        </is>
      </c>
      <c r="I1392" s="85" t="inlineStr">
        <is>
          <t>-</t>
        </is>
      </c>
      <c r="J1392" s="85" t="inlineStr">
        <is>
          <t>-</t>
        </is>
      </c>
      <c r="K1392" s="90" t="inlineStr">
        <is>
          <t>44/5, B4: North Dhanmondi, 
Kalabagan, Dhaka</t>
        </is>
      </c>
      <c r="L1392" s="90" t="inlineStr">
        <is>
          <t>C/O: Hazi Hasmat Ullah, Vill+PO: Bataiya, PS: Kabirhat, Dist: Noakhali</t>
        </is>
      </c>
      <c r="M1392" s="120" t="n">
        <v>1812079239</v>
      </c>
      <c r="N1392" s="88">
        <f>HYPERLINK("mailto:Mijandiu1991@gmail.com","Mijandiu1991@gmail.com")</f>
        <v/>
      </c>
      <c r="O1392" s="89" t="n"/>
      <c r="P1392" s="89" t="n"/>
      <c r="Q1392" s="89" t="n"/>
      <c r="R1392" s="89" t="n"/>
      <c r="S1392" s="89" t="n"/>
      <c r="T1392" s="89" t="n"/>
      <c r="U1392" s="89" t="n"/>
      <c r="V1392" s="89" t="n"/>
      <c r="W1392" s="89" t="n"/>
      <c r="X1392" s="89" t="n"/>
      <c r="Y1392" s="89" t="n"/>
      <c r="Z1392" s="89" t="n"/>
      <c r="AA1392" s="89" t="n"/>
      <c r="AB1392" s="89" t="n"/>
    </row>
    <row customHeight="1" ht="15" r="1393" s="161">
      <c r="A1393" s="84" t="n"/>
      <c r="B1393" s="85" t="n">
        <v>1396</v>
      </c>
      <c r="C1393" s="85" t="n"/>
      <c r="D1393" s="86" t="inlineStr">
        <is>
          <t>Md. Fahad Islam</t>
        </is>
      </c>
      <c r="E1393" s="86" t="inlineStr">
        <is>
          <t>112-15-1436</t>
        </is>
      </c>
      <c r="F1393" s="49">
        <f>IF((MID(E1393,5,2))="10","ENG",IF((MID(E1393,5,2))="11","BBA",IF((MID(E1393,5,2))="12","MBA(E)",IF((MID(E1393,5,2))="14","MBA",IF((MID(E1393,5,2))="15","CSE",IF((MID(E1393,5,2))="16","CIS",IF((MID(E1393,5,2))="17","MS-MIS",IF((MID(E1393,5,2))="18","B.COM",IF((MID(E1393,5,2))="19","ETE",IF((MID(E1393,5,2))="20","CS",IF((MID(E1393,5,2))="21","MA-ENG(P)",IF((MID(E1393,5,2))="22","MA-ENG(F)",IF((MID(E1393,5,2))="23","TE",IF((MID(E1393,5,2))="24","JMC",IF((MID(E1393,5,2))="25","MS-CSE",IF((MID(E1393,5,2))="26","LLB(H)",IF((MID(E1393,5,2))="27","BRE",IF((MID(E1393,5,2))="28","MSS-JMC",IF((MID(E1393,5,2))="29","PHARMACY",IF((MID(E1393,5,2))="30","ESDM",IF((MID(E1393,5,2))="31","MS-ETE",IF((MID(E1393,5,2))="32","MS-TE",IF((MID(E1393,5,2))="33","EEE",IF((MID(E1393,5,2))="34","NFE",IF((MID(E1393,5,2))="35","SWE",IF((MID(E1393,5,2))="36","LLB(P)",IF((MID(E1393,5,2))="37","LLM(Pre)",IF((MID(E1393,5,2))="38","LLM(F)",IF((MID(E1393,5,2))="39","ICT",IF((MID(E1393,5,2))="40","MTCA",IF((MID(E1393,5,2))="41","MS-PH",IF((MID(E1393,5,2))="42","ARCH",IF((MID(E1393,5,2))="43","THM",IF((MID(E1393,5,2))="44","MS-SWE",IF((MID(E1393,5,2))="45","ENTRE",IF((MID(E1393,5,2))="46","M-PHARM",IF((MID(E1393,5,2))="47","CIVIL-ENG",0)))))))))))))))))))))))))))))))))))))</f>
        <v/>
      </c>
      <c r="G1393" s="90">
        <f>IF((LEFT(E1393,3))="063","Fall-2006",IF((LEFT(E1393,3))="071","Spring-2007",IF((LEFT(E1393,3))="072","Summer-2007",IF((LEFT(E1393,3))="073","Fall-2007",IF((LEFT(E1393,3))="081","Spring-2008",IF((LEFT(E1393,3))="082","Summer-2008",IF((LEFT(E1393,3))="083","Fall-2008",IF((LEFT(E1393,3))="091","Spring-2009",IF((LEFT(E1393,3))="092","Summer-2009",IF((LEFT(E1393,3))="093","Fall-2009",IF((LEFT(E1393,3))="101","Spring-2010",IF((LEFT(E1393,3))="102","Summer-2010",IF((LEFT(E1393,3))="103","Fall-2010",IF((LEFT(E1393,3))="111","Spring-2011",IF((LEFT(E1393,3))="112","Summer-2011",IF((LEFT(E1393,3))="113","Fall-2011",IF((LEFT(E1393,3))="121","Spring-2012",IF((LEFT(E1393,3))="122","Summer-2012",IF((LEFT(E1393,3))="123","Fall-2012",IF((LEFT(E1393,3))="131","Spring-2013",IF((LEFT(E1393,3))="132","Summer-2013",IF((LEFT(E1393,3))="133","Fall-2013",IF((LEFT(E1393,3))="141","Spring-2014",IF((LEFT(E1393,3))="142","Summer-2014",IF((LEFT(E1393,3))="143","Fall-2014",0)))))))))))))))))))))))))</f>
        <v/>
      </c>
      <c r="H1393" s="85" t="inlineStr">
        <is>
          <t>Summer-2015</t>
        </is>
      </c>
      <c r="I1393" s="85" t="inlineStr">
        <is>
          <t>-</t>
        </is>
      </c>
      <c r="J1393" s="85" t="inlineStr">
        <is>
          <t>-</t>
        </is>
      </c>
      <c r="K1393" s="90" t="inlineStr">
        <is>
          <t>61, Probal Housing, 
Ring Road, Mohammadpur, 
Dhaka-1207</t>
        </is>
      </c>
      <c r="L1393" s="90" t="inlineStr">
        <is>
          <t>61, Probal Housing, Ring Road, Mohammadpur, Dhaka-1207</t>
        </is>
      </c>
      <c r="M1393" s="120" t="n">
        <v>1684081436</v>
      </c>
      <c r="N1393" s="88">
        <f>HYPERLINK("mailto:fdrockz@gmail.com","fdrockz@gmail.com")</f>
        <v/>
      </c>
      <c r="O1393" s="89" t="n"/>
      <c r="P1393" s="89" t="n"/>
      <c r="Q1393" s="89" t="n"/>
      <c r="R1393" s="89" t="n"/>
      <c r="S1393" s="89" t="n"/>
      <c r="T1393" s="89" t="n"/>
      <c r="U1393" s="89" t="n"/>
      <c r="V1393" s="89" t="n"/>
      <c r="W1393" s="89" t="n"/>
      <c r="X1393" s="89" t="n"/>
      <c r="Y1393" s="89" t="n"/>
      <c r="Z1393" s="89" t="n"/>
      <c r="AA1393" s="89" t="n"/>
      <c r="AB1393" s="89" t="n"/>
    </row>
    <row customHeight="1" ht="15" r="1394" s="161">
      <c r="A1394" s="84" t="n"/>
      <c r="B1394" s="85" t="n">
        <v>1397</v>
      </c>
      <c r="C1394" s="85" t="n"/>
      <c r="D1394" s="86" t="inlineStr">
        <is>
          <t>Md. Moniruzzaman</t>
        </is>
      </c>
      <c r="E1394" s="86" t="inlineStr">
        <is>
          <t>111-33-433</t>
        </is>
      </c>
      <c r="F1394" s="49">
        <f>IF((MID(E1394,5,2))="10","ENG",IF((MID(E1394,5,2))="11","BBA",IF((MID(E1394,5,2))="12","MBA(E)",IF((MID(E1394,5,2))="14","MBA",IF((MID(E1394,5,2))="15","CSE",IF((MID(E1394,5,2))="16","CIS",IF((MID(E1394,5,2))="17","MS-MIS",IF((MID(E1394,5,2))="18","B.COM",IF((MID(E1394,5,2))="19","ETE",IF((MID(E1394,5,2))="20","CS",IF((MID(E1394,5,2))="21","MA-ENG(P)",IF((MID(E1394,5,2))="22","MA-ENG(F)",IF((MID(E1394,5,2))="23","TE",IF((MID(E1394,5,2))="24","JMC",IF((MID(E1394,5,2))="25","MS-CSE",IF((MID(E1394,5,2))="26","LLB(H)",IF((MID(E1394,5,2))="27","BRE",IF((MID(E1394,5,2))="28","MSS-JMC",IF((MID(E1394,5,2))="29","PHARMACY",IF((MID(E1394,5,2))="30","ESDM",IF((MID(E1394,5,2))="31","MS-ETE",IF((MID(E1394,5,2))="32","MS-TE",IF((MID(E1394,5,2))="33","EEE",IF((MID(E1394,5,2))="34","NFE",IF((MID(E1394,5,2))="35","SWE",IF((MID(E1394,5,2))="36","LLB(P)",IF((MID(E1394,5,2))="37","LLM(Pre)",IF((MID(E1394,5,2))="38","LLM(F)",IF((MID(E1394,5,2))="39","ICT",IF((MID(E1394,5,2))="40","MTCA",IF((MID(E1394,5,2))="41","MS-PH",IF((MID(E1394,5,2))="42","ARCH",IF((MID(E1394,5,2))="43","THM",IF((MID(E1394,5,2))="44","MS-SWE",IF((MID(E1394,5,2))="45","ENTRE",IF((MID(E1394,5,2))="46","M-PHARM",IF((MID(E1394,5,2))="47","CIVIL-ENG",0)))))))))))))))))))))))))))))))))))))</f>
        <v/>
      </c>
      <c r="G1394" s="90">
        <f>IF((LEFT(E1394,3))="063","Fall-2006",IF((LEFT(E1394,3))="071","Spring-2007",IF((LEFT(E1394,3))="072","Summer-2007",IF((LEFT(E1394,3))="073","Fall-2007",IF((LEFT(E1394,3))="081","Spring-2008",IF((LEFT(E1394,3))="082","Summer-2008",IF((LEFT(E1394,3))="083","Fall-2008",IF((LEFT(E1394,3))="091","Spring-2009",IF((LEFT(E1394,3))="092","Summer-2009",IF((LEFT(E1394,3))="093","Fall-2009",IF((LEFT(E1394,3))="101","Spring-2010",IF((LEFT(E1394,3))="102","Summer-2010",IF((LEFT(E1394,3))="103","Fall-2010",IF((LEFT(E1394,3))="111","Spring-2011",IF((LEFT(E1394,3))="112","Summer-2011",IF((LEFT(E1394,3))="113","Fall-2011",IF((LEFT(E1394,3))="121","Spring-2012",IF((LEFT(E1394,3))="122","Summer-2012",IF((LEFT(E1394,3))="123","Fall-2012",IF((LEFT(E1394,3))="131","Spring-2013",IF((LEFT(E1394,3))="132","Summer-2013",IF((LEFT(E1394,3))="133","Fall-2013",IF((LEFT(E1394,3))="141","Spring-2014",IF((LEFT(E1394,3))="142","Summer-2014",IF((LEFT(E1394,3))="143","Fall-2014",0)))))))))))))))))))))))))</f>
        <v/>
      </c>
      <c r="H1394" s="77" t="inlineStr">
        <is>
          <t>-</t>
        </is>
      </c>
      <c r="I1394" s="85" t="inlineStr">
        <is>
          <t>IFIC Bank Project</t>
        </is>
      </c>
      <c r="J1394" s="85" t="inlineStr">
        <is>
          <t>Site Engineer</t>
        </is>
      </c>
      <c r="K1394" s="85" t="inlineStr">
        <is>
          <t>House-28, Mizaly Roay
 Zigatola, Dhaka</t>
        </is>
      </c>
      <c r="L1394" s="85" t="inlineStr">
        <is>
          <t>House-28, Mizaly Roay Zigatola, Dhaka</t>
        </is>
      </c>
      <c r="M1394" s="91" t="n">
        <v>1721891681</v>
      </c>
      <c r="N1394" s="92">
        <f>HYPERLINK("mailto:atik1681@gmail.com","atik1681@gmail.com")</f>
        <v/>
      </c>
      <c r="O1394" s="89" t="n"/>
      <c r="P1394" s="89" t="n"/>
      <c r="Q1394" s="89" t="n"/>
      <c r="R1394" s="89" t="n"/>
      <c r="S1394" s="89" t="n"/>
      <c r="T1394" s="89" t="n"/>
      <c r="U1394" s="89" t="n"/>
      <c r="V1394" s="89" t="n"/>
      <c r="W1394" s="89" t="n"/>
      <c r="X1394" s="89" t="n"/>
      <c r="Y1394" s="89" t="n"/>
      <c r="Z1394" s="89" t="n"/>
      <c r="AA1394" s="89" t="n"/>
      <c r="AB1394" s="89" t="n"/>
    </row>
    <row customHeight="1" ht="15" r="1395" s="161">
      <c r="A1395" s="84" t="n"/>
      <c r="B1395" s="85" t="n">
        <v>1398</v>
      </c>
      <c r="C1395" s="85" t="n"/>
      <c r="D1395" s="86" t="inlineStr">
        <is>
          <t xml:space="preserve">Suraya Akter Ritu </t>
        </is>
      </c>
      <c r="E1395" s="86" t="inlineStr">
        <is>
          <t>111-11-244</t>
        </is>
      </c>
      <c r="F1395" s="49">
        <f>IF((MID(E1395,5,2))="10","ENG",IF((MID(E1395,5,2))="11","BBA",IF((MID(E1395,5,2))="12","MBA(E)",IF((MID(E1395,5,2))="14","MBA",IF((MID(E1395,5,2))="15","CSE",IF((MID(E1395,5,2))="16","CIS",IF((MID(E1395,5,2))="17","MS-MIS",IF((MID(E1395,5,2))="18","B.COM",IF((MID(E1395,5,2))="19","ETE",IF((MID(E1395,5,2))="20","CS",IF((MID(E1395,5,2))="21","MA-ENG(P)",IF((MID(E1395,5,2))="22","MA-ENG(F)",IF((MID(E1395,5,2))="23","TE",IF((MID(E1395,5,2))="24","JMC",IF((MID(E1395,5,2))="25","MS-CSE",IF((MID(E1395,5,2))="26","LLB(H)",IF((MID(E1395,5,2))="27","BRE",IF((MID(E1395,5,2))="28","MSS-JMC",IF((MID(E1395,5,2))="29","PHARMACY",IF((MID(E1395,5,2))="30","ESDM",IF((MID(E1395,5,2))="31","MS-ETE",IF((MID(E1395,5,2))="32","MS-TE",IF((MID(E1395,5,2))="33","EEE",IF((MID(E1395,5,2))="34","NFE",IF((MID(E1395,5,2))="35","SWE",IF((MID(E1395,5,2))="36","LLB(P)",IF((MID(E1395,5,2))="37","LLM(Pre)",IF((MID(E1395,5,2))="38","LLM(F)",IF((MID(E1395,5,2))="39","ICT",IF((MID(E1395,5,2))="40","MTCA",IF((MID(E1395,5,2))="41","MS-PH",IF((MID(E1395,5,2))="42","ARCH",IF((MID(E1395,5,2))="43","THM",IF((MID(E1395,5,2))="44","MS-SWE",IF((MID(E1395,5,2))="45","ENTRE",IF((MID(E1395,5,2))="46","M-PHARM",IF((MID(E1395,5,2))="47","CIVIL-ENG",0)))))))))))))))))))))))))))))))))))))</f>
        <v/>
      </c>
      <c r="G1395" s="90">
        <f>IF((LEFT(E1395,3))="063","Fall-2006",IF((LEFT(E1395,3))="071","Spring-2007",IF((LEFT(E1395,3))="072","Summer-2007",IF((LEFT(E1395,3))="073","Fall-2007",IF((LEFT(E1395,3))="081","Spring-2008",IF((LEFT(E1395,3))="082","Summer-2008",IF((LEFT(E1395,3))="083","Fall-2008",IF((LEFT(E1395,3))="091","Spring-2009",IF((LEFT(E1395,3))="092","Summer-2009",IF((LEFT(E1395,3))="093","Fall-2009",IF((LEFT(E1395,3))="101","Spring-2010",IF((LEFT(E1395,3))="102","Summer-2010",IF((LEFT(E1395,3))="103","Fall-2010",IF((LEFT(E1395,3))="111","Spring-2011",IF((LEFT(E1395,3))="112","Summer-2011",IF((LEFT(E1395,3))="113","Fall-2011",IF((LEFT(E1395,3))="121","Spring-2012",IF((LEFT(E1395,3))="122","Summer-2012",IF((LEFT(E1395,3))="123","Fall-2012",IF((LEFT(E1395,3))="131","Spring-2013",IF((LEFT(E1395,3))="132","Summer-2013",IF((LEFT(E1395,3))="133","Fall-2013",IF((LEFT(E1395,3))="141","Spring-2014",IF((LEFT(E1395,3))="142","Summer-2014",IF((LEFT(E1395,3))="143","Fall-2014",0)))))))))))))))))))))))))</f>
        <v/>
      </c>
      <c r="H1395" s="77" t="inlineStr">
        <is>
          <t>-</t>
        </is>
      </c>
      <c r="I1395" s="85" t="inlineStr">
        <is>
          <t>-</t>
        </is>
      </c>
      <c r="J1395" s="85" t="inlineStr">
        <is>
          <t>-</t>
        </is>
      </c>
      <c r="K1395" s="90" t="inlineStr">
        <is>
          <t>Gazipura City Corporation 
(Gazipur West Tong),
 Hazi Araba ali Matabber road</t>
        </is>
      </c>
      <c r="L1395" s="90" t="inlineStr">
        <is>
          <t>Gazipura City Corporation (Gazipur West Tong), Hazi Araba ali Matabber road</t>
        </is>
      </c>
      <c r="M1395" s="120" t="n">
        <v>1683358238</v>
      </c>
      <c r="N1395" s="88">
        <f>HYPERLINK("mailto:Ritusuraya@gmail.com","Ritusuraya@gmail.com")</f>
        <v/>
      </c>
      <c r="O1395" s="89" t="n"/>
      <c r="P1395" s="89" t="n"/>
      <c r="Q1395" s="89" t="n"/>
      <c r="R1395" s="89" t="n"/>
      <c r="S1395" s="89" t="n"/>
      <c r="T1395" s="89" t="n"/>
      <c r="U1395" s="89" t="n"/>
      <c r="V1395" s="89" t="n"/>
      <c r="W1395" s="89" t="n"/>
      <c r="X1395" s="89" t="n"/>
      <c r="Y1395" s="89" t="n"/>
      <c r="Z1395" s="89" t="n"/>
      <c r="AA1395" s="89" t="n"/>
      <c r="AB1395" s="89" t="n"/>
    </row>
    <row customHeight="1" ht="15" r="1396" s="161">
      <c r="A1396" s="84" t="n"/>
      <c r="B1396" s="85" t="n">
        <v>1399</v>
      </c>
      <c r="C1396" s="85" t="n"/>
      <c r="D1396" s="86" t="inlineStr">
        <is>
          <t xml:space="preserve">Md. Kawsar Hossain </t>
        </is>
      </c>
      <c r="E1396" s="86" t="inlineStr">
        <is>
          <t>101-33-190</t>
        </is>
      </c>
      <c r="F1396" s="49">
        <f>IF((MID(E1396,5,2))="10","ENG",IF((MID(E1396,5,2))="11","BBA",IF((MID(E1396,5,2))="12","MBA(E)",IF((MID(E1396,5,2))="14","MBA",IF((MID(E1396,5,2))="15","CSE",IF((MID(E1396,5,2))="16","CIS",IF((MID(E1396,5,2))="17","MS-MIS",IF((MID(E1396,5,2))="18","B.COM",IF((MID(E1396,5,2))="19","ETE",IF((MID(E1396,5,2))="20","CS",IF((MID(E1396,5,2))="21","MA-ENG(P)",IF((MID(E1396,5,2))="22","MA-ENG(F)",IF((MID(E1396,5,2))="23","TE",IF((MID(E1396,5,2))="24","JMC",IF((MID(E1396,5,2))="25","MS-CSE",IF((MID(E1396,5,2))="26","LLB(H)",IF((MID(E1396,5,2))="27","BRE",IF((MID(E1396,5,2))="28","MSS-JMC",IF((MID(E1396,5,2))="29","PHARMACY",IF((MID(E1396,5,2))="30","ESDM",IF((MID(E1396,5,2))="31","MS-ETE",IF((MID(E1396,5,2))="32","MS-TE",IF((MID(E1396,5,2))="33","EEE",IF((MID(E1396,5,2))="34","NFE",IF((MID(E1396,5,2))="35","SWE",IF((MID(E1396,5,2))="36","LLB(P)",IF((MID(E1396,5,2))="37","LLM(Pre)",IF((MID(E1396,5,2))="38","LLM(F)",IF((MID(E1396,5,2))="39","ICT",IF((MID(E1396,5,2))="40","MTCA",IF((MID(E1396,5,2))="41","MS-PH",IF((MID(E1396,5,2))="42","ARCH",IF((MID(E1396,5,2))="43","THM",IF((MID(E1396,5,2))="44","MS-SWE",IF((MID(E1396,5,2))="45","ENTRE",IF((MID(E1396,5,2))="46","M-PHARM",IF((MID(E1396,5,2))="47","CIVIL-ENG",0)))))))))))))))))))))))))))))))))))))</f>
        <v/>
      </c>
      <c r="G1396" s="90">
        <f>IF((LEFT(E1396,3))="063","Fall-2006",IF((LEFT(E1396,3))="071","Spring-2007",IF((LEFT(E1396,3))="072","Summer-2007",IF((LEFT(E1396,3))="073","Fall-2007",IF((LEFT(E1396,3))="081","Spring-2008",IF((LEFT(E1396,3))="082","Summer-2008",IF((LEFT(E1396,3))="083","Fall-2008",IF((LEFT(E1396,3))="091","Spring-2009",IF((LEFT(E1396,3))="092","Summer-2009",IF((LEFT(E1396,3))="093","Fall-2009",IF((LEFT(E1396,3))="101","Spring-2010",IF((LEFT(E1396,3))="102","Summer-2010",IF((LEFT(E1396,3))="103","Fall-2010",IF((LEFT(E1396,3))="111","Spring-2011",IF((LEFT(E1396,3))="112","Summer-2011",IF((LEFT(E1396,3))="113","Fall-2011",IF((LEFT(E1396,3))="121","Spring-2012",IF((LEFT(E1396,3))="122","Summer-2012",IF((LEFT(E1396,3))="123","Fall-2012",IF((LEFT(E1396,3))="131","Spring-2013",IF((LEFT(E1396,3))="132","Summer-2013",IF((LEFT(E1396,3))="133","Fall-2013",IF((LEFT(E1396,3))="141","Spring-2014",IF((LEFT(E1396,3))="142","Summer-2014",IF((LEFT(E1396,3))="143","Fall-2014",0)))))))))))))))))))))))))</f>
        <v/>
      </c>
      <c r="H1396" s="85" t="inlineStr">
        <is>
          <t>Spring-2014</t>
        </is>
      </c>
      <c r="I1396" s="85" t="inlineStr">
        <is>
          <t>RK Group of Industries, Narayanganj-1432</t>
        </is>
      </c>
      <c r="J1396" s="85" t="inlineStr">
        <is>
          <t xml:space="preserve">Trainee Engineer </t>
        </is>
      </c>
      <c r="K1396" s="85" t="inlineStr">
        <is>
          <t>Vill: Kadimsaturia, PO: 
Ahmedpur, PS: Natore,
 Dist: Natore</t>
        </is>
      </c>
      <c r="L1396" s="85" t="inlineStr">
        <is>
          <t>Vill: Kadimsaturia, PO: Ahmedpur, PS: Natore, Dist: Natore</t>
        </is>
      </c>
      <c r="M1396" s="91" t="n">
        <v>1719167008</v>
      </c>
      <c r="N1396" s="92">
        <f>HYPERLINK("mailto:kawsar_190@diu.edu.bd","kawsar_190@diu.edu.bd")</f>
        <v/>
      </c>
      <c r="O1396" s="89" t="n"/>
      <c r="P1396" s="89" t="n"/>
      <c r="Q1396" s="89" t="n"/>
      <c r="R1396" s="89" t="n"/>
      <c r="S1396" s="89" t="n"/>
      <c r="T1396" s="89" t="n"/>
      <c r="U1396" s="89" t="n"/>
      <c r="V1396" s="89" t="n"/>
      <c r="W1396" s="89" t="n"/>
      <c r="X1396" s="89" t="n"/>
      <c r="Y1396" s="89" t="n"/>
      <c r="Z1396" s="89" t="n"/>
      <c r="AA1396" s="89" t="n"/>
      <c r="AB1396" s="89" t="n"/>
    </row>
    <row customHeight="1" ht="15" r="1397" s="161">
      <c r="A1397" s="84" t="n"/>
      <c r="B1397" s="85" t="n">
        <v>1400</v>
      </c>
      <c r="C1397" s="85" t="n"/>
      <c r="D1397" s="86" t="inlineStr">
        <is>
          <t>Snigdha Rahman</t>
        </is>
      </c>
      <c r="E1397" s="86" t="inlineStr">
        <is>
          <t>111-15-1189</t>
        </is>
      </c>
      <c r="F1397" s="49">
        <f>IF((MID(E1397,5,2))="10","ENG",IF((MID(E1397,5,2))="11","BBA",IF((MID(E1397,5,2))="12","MBA(E)",IF((MID(E1397,5,2))="14","MBA",IF((MID(E1397,5,2))="15","CSE",IF((MID(E1397,5,2))="16","CIS",IF((MID(E1397,5,2))="17","MS-MIS",IF((MID(E1397,5,2))="18","B.COM",IF((MID(E1397,5,2))="19","ETE",IF((MID(E1397,5,2))="20","CS",IF((MID(E1397,5,2))="21","MA-ENG(P)",IF((MID(E1397,5,2))="22","MA-ENG(F)",IF((MID(E1397,5,2))="23","TE",IF((MID(E1397,5,2))="24","JMC",IF((MID(E1397,5,2))="25","MS-CSE",IF((MID(E1397,5,2))="26","LLB(H)",IF((MID(E1397,5,2))="27","BRE",IF((MID(E1397,5,2))="28","MSS-JMC",IF((MID(E1397,5,2))="29","PHARMACY",IF((MID(E1397,5,2))="30","ESDM",IF((MID(E1397,5,2))="31","MS-ETE",IF((MID(E1397,5,2))="32","MS-TE",IF((MID(E1397,5,2))="33","EEE",IF((MID(E1397,5,2))="34","NFE",IF((MID(E1397,5,2))="35","SWE",IF((MID(E1397,5,2))="36","LLB(P)",IF((MID(E1397,5,2))="37","LLM(Pre)",IF((MID(E1397,5,2))="38","LLM(F)",IF((MID(E1397,5,2))="39","ICT",IF((MID(E1397,5,2))="40","MTCA",IF((MID(E1397,5,2))="41","MS-PH",IF((MID(E1397,5,2))="42","ARCH",IF((MID(E1397,5,2))="43","THM",IF((MID(E1397,5,2))="44","MS-SWE",IF((MID(E1397,5,2))="45","ENTRE",IF((MID(E1397,5,2))="46","M-PHARM",IF((MID(E1397,5,2))="47","CIVIL-ENG",0)))))))))))))))))))))))))))))))))))))</f>
        <v/>
      </c>
      <c r="G1397" s="90">
        <f>IF((LEFT(E1397,3))="063","Fall-2006",IF((LEFT(E1397,3))="071","Spring-2007",IF((LEFT(E1397,3))="072","Summer-2007",IF((LEFT(E1397,3))="073","Fall-2007",IF((LEFT(E1397,3))="081","Spring-2008",IF((LEFT(E1397,3))="082","Summer-2008",IF((LEFT(E1397,3))="083","Fall-2008",IF((LEFT(E1397,3))="091","Spring-2009",IF((LEFT(E1397,3))="092","Summer-2009",IF((LEFT(E1397,3))="093","Fall-2009",IF((LEFT(E1397,3))="101","Spring-2010",IF((LEFT(E1397,3))="102","Summer-2010",IF((LEFT(E1397,3))="103","Fall-2010",IF((LEFT(E1397,3))="111","Spring-2011",IF((LEFT(E1397,3))="112","Summer-2011",IF((LEFT(E1397,3))="113","Fall-2011",IF((LEFT(E1397,3))="121","Spring-2012",IF((LEFT(E1397,3))="122","Summer-2012",IF((LEFT(E1397,3))="123","Fall-2012",IF((LEFT(E1397,3))="131","Spring-2013",IF((LEFT(E1397,3))="132","Summer-2013",IF((LEFT(E1397,3))="133","Fall-2013",IF((LEFT(E1397,3))="141","Spring-2014",IF((LEFT(E1397,3))="142","Summer-2014",IF((LEFT(E1397,3))="143","Fall-2014",0)))))))))))))))))))))))))</f>
        <v/>
      </c>
      <c r="H1397" s="85" t="inlineStr">
        <is>
          <t>Summer-2014</t>
        </is>
      </c>
      <c r="I1397" s="85" t="inlineStr">
        <is>
          <t>-</t>
        </is>
      </c>
      <c r="J1397" s="85" t="inlineStr">
        <is>
          <t>-</t>
        </is>
      </c>
      <c r="K1397" s="90" t="inlineStr">
        <is>
          <t>5-C, Aziz Super Market,
 Shahbag, Dhaka-1000</t>
        </is>
      </c>
      <c r="L1397" s="90" t="inlineStr">
        <is>
          <t>5-C, Aziz Super Market, Shahbag, Dhaka-1000</t>
        </is>
      </c>
      <c r="M1397" s="120" t="n">
        <v>1687738006</v>
      </c>
      <c r="N1397" s="88">
        <f>HYPERLINK("mailto:snigdha15@ymail.com","snigdha15@ymail.com")</f>
        <v/>
      </c>
      <c r="O1397" s="89" t="n"/>
      <c r="P1397" s="89" t="n"/>
      <c r="Q1397" s="89" t="n"/>
      <c r="R1397" s="89" t="n"/>
      <c r="S1397" s="89" t="n"/>
      <c r="T1397" s="89" t="n"/>
      <c r="U1397" s="89" t="n"/>
      <c r="V1397" s="89" t="n"/>
      <c r="W1397" s="89" t="n"/>
      <c r="X1397" s="89" t="n"/>
      <c r="Y1397" s="89" t="n"/>
      <c r="Z1397" s="89" t="n"/>
      <c r="AA1397" s="89" t="n"/>
      <c r="AB1397" s="89" t="n"/>
    </row>
    <row customHeight="1" ht="15" r="1398" s="161">
      <c r="A1398" s="84" t="n"/>
      <c r="B1398" s="85" t="n">
        <v>1401</v>
      </c>
      <c r="C1398" s="85" t="n"/>
      <c r="D1398" s="86" t="inlineStr">
        <is>
          <t>Manisha Sen</t>
        </is>
      </c>
      <c r="E1398" s="86" t="inlineStr">
        <is>
          <t>111-10-639</t>
        </is>
      </c>
      <c r="F1398" s="49">
        <f>IF((MID(E1398,5,2))="10","ENG",IF((MID(E1398,5,2))="11","BBA",IF((MID(E1398,5,2))="12","MBA(E)",IF((MID(E1398,5,2))="14","MBA",IF((MID(E1398,5,2))="15","CSE",IF((MID(E1398,5,2))="16","CIS",IF((MID(E1398,5,2))="17","MS-MIS",IF((MID(E1398,5,2))="18","B.COM",IF((MID(E1398,5,2))="19","ETE",IF((MID(E1398,5,2))="20","CS",IF((MID(E1398,5,2))="21","MA-ENG(P)",IF((MID(E1398,5,2))="22","MA-ENG(F)",IF((MID(E1398,5,2))="23","TE",IF((MID(E1398,5,2))="24","JMC",IF((MID(E1398,5,2))="25","MS-CSE",IF((MID(E1398,5,2))="26","LLB(H)",IF((MID(E1398,5,2))="27","BRE",IF((MID(E1398,5,2))="28","MSS-JMC",IF((MID(E1398,5,2))="29","PHARMACY",IF((MID(E1398,5,2))="30","ESDM",IF((MID(E1398,5,2))="31","MS-ETE",IF((MID(E1398,5,2))="32","MS-TE",IF((MID(E1398,5,2))="33","EEE",IF((MID(E1398,5,2))="34","NFE",IF((MID(E1398,5,2))="35","SWE",IF((MID(E1398,5,2))="36","LLB(P)",IF((MID(E1398,5,2))="37","LLM(Pre)",IF((MID(E1398,5,2))="38","LLM(F)",IF((MID(E1398,5,2))="39","ICT",IF((MID(E1398,5,2))="40","MTCA",IF((MID(E1398,5,2))="41","MS-PH",IF((MID(E1398,5,2))="42","ARCH",IF((MID(E1398,5,2))="43","THM",IF((MID(E1398,5,2))="44","MS-SWE",IF((MID(E1398,5,2))="45","ENTRE",IF((MID(E1398,5,2))="46","M-PHARM",IF((MID(E1398,5,2))="47","CIVIL-ENG",0)))))))))))))))))))))))))))))))))))))</f>
        <v/>
      </c>
      <c r="G1398" s="90">
        <f>IF((LEFT(E1398,3))="063","Fall-2006",IF((LEFT(E1398,3))="071","Spring-2007",IF((LEFT(E1398,3))="072","Summer-2007",IF((LEFT(E1398,3))="073","Fall-2007",IF((LEFT(E1398,3))="081","Spring-2008",IF((LEFT(E1398,3))="082","Summer-2008",IF((LEFT(E1398,3))="083","Fall-2008",IF((LEFT(E1398,3))="091","Spring-2009",IF((LEFT(E1398,3))="092","Summer-2009",IF((LEFT(E1398,3))="093","Fall-2009",IF((LEFT(E1398,3))="101","Spring-2010",IF((LEFT(E1398,3))="102","Summer-2010",IF((LEFT(E1398,3))="103","Fall-2010",IF((LEFT(E1398,3))="111","Spring-2011",IF((LEFT(E1398,3))="112","Summer-2011",IF((LEFT(E1398,3))="113","Fall-2011",IF((LEFT(E1398,3))="121","Spring-2012",IF((LEFT(E1398,3))="122","Summer-2012",IF((LEFT(E1398,3))="123","Fall-2012",IF((LEFT(E1398,3))="131","Spring-2013",IF((LEFT(E1398,3))="132","Summer-2013",IF((LEFT(E1398,3))="133","Fall-2013",IF((LEFT(E1398,3))="141","Spring-2014",IF((LEFT(E1398,3))="142","Summer-2014",IF((LEFT(E1398,3))="143","Fall-2014",0)))))))))))))))))))))))))</f>
        <v/>
      </c>
      <c r="H1398" s="85" t="inlineStr">
        <is>
          <t>Spring-2015</t>
        </is>
      </c>
      <c r="I1398" s="85" t="inlineStr">
        <is>
          <t>-</t>
        </is>
      </c>
      <c r="J1398" s="85" t="inlineStr">
        <is>
          <t>-</t>
        </is>
      </c>
      <c r="K1398" s="90" t="inlineStr">
        <is>
          <t>51/1, K.C. Nug Road 
Amlapara, Narayanganj</t>
        </is>
      </c>
      <c r="L1398" s="90" t="inlineStr">
        <is>
          <t>51/1, K.C. Nug Road Amlapara, Narayanganj</t>
        </is>
      </c>
      <c r="M1398" s="120" t="n">
        <v>1534682757</v>
      </c>
      <c r="N1398" s="88">
        <f>HYPERLINK("mailto:manisha22-366@diu.edu.bd","manisha22-366@diu.edu.bd")</f>
        <v/>
      </c>
      <c r="O1398" s="89" t="n"/>
      <c r="P1398" s="89" t="n"/>
      <c r="Q1398" s="89" t="n"/>
      <c r="R1398" s="89" t="n"/>
      <c r="S1398" s="89" t="n"/>
      <c r="T1398" s="89" t="n"/>
      <c r="U1398" s="89" t="n"/>
      <c r="V1398" s="89" t="n"/>
      <c r="W1398" s="89" t="n"/>
      <c r="X1398" s="89" t="n"/>
      <c r="Y1398" s="89" t="n"/>
      <c r="Z1398" s="89" t="n"/>
      <c r="AA1398" s="89" t="n"/>
      <c r="AB1398" s="89" t="n"/>
    </row>
    <row customHeight="1" ht="15" r="1399" s="161">
      <c r="A1399" s="84" t="n"/>
      <c r="B1399" s="85" t="n">
        <v>1402</v>
      </c>
      <c r="C1399" s="85" t="n"/>
      <c r="D1399" s="86" t="inlineStr">
        <is>
          <t>Mohammad Fayezur
 Rahman</t>
        </is>
      </c>
      <c r="E1399" s="86" t="inlineStr">
        <is>
          <t>101-17-234</t>
        </is>
      </c>
      <c r="F1399" s="49">
        <f>IF((MID(E1399,5,2))="10","ENG",IF((MID(E1399,5,2))="11","BBA",IF((MID(E1399,5,2))="12","MBA(E)",IF((MID(E1399,5,2))="14","MBA",IF((MID(E1399,5,2))="15","CSE",IF((MID(E1399,5,2))="16","CIS",IF((MID(E1399,5,2))="17","MS-MIS",IF((MID(E1399,5,2))="18","B.COM",IF((MID(E1399,5,2))="19","ETE",IF((MID(E1399,5,2))="20","CS",IF((MID(E1399,5,2))="21","MA-ENG(P)",IF((MID(E1399,5,2))="22","MA-ENG(F)",IF((MID(E1399,5,2))="23","TE",IF((MID(E1399,5,2))="24","JMC",IF((MID(E1399,5,2))="25","MS-CSE",IF((MID(E1399,5,2))="26","LLB(H)",IF((MID(E1399,5,2))="27","BRE",IF((MID(E1399,5,2))="28","MSS-JMC",IF((MID(E1399,5,2))="29","PHARMACY",IF((MID(E1399,5,2))="30","ESDM",IF((MID(E1399,5,2))="31","MS-ETE",IF((MID(E1399,5,2))="32","MS-TE",IF((MID(E1399,5,2))="33","EEE",IF((MID(E1399,5,2))="34","NFE",IF((MID(E1399,5,2))="35","SWE",IF((MID(E1399,5,2))="36","LLB(P)",IF((MID(E1399,5,2))="37","LLM(Pre)",IF((MID(E1399,5,2))="38","LLM(F)",IF((MID(E1399,5,2))="39","ICT",IF((MID(E1399,5,2))="40","MTCA",IF((MID(E1399,5,2))="41","MS-PH",IF((MID(E1399,5,2))="42","ARCH",IF((MID(E1399,5,2))="43","THM",IF((MID(E1399,5,2))="44","MS-SWE",IF((MID(E1399,5,2))="45","ENTRE",IF((MID(E1399,5,2))="46","M-PHARM",IF((MID(E1399,5,2))="47","CIVIL-ENG",0)))))))))))))))))))))))))))))))))))))</f>
        <v/>
      </c>
      <c r="G1399" s="90">
        <f>IF((LEFT(E1399,3))="063","Fall-2006",IF((LEFT(E1399,3))="071","Spring-2007",IF((LEFT(E1399,3))="072","Summer-2007",IF((LEFT(E1399,3))="073","Fall-2007",IF((LEFT(E1399,3))="081","Spring-2008",IF((LEFT(E1399,3))="082","Summer-2008",IF((LEFT(E1399,3))="083","Fall-2008",IF((LEFT(E1399,3))="091","Spring-2009",IF((LEFT(E1399,3))="092","Summer-2009",IF((LEFT(E1399,3))="093","Fall-2009",IF((LEFT(E1399,3))="101","Spring-2010",IF((LEFT(E1399,3))="102","Summer-2010",IF((LEFT(E1399,3))="103","Fall-2010",IF((LEFT(E1399,3))="111","Spring-2011",IF((LEFT(E1399,3))="112","Summer-2011",IF((LEFT(E1399,3))="113","Fall-2011",IF((LEFT(E1399,3))="121","Spring-2012",IF((LEFT(E1399,3))="122","Summer-2012",IF((LEFT(E1399,3))="123","Fall-2012",IF((LEFT(E1399,3))="131","Spring-2013",IF((LEFT(E1399,3))="132","Summer-2013",IF((LEFT(E1399,3))="133","Fall-2013",IF((LEFT(E1399,3))="141","Spring-2014",IF((LEFT(E1399,3))="142","Summer-2014",IF((LEFT(E1399,3))="143","Fall-2014",0)))))))))))))))))))))))))</f>
        <v/>
      </c>
      <c r="H1399" s="85" t="inlineStr">
        <is>
          <t>Spring-2015</t>
        </is>
      </c>
      <c r="I1399" s="85" t="inlineStr">
        <is>
          <t>CNS LTD</t>
        </is>
      </c>
      <c r="J1399" s="85" t="inlineStr">
        <is>
          <t xml:space="preserve">System Analyst </t>
        </is>
      </c>
      <c r="K1399" s="85" t="inlineStr">
        <is>
          <t>House: 42, Road: Jalaluddin 
Ahmed Shoroni, South 
Azampur, Dhaka-1230</t>
        </is>
      </c>
      <c r="L1399" s="85" t="inlineStr">
        <is>
          <t>House: 42, Road: Jalaluddin Ahmed Shoroni, South Azampur, Dhaka-1230</t>
        </is>
      </c>
      <c r="M1399" s="91" t="n">
        <v>1726200422</v>
      </c>
      <c r="N1399" s="92">
        <f>HYPERLINK("mailto:m_fayezur@yahoo.com","m_fayezur@yahoo.com")</f>
        <v/>
      </c>
      <c r="O1399" s="89" t="n"/>
      <c r="P1399" s="89" t="n"/>
      <c r="Q1399" s="89" t="n"/>
      <c r="R1399" s="89" t="n"/>
      <c r="S1399" s="89" t="n"/>
      <c r="T1399" s="89" t="n"/>
      <c r="U1399" s="89" t="n"/>
      <c r="V1399" s="89" t="n"/>
      <c r="W1399" s="89" t="n"/>
      <c r="X1399" s="89" t="n"/>
      <c r="Y1399" s="89" t="n"/>
      <c r="Z1399" s="89" t="n"/>
      <c r="AA1399" s="89" t="n"/>
      <c r="AB1399" s="89" t="n"/>
    </row>
    <row customHeight="1" ht="15" r="1400" s="161">
      <c r="A1400" s="84" t="n"/>
      <c r="B1400" s="85" t="n">
        <v>1403</v>
      </c>
      <c r="C1400" s="85" t="n"/>
      <c r="D1400" s="86" t="inlineStr">
        <is>
          <t>Razuanul Islam</t>
        </is>
      </c>
      <c r="E1400" s="86" t="inlineStr">
        <is>
          <t>112-23-2575</t>
        </is>
      </c>
      <c r="F1400" s="49">
        <f>IF((MID(E1400,5,2))="10","ENG",IF((MID(E1400,5,2))="11","BBA",IF((MID(E1400,5,2))="12","MBA(E)",IF((MID(E1400,5,2))="14","MBA",IF((MID(E1400,5,2))="15","CSE",IF((MID(E1400,5,2))="16","CIS",IF((MID(E1400,5,2))="17","MS-MIS",IF((MID(E1400,5,2))="18","B.COM",IF((MID(E1400,5,2))="19","ETE",IF((MID(E1400,5,2))="20","CS",IF((MID(E1400,5,2))="21","MA-ENG(P)",IF((MID(E1400,5,2))="22","MA-ENG(F)",IF((MID(E1400,5,2))="23","TE",IF((MID(E1400,5,2))="24","JMC",IF((MID(E1400,5,2))="25","MS-CSE",IF((MID(E1400,5,2))="26","LLB(H)",IF((MID(E1400,5,2))="27","BRE",IF((MID(E1400,5,2))="28","MSS-JMC",IF((MID(E1400,5,2))="29","PHARMACY",IF((MID(E1400,5,2))="30","ESDM",IF((MID(E1400,5,2))="31","MS-ETE",IF((MID(E1400,5,2))="32","MS-TE",IF((MID(E1400,5,2))="33","EEE",IF((MID(E1400,5,2))="34","NFE",IF((MID(E1400,5,2))="35","SWE",IF((MID(E1400,5,2))="36","LLB(P)",IF((MID(E1400,5,2))="37","LLM(Pre)",IF((MID(E1400,5,2))="38","LLM(F)",IF((MID(E1400,5,2))="39","ICT",IF((MID(E1400,5,2))="40","MTCA",IF((MID(E1400,5,2))="41","MS-PH",IF((MID(E1400,5,2))="42","ARCH",IF((MID(E1400,5,2))="43","THM",IF((MID(E1400,5,2))="44","MS-SWE",IF((MID(E1400,5,2))="45","ENTRE",IF((MID(E1400,5,2))="46","M-PHARM",IF((MID(E1400,5,2))="47","CIVIL-ENG",0)))))))))))))))))))))))))))))))))))))</f>
        <v/>
      </c>
      <c r="G1400" s="90">
        <f>IF((LEFT(E1400,3))="063","Fall-2006",IF((LEFT(E1400,3))="071","Spring-2007",IF((LEFT(E1400,3))="072","Summer-2007",IF((LEFT(E1400,3))="073","Fall-2007",IF((LEFT(E1400,3))="081","Spring-2008",IF((LEFT(E1400,3))="082","Summer-2008",IF((LEFT(E1400,3))="083","Fall-2008",IF((LEFT(E1400,3))="091","Spring-2009",IF((LEFT(E1400,3))="092","Summer-2009",IF((LEFT(E1400,3))="093","Fall-2009",IF((LEFT(E1400,3))="101","Spring-2010",IF((LEFT(E1400,3))="102","Summer-2010",IF((LEFT(E1400,3))="103","Fall-2010",IF((LEFT(E1400,3))="111","Spring-2011",IF((LEFT(E1400,3))="112","Summer-2011",IF((LEFT(E1400,3))="113","Fall-2011",IF((LEFT(E1400,3))="121","Spring-2012",IF((LEFT(E1400,3))="122","Summer-2012",IF((LEFT(E1400,3))="123","Fall-2012",IF((LEFT(E1400,3))="131","Spring-2013",IF((LEFT(E1400,3))="132","Summer-2013",IF((LEFT(E1400,3))="133","Fall-2013",IF((LEFT(E1400,3))="141","Spring-2014",IF((LEFT(E1400,3))="142","Summer-2014",IF((LEFT(E1400,3))="143","Fall-2014",0)))))))))))))))))))))))))</f>
        <v/>
      </c>
      <c r="H1400" s="85" t="inlineStr">
        <is>
          <t>Summer-2015</t>
        </is>
      </c>
      <c r="I1400" s="85" t="inlineStr">
        <is>
          <t>Unifill Group</t>
        </is>
      </c>
      <c r="J1400" s="85" t="inlineStr">
        <is>
          <t>MTO</t>
        </is>
      </c>
      <c r="K1400" s="85" t="inlineStr">
        <is>
          <t>70/A, Kolabagan, 
Dhaka-1205</t>
        </is>
      </c>
      <c r="L1400" s="85" t="inlineStr">
        <is>
          <t>Vill+PO: Balughat, Thana: Sreebordi, Dist: Sherpur</t>
        </is>
      </c>
      <c r="M1400" s="91" t="n">
        <v>1557139594</v>
      </c>
      <c r="N1400" s="92">
        <f>HYPERLINK("mailto:razuanul123-2575@diu.edu.bd","razuanul123-2575@diu.edu.bd")</f>
        <v/>
      </c>
      <c r="O1400" s="89" t="n"/>
      <c r="P1400" s="89" t="n"/>
      <c r="Q1400" s="89" t="n"/>
      <c r="R1400" s="89" t="n"/>
      <c r="S1400" s="89" t="n"/>
      <c r="T1400" s="89" t="n"/>
      <c r="U1400" s="89" t="n"/>
      <c r="V1400" s="89" t="n"/>
      <c r="W1400" s="89" t="n"/>
      <c r="X1400" s="89" t="n"/>
      <c r="Y1400" s="89" t="n"/>
      <c r="Z1400" s="89" t="n"/>
      <c r="AA1400" s="89" t="n"/>
      <c r="AB1400" s="89" t="n"/>
    </row>
    <row customHeight="1" ht="15" r="1401" s="161">
      <c r="A1401" s="84" t="n"/>
      <c r="B1401" s="85" t="n">
        <v>1404</v>
      </c>
      <c r="C1401" s="85" t="n"/>
      <c r="D1401" s="86" t="inlineStr">
        <is>
          <t>Solaiman Hosen</t>
        </is>
      </c>
      <c r="E1401" s="86" t="inlineStr">
        <is>
          <t>112-23-2607</t>
        </is>
      </c>
      <c r="F1401" s="49">
        <f>IF((MID(E1401,5,2))="10","ENG",IF((MID(E1401,5,2))="11","BBA",IF((MID(E1401,5,2))="12","MBA(E)",IF((MID(E1401,5,2))="14","MBA",IF((MID(E1401,5,2))="15","CSE",IF((MID(E1401,5,2))="16","CIS",IF((MID(E1401,5,2))="17","MS-MIS",IF((MID(E1401,5,2))="18","B.COM",IF((MID(E1401,5,2))="19","ETE",IF((MID(E1401,5,2))="20","CS",IF((MID(E1401,5,2))="21","MA-ENG(P)",IF((MID(E1401,5,2))="22","MA-ENG(F)",IF((MID(E1401,5,2))="23","TE",IF((MID(E1401,5,2))="24","JMC",IF((MID(E1401,5,2))="25","MS-CSE",IF((MID(E1401,5,2))="26","LLB(H)",IF((MID(E1401,5,2))="27","BRE",IF((MID(E1401,5,2))="28","MSS-JMC",IF((MID(E1401,5,2))="29","PHARMACY",IF((MID(E1401,5,2))="30","ESDM",IF((MID(E1401,5,2))="31","MS-ETE",IF((MID(E1401,5,2))="32","MS-TE",IF((MID(E1401,5,2))="33","EEE",IF((MID(E1401,5,2))="34","NFE",IF((MID(E1401,5,2))="35","SWE",IF((MID(E1401,5,2))="36","LLB(P)",IF((MID(E1401,5,2))="37","LLM(Pre)",IF((MID(E1401,5,2))="38","LLM(F)",IF((MID(E1401,5,2))="39","ICT",IF((MID(E1401,5,2))="40","MTCA",IF((MID(E1401,5,2))="41","MS-PH",IF((MID(E1401,5,2))="42","ARCH",IF((MID(E1401,5,2))="43","THM",IF((MID(E1401,5,2))="44","MS-SWE",IF((MID(E1401,5,2))="45","ENTRE",IF((MID(E1401,5,2))="46","M-PHARM",IF((MID(E1401,5,2))="47","CIVIL-ENG",0)))))))))))))))))))))))))))))))))))))</f>
        <v/>
      </c>
      <c r="G1401" s="90">
        <f>IF((LEFT(E1401,3))="063","Fall-2006",IF((LEFT(E1401,3))="071","Spring-2007",IF((LEFT(E1401,3))="072","Summer-2007",IF((LEFT(E1401,3))="073","Fall-2007",IF((LEFT(E1401,3))="081","Spring-2008",IF((LEFT(E1401,3))="082","Summer-2008",IF((LEFT(E1401,3))="083","Fall-2008",IF((LEFT(E1401,3))="091","Spring-2009",IF((LEFT(E1401,3))="092","Summer-2009",IF((LEFT(E1401,3))="093","Fall-2009",IF((LEFT(E1401,3))="101","Spring-2010",IF((LEFT(E1401,3))="102","Summer-2010",IF((LEFT(E1401,3))="103","Fall-2010",IF((LEFT(E1401,3))="111","Spring-2011",IF((LEFT(E1401,3))="112","Summer-2011",IF((LEFT(E1401,3))="113","Fall-2011",IF((LEFT(E1401,3))="121","Spring-2012",IF((LEFT(E1401,3))="122","Summer-2012",IF((LEFT(E1401,3))="123","Fall-2012",IF((LEFT(E1401,3))="131","Spring-2013",IF((LEFT(E1401,3))="132","Summer-2013",IF((LEFT(E1401,3))="133","Fall-2013",IF((LEFT(E1401,3))="141","Spring-2014",IF((LEFT(E1401,3))="142","Summer-2014",IF((LEFT(E1401,3))="143","Fall-2014",0)))))))))))))))))))))))))</f>
        <v/>
      </c>
      <c r="H1401" s="85" t="inlineStr">
        <is>
          <t>Fall-2014</t>
        </is>
      </c>
      <c r="I1401" s="85" t="inlineStr">
        <is>
          <t>Lap Tech</t>
        </is>
      </c>
      <c r="J1401" s="77" t="inlineStr">
        <is>
          <t>-</t>
        </is>
      </c>
      <c r="K1401" s="85" t="inlineStr">
        <is>
          <t>203, Hobirbari, Seed
 Store, Valuka, Mymensingh</t>
        </is>
      </c>
      <c r="L1401" s="85" t="inlineStr">
        <is>
          <t>Vill: Bornichandra Bari, PO+Thana: Dhanbari, Dist: Tangail</t>
        </is>
      </c>
      <c r="M1401" s="91" t="n">
        <v>1950487049</v>
      </c>
      <c r="N1401" s="90" t="inlineStr">
        <is>
          <t>solaiman23-2607@diu.edu.bd</t>
        </is>
      </c>
      <c r="O1401" s="89" t="n"/>
      <c r="P1401" s="89" t="n"/>
      <c r="Q1401" s="89" t="n"/>
      <c r="R1401" s="89" t="n"/>
      <c r="S1401" s="89" t="n"/>
      <c r="T1401" s="89" t="n"/>
      <c r="U1401" s="89" t="n"/>
      <c r="V1401" s="89" t="n"/>
      <c r="W1401" s="89" t="n"/>
      <c r="X1401" s="89" t="n"/>
      <c r="Y1401" s="89" t="n"/>
      <c r="Z1401" s="89" t="n"/>
      <c r="AA1401" s="89" t="n"/>
      <c r="AB1401" s="89" t="n"/>
    </row>
    <row customHeight="1" ht="15" r="1402" s="161">
      <c r="A1402" s="84" t="n"/>
      <c r="B1402" s="85" t="n">
        <v>1405</v>
      </c>
      <c r="C1402" s="85" t="n"/>
      <c r="D1402" s="86" t="inlineStr">
        <is>
          <t>MD. Monayem Khan</t>
        </is>
      </c>
      <c r="E1402" s="86" t="inlineStr">
        <is>
          <t>112-11-2068</t>
        </is>
      </c>
      <c r="F1402" s="49">
        <f>IF((MID(E1402,5,2))="10","ENG",IF((MID(E1402,5,2))="11","BBA",IF((MID(E1402,5,2))="12","MBA(E)",IF((MID(E1402,5,2))="14","MBA",IF((MID(E1402,5,2))="15","CSE",IF((MID(E1402,5,2))="16","CIS",IF((MID(E1402,5,2))="17","MS-MIS",IF((MID(E1402,5,2))="18","B.COM",IF((MID(E1402,5,2))="19","ETE",IF((MID(E1402,5,2))="20","CS",IF((MID(E1402,5,2))="21","MA-ENG(P)",IF((MID(E1402,5,2))="22","MA-ENG(F)",IF((MID(E1402,5,2))="23","TE",IF((MID(E1402,5,2))="24","JMC",IF((MID(E1402,5,2))="25","MS-CSE",IF((MID(E1402,5,2))="26","LLB(H)",IF((MID(E1402,5,2))="27","BRE",IF((MID(E1402,5,2))="28","MSS-JMC",IF((MID(E1402,5,2))="29","PHARMACY",IF((MID(E1402,5,2))="30","ESDM",IF((MID(E1402,5,2))="31","MS-ETE",IF((MID(E1402,5,2))="32","MS-TE",IF((MID(E1402,5,2))="33","EEE",IF((MID(E1402,5,2))="34","NFE",IF((MID(E1402,5,2))="35","SWE",IF((MID(E1402,5,2))="36","LLB(P)",IF((MID(E1402,5,2))="37","LLM(Pre)",IF((MID(E1402,5,2))="38","LLM(F)",IF((MID(E1402,5,2))="39","ICT",IF((MID(E1402,5,2))="40","MTCA",IF((MID(E1402,5,2))="41","MS-PH",IF((MID(E1402,5,2))="42","ARCH",IF((MID(E1402,5,2))="43","THM",IF((MID(E1402,5,2))="44","MS-SWE",IF((MID(E1402,5,2))="45","ENTRE",IF((MID(E1402,5,2))="46","M-PHARM",IF((MID(E1402,5,2))="47","CIVIL-ENG",0)))))))))))))))))))))))))))))))))))))</f>
        <v/>
      </c>
      <c r="G1402" s="90">
        <f>IF((LEFT(E1402,3))="063","Fall-2006",IF((LEFT(E1402,3))="071","Spring-2007",IF((LEFT(E1402,3))="072","Summer-2007",IF((LEFT(E1402,3))="073","Fall-2007",IF((LEFT(E1402,3))="081","Spring-2008",IF((LEFT(E1402,3))="082","Summer-2008",IF((LEFT(E1402,3))="083","Fall-2008",IF((LEFT(E1402,3))="091","Spring-2009",IF((LEFT(E1402,3))="092","Summer-2009",IF((LEFT(E1402,3))="093","Fall-2009",IF((LEFT(E1402,3))="101","Spring-2010",IF((LEFT(E1402,3))="102","Summer-2010",IF((LEFT(E1402,3))="103","Fall-2010",IF((LEFT(E1402,3))="111","Spring-2011",IF((LEFT(E1402,3))="112","Summer-2011",IF((LEFT(E1402,3))="113","Fall-2011",IF((LEFT(E1402,3))="121","Spring-2012",IF((LEFT(E1402,3))="122","Summer-2012",IF((LEFT(E1402,3))="123","Fall-2012",IF((LEFT(E1402,3))="131","Spring-2013",IF((LEFT(E1402,3))="132","Summer-2013",IF((LEFT(E1402,3))="133","Fall-2013",IF((LEFT(E1402,3))="141","Spring-2014",IF((LEFT(E1402,3))="142","Summer-2014",IF((LEFT(E1402,3))="143","Fall-2014",0)))))))))))))))))))))))))</f>
        <v/>
      </c>
      <c r="H1402" s="85" t="inlineStr">
        <is>
          <t>Spring-2015</t>
        </is>
      </c>
      <c r="I1402" s="85" t="inlineStr">
        <is>
          <t>-</t>
        </is>
      </c>
      <c r="J1402" s="85" t="inlineStr">
        <is>
          <t>-</t>
        </is>
      </c>
      <c r="K1402" s="90" t="inlineStr">
        <is>
          <t>92, Sukrabad,
 Dhanmondi</t>
        </is>
      </c>
      <c r="L1402" s="90" t="inlineStr">
        <is>
          <t>Rarihati, Shibganj, Chapainawabganj</t>
        </is>
      </c>
      <c r="M1402" s="120" t="n">
        <v>1723205121</v>
      </c>
      <c r="N1402" s="88">
        <f>HYPERLINK("mailto:monayem11-2068@diu.edu.bd","monayem11-2068@diu.edu.bd")</f>
        <v/>
      </c>
      <c r="O1402" s="89" t="n"/>
      <c r="P1402" s="89" t="n"/>
      <c r="Q1402" s="89" t="n"/>
      <c r="R1402" s="89" t="n"/>
      <c r="S1402" s="89" t="n"/>
      <c r="T1402" s="89" t="n"/>
      <c r="U1402" s="89" t="n"/>
      <c r="V1402" s="89" t="n"/>
      <c r="W1402" s="89" t="n"/>
      <c r="X1402" s="89" t="n"/>
      <c r="Y1402" s="89" t="n"/>
      <c r="Z1402" s="89" t="n"/>
      <c r="AA1402" s="89" t="n"/>
      <c r="AB1402" s="89" t="n"/>
    </row>
    <row customHeight="1" ht="15" r="1403" s="161">
      <c r="A1403" s="84" t="n"/>
      <c r="B1403" s="85" t="n">
        <v>1406</v>
      </c>
      <c r="C1403" s="85" t="n"/>
      <c r="D1403" s="86" t="inlineStr">
        <is>
          <t>S.M. Ehsan-Ul-Amin</t>
        </is>
      </c>
      <c r="E1403" s="86" t="inlineStr">
        <is>
          <t>093-15-833</t>
        </is>
      </c>
      <c r="F1403" s="49">
        <f>IF((MID(E1403,5,2))="10","ENG",IF((MID(E1403,5,2))="11","BBA",IF((MID(E1403,5,2))="12","MBA(E)",IF((MID(E1403,5,2))="14","MBA",IF((MID(E1403,5,2))="15","CSE",IF((MID(E1403,5,2))="16","CIS",IF((MID(E1403,5,2))="17","MS-MIS",IF((MID(E1403,5,2))="18","B.COM",IF((MID(E1403,5,2))="19","ETE",IF((MID(E1403,5,2))="20","CS",IF((MID(E1403,5,2))="21","MA-ENG(P)",IF((MID(E1403,5,2))="22","MA-ENG(F)",IF((MID(E1403,5,2))="23","TE",IF((MID(E1403,5,2))="24","JMC",IF((MID(E1403,5,2))="25","MS-CSE",IF((MID(E1403,5,2))="26","LLB(H)",IF((MID(E1403,5,2))="27","BRE",IF((MID(E1403,5,2))="28","MSS-JMC",IF((MID(E1403,5,2))="29","PHARMACY",IF((MID(E1403,5,2))="30","ESDM",IF((MID(E1403,5,2))="31","MS-ETE",IF((MID(E1403,5,2))="32","MS-TE",IF((MID(E1403,5,2))="33","EEE",IF((MID(E1403,5,2))="34","NFE",IF((MID(E1403,5,2))="35","SWE",IF((MID(E1403,5,2))="36","LLB(P)",IF((MID(E1403,5,2))="37","LLM(Pre)",IF((MID(E1403,5,2))="38","LLM(F)",IF((MID(E1403,5,2))="39","ICT",IF((MID(E1403,5,2))="40","MTCA",IF((MID(E1403,5,2))="41","MS-PH",IF((MID(E1403,5,2))="42","ARCH",IF((MID(E1403,5,2))="43","THM",IF((MID(E1403,5,2))="44","MS-SWE",IF((MID(E1403,5,2))="45","ENTRE",IF((MID(E1403,5,2))="46","M-PHARM",IF((MID(E1403,5,2))="47","CIVIL-ENG",0)))))))))))))))))))))))))))))))))))))</f>
        <v/>
      </c>
      <c r="G1403" s="90">
        <f>IF((LEFT(E1403,3))="063","Fall-2006",IF((LEFT(E1403,3))="071","Spring-2007",IF((LEFT(E1403,3))="072","Summer-2007",IF((LEFT(E1403,3))="073","Fall-2007",IF((LEFT(E1403,3))="081","Spring-2008",IF((LEFT(E1403,3))="082","Summer-2008",IF((LEFT(E1403,3))="083","Fall-2008",IF((LEFT(E1403,3))="091","Spring-2009",IF((LEFT(E1403,3))="092","Summer-2009",IF((LEFT(E1403,3))="093","Fall-2009",IF((LEFT(E1403,3))="101","Spring-2010",IF((LEFT(E1403,3))="102","Summer-2010",IF((LEFT(E1403,3))="103","Fall-2010",IF((LEFT(E1403,3))="111","Spring-2011",IF((LEFT(E1403,3))="112","Summer-2011",IF((LEFT(E1403,3))="113","Fall-2011",IF((LEFT(E1403,3))="121","Spring-2012",IF((LEFT(E1403,3))="122","Summer-2012",IF((LEFT(E1403,3))="123","Fall-2012",IF((LEFT(E1403,3))="131","Spring-2013",IF((LEFT(E1403,3))="132","Summer-2013",IF((LEFT(E1403,3))="133","Fall-2013",IF((LEFT(E1403,3))="141","Spring-2014",IF((LEFT(E1403,3))="142","Summer-2014",IF((LEFT(E1403,3))="143","Fall-2014",0)))))))))))))))))))))))))</f>
        <v/>
      </c>
      <c r="H1403" s="85" t="inlineStr">
        <is>
          <t>Summer-2015</t>
        </is>
      </c>
      <c r="I1403" s="85" t="inlineStr">
        <is>
          <t>Bangladesh Computer Council (BCC)</t>
        </is>
      </c>
      <c r="J1403" s="85" t="inlineStr">
        <is>
          <t>Instructer</t>
        </is>
      </c>
      <c r="K1403" s="85" t="inlineStr">
        <is>
          <t>House No: 5, (1st Floor), 
Road No: 9, Block-A, 
Nobodoy Housing Society, 
Mohammadpur Adabar, 
Dhaka-1207</t>
        </is>
      </c>
      <c r="L1403" s="85" t="inlineStr">
        <is>
          <t>House No: 5, (1st Floor), Road No: 9, Block-A, Nobodoy Housing Society, Mohammadpur Adabar, Dhaka-1207</t>
        </is>
      </c>
      <c r="M1403" s="91" t="inlineStr">
        <is>
          <t>01674784497/0181918804</t>
        </is>
      </c>
      <c r="N1403" s="92">
        <f>HYPERLINK("mailto:ehsanulamin@gmail.com","ehsanulamin@gmail.com")</f>
        <v/>
      </c>
      <c r="O1403" s="89" t="n"/>
      <c r="P1403" s="89" t="n"/>
      <c r="Q1403" s="89" t="n"/>
      <c r="R1403" s="89" t="n"/>
      <c r="S1403" s="89" t="n"/>
      <c r="T1403" s="89" t="n"/>
      <c r="U1403" s="89" t="n"/>
      <c r="V1403" s="89" t="n"/>
      <c r="W1403" s="89" t="n"/>
      <c r="X1403" s="89" t="n"/>
      <c r="Y1403" s="89" t="n"/>
      <c r="Z1403" s="89" t="n"/>
      <c r="AA1403" s="89" t="n"/>
      <c r="AB1403" s="89" t="n"/>
    </row>
    <row customHeight="1" ht="15" r="1404" s="161">
      <c r="A1404" s="84" t="n"/>
      <c r="B1404" s="85" t="n">
        <v>1407</v>
      </c>
      <c r="C1404" s="85" t="n"/>
      <c r="D1404" s="86" t="inlineStr">
        <is>
          <t>Fahima Sultana 
Yeasmin</t>
        </is>
      </c>
      <c r="E1404" s="86" t="inlineStr">
        <is>
          <t>112-15-1451</t>
        </is>
      </c>
      <c r="F1404" s="49">
        <f>IF((MID(E1404,5,2))="10","ENG",IF((MID(E1404,5,2))="11","BBA",IF((MID(E1404,5,2))="12","MBA(E)",IF((MID(E1404,5,2))="14","MBA",IF((MID(E1404,5,2))="15","CSE",IF((MID(E1404,5,2))="16","CIS",IF((MID(E1404,5,2))="17","MS-MIS",IF((MID(E1404,5,2))="18","B.COM",IF((MID(E1404,5,2))="19","ETE",IF((MID(E1404,5,2))="20","CS",IF((MID(E1404,5,2))="21","MA-ENG(P)",IF((MID(E1404,5,2))="22","MA-ENG(F)",IF((MID(E1404,5,2))="23","TE",IF((MID(E1404,5,2))="24","JMC",IF((MID(E1404,5,2))="25","MS-CSE",IF((MID(E1404,5,2))="26","LLB(H)",IF((MID(E1404,5,2))="27","BRE",IF((MID(E1404,5,2))="28","MSS-JMC",IF((MID(E1404,5,2))="29","PHARMACY",IF((MID(E1404,5,2))="30","ESDM",IF((MID(E1404,5,2))="31","MS-ETE",IF((MID(E1404,5,2))="32","MS-TE",IF((MID(E1404,5,2))="33","EEE",IF((MID(E1404,5,2))="34","NFE",IF((MID(E1404,5,2))="35","SWE",IF((MID(E1404,5,2))="36","LLB(P)",IF((MID(E1404,5,2))="37","LLM(Pre)",IF((MID(E1404,5,2))="38","LLM(F)",IF((MID(E1404,5,2))="39","ICT",IF((MID(E1404,5,2))="40","MTCA",IF((MID(E1404,5,2))="41","MS-PH",IF((MID(E1404,5,2))="42","ARCH",IF((MID(E1404,5,2))="43","THM",IF((MID(E1404,5,2))="44","MS-SWE",IF((MID(E1404,5,2))="45","ENTRE",IF((MID(E1404,5,2))="46","M-PHARM",IF((MID(E1404,5,2))="47","CIVIL-ENG",0)))))))))))))))))))))))))))))))))))))</f>
        <v/>
      </c>
      <c r="G1404" s="90">
        <f>IF((LEFT(E1404,3))="063","Fall-2006",IF((LEFT(E1404,3))="071","Spring-2007",IF((LEFT(E1404,3))="072","Summer-2007",IF((LEFT(E1404,3))="073","Fall-2007",IF((LEFT(E1404,3))="081","Spring-2008",IF((LEFT(E1404,3))="082","Summer-2008",IF((LEFT(E1404,3))="083","Fall-2008",IF((LEFT(E1404,3))="091","Spring-2009",IF((LEFT(E1404,3))="092","Summer-2009",IF((LEFT(E1404,3))="093","Fall-2009",IF((LEFT(E1404,3))="101","Spring-2010",IF((LEFT(E1404,3))="102","Summer-2010",IF((LEFT(E1404,3))="103","Fall-2010",IF((LEFT(E1404,3))="111","Spring-2011",IF((LEFT(E1404,3))="112","Summer-2011",IF((LEFT(E1404,3))="113","Fall-2011",IF((LEFT(E1404,3))="121","Spring-2012",IF((LEFT(E1404,3))="122","Summer-2012",IF((LEFT(E1404,3))="123","Fall-2012",IF((LEFT(E1404,3))="131","Spring-2013",IF((LEFT(E1404,3))="132","Summer-2013",IF((LEFT(E1404,3))="133","Fall-2013",IF((LEFT(E1404,3))="141","Spring-2014",IF((LEFT(E1404,3))="142","Summer-2014",IF((LEFT(E1404,3))="143","Fall-2014",0)))))))))))))))))))))))))</f>
        <v/>
      </c>
      <c r="H1404" s="85" t="inlineStr">
        <is>
          <t>Summer-2014</t>
        </is>
      </c>
      <c r="I1404" s="85" t="inlineStr">
        <is>
          <t>Ministry of Women and Children Afferis</t>
        </is>
      </c>
      <c r="J1404" s="85" t="inlineStr">
        <is>
          <t>Instructer, Computer</t>
        </is>
      </c>
      <c r="K1404" s="85" t="inlineStr">
        <is>
          <t>47/Ga/3, 4th Floor, 
Indira Road, Dhaka</t>
        </is>
      </c>
      <c r="L1404" s="85" t="inlineStr">
        <is>
          <t>C/O- Warrant Officer(Ret) Mominul Hoque Patwary, Vill: South Satara, PO: South Satara, PS: Chagolnaiya, Feni</t>
        </is>
      </c>
      <c r="M1404" s="91" t="n">
        <v>1843429405</v>
      </c>
      <c r="N1404" s="92">
        <f>HYPERLINK("mailto:poly1451@gmail.com","poly1451@gmail.com")</f>
        <v/>
      </c>
      <c r="O1404" s="89" t="n"/>
      <c r="P1404" s="89" t="n"/>
      <c r="Q1404" s="89" t="n"/>
      <c r="R1404" s="89" t="n"/>
      <c r="S1404" s="89" t="n"/>
      <c r="T1404" s="89" t="n"/>
      <c r="U1404" s="89" t="n"/>
      <c r="V1404" s="89" t="n"/>
      <c r="W1404" s="89" t="n"/>
      <c r="X1404" s="89" t="n"/>
      <c r="Y1404" s="89" t="n"/>
      <c r="Z1404" s="89" t="n"/>
      <c r="AA1404" s="89" t="n"/>
      <c r="AB1404" s="89" t="n"/>
    </row>
    <row customHeight="1" ht="15" r="1405" s="161">
      <c r="A1405" s="84" t="n"/>
      <c r="B1405" s="85" t="n">
        <v>1408</v>
      </c>
      <c r="C1405" s="85" t="n"/>
      <c r="D1405" s="86" t="inlineStr">
        <is>
          <t>Zabedul Hoque
 Chowdhury</t>
        </is>
      </c>
      <c r="E1405" s="86" t="inlineStr">
        <is>
          <t>112-15-1452</t>
        </is>
      </c>
      <c r="F1405" s="49">
        <f>IF((MID(E1405,5,2))="10","ENG",IF((MID(E1405,5,2))="11","BBA",IF((MID(E1405,5,2))="12","MBA(E)",IF((MID(E1405,5,2))="14","MBA",IF((MID(E1405,5,2))="15","CSE",IF((MID(E1405,5,2))="16","CIS",IF((MID(E1405,5,2))="17","MS-MIS",IF((MID(E1405,5,2))="18","B.COM",IF((MID(E1405,5,2))="19","ETE",IF((MID(E1405,5,2))="20","CS",IF((MID(E1405,5,2))="21","MA-ENG(P)",IF((MID(E1405,5,2))="22","MA-ENG(F)",IF((MID(E1405,5,2))="23","TE",IF((MID(E1405,5,2))="24","JMC",IF((MID(E1405,5,2))="25","MS-CSE",IF((MID(E1405,5,2))="26","LLB(H)",IF((MID(E1405,5,2))="27","BRE",IF((MID(E1405,5,2))="28","MSS-JMC",IF((MID(E1405,5,2))="29","PHARMACY",IF((MID(E1405,5,2))="30","ESDM",IF((MID(E1405,5,2))="31","MS-ETE",IF((MID(E1405,5,2))="32","MS-TE",IF((MID(E1405,5,2))="33","EEE",IF((MID(E1405,5,2))="34","NFE",IF((MID(E1405,5,2))="35","SWE",IF((MID(E1405,5,2))="36","LLB(P)",IF((MID(E1405,5,2))="37","LLM(Pre)",IF((MID(E1405,5,2))="38","LLM(F)",IF((MID(E1405,5,2))="39","ICT",IF((MID(E1405,5,2))="40","MTCA",IF((MID(E1405,5,2))="41","MS-PH",IF((MID(E1405,5,2))="42","ARCH",IF((MID(E1405,5,2))="43","THM",IF((MID(E1405,5,2))="44","MS-SWE",IF((MID(E1405,5,2))="45","ENTRE",IF((MID(E1405,5,2))="46","M-PHARM",IF((MID(E1405,5,2))="47","CIVIL-ENG",0)))))))))))))))))))))))))))))))))))))</f>
        <v/>
      </c>
      <c r="G1405" s="90">
        <f>IF((LEFT(E1405,3))="063","Fall-2006",IF((LEFT(E1405,3))="071","Spring-2007",IF((LEFT(E1405,3))="072","Summer-2007",IF((LEFT(E1405,3))="073","Fall-2007",IF((LEFT(E1405,3))="081","Spring-2008",IF((LEFT(E1405,3))="082","Summer-2008",IF((LEFT(E1405,3))="083","Fall-2008",IF((LEFT(E1405,3))="091","Spring-2009",IF((LEFT(E1405,3))="092","Summer-2009",IF((LEFT(E1405,3))="093","Fall-2009",IF((LEFT(E1405,3))="101","Spring-2010",IF((LEFT(E1405,3))="102","Summer-2010",IF((LEFT(E1405,3))="103","Fall-2010",IF((LEFT(E1405,3))="111","Spring-2011",IF((LEFT(E1405,3))="112","Summer-2011",IF((LEFT(E1405,3))="113","Fall-2011",IF((LEFT(E1405,3))="121","Spring-2012",IF((LEFT(E1405,3))="122","Summer-2012",IF((LEFT(E1405,3))="123","Fall-2012",IF((LEFT(E1405,3))="131","Spring-2013",IF((LEFT(E1405,3))="132","Summer-2013",IF((LEFT(E1405,3))="133","Fall-2013",IF((LEFT(E1405,3))="141","Spring-2014",IF((LEFT(E1405,3))="142","Summer-2014",IF((LEFT(E1405,3))="143","Fall-2014",0)))))))))))))))))))))))))</f>
        <v/>
      </c>
      <c r="H1405" s="85" t="inlineStr">
        <is>
          <t>Summer-2014</t>
        </is>
      </c>
      <c r="I1405" s="85" t="inlineStr">
        <is>
          <t>IT Consultants LTD. (Q. Cash), www.itcbd.com</t>
        </is>
      </c>
      <c r="J1405" s="85" t="inlineStr">
        <is>
          <t>Technical Support Engineer (NOC)</t>
        </is>
      </c>
      <c r="K1405" s="85" t="inlineStr">
        <is>
          <t>47/Ga/3, 4th Floor,
 Indira Road, Dhaka</t>
        </is>
      </c>
      <c r="L1405" s="85" t="inlineStr">
        <is>
          <t>Sujat Ali Mear Bari, PO: Aftab Bibirhat, PS: Feni, Dist: Feni, Bangladesh</t>
        </is>
      </c>
      <c r="M1405" s="91" t="n">
        <v>1814874480</v>
      </c>
      <c r="N1405" s="92">
        <f>HYPERLINK("mailto:zabeddiucse@gmail.com","zabeddiucse@gmail.com")</f>
        <v/>
      </c>
      <c r="O1405" s="89" t="n"/>
      <c r="P1405" s="89" t="n"/>
      <c r="Q1405" s="89" t="n"/>
      <c r="R1405" s="89" t="n"/>
      <c r="S1405" s="89" t="n"/>
      <c r="T1405" s="89" t="n"/>
      <c r="U1405" s="89" t="n"/>
      <c r="V1405" s="89" t="n"/>
      <c r="W1405" s="89" t="n"/>
      <c r="X1405" s="89" t="n"/>
      <c r="Y1405" s="89" t="n"/>
      <c r="Z1405" s="89" t="n"/>
      <c r="AA1405" s="89" t="n"/>
      <c r="AB1405" s="89" t="n"/>
    </row>
    <row customHeight="1" ht="15" r="1406" s="161">
      <c r="A1406" s="84" t="n"/>
      <c r="B1406" s="85" t="n">
        <v>1409</v>
      </c>
      <c r="C1406" s="85" t="n"/>
      <c r="D1406" s="86" t="inlineStr">
        <is>
          <t>Muhammad Ullah 
Rana</t>
        </is>
      </c>
      <c r="E1406" s="86" t="inlineStr">
        <is>
          <t>111-11-1922</t>
        </is>
      </c>
      <c r="F1406" s="49">
        <f>IF((MID(E1406,5,2))="10","ENG",IF((MID(E1406,5,2))="11","BBA",IF((MID(E1406,5,2))="12","MBA(E)",IF((MID(E1406,5,2))="14","MBA",IF((MID(E1406,5,2))="15","CSE",IF((MID(E1406,5,2))="16","CIS",IF((MID(E1406,5,2))="17","MS-MIS",IF((MID(E1406,5,2))="18","B.COM",IF((MID(E1406,5,2))="19","ETE",IF((MID(E1406,5,2))="20","CS",IF((MID(E1406,5,2))="21","MA-ENG(P)",IF((MID(E1406,5,2))="22","MA-ENG(F)",IF((MID(E1406,5,2))="23","TE",IF((MID(E1406,5,2))="24","JMC",IF((MID(E1406,5,2))="25","MS-CSE",IF((MID(E1406,5,2))="26","LLB(H)",IF((MID(E1406,5,2))="27","BRE",IF((MID(E1406,5,2))="28","MSS-JMC",IF((MID(E1406,5,2))="29","PHARMACY",IF((MID(E1406,5,2))="30","ESDM",IF((MID(E1406,5,2))="31","MS-ETE",IF((MID(E1406,5,2))="32","MS-TE",IF((MID(E1406,5,2))="33","EEE",IF((MID(E1406,5,2))="34","NFE",IF((MID(E1406,5,2))="35","SWE",IF((MID(E1406,5,2))="36","LLB(P)",IF((MID(E1406,5,2))="37","LLM(Pre)",IF((MID(E1406,5,2))="38","LLM(F)",IF((MID(E1406,5,2))="39","ICT",IF((MID(E1406,5,2))="40","MTCA",IF((MID(E1406,5,2))="41","MS-PH",IF((MID(E1406,5,2))="42","ARCH",IF((MID(E1406,5,2))="43","THM",IF((MID(E1406,5,2))="44","MS-SWE",IF((MID(E1406,5,2))="45","ENTRE",IF((MID(E1406,5,2))="46","M-PHARM",IF((MID(E1406,5,2))="47","CIVIL-ENG",0)))))))))))))))))))))))))))))))))))))</f>
        <v/>
      </c>
      <c r="G1406" s="90">
        <f>IF((LEFT(E1406,3))="063","Fall-2006",IF((LEFT(E1406,3))="071","Spring-2007",IF((LEFT(E1406,3))="072","Summer-2007",IF((LEFT(E1406,3))="073","Fall-2007",IF((LEFT(E1406,3))="081","Spring-2008",IF((LEFT(E1406,3))="082","Summer-2008",IF((LEFT(E1406,3))="083","Fall-2008",IF((LEFT(E1406,3))="091","Spring-2009",IF((LEFT(E1406,3))="092","Summer-2009",IF((LEFT(E1406,3))="093","Fall-2009",IF((LEFT(E1406,3))="101","Spring-2010",IF((LEFT(E1406,3))="102","Summer-2010",IF((LEFT(E1406,3))="103","Fall-2010",IF((LEFT(E1406,3))="111","Spring-2011",IF((LEFT(E1406,3))="112","Summer-2011",IF((LEFT(E1406,3))="113","Fall-2011",IF((LEFT(E1406,3))="121","Spring-2012",IF((LEFT(E1406,3))="122","Summer-2012",IF((LEFT(E1406,3))="123","Fall-2012",IF((LEFT(E1406,3))="131","Spring-2013",IF((LEFT(E1406,3))="132","Summer-2013",IF((LEFT(E1406,3))="133","Fall-2013",IF((LEFT(E1406,3))="141","Spring-2014",IF((LEFT(E1406,3))="142","Summer-2014",IF((LEFT(E1406,3))="143","Fall-2014",0)))))))))))))))))))))))))</f>
        <v/>
      </c>
      <c r="H1406" s="85" t="inlineStr">
        <is>
          <t>Fall-2014</t>
        </is>
      </c>
      <c r="I1406" s="85" t="inlineStr">
        <is>
          <t>ATM Service Center, Brac Bank LTD.</t>
        </is>
      </c>
      <c r="J1406" s="85" t="inlineStr">
        <is>
          <t>Executive</t>
        </is>
      </c>
      <c r="K1406" s="85" t="inlineStr">
        <is>
          <t>24/1, New Polton Line, 
(1st Floor), Azimpur,
 Dhaka,1205</t>
        </is>
      </c>
      <c r="L1406" s="85" t="inlineStr">
        <is>
          <t>Vill: Sachonmegh, PO: Tora Munshir Hat, UP: Faridganj, Dist: Chandpur</t>
        </is>
      </c>
      <c r="M1406" s="91" t="n">
        <v>1928914258</v>
      </c>
      <c r="N1406" s="92">
        <f>HYPERLINK("mailto:mdullah1992@outlook.com","mdullah1992@outlook.com")</f>
        <v/>
      </c>
      <c r="O1406" s="89" t="n"/>
      <c r="P1406" s="89" t="n"/>
      <c r="Q1406" s="89" t="n"/>
      <c r="R1406" s="89" t="n"/>
      <c r="S1406" s="89" t="n"/>
      <c r="T1406" s="89" t="n"/>
      <c r="U1406" s="89" t="n"/>
      <c r="V1406" s="89" t="n"/>
      <c r="W1406" s="89" t="n"/>
      <c r="X1406" s="89" t="n"/>
      <c r="Y1406" s="89" t="n"/>
      <c r="Z1406" s="89" t="n"/>
      <c r="AA1406" s="89" t="n"/>
      <c r="AB1406" s="89" t="n"/>
    </row>
    <row customHeight="1" ht="15" r="1407" s="161">
      <c r="A1407" s="84" t="n"/>
      <c r="B1407" s="85" t="n">
        <v>1410</v>
      </c>
      <c r="C1407" s="85" t="n"/>
      <c r="D1407" s="86" t="inlineStr">
        <is>
          <t>Md. Shamim uddin</t>
        </is>
      </c>
      <c r="E1407" s="86" t="inlineStr">
        <is>
          <t>112-15-1419</t>
        </is>
      </c>
      <c r="F1407" s="49">
        <f>IF((MID(E1407,5,2))="10","ENG",IF((MID(E1407,5,2))="11","BBA",IF((MID(E1407,5,2))="12","MBA(E)",IF((MID(E1407,5,2))="14","MBA",IF((MID(E1407,5,2))="15","CSE",IF((MID(E1407,5,2))="16","CIS",IF((MID(E1407,5,2))="17","MS-MIS",IF((MID(E1407,5,2))="18","B.COM",IF((MID(E1407,5,2))="19","ETE",IF((MID(E1407,5,2))="20","CS",IF((MID(E1407,5,2))="21","MA-ENG(P)",IF((MID(E1407,5,2))="22","MA-ENG(F)",IF((MID(E1407,5,2))="23","TE",IF((MID(E1407,5,2))="24","JMC",IF((MID(E1407,5,2))="25","MS-CSE",IF((MID(E1407,5,2))="26","LLB(H)",IF((MID(E1407,5,2))="27","BRE",IF((MID(E1407,5,2))="28","MSS-JMC",IF((MID(E1407,5,2))="29","PHARMACY",IF((MID(E1407,5,2))="30","ESDM",IF((MID(E1407,5,2))="31","MS-ETE",IF((MID(E1407,5,2))="32","MS-TE",IF((MID(E1407,5,2))="33","EEE",IF((MID(E1407,5,2))="34","NFE",IF((MID(E1407,5,2))="35","SWE",IF((MID(E1407,5,2))="36","LLB(P)",IF((MID(E1407,5,2))="37","LLM(Pre)",IF((MID(E1407,5,2))="38","LLM(F)",IF((MID(E1407,5,2))="39","ICT",IF((MID(E1407,5,2))="40","MTCA",IF((MID(E1407,5,2))="41","MS-PH",IF((MID(E1407,5,2))="42","ARCH",IF((MID(E1407,5,2))="43","THM",IF((MID(E1407,5,2))="44","MS-SWE",IF((MID(E1407,5,2))="45","ENTRE",IF((MID(E1407,5,2))="46","M-PHARM",IF((MID(E1407,5,2))="47","CIVIL-ENG",0)))))))))))))))))))))))))))))))))))))</f>
        <v/>
      </c>
      <c r="G1407" s="90">
        <f>IF((LEFT(E1407,3))="063","Fall-2006",IF((LEFT(E1407,3))="071","Spring-2007",IF((LEFT(E1407,3))="072","Summer-2007",IF((LEFT(E1407,3))="073","Fall-2007",IF((LEFT(E1407,3))="081","Spring-2008",IF((LEFT(E1407,3))="082","Summer-2008",IF((LEFT(E1407,3))="083","Fall-2008",IF((LEFT(E1407,3))="091","Spring-2009",IF((LEFT(E1407,3))="092","Summer-2009",IF((LEFT(E1407,3))="093","Fall-2009",IF((LEFT(E1407,3))="101","Spring-2010",IF((LEFT(E1407,3))="102","Summer-2010",IF((LEFT(E1407,3))="103","Fall-2010",IF((LEFT(E1407,3))="111","Spring-2011",IF((LEFT(E1407,3))="112","Summer-2011",IF((LEFT(E1407,3))="113","Fall-2011",IF((LEFT(E1407,3))="121","Spring-2012",IF((LEFT(E1407,3))="122","Summer-2012",IF((LEFT(E1407,3))="123","Fall-2012",IF((LEFT(E1407,3))="131","Spring-2013",IF((LEFT(E1407,3))="132","Summer-2013",IF((LEFT(E1407,3))="133","Fall-2013",IF((LEFT(E1407,3))="141","Spring-2014",IF((LEFT(E1407,3))="142","Summer-2014",IF((LEFT(E1407,3))="143","Fall-2014",0)))))))))))))))))))))))))</f>
        <v/>
      </c>
      <c r="H1407" s="85" t="inlineStr">
        <is>
          <t>Spring-2015</t>
        </is>
      </c>
      <c r="I1407" s="85" t="inlineStr">
        <is>
          <t>Subra system LTD.</t>
        </is>
      </c>
      <c r="J1407" s="85" t="inlineStr">
        <is>
          <t>Software Engineer</t>
        </is>
      </c>
      <c r="K1407" s="85" t="inlineStr">
        <is>
          <t>51/52, D Buriganga 
Length Azimpur, Dhaka</t>
        </is>
      </c>
      <c r="L1407" s="85" t="inlineStr">
        <is>
          <t>Vill: Burapara, PO: Anla, Thana: Mirpur, Dist: Kushtia</t>
        </is>
      </c>
      <c r="M1407" s="91" t="n">
        <v>1751503102</v>
      </c>
      <c r="N1407" s="92">
        <f>HYPERLINK("mailto:shamim.cse19@gmail.com","shamim.cse19@gmail.com")</f>
        <v/>
      </c>
      <c r="O1407" s="89" t="n"/>
      <c r="P1407" s="89" t="n"/>
      <c r="Q1407" s="89" t="n"/>
      <c r="R1407" s="89" t="n"/>
      <c r="S1407" s="89" t="n"/>
      <c r="T1407" s="89" t="n"/>
      <c r="U1407" s="89" t="n"/>
      <c r="V1407" s="89" t="n"/>
      <c r="W1407" s="89" t="n"/>
      <c r="X1407" s="89" t="n"/>
      <c r="Y1407" s="89" t="n"/>
      <c r="Z1407" s="89" t="n"/>
      <c r="AA1407" s="89" t="n"/>
      <c r="AB1407" s="89" t="n"/>
    </row>
    <row customHeight="1" ht="15" r="1408" s="161">
      <c r="A1408" s="84" t="n"/>
      <c r="B1408" s="85" t="n">
        <v>1411</v>
      </c>
      <c r="C1408" s="85" t="n"/>
      <c r="D1408" s="86" t="inlineStr">
        <is>
          <t>Md. Saiful islam</t>
        </is>
      </c>
      <c r="E1408" s="86" t="inlineStr">
        <is>
          <t>113-15-1552</t>
        </is>
      </c>
      <c r="F1408" s="49">
        <f>IF((MID(E1408,5,2))="10","ENG",IF((MID(E1408,5,2))="11","BBA",IF((MID(E1408,5,2))="12","MBA(E)",IF((MID(E1408,5,2))="14","MBA",IF((MID(E1408,5,2))="15","CSE",IF((MID(E1408,5,2))="16","CIS",IF((MID(E1408,5,2))="17","MS-MIS",IF((MID(E1408,5,2))="18","B.COM",IF((MID(E1408,5,2))="19","ETE",IF((MID(E1408,5,2))="20","CS",IF((MID(E1408,5,2))="21","MA-ENG(P)",IF((MID(E1408,5,2))="22","MA-ENG(F)",IF((MID(E1408,5,2))="23","TE",IF((MID(E1408,5,2))="24","JMC",IF((MID(E1408,5,2))="25","MS-CSE",IF((MID(E1408,5,2))="26","LLB(H)",IF((MID(E1408,5,2))="27","BRE",IF((MID(E1408,5,2))="28","MSS-JMC",IF((MID(E1408,5,2))="29","PHARMACY",IF((MID(E1408,5,2))="30","ESDM",IF((MID(E1408,5,2))="31","MS-ETE",IF((MID(E1408,5,2))="32","MS-TE",IF((MID(E1408,5,2))="33","EEE",IF((MID(E1408,5,2))="34","NFE",IF((MID(E1408,5,2))="35","SWE",IF((MID(E1408,5,2))="36","LLB(P)",IF((MID(E1408,5,2))="37","LLM(Pre)",IF((MID(E1408,5,2))="38","LLM(F)",IF((MID(E1408,5,2))="39","ICT",IF((MID(E1408,5,2))="40","MTCA",IF((MID(E1408,5,2))="41","MS-PH",IF((MID(E1408,5,2))="42","ARCH",IF((MID(E1408,5,2))="43","THM",IF((MID(E1408,5,2))="44","MS-SWE",IF((MID(E1408,5,2))="45","ENTRE",IF((MID(E1408,5,2))="46","M-PHARM",IF((MID(E1408,5,2))="47","CIVIL-ENG",0)))))))))))))))))))))))))))))))))))))</f>
        <v/>
      </c>
      <c r="G1408" s="90">
        <f>IF((LEFT(E1408,3))="063","Fall-2006",IF((LEFT(E1408,3))="071","Spring-2007",IF((LEFT(E1408,3))="072","Summer-2007",IF((LEFT(E1408,3))="073","Fall-2007",IF((LEFT(E1408,3))="081","Spring-2008",IF((LEFT(E1408,3))="082","Summer-2008",IF((LEFT(E1408,3))="083","Fall-2008",IF((LEFT(E1408,3))="091","Spring-2009",IF((LEFT(E1408,3))="092","Summer-2009",IF((LEFT(E1408,3))="093","Fall-2009",IF((LEFT(E1408,3))="101","Spring-2010",IF((LEFT(E1408,3))="102","Summer-2010",IF((LEFT(E1408,3))="103","Fall-2010",IF((LEFT(E1408,3))="111","Spring-2011",IF((LEFT(E1408,3))="112","Summer-2011",IF((LEFT(E1408,3))="113","Fall-2011",IF((LEFT(E1408,3))="121","Spring-2012",IF((LEFT(E1408,3))="122","Summer-2012",IF((LEFT(E1408,3))="123","Fall-2012",IF((LEFT(E1408,3))="131","Spring-2013",IF((LEFT(E1408,3))="132","Summer-2013",IF((LEFT(E1408,3))="133","Fall-2013",IF((LEFT(E1408,3))="141","Spring-2014",IF((LEFT(E1408,3))="142","Summer-2014",IF((LEFT(E1408,3))="143","Fall-2014",0)))))))))))))))))))))))))</f>
        <v/>
      </c>
      <c r="H1408" s="85" t="inlineStr">
        <is>
          <t>Spring-2015</t>
        </is>
      </c>
      <c r="I1408" s="85" t="inlineStr">
        <is>
          <t>Ministry of Foreign affers</t>
        </is>
      </c>
      <c r="J1408" s="85" t="inlineStr">
        <is>
          <t>Maintainace Engineer</t>
        </is>
      </c>
      <c r="K1408" s="85" t="inlineStr">
        <is>
          <t>60 Lakcircus, Dolfin goly,
 Kolabagan, Dhaka</t>
        </is>
      </c>
      <c r="L1408" s="85" t="inlineStr">
        <is>
          <t>Faridpur, Kamlapur, Mridhabari, 7800</t>
        </is>
      </c>
      <c r="M1408" s="91" t="n">
        <v>1711238497</v>
      </c>
      <c r="N1408" s="92">
        <f>HYPERLINK("mailto:md.islam51@gmail.com","md.islam51@gmail.com")</f>
        <v/>
      </c>
      <c r="O1408" s="89" t="n"/>
      <c r="P1408" s="89" t="n"/>
      <c r="Q1408" s="89" t="n"/>
      <c r="R1408" s="89" t="n"/>
      <c r="S1408" s="89" t="n"/>
      <c r="T1408" s="89" t="n"/>
      <c r="U1408" s="89" t="n"/>
      <c r="V1408" s="89" t="n"/>
      <c r="W1408" s="89" t="n"/>
      <c r="X1408" s="89" t="n"/>
      <c r="Y1408" s="89" t="n"/>
      <c r="Z1408" s="89" t="n"/>
      <c r="AA1408" s="89" t="n"/>
      <c r="AB1408" s="89" t="n"/>
    </row>
    <row customHeight="1" ht="15" r="1409" s="161">
      <c r="A1409" s="84" t="n"/>
      <c r="B1409" s="85" t="n">
        <v>1412</v>
      </c>
      <c r="C1409" s="85" t="n"/>
      <c r="D1409" s="86" t="inlineStr">
        <is>
          <t>Sourov Ray</t>
        </is>
      </c>
      <c r="E1409" s="86" t="inlineStr">
        <is>
          <t>113-23-2774</t>
        </is>
      </c>
      <c r="F1409" s="49">
        <f>IF((MID(E1409,5,2))="10","ENG",IF((MID(E1409,5,2))="11","BBA",IF((MID(E1409,5,2))="12","MBA(E)",IF((MID(E1409,5,2))="14","MBA",IF((MID(E1409,5,2))="15","CSE",IF((MID(E1409,5,2))="16","CIS",IF((MID(E1409,5,2))="17","MS-MIS",IF((MID(E1409,5,2))="18","B.COM",IF((MID(E1409,5,2))="19","ETE",IF((MID(E1409,5,2))="20","CS",IF((MID(E1409,5,2))="21","MA-ENG(P)",IF((MID(E1409,5,2))="22","MA-ENG(F)",IF((MID(E1409,5,2))="23","TE",IF((MID(E1409,5,2))="24","JMC",IF((MID(E1409,5,2))="25","MS-CSE",IF((MID(E1409,5,2))="26","LLB(H)",IF((MID(E1409,5,2))="27","BRE",IF((MID(E1409,5,2))="28","MSS-JMC",IF((MID(E1409,5,2))="29","PHARMACY",IF((MID(E1409,5,2))="30","ESDM",IF((MID(E1409,5,2))="31","MS-ETE",IF((MID(E1409,5,2))="32","MS-TE",IF((MID(E1409,5,2))="33","EEE",IF((MID(E1409,5,2))="34","NFE",IF((MID(E1409,5,2))="35","SWE",IF((MID(E1409,5,2))="36","LLB(P)",IF((MID(E1409,5,2))="37","LLM(Pre)",IF((MID(E1409,5,2))="38","LLM(F)",IF((MID(E1409,5,2))="39","ICT",IF((MID(E1409,5,2))="40","MTCA",IF((MID(E1409,5,2))="41","MS-PH",IF((MID(E1409,5,2))="42","ARCH",IF((MID(E1409,5,2))="43","THM",IF((MID(E1409,5,2))="44","MS-SWE",IF((MID(E1409,5,2))="45","ENTRE",IF((MID(E1409,5,2))="46","M-PHARM",IF((MID(E1409,5,2))="47","CIVIL-ENG",0)))))))))))))))))))))))))))))))))))))</f>
        <v/>
      </c>
      <c r="G1409" s="90">
        <f>IF((LEFT(E1409,3))="063","Fall-2006",IF((LEFT(E1409,3))="071","Spring-2007",IF((LEFT(E1409,3))="072","Summer-2007",IF((LEFT(E1409,3))="073","Fall-2007",IF((LEFT(E1409,3))="081","Spring-2008",IF((LEFT(E1409,3))="082","Summer-2008",IF((LEFT(E1409,3))="083","Fall-2008",IF((LEFT(E1409,3))="091","Spring-2009",IF((LEFT(E1409,3))="092","Summer-2009",IF((LEFT(E1409,3))="093","Fall-2009",IF((LEFT(E1409,3))="101","Spring-2010",IF((LEFT(E1409,3))="102","Summer-2010",IF((LEFT(E1409,3))="103","Fall-2010",IF((LEFT(E1409,3))="111","Spring-2011",IF((LEFT(E1409,3))="112","Summer-2011",IF((LEFT(E1409,3))="113","Fall-2011",IF((LEFT(E1409,3))="121","Spring-2012",IF((LEFT(E1409,3))="122","Summer-2012",IF((LEFT(E1409,3))="123","Fall-2012",IF((LEFT(E1409,3))="131","Spring-2013",IF((LEFT(E1409,3))="132","Summer-2013",IF((LEFT(E1409,3))="133","Fall-2013",IF((LEFT(E1409,3))="141","Spring-2014",IF((LEFT(E1409,3))="142","Summer-2014",IF((LEFT(E1409,3))="143","Fall-2014",0)))))))))))))))))))))))))</f>
        <v/>
      </c>
      <c r="H1409" s="85" t="inlineStr">
        <is>
          <t>Fall-2015</t>
        </is>
      </c>
      <c r="I1409" s="85" t="inlineStr">
        <is>
          <t>-</t>
        </is>
      </c>
      <c r="J1409" s="85" t="inlineStr">
        <is>
          <t>-</t>
        </is>
      </c>
      <c r="K1409" s="90" t="inlineStr">
        <is>
          <t>59/2/A East Rajabazar,
 Dhanmondi, Dhaka</t>
        </is>
      </c>
      <c r="L1409" s="90" t="inlineStr">
        <is>
          <t>59/2/A East Rajabazar, Dhanmondi, Dhaka</t>
        </is>
      </c>
      <c r="M1409" s="120" t="n">
        <v>1790269699</v>
      </c>
      <c r="N1409" s="88">
        <f>HYPERLINK("mailto:sourav2774@gmail.com","sourav2774@gmail.com")</f>
        <v/>
      </c>
      <c r="O1409" s="89" t="n"/>
      <c r="P1409" s="89" t="n"/>
      <c r="Q1409" s="89" t="n"/>
      <c r="R1409" s="89" t="n"/>
      <c r="S1409" s="89" t="n"/>
      <c r="T1409" s="89" t="n"/>
      <c r="U1409" s="89" t="n"/>
      <c r="V1409" s="89" t="n"/>
      <c r="W1409" s="89" t="n"/>
      <c r="X1409" s="89" t="n"/>
      <c r="Y1409" s="89" t="n"/>
      <c r="Z1409" s="89" t="n"/>
      <c r="AA1409" s="89" t="n"/>
      <c r="AB1409" s="89" t="n"/>
    </row>
    <row customHeight="1" ht="15" r="1410" s="161">
      <c r="A1410" s="84" t="n"/>
      <c r="B1410" s="85" t="n">
        <v>1413</v>
      </c>
      <c r="C1410" s="85" t="n"/>
      <c r="D1410" s="86" t="inlineStr">
        <is>
          <t xml:space="preserve">Al Mamun </t>
        </is>
      </c>
      <c r="E1410" s="86" t="inlineStr">
        <is>
          <t>113-15-1594</t>
        </is>
      </c>
      <c r="F1410" s="49">
        <f>IF((MID(E1410,5,2))="10","ENG",IF((MID(E1410,5,2))="11","BBA",IF((MID(E1410,5,2))="12","MBA(E)",IF((MID(E1410,5,2))="14","MBA",IF((MID(E1410,5,2))="15","CSE",IF((MID(E1410,5,2))="16","CIS",IF((MID(E1410,5,2))="17","MS-MIS",IF((MID(E1410,5,2))="18","B.COM",IF((MID(E1410,5,2))="19","ETE",IF((MID(E1410,5,2))="20","CS",IF((MID(E1410,5,2))="21","MA-ENG(P)",IF((MID(E1410,5,2))="22","MA-ENG(F)",IF((MID(E1410,5,2))="23","TE",IF((MID(E1410,5,2))="24","JMC",IF((MID(E1410,5,2))="25","MS-CSE",IF((MID(E1410,5,2))="26","LLB(H)",IF((MID(E1410,5,2))="27","BRE",IF((MID(E1410,5,2))="28","MSS-JMC",IF((MID(E1410,5,2))="29","PHARMACY",IF((MID(E1410,5,2))="30","ESDM",IF((MID(E1410,5,2))="31","MS-ETE",IF((MID(E1410,5,2))="32","MS-TE",IF((MID(E1410,5,2))="33","EEE",IF((MID(E1410,5,2))="34","NFE",IF((MID(E1410,5,2))="35","SWE",IF((MID(E1410,5,2))="36","LLB(P)",IF((MID(E1410,5,2))="37","LLM(Pre)",IF((MID(E1410,5,2))="38","LLM(F)",IF((MID(E1410,5,2))="39","ICT",IF((MID(E1410,5,2))="40","MTCA",IF((MID(E1410,5,2))="41","MS-PH",IF((MID(E1410,5,2))="42","ARCH",IF((MID(E1410,5,2))="43","THM",IF((MID(E1410,5,2))="44","MS-SWE",IF((MID(E1410,5,2))="45","ENTRE",IF((MID(E1410,5,2))="46","M-PHARM",IF((MID(E1410,5,2))="47","CIVIL-ENG",0)))))))))))))))))))))))))))))))))))))</f>
        <v/>
      </c>
      <c r="G1410" s="90">
        <f>IF((LEFT(E1410,3))="063","Fall-2006",IF((LEFT(E1410,3))="071","Spring-2007",IF((LEFT(E1410,3))="072","Summer-2007",IF((LEFT(E1410,3))="073","Fall-2007",IF((LEFT(E1410,3))="081","Spring-2008",IF((LEFT(E1410,3))="082","Summer-2008",IF((LEFT(E1410,3))="083","Fall-2008",IF((LEFT(E1410,3))="091","Spring-2009",IF((LEFT(E1410,3))="092","Summer-2009",IF((LEFT(E1410,3))="093","Fall-2009",IF((LEFT(E1410,3))="101","Spring-2010",IF((LEFT(E1410,3))="102","Summer-2010",IF((LEFT(E1410,3))="103","Fall-2010",IF((LEFT(E1410,3))="111","Spring-2011",IF((LEFT(E1410,3))="112","Summer-2011",IF((LEFT(E1410,3))="113","Fall-2011",IF((LEFT(E1410,3))="121","Spring-2012",IF((LEFT(E1410,3))="122","Summer-2012",IF((LEFT(E1410,3))="123","Fall-2012",IF((LEFT(E1410,3))="131","Spring-2013",IF((LEFT(E1410,3))="132","Summer-2013",IF((LEFT(E1410,3))="133","Fall-2013",IF((LEFT(E1410,3))="141","Spring-2014",IF((LEFT(E1410,3))="142","Summer-2014",IF((LEFT(E1410,3))="143","Fall-2014",0)))))))))))))))))))))))))</f>
        <v/>
      </c>
      <c r="H1410" s="85" t="inlineStr">
        <is>
          <t>Fall-2015</t>
        </is>
      </c>
      <c r="I1410" s="85" t="inlineStr">
        <is>
          <t>-</t>
        </is>
      </c>
      <c r="J1410" s="85" t="inlineStr">
        <is>
          <t>-</t>
        </is>
      </c>
      <c r="K1410" s="90" t="inlineStr">
        <is>
          <t>13/ Free School Street,
 Kathalbagan, Dhaka-1205</t>
        </is>
      </c>
      <c r="L1410" s="90" t="inlineStr">
        <is>
          <t>13/ Free School Street, Kathalbagan, Dhaka-1205</t>
        </is>
      </c>
      <c r="M1410" s="120" t="n">
        <v>1670156213</v>
      </c>
      <c r="N1410" s="88">
        <f>HYPERLINK("mailto:sbt.mamun@gmail.com","sbt.mamun@gmail.com")</f>
        <v/>
      </c>
      <c r="O1410" s="89" t="n"/>
      <c r="P1410" s="89" t="n"/>
      <c r="Q1410" s="89" t="n"/>
      <c r="R1410" s="89" t="n"/>
      <c r="S1410" s="89" t="n"/>
      <c r="T1410" s="89" t="n"/>
      <c r="U1410" s="89" t="n"/>
      <c r="V1410" s="89" t="n"/>
      <c r="W1410" s="89" t="n"/>
      <c r="X1410" s="89" t="n"/>
      <c r="Y1410" s="89" t="n"/>
      <c r="Z1410" s="89" t="n"/>
      <c r="AA1410" s="89" t="n"/>
      <c r="AB1410" s="89" t="n"/>
    </row>
    <row customHeight="1" ht="15" r="1411" s="161">
      <c r="A1411" s="84" t="n"/>
      <c r="B1411" s="85" t="n">
        <v>1414</v>
      </c>
      <c r="C1411" s="85" t="n"/>
      <c r="D1411" s="86" t="inlineStr">
        <is>
          <t>Moinul Islam</t>
        </is>
      </c>
      <c r="E1411" s="86" t="inlineStr">
        <is>
          <t>103-23-2160</t>
        </is>
      </c>
      <c r="F1411" s="49">
        <f>IF((MID(E1411,5,2))="10","ENG",IF((MID(E1411,5,2))="11","BBA",IF((MID(E1411,5,2))="12","MBA(E)",IF((MID(E1411,5,2))="14","MBA",IF((MID(E1411,5,2))="15","CSE",IF((MID(E1411,5,2))="16","CIS",IF((MID(E1411,5,2))="17","MS-MIS",IF((MID(E1411,5,2))="18","B.COM",IF((MID(E1411,5,2))="19","ETE",IF((MID(E1411,5,2))="20","CS",IF((MID(E1411,5,2))="21","MA-ENG(P)",IF((MID(E1411,5,2))="22","MA-ENG(F)",IF((MID(E1411,5,2))="23","TE",IF((MID(E1411,5,2))="24","JMC",IF((MID(E1411,5,2))="25","MS-CSE",IF((MID(E1411,5,2))="26","LLB(H)",IF((MID(E1411,5,2))="27","BRE",IF((MID(E1411,5,2))="28","MSS-JMC",IF((MID(E1411,5,2))="29","PHARMACY",IF((MID(E1411,5,2))="30","ESDM",IF((MID(E1411,5,2))="31","MS-ETE",IF((MID(E1411,5,2))="32","MS-TE",IF((MID(E1411,5,2))="33","EEE",IF((MID(E1411,5,2))="34","NFE",IF((MID(E1411,5,2))="35","SWE",IF((MID(E1411,5,2))="36","LLB(P)",IF((MID(E1411,5,2))="37","LLM(Pre)",IF((MID(E1411,5,2))="38","LLM(F)",IF((MID(E1411,5,2))="39","ICT",IF((MID(E1411,5,2))="40","MTCA",IF((MID(E1411,5,2))="41","MS-PH",IF((MID(E1411,5,2))="42","ARCH",IF((MID(E1411,5,2))="43","THM",IF((MID(E1411,5,2))="44","MS-SWE",IF((MID(E1411,5,2))="45","ENTRE",IF((MID(E1411,5,2))="46","M-PHARM",IF((MID(E1411,5,2))="47","CIVIL-ENG",0)))))))))))))))))))))))))))))))))))))</f>
        <v/>
      </c>
      <c r="G1411" s="90">
        <f>IF((LEFT(E1411,3))="063","Fall-2006",IF((LEFT(E1411,3))="071","Spring-2007",IF((LEFT(E1411,3))="072","Summer-2007",IF((LEFT(E1411,3))="073","Fall-2007",IF((LEFT(E1411,3))="081","Spring-2008",IF((LEFT(E1411,3))="082","Summer-2008",IF((LEFT(E1411,3))="083","Fall-2008",IF((LEFT(E1411,3))="091","Spring-2009",IF((LEFT(E1411,3))="092","Summer-2009",IF((LEFT(E1411,3))="093","Fall-2009",IF((LEFT(E1411,3))="101","Spring-2010",IF((LEFT(E1411,3))="102","Summer-2010",IF((LEFT(E1411,3))="103","Fall-2010",IF((LEFT(E1411,3))="111","Spring-2011",IF((LEFT(E1411,3))="112","Summer-2011",IF((LEFT(E1411,3))="113","Fall-2011",IF((LEFT(E1411,3))="121","Spring-2012",IF((LEFT(E1411,3))="122","Summer-2012",IF((LEFT(E1411,3))="123","Fall-2012",IF((LEFT(E1411,3))="131","Spring-2013",IF((LEFT(E1411,3))="132","Summer-2013",IF((LEFT(E1411,3))="133","Fall-2013",IF((LEFT(E1411,3))="141","Spring-2014",IF((LEFT(E1411,3))="142","Summer-2014",IF((LEFT(E1411,3))="143","Fall-2014",0)))))))))))))))))))))))))</f>
        <v/>
      </c>
      <c r="H1411" s="85" t="inlineStr">
        <is>
          <t>Fall-2014</t>
        </is>
      </c>
      <c r="I1411" s="85" t="inlineStr">
        <is>
          <t>Al-Muslim Washing LTD. Ulail, Savar, Dhaka</t>
        </is>
      </c>
      <c r="J1411" s="85" t="inlineStr">
        <is>
          <t>R&amp;D Executive</t>
        </is>
      </c>
      <c r="K1411" s="85" t="inlineStr">
        <is>
          <t>13/1, Bank Town,
 Savar, Dhaka</t>
        </is>
      </c>
      <c r="L1411" s="85" t="inlineStr">
        <is>
          <t>Shaydergown, Shibpur, Narshingdi</t>
        </is>
      </c>
      <c r="M1411" s="91" t="n">
        <v>1743748701</v>
      </c>
      <c r="N1411" s="92">
        <f>HYPERLINK("mailto:moinulislam2160@gmail.com","moinulislam2160@gmail.com")</f>
        <v/>
      </c>
      <c r="O1411" s="89" t="n"/>
      <c r="P1411" s="89" t="n"/>
      <c r="Q1411" s="89" t="n"/>
      <c r="R1411" s="89" t="n"/>
      <c r="S1411" s="89" t="n"/>
      <c r="T1411" s="89" t="n"/>
      <c r="U1411" s="89" t="n"/>
      <c r="V1411" s="89" t="n"/>
      <c r="W1411" s="89" t="n"/>
      <c r="X1411" s="89" t="n"/>
      <c r="Y1411" s="89" t="n"/>
      <c r="Z1411" s="89" t="n"/>
      <c r="AA1411" s="89" t="n"/>
      <c r="AB1411" s="89" t="n"/>
    </row>
    <row customHeight="1" ht="15" r="1412" s="161">
      <c r="A1412" s="84" t="n"/>
      <c r="B1412" s="85" t="n">
        <v>1415</v>
      </c>
      <c r="C1412" s="85" t="n"/>
      <c r="D1412" s="86" t="inlineStr">
        <is>
          <t>Md. Aktarul Islam</t>
        </is>
      </c>
      <c r="E1412" s="86" t="inlineStr">
        <is>
          <t>103-33-305</t>
        </is>
      </c>
      <c r="F1412" s="49">
        <f>IF((MID(E1412,5,2))="10","ENG",IF((MID(E1412,5,2))="11","BBA",IF((MID(E1412,5,2))="12","MBA(E)",IF((MID(E1412,5,2))="14","MBA",IF((MID(E1412,5,2))="15","CSE",IF((MID(E1412,5,2))="16","CIS",IF((MID(E1412,5,2))="17","MS-MIS",IF((MID(E1412,5,2))="18","B.COM",IF((MID(E1412,5,2))="19","ETE",IF((MID(E1412,5,2))="20","CS",IF((MID(E1412,5,2))="21","MA-ENG(P)",IF((MID(E1412,5,2))="22","MA-ENG(F)",IF((MID(E1412,5,2))="23","TE",IF((MID(E1412,5,2))="24","JMC",IF((MID(E1412,5,2))="25","MS-CSE",IF((MID(E1412,5,2))="26","LLB(H)",IF((MID(E1412,5,2))="27","BRE",IF((MID(E1412,5,2))="28","MSS-JMC",IF((MID(E1412,5,2))="29","PHARMACY",IF((MID(E1412,5,2))="30","ESDM",IF((MID(E1412,5,2))="31","MS-ETE",IF((MID(E1412,5,2))="32","MS-TE",IF((MID(E1412,5,2))="33","EEE",IF((MID(E1412,5,2))="34","NFE",IF((MID(E1412,5,2))="35","SWE",IF((MID(E1412,5,2))="36","LLB(P)",IF((MID(E1412,5,2))="37","LLM(Pre)",IF((MID(E1412,5,2))="38","LLM(F)",IF((MID(E1412,5,2))="39","ICT",IF((MID(E1412,5,2))="40","MTCA",IF((MID(E1412,5,2))="41","MS-PH",IF((MID(E1412,5,2))="42","ARCH",IF((MID(E1412,5,2))="43","THM",IF((MID(E1412,5,2))="44","MS-SWE",IF((MID(E1412,5,2))="45","ENTRE",IF((MID(E1412,5,2))="46","M-PHARM",IF((MID(E1412,5,2))="47","CIVIL-ENG",0)))))))))))))))))))))))))))))))))))))</f>
        <v/>
      </c>
      <c r="G1412" s="90">
        <f>IF((LEFT(E1412,3))="063","Fall-2006",IF((LEFT(E1412,3))="071","Spring-2007",IF((LEFT(E1412,3))="072","Summer-2007",IF((LEFT(E1412,3))="073","Fall-2007",IF((LEFT(E1412,3))="081","Spring-2008",IF((LEFT(E1412,3))="082","Summer-2008",IF((LEFT(E1412,3))="083","Fall-2008",IF((LEFT(E1412,3))="091","Spring-2009",IF((LEFT(E1412,3))="092","Summer-2009",IF((LEFT(E1412,3))="093","Fall-2009",IF((LEFT(E1412,3))="101","Spring-2010",IF((LEFT(E1412,3))="102","Summer-2010",IF((LEFT(E1412,3))="103","Fall-2010",IF((LEFT(E1412,3))="111","Spring-2011",IF((LEFT(E1412,3))="112","Summer-2011",IF((LEFT(E1412,3))="113","Fall-2011",IF((LEFT(E1412,3))="121","Spring-2012",IF((LEFT(E1412,3))="122","Summer-2012",IF((LEFT(E1412,3))="123","Fall-2012",IF((LEFT(E1412,3))="131","Spring-2013",IF((LEFT(E1412,3))="132","Summer-2013",IF((LEFT(E1412,3))="133","Fall-2013",IF((LEFT(E1412,3))="141","Spring-2014",IF((LEFT(E1412,3))="142","Summer-2014",IF((LEFT(E1412,3))="143","Fall-2014",0)))))))))))))))))))))))))</f>
        <v/>
      </c>
      <c r="H1412" s="85" t="inlineStr">
        <is>
          <t>Fall-2014</t>
        </is>
      </c>
      <c r="I1412" s="85" t="inlineStr">
        <is>
          <t>-</t>
        </is>
      </c>
      <c r="J1412" s="85" t="inlineStr">
        <is>
          <t>-</t>
        </is>
      </c>
      <c r="K1412" s="90" t="inlineStr">
        <is>
          <t>Flate: 6D, House: 10/A 
(Ehokal) Road: 1, Kallyanpur,
 Dhaka-1207</t>
        </is>
      </c>
      <c r="L1412" s="90" t="inlineStr">
        <is>
          <t>Vill: Beaurjhari, PO: Harinmari Hatt, UP: Bakiadangi, Dist: Thakurgaon</t>
        </is>
      </c>
      <c r="M1412" s="120" t="n">
        <v>1723102862</v>
      </c>
      <c r="N1412" s="88">
        <f>HYPERLINK("mailto:aktarul305@gmail.com","aktarul305@gmail.com")</f>
        <v/>
      </c>
      <c r="O1412" s="89" t="n"/>
      <c r="P1412" s="89" t="n"/>
      <c r="Q1412" s="89" t="n"/>
      <c r="R1412" s="89" t="n"/>
      <c r="S1412" s="89" t="n"/>
      <c r="T1412" s="89" t="n"/>
      <c r="U1412" s="89" t="n"/>
      <c r="V1412" s="89" t="n"/>
      <c r="W1412" s="89" t="n"/>
      <c r="X1412" s="89" t="n"/>
      <c r="Y1412" s="89" t="n"/>
      <c r="Z1412" s="89" t="n"/>
      <c r="AA1412" s="89" t="n"/>
      <c r="AB1412" s="89" t="n"/>
    </row>
    <row customHeight="1" ht="15" r="1413" s="161">
      <c r="A1413" s="84" t="n"/>
      <c r="B1413" s="85" t="n">
        <v>1416</v>
      </c>
      <c r="C1413" s="85" t="n"/>
      <c r="D1413" s="86" t="inlineStr">
        <is>
          <t>Sadia Amrin Liuny</t>
        </is>
      </c>
      <c r="E1413" s="86" t="inlineStr">
        <is>
          <t>092-29-142</t>
        </is>
      </c>
      <c r="F1413" s="49">
        <f>IF((MID(E1413,5,2))="10","ENG",IF((MID(E1413,5,2))="11","BBA",IF((MID(E1413,5,2))="12","MBA(E)",IF((MID(E1413,5,2))="14","MBA",IF((MID(E1413,5,2))="15","CSE",IF((MID(E1413,5,2))="16","CIS",IF((MID(E1413,5,2))="17","MS-MIS",IF((MID(E1413,5,2))="18","B.COM",IF((MID(E1413,5,2))="19","ETE",IF((MID(E1413,5,2))="20","CS",IF((MID(E1413,5,2))="21","MA-ENG(P)",IF((MID(E1413,5,2))="22","MA-ENG(F)",IF((MID(E1413,5,2))="23","TE",IF((MID(E1413,5,2))="24","JMC",IF((MID(E1413,5,2))="25","MS-CSE",IF((MID(E1413,5,2))="26","LLB(H)",IF((MID(E1413,5,2))="27","BRE",IF((MID(E1413,5,2))="28","MSS-JMC",IF((MID(E1413,5,2))="29","PHARMACY",IF((MID(E1413,5,2))="30","ESDM",IF((MID(E1413,5,2))="31","MS-ETE",IF((MID(E1413,5,2))="32","MS-TE",IF((MID(E1413,5,2))="33","EEE",IF((MID(E1413,5,2))="34","NFE",IF((MID(E1413,5,2))="35","SWE",IF((MID(E1413,5,2))="36","LLB(P)",IF((MID(E1413,5,2))="37","LLM(Pre)",IF((MID(E1413,5,2))="38","LLM(F)",IF((MID(E1413,5,2))="39","ICT",IF((MID(E1413,5,2))="40","MTCA",IF((MID(E1413,5,2))="41","MS-PH",IF((MID(E1413,5,2))="42","ARCH",IF((MID(E1413,5,2))="43","THM",IF((MID(E1413,5,2))="44","MS-SWE",IF((MID(E1413,5,2))="45","ENTRE",IF((MID(E1413,5,2))="46","M-PHARM",IF((MID(E1413,5,2))="47","CIVIL-ENG",0)))))))))))))))))))))))))))))))))))))</f>
        <v/>
      </c>
      <c r="G1413" s="90">
        <f>IF((LEFT(E1413,3))="063","Fall-2006",IF((LEFT(E1413,3))="071","Spring-2007",IF((LEFT(E1413,3))="072","Summer-2007",IF((LEFT(E1413,3))="073","Fall-2007",IF((LEFT(E1413,3))="081","Spring-2008",IF((LEFT(E1413,3))="082","Summer-2008",IF((LEFT(E1413,3))="083","Fall-2008",IF((LEFT(E1413,3))="091","Spring-2009",IF((LEFT(E1413,3))="092","Summer-2009",IF((LEFT(E1413,3))="093","Fall-2009",IF((LEFT(E1413,3))="101","Spring-2010",IF((LEFT(E1413,3))="102","Summer-2010",IF((LEFT(E1413,3))="103","Fall-2010",IF((LEFT(E1413,3))="111","Spring-2011",IF((LEFT(E1413,3))="112","Summer-2011",IF((LEFT(E1413,3))="113","Fall-2011",IF((LEFT(E1413,3))="121","Spring-2012",IF((LEFT(E1413,3))="122","Summer-2012",IF((LEFT(E1413,3))="123","Fall-2012",IF((LEFT(E1413,3))="131","Spring-2013",IF((LEFT(E1413,3))="132","Summer-2013",IF((LEFT(E1413,3))="133","Fall-2013",IF((LEFT(E1413,3))="141","Spring-2014",IF((LEFT(E1413,3))="142","Summer-2014",IF((LEFT(E1413,3))="143","Fall-2014",0)))))))))))))))))))))))))</f>
        <v/>
      </c>
      <c r="H1413" s="77" t="inlineStr">
        <is>
          <t>-</t>
        </is>
      </c>
      <c r="I1413" s="85" t="inlineStr">
        <is>
          <t>-</t>
        </is>
      </c>
      <c r="J1413" s="85" t="inlineStr">
        <is>
          <t>-</t>
        </is>
      </c>
      <c r="K1413" s="90" t="inlineStr">
        <is>
          <t>Rajshahi University
 Campus, 52/A, Rajshahi</t>
        </is>
      </c>
      <c r="L1413" s="90" t="inlineStr">
        <is>
          <t>Islampur, PO: Islampur, Jamalpur</t>
        </is>
      </c>
      <c r="M1413" s="120" t="inlineStr">
        <is>
          <t>01758277750/01730441890</t>
        </is>
      </c>
      <c r="N1413" s="88">
        <f>HYPERLINK("mailto:Sliuny@yahoo.com","Sliuny@yahoo.com")</f>
        <v/>
      </c>
      <c r="O1413" s="89" t="n"/>
      <c r="P1413" s="89" t="n"/>
      <c r="Q1413" s="89" t="n"/>
      <c r="R1413" s="89" t="n"/>
      <c r="S1413" s="89" t="n"/>
      <c r="T1413" s="89" t="n"/>
      <c r="U1413" s="89" t="n"/>
      <c r="V1413" s="89" t="n"/>
      <c r="W1413" s="89" t="n"/>
      <c r="X1413" s="89" t="n"/>
      <c r="Y1413" s="89" t="n"/>
      <c r="Z1413" s="89" t="n"/>
      <c r="AA1413" s="89" t="n"/>
      <c r="AB1413" s="89" t="n"/>
    </row>
    <row customHeight="1" ht="15" r="1414" s="161">
      <c r="A1414" s="84" t="n"/>
      <c r="B1414" s="85" t="n">
        <v>1417</v>
      </c>
      <c r="C1414" s="85" t="n"/>
      <c r="D1414" s="86" t="inlineStr">
        <is>
          <t xml:space="preserve">Partha Mandal </t>
        </is>
      </c>
      <c r="E1414" s="86" t="inlineStr">
        <is>
          <t>113-15-1590</t>
        </is>
      </c>
      <c r="F1414" s="49">
        <f>IF((MID(E1414,5,2))="10","ENG",IF((MID(E1414,5,2))="11","BBA",IF((MID(E1414,5,2))="12","MBA(E)",IF((MID(E1414,5,2))="14","MBA",IF((MID(E1414,5,2))="15","CSE",IF((MID(E1414,5,2))="16","CIS",IF((MID(E1414,5,2))="17","MS-MIS",IF((MID(E1414,5,2))="18","B.COM",IF((MID(E1414,5,2))="19","ETE",IF((MID(E1414,5,2))="20","CS",IF((MID(E1414,5,2))="21","MA-ENG(P)",IF((MID(E1414,5,2))="22","MA-ENG(F)",IF((MID(E1414,5,2))="23","TE",IF((MID(E1414,5,2))="24","JMC",IF((MID(E1414,5,2))="25","MS-CSE",IF((MID(E1414,5,2))="26","LLB(H)",IF((MID(E1414,5,2))="27","BRE",IF((MID(E1414,5,2))="28","MSS-JMC",IF((MID(E1414,5,2))="29","PHARMACY",IF((MID(E1414,5,2))="30","ESDM",IF((MID(E1414,5,2))="31","MS-ETE",IF((MID(E1414,5,2))="32","MS-TE",IF((MID(E1414,5,2))="33","EEE",IF((MID(E1414,5,2))="34","NFE",IF((MID(E1414,5,2))="35","SWE",IF((MID(E1414,5,2))="36","LLB(P)",IF((MID(E1414,5,2))="37","LLM(Pre)",IF((MID(E1414,5,2))="38","LLM(F)",IF((MID(E1414,5,2))="39","ICT",IF((MID(E1414,5,2))="40","MTCA",IF((MID(E1414,5,2))="41","MS-PH",IF((MID(E1414,5,2))="42","ARCH",IF((MID(E1414,5,2))="43","THM",IF((MID(E1414,5,2))="44","MS-SWE",IF((MID(E1414,5,2))="45","ENTRE",IF((MID(E1414,5,2))="46","M-PHARM",IF((MID(E1414,5,2))="47","CIVIL-ENG",0)))))))))))))))))))))))))))))))))))))</f>
        <v/>
      </c>
      <c r="G1414" s="90">
        <f>IF((LEFT(E1414,3))="063","Fall-2006",IF((LEFT(E1414,3))="071","Spring-2007",IF((LEFT(E1414,3))="072","Summer-2007",IF((LEFT(E1414,3))="073","Fall-2007",IF((LEFT(E1414,3))="081","Spring-2008",IF((LEFT(E1414,3))="082","Summer-2008",IF((LEFT(E1414,3))="083","Fall-2008",IF((LEFT(E1414,3))="091","Spring-2009",IF((LEFT(E1414,3))="092","Summer-2009",IF((LEFT(E1414,3))="093","Fall-2009",IF((LEFT(E1414,3))="101","Spring-2010",IF((LEFT(E1414,3))="102","Summer-2010",IF((LEFT(E1414,3))="103","Fall-2010",IF((LEFT(E1414,3))="111","Spring-2011",IF((LEFT(E1414,3))="112","Summer-2011",IF((LEFT(E1414,3))="113","Fall-2011",IF((LEFT(E1414,3))="121","Spring-2012",IF((LEFT(E1414,3))="122","Summer-2012",IF((LEFT(E1414,3))="123","Fall-2012",IF((LEFT(E1414,3))="131","Spring-2013",IF((LEFT(E1414,3))="132","Summer-2013",IF((LEFT(E1414,3))="133","Fall-2013",IF((LEFT(E1414,3))="141","Spring-2014",IF((LEFT(E1414,3))="142","Summer-2014",IF((LEFT(E1414,3))="143","Fall-2014",0)))))))))))))))))))))))))</f>
        <v/>
      </c>
      <c r="H1414" s="85" t="inlineStr">
        <is>
          <t>Summer-2015</t>
        </is>
      </c>
      <c r="I1414" s="85" t="inlineStr">
        <is>
          <t>-</t>
        </is>
      </c>
      <c r="J1414" s="85" t="inlineStr">
        <is>
          <t>-</t>
        </is>
      </c>
      <c r="K1414" s="90" t="inlineStr">
        <is>
          <t>38/2, Alamin Road,
 Green Road, Dhaka</t>
        </is>
      </c>
      <c r="L1414" s="90" t="inlineStr">
        <is>
          <t>Hat Naogaon Kaitola, Naogaon</t>
        </is>
      </c>
      <c r="M1414" s="120" t="n">
        <v>1717515441</v>
      </c>
      <c r="N1414" s="88">
        <f>HYPERLINK("mailto:Partha15-1590@diu.edu.bd","Partha15-1590@diu.edu.bd")</f>
        <v/>
      </c>
      <c r="O1414" s="89" t="n"/>
      <c r="P1414" s="89" t="n"/>
      <c r="Q1414" s="89" t="n"/>
      <c r="R1414" s="89" t="n"/>
      <c r="S1414" s="89" t="n"/>
      <c r="T1414" s="89" t="n"/>
      <c r="U1414" s="89" t="n"/>
      <c r="V1414" s="89" t="n"/>
      <c r="W1414" s="89" t="n"/>
      <c r="X1414" s="89" t="n"/>
      <c r="Y1414" s="89" t="n"/>
      <c r="Z1414" s="89" t="n"/>
      <c r="AA1414" s="89" t="n"/>
      <c r="AB1414" s="89" t="n"/>
    </row>
    <row customHeight="1" ht="15" r="1415" s="161">
      <c r="A1415" s="84" t="n"/>
      <c r="B1415" s="85" t="n">
        <v>1418</v>
      </c>
      <c r="C1415" s="85" t="n"/>
      <c r="D1415" s="86" t="inlineStr">
        <is>
          <t>Masrik Ovikur
 Rahman</t>
        </is>
      </c>
      <c r="E1415" s="86" t="inlineStr">
        <is>
          <t>113-15-1528</t>
        </is>
      </c>
      <c r="F1415" s="49">
        <f>IF((MID(E1415,5,2))="10","ENG",IF((MID(E1415,5,2))="11","BBA",IF((MID(E1415,5,2))="12","MBA(E)",IF((MID(E1415,5,2))="14","MBA",IF((MID(E1415,5,2))="15","CSE",IF((MID(E1415,5,2))="16","CIS",IF((MID(E1415,5,2))="17","MS-MIS",IF((MID(E1415,5,2))="18","B.COM",IF((MID(E1415,5,2))="19","ETE",IF((MID(E1415,5,2))="20","CS",IF((MID(E1415,5,2))="21","MA-ENG(P)",IF((MID(E1415,5,2))="22","MA-ENG(F)",IF((MID(E1415,5,2))="23","TE",IF((MID(E1415,5,2))="24","JMC",IF((MID(E1415,5,2))="25","MS-CSE",IF((MID(E1415,5,2))="26","LLB(H)",IF((MID(E1415,5,2))="27","BRE",IF((MID(E1415,5,2))="28","MSS-JMC",IF((MID(E1415,5,2))="29","PHARMACY",IF((MID(E1415,5,2))="30","ESDM",IF((MID(E1415,5,2))="31","MS-ETE",IF((MID(E1415,5,2))="32","MS-TE",IF((MID(E1415,5,2))="33","EEE",IF((MID(E1415,5,2))="34","NFE",IF((MID(E1415,5,2))="35","SWE",IF((MID(E1415,5,2))="36","LLB(P)",IF((MID(E1415,5,2))="37","LLM(Pre)",IF((MID(E1415,5,2))="38","LLM(F)",IF((MID(E1415,5,2))="39","ICT",IF((MID(E1415,5,2))="40","MTCA",IF((MID(E1415,5,2))="41","MS-PH",IF((MID(E1415,5,2))="42","ARCH",IF((MID(E1415,5,2))="43","THM",IF((MID(E1415,5,2))="44","MS-SWE",IF((MID(E1415,5,2))="45","ENTRE",IF((MID(E1415,5,2))="46","M-PHARM",IF((MID(E1415,5,2))="47","CIVIL-ENG",0)))))))))))))))))))))))))))))))))))))</f>
        <v/>
      </c>
      <c r="G1415" s="90">
        <f>IF((LEFT(E1415,3))="063","Fall-2006",IF((LEFT(E1415,3))="071","Spring-2007",IF((LEFT(E1415,3))="072","Summer-2007",IF((LEFT(E1415,3))="073","Fall-2007",IF((LEFT(E1415,3))="081","Spring-2008",IF((LEFT(E1415,3))="082","Summer-2008",IF((LEFT(E1415,3))="083","Fall-2008",IF((LEFT(E1415,3))="091","Spring-2009",IF((LEFT(E1415,3))="092","Summer-2009",IF((LEFT(E1415,3))="093","Fall-2009",IF((LEFT(E1415,3))="101","Spring-2010",IF((LEFT(E1415,3))="102","Summer-2010",IF((LEFT(E1415,3))="103","Fall-2010",IF((LEFT(E1415,3))="111","Spring-2011",IF((LEFT(E1415,3))="112","Summer-2011",IF((LEFT(E1415,3))="113","Fall-2011",IF((LEFT(E1415,3))="121","Spring-2012",IF((LEFT(E1415,3))="122","Summer-2012",IF((LEFT(E1415,3))="123","Fall-2012",IF((LEFT(E1415,3))="131","Spring-2013",IF((LEFT(E1415,3))="132","Summer-2013",IF((LEFT(E1415,3))="133","Fall-2013",IF((LEFT(E1415,3))="141","Spring-2014",IF((LEFT(E1415,3))="142","Summer-2014",IF((LEFT(E1415,3))="143","Fall-2014",0)))))))))))))))))))))))))</f>
        <v/>
      </c>
      <c r="H1415" s="85" t="inlineStr">
        <is>
          <t>Summer-2015</t>
        </is>
      </c>
      <c r="I1415" s="85" t="inlineStr">
        <is>
          <t>-</t>
        </is>
      </c>
      <c r="J1415" s="85" t="inlineStr">
        <is>
          <t>-</t>
        </is>
      </c>
      <c r="K1415" s="90" t="inlineStr">
        <is>
          <t>38/2, Alamin Road, 
Green Road, Dhaka</t>
        </is>
      </c>
      <c r="L1415" s="90" t="inlineStr">
        <is>
          <t>1/A, Dattabari, Bogra 5800</t>
        </is>
      </c>
      <c r="M1415" s="120" t="n">
        <v>1719617222</v>
      </c>
      <c r="N1415" s="88">
        <f>HYPERLINK("mailto:masrik15-1528@diu.edu.bd","masrik15-1528@diu.edu.bd")</f>
        <v/>
      </c>
      <c r="O1415" s="89" t="n"/>
      <c r="P1415" s="89" t="n"/>
      <c r="Q1415" s="89" t="n"/>
      <c r="R1415" s="89" t="n"/>
      <c r="S1415" s="89" t="n"/>
      <c r="T1415" s="89" t="n"/>
      <c r="U1415" s="89" t="n"/>
      <c r="V1415" s="89" t="n"/>
      <c r="W1415" s="89" t="n"/>
      <c r="X1415" s="89" t="n"/>
      <c r="Y1415" s="89" t="n"/>
      <c r="Z1415" s="89" t="n"/>
      <c r="AA1415" s="89" t="n"/>
      <c r="AB1415" s="89" t="n"/>
    </row>
    <row customHeight="1" ht="15" r="1416" s="161">
      <c r="A1416" s="84" t="n"/>
      <c r="B1416" s="85" t="n">
        <v>1419</v>
      </c>
      <c r="C1416" s="85" t="n"/>
      <c r="D1416" s="86" t="inlineStr">
        <is>
          <t>Sabrina Sultana</t>
        </is>
      </c>
      <c r="E1416" s="86" t="inlineStr">
        <is>
          <t>112-11-2151</t>
        </is>
      </c>
      <c r="F1416" s="49">
        <f>IF((MID(E1416,5,2))="10","ENG",IF((MID(E1416,5,2))="11","BBA",IF((MID(E1416,5,2))="12","MBA(E)",IF((MID(E1416,5,2))="14","MBA",IF((MID(E1416,5,2))="15","CSE",IF((MID(E1416,5,2))="16","CIS",IF((MID(E1416,5,2))="17","MS-MIS",IF((MID(E1416,5,2))="18","B.COM",IF((MID(E1416,5,2))="19","ETE",IF((MID(E1416,5,2))="20","CS",IF((MID(E1416,5,2))="21","MA-ENG(P)",IF((MID(E1416,5,2))="22","MA-ENG(F)",IF((MID(E1416,5,2))="23","TE",IF((MID(E1416,5,2))="24","JMC",IF((MID(E1416,5,2))="25","MS-CSE",IF((MID(E1416,5,2))="26","LLB(H)",IF((MID(E1416,5,2))="27","BRE",IF((MID(E1416,5,2))="28","MSS-JMC",IF((MID(E1416,5,2))="29","PHARMACY",IF((MID(E1416,5,2))="30","ESDM",IF((MID(E1416,5,2))="31","MS-ETE",IF((MID(E1416,5,2))="32","MS-TE",IF((MID(E1416,5,2))="33","EEE",IF((MID(E1416,5,2))="34","NFE",IF((MID(E1416,5,2))="35","SWE",IF((MID(E1416,5,2))="36","LLB(P)",IF((MID(E1416,5,2))="37","LLM(Pre)",IF((MID(E1416,5,2))="38","LLM(F)",IF((MID(E1416,5,2))="39","ICT",IF((MID(E1416,5,2))="40","MTCA",IF((MID(E1416,5,2))="41","MS-PH",IF((MID(E1416,5,2))="42","ARCH",IF((MID(E1416,5,2))="43","THM",IF((MID(E1416,5,2))="44","MS-SWE",IF((MID(E1416,5,2))="45","ENTRE",IF((MID(E1416,5,2))="46","M-PHARM",IF((MID(E1416,5,2))="47","CIVIL-ENG",0)))))))))))))))))))))))))))))))))))))</f>
        <v/>
      </c>
      <c r="G1416" s="90">
        <f>IF((LEFT(E1416,3))="063","Fall-2006",IF((LEFT(E1416,3))="071","Spring-2007",IF((LEFT(E1416,3))="072","Summer-2007",IF((LEFT(E1416,3))="073","Fall-2007",IF((LEFT(E1416,3))="081","Spring-2008",IF((LEFT(E1416,3))="082","Summer-2008",IF((LEFT(E1416,3))="083","Fall-2008",IF((LEFT(E1416,3))="091","Spring-2009",IF((LEFT(E1416,3))="092","Summer-2009",IF((LEFT(E1416,3))="093","Fall-2009",IF((LEFT(E1416,3))="101","Spring-2010",IF((LEFT(E1416,3))="102","Summer-2010",IF((LEFT(E1416,3))="103","Fall-2010",IF((LEFT(E1416,3))="111","Spring-2011",IF((LEFT(E1416,3))="112","Summer-2011",IF((LEFT(E1416,3))="113","Fall-2011",IF((LEFT(E1416,3))="121","Spring-2012",IF((LEFT(E1416,3))="122","Summer-2012",IF((LEFT(E1416,3))="123","Fall-2012",IF((LEFT(E1416,3))="131","Spring-2013",IF((LEFT(E1416,3))="132","Summer-2013",IF((LEFT(E1416,3))="133","Fall-2013",IF((LEFT(E1416,3))="141","Spring-2014",IF((LEFT(E1416,3))="142","Summer-2014",IF((LEFT(E1416,3))="143","Fall-2014",0)))))))))))))))))))))))))</f>
        <v/>
      </c>
      <c r="H1416" s="85" t="inlineStr">
        <is>
          <t>Spring-2015</t>
        </is>
      </c>
      <c r="I1416" s="85" t="inlineStr">
        <is>
          <t>Wellhomes Holdings LTD.</t>
        </is>
      </c>
      <c r="J1416" s="85" t="inlineStr">
        <is>
          <t>Executive</t>
        </is>
      </c>
      <c r="K1416" s="85" t="inlineStr">
        <is>
          <t>Block-D, Sel Park, 
Mirpur-2, Dhaka</t>
        </is>
      </c>
      <c r="L1416" s="85" t="inlineStr">
        <is>
          <t>Khagdohar, Gonti, Mymensingh</t>
        </is>
      </c>
      <c r="M1416" s="91" t="n">
        <v>1625336924</v>
      </c>
      <c r="N1416" s="92">
        <f>HYPERLINK("mailto:sabrina764.sultana@gmail.com","sabrina764.sultana@gmail.com")</f>
        <v/>
      </c>
      <c r="O1416" s="89" t="n"/>
      <c r="P1416" s="89" t="n"/>
      <c r="Q1416" s="89" t="n"/>
      <c r="R1416" s="89" t="n"/>
      <c r="S1416" s="89" t="n"/>
      <c r="T1416" s="89" t="n"/>
      <c r="U1416" s="89" t="n"/>
      <c r="V1416" s="89" t="n"/>
      <c r="W1416" s="89" t="n"/>
      <c r="X1416" s="89" t="n"/>
      <c r="Y1416" s="89" t="n"/>
      <c r="Z1416" s="89" t="n"/>
      <c r="AA1416" s="89" t="n"/>
      <c r="AB1416" s="89" t="n"/>
    </row>
    <row customHeight="1" ht="15" r="1417" s="161">
      <c r="A1417" s="84" t="n"/>
      <c r="B1417" s="85" t="n">
        <v>1420</v>
      </c>
      <c r="C1417" s="85" t="n"/>
      <c r="D1417" s="86" t="inlineStr">
        <is>
          <t xml:space="preserve">MD. Masud Rana </t>
        </is>
      </c>
      <c r="E1417" s="86" t="inlineStr">
        <is>
          <t>112-23-2615</t>
        </is>
      </c>
      <c r="F1417" s="49">
        <f>IF((MID(E1417,5,2))="10","ENG",IF((MID(E1417,5,2))="11","BBA",IF((MID(E1417,5,2))="12","MBA(E)",IF((MID(E1417,5,2))="14","MBA",IF((MID(E1417,5,2))="15","CSE",IF((MID(E1417,5,2))="16","CIS",IF((MID(E1417,5,2))="17","MS-MIS",IF((MID(E1417,5,2))="18","B.COM",IF((MID(E1417,5,2))="19","ETE",IF((MID(E1417,5,2))="20","CS",IF((MID(E1417,5,2))="21","MA-ENG(P)",IF((MID(E1417,5,2))="22","MA-ENG(F)",IF((MID(E1417,5,2))="23","TE",IF((MID(E1417,5,2))="24","JMC",IF((MID(E1417,5,2))="25","MS-CSE",IF((MID(E1417,5,2))="26","LLB(H)",IF((MID(E1417,5,2))="27","BRE",IF((MID(E1417,5,2))="28","MSS-JMC",IF((MID(E1417,5,2))="29","PHARMACY",IF((MID(E1417,5,2))="30","ESDM",IF((MID(E1417,5,2))="31","MS-ETE",IF((MID(E1417,5,2))="32","MS-TE",IF((MID(E1417,5,2))="33","EEE",IF((MID(E1417,5,2))="34","NFE",IF((MID(E1417,5,2))="35","SWE",IF((MID(E1417,5,2))="36","LLB(P)",IF((MID(E1417,5,2))="37","LLM(Pre)",IF((MID(E1417,5,2))="38","LLM(F)",IF((MID(E1417,5,2))="39","ICT",IF((MID(E1417,5,2))="40","MTCA",IF((MID(E1417,5,2))="41","MS-PH",IF((MID(E1417,5,2))="42","ARCH",IF((MID(E1417,5,2))="43","THM",IF((MID(E1417,5,2))="44","MS-SWE",IF((MID(E1417,5,2))="45","ENTRE",IF((MID(E1417,5,2))="46","M-PHARM",IF((MID(E1417,5,2))="47","CIVIL-ENG",0)))))))))))))))))))))))))))))))))))))</f>
        <v/>
      </c>
      <c r="G1417" s="90">
        <f>IF((LEFT(E1417,3))="063","Fall-2006",IF((LEFT(E1417,3))="071","Spring-2007",IF((LEFT(E1417,3))="072","Summer-2007",IF((LEFT(E1417,3))="073","Fall-2007",IF((LEFT(E1417,3))="081","Spring-2008",IF((LEFT(E1417,3))="082","Summer-2008",IF((LEFT(E1417,3))="083","Fall-2008",IF((LEFT(E1417,3))="091","Spring-2009",IF((LEFT(E1417,3))="092","Summer-2009",IF((LEFT(E1417,3))="093","Fall-2009",IF((LEFT(E1417,3))="101","Spring-2010",IF((LEFT(E1417,3))="102","Summer-2010",IF((LEFT(E1417,3))="103","Fall-2010",IF((LEFT(E1417,3))="111","Spring-2011",IF((LEFT(E1417,3))="112","Summer-2011",IF((LEFT(E1417,3))="113","Fall-2011",IF((LEFT(E1417,3))="121","Spring-2012",IF((LEFT(E1417,3))="122","Summer-2012",IF((LEFT(E1417,3))="123","Fall-2012",IF((LEFT(E1417,3))="131","Spring-2013",IF((LEFT(E1417,3))="132","Summer-2013",IF((LEFT(E1417,3))="133","Fall-2013",IF((LEFT(E1417,3))="141","Spring-2014",IF((LEFT(E1417,3))="142","Summer-2014",IF((LEFT(E1417,3))="143","Fall-2014",0)))))))))))))))))))))))))</f>
        <v/>
      </c>
      <c r="H1417" s="85" t="inlineStr">
        <is>
          <t>Summer-2015</t>
        </is>
      </c>
      <c r="I1417" s="85" t="inlineStr">
        <is>
          <t>Stylecraft LTD</t>
        </is>
      </c>
      <c r="J1417" s="85" t="inlineStr">
        <is>
          <t>Executive, IE</t>
        </is>
      </c>
      <c r="K1417" s="85" t="inlineStr">
        <is>
          <t>1/1, East Chandona, 
Joydevpur, Gazipur</t>
        </is>
      </c>
      <c r="L1417" s="85" t="inlineStr">
        <is>
          <t>Vill: Pami, PO: Pamil Nowyada, UP: Singair, Dist: Manikganj</t>
        </is>
      </c>
      <c r="M1417" s="91" t="n">
        <v>1747376895</v>
      </c>
      <c r="N1417" s="92">
        <f>HYPERLINK("mailto:masuddiu2615@gmail.com","masuddiu2615@gmail.com")</f>
        <v/>
      </c>
      <c r="O1417" s="89" t="n"/>
      <c r="P1417" s="89" t="n"/>
      <c r="Q1417" s="89" t="n"/>
      <c r="R1417" s="89" t="n"/>
      <c r="S1417" s="89" t="n"/>
      <c r="T1417" s="89" t="n"/>
      <c r="U1417" s="89" t="n"/>
      <c r="V1417" s="89" t="n"/>
      <c r="W1417" s="89" t="n"/>
      <c r="X1417" s="89" t="n"/>
      <c r="Y1417" s="89" t="n"/>
      <c r="Z1417" s="89" t="n"/>
      <c r="AA1417" s="89" t="n"/>
      <c r="AB1417" s="89" t="n"/>
    </row>
    <row customHeight="1" ht="15" r="1418" s="161">
      <c r="A1418" s="84" t="n"/>
      <c r="B1418" s="85" t="n">
        <v>1421</v>
      </c>
      <c r="C1418" s="85" t="n"/>
      <c r="D1418" s="86" t="inlineStr">
        <is>
          <t>MD. Razibul Islam</t>
        </is>
      </c>
      <c r="E1418" s="86" t="inlineStr">
        <is>
          <t>121-15-1698</t>
        </is>
      </c>
      <c r="F1418" s="49">
        <f>IF((MID(E1418,5,2))="10","ENG",IF((MID(E1418,5,2))="11","BBA",IF((MID(E1418,5,2))="12","MBA(E)",IF((MID(E1418,5,2))="14","MBA",IF((MID(E1418,5,2))="15","CSE",IF((MID(E1418,5,2))="16","CIS",IF((MID(E1418,5,2))="17","MS-MIS",IF((MID(E1418,5,2))="18","B.COM",IF((MID(E1418,5,2))="19","ETE",IF((MID(E1418,5,2))="20","CS",IF((MID(E1418,5,2))="21","MA-ENG(P)",IF((MID(E1418,5,2))="22","MA-ENG(F)",IF((MID(E1418,5,2))="23","TE",IF((MID(E1418,5,2))="24","JMC",IF((MID(E1418,5,2))="25","MS-CSE",IF((MID(E1418,5,2))="26","LLB(H)",IF((MID(E1418,5,2))="27","BRE",IF((MID(E1418,5,2))="28","MSS-JMC",IF((MID(E1418,5,2))="29","PHARMACY",IF((MID(E1418,5,2))="30","ESDM",IF((MID(E1418,5,2))="31","MS-ETE",IF((MID(E1418,5,2))="32","MS-TE",IF((MID(E1418,5,2))="33","EEE",IF((MID(E1418,5,2))="34","NFE",IF((MID(E1418,5,2))="35","SWE",IF((MID(E1418,5,2))="36","LLB(P)",IF((MID(E1418,5,2))="37","LLM(Pre)",IF((MID(E1418,5,2))="38","LLM(F)",IF((MID(E1418,5,2))="39","ICT",IF((MID(E1418,5,2))="40","MTCA",IF((MID(E1418,5,2))="41","MS-PH",IF((MID(E1418,5,2))="42","ARCH",IF((MID(E1418,5,2))="43","THM",IF((MID(E1418,5,2))="44","MS-SWE",IF((MID(E1418,5,2))="45","ENTRE",IF((MID(E1418,5,2))="46","M-PHARM",IF((MID(E1418,5,2))="47","CIVIL-ENG",0)))))))))))))))))))))))))))))))))))))</f>
        <v/>
      </c>
      <c r="G1418" s="90">
        <f>IF((LEFT(E1418,3))="063","Fall-2006",IF((LEFT(E1418,3))="071","Spring-2007",IF((LEFT(E1418,3))="072","Summer-2007",IF((LEFT(E1418,3))="073","Fall-2007",IF((LEFT(E1418,3))="081","Spring-2008",IF((LEFT(E1418,3))="082","Summer-2008",IF((LEFT(E1418,3))="083","Fall-2008",IF((LEFT(E1418,3))="091","Spring-2009",IF((LEFT(E1418,3))="092","Summer-2009",IF((LEFT(E1418,3))="093","Fall-2009",IF((LEFT(E1418,3))="101","Spring-2010",IF((LEFT(E1418,3))="102","Summer-2010",IF((LEFT(E1418,3))="103","Fall-2010",IF((LEFT(E1418,3))="111","Spring-2011",IF((LEFT(E1418,3))="112","Summer-2011",IF((LEFT(E1418,3))="113","Fall-2011",IF((LEFT(E1418,3))="121","Spring-2012",IF((LEFT(E1418,3))="122","Summer-2012",IF((LEFT(E1418,3))="123","Fall-2012",IF((LEFT(E1418,3))="131","Spring-2013",IF((LEFT(E1418,3))="132","Summer-2013",IF((LEFT(E1418,3))="133","Fall-2013",IF((LEFT(E1418,3))="141","Spring-2014",IF((LEFT(E1418,3))="142","Summer-2014",IF((LEFT(E1418,3))="143","Fall-2014",0)))))))))))))))))))))))))</f>
        <v/>
      </c>
      <c r="H1418" s="85" t="inlineStr">
        <is>
          <t>Spring-2015</t>
        </is>
      </c>
      <c r="I1418" s="85" t="inlineStr">
        <is>
          <t>-</t>
        </is>
      </c>
      <c r="J1418" s="85" t="inlineStr">
        <is>
          <t>-</t>
        </is>
      </c>
      <c r="K1418" s="90" t="inlineStr">
        <is>
          <t>House-55/1/B, Road-
11, Kallyanpur, Dhaka</t>
        </is>
      </c>
      <c r="L1418" s="90" t="inlineStr">
        <is>
          <t>Beigaci, ( Eidgapara), Chuadanga</t>
        </is>
      </c>
      <c r="M1418" s="120" t="n">
        <v>1914644365</v>
      </c>
      <c r="N1418" s="88">
        <f>HYPERLINK("mailto:Razib644365@gmail.com","Razib644365@gmail.com")</f>
        <v/>
      </c>
      <c r="O1418" s="89" t="n"/>
      <c r="P1418" s="89" t="n"/>
      <c r="Q1418" s="89" t="n"/>
      <c r="R1418" s="89" t="n"/>
      <c r="S1418" s="89" t="n"/>
      <c r="T1418" s="89" t="n"/>
      <c r="U1418" s="89" t="n"/>
      <c r="V1418" s="89" t="n"/>
      <c r="W1418" s="89" t="n"/>
      <c r="X1418" s="89" t="n"/>
      <c r="Y1418" s="89" t="n"/>
      <c r="Z1418" s="89" t="n"/>
      <c r="AA1418" s="89" t="n"/>
      <c r="AB1418" s="89" t="n"/>
    </row>
    <row customHeight="1" ht="15" r="1419" s="161">
      <c r="A1419" s="84" t="n"/>
      <c r="B1419" s="85" t="n">
        <v>1422</v>
      </c>
      <c r="C1419" s="85" t="n"/>
      <c r="D1419" s="86" t="inlineStr">
        <is>
          <t>Mansura Khan 
Mohona</t>
        </is>
      </c>
      <c r="E1419" s="86" t="inlineStr">
        <is>
          <t>103-29-214</t>
        </is>
      </c>
      <c r="F1419" s="49">
        <f>IF((MID(E1419,5,2))="10","ENG",IF((MID(E1419,5,2))="11","BBA",IF((MID(E1419,5,2))="12","MBA(E)",IF((MID(E1419,5,2))="14","MBA",IF((MID(E1419,5,2))="15","CSE",IF((MID(E1419,5,2))="16","CIS",IF((MID(E1419,5,2))="17","MS-MIS",IF((MID(E1419,5,2))="18","B.COM",IF((MID(E1419,5,2))="19","ETE",IF((MID(E1419,5,2))="20","CS",IF((MID(E1419,5,2))="21","MA-ENG(P)",IF((MID(E1419,5,2))="22","MA-ENG(F)",IF((MID(E1419,5,2))="23","TE",IF((MID(E1419,5,2))="24","JMC",IF((MID(E1419,5,2))="25","MS-CSE",IF((MID(E1419,5,2))="26","LLB(H)",IF((MID(E1419,5,2))="27","BRE",IF((MID(E1419,5,2))="28","MSS-JMC",IF((MID(E1419,5,2))="29","PHARMACY",IF((MID(E1419,5,2))="30","ESDM",IF((MID(E1419,5,2))="31","MS-ETE",IF((MID(E1419,5,2))="32","MS-TE",IF((MID(E1419,5,2))="33","EEE",IF((MID(E1419,5,2))="34","NFE",IF((MID(E1419,5,2))="35","SWE",IF((MID(E1419,5,2))="36","LLB(P)",IF((MID(E1419,5,2))="37","LLM(Pre)",IF((MID(E1419,5,2))="38","LLM(F)",IF((MID(E1419,5,2))="39","ICT",IF((MID(E1419,5,2))="40","MTCA",IF((MID(E1419,5,2))="41","MS-PH",IF((MID(E1419,5,2))="42","ARCH",IF((MID(E1419,5,2))="43","THM",IF((MID(E1419,5,2))="44","MS-SWE",IF((MID(E1419,5,2))="45","ENTRE",IF((MID(E1419,5,2))="46","M-PHARM",IF((MID(E1419,5,2))="47","CIVIL-ENG",0)))))))))))))))))))))))))))))))))))))</f>
        <v/>
      </c>
      <c r="G1419" s="90">
        <f>IF((LEFT(E1419,3))="063","Fall-2006",IF((LEFT(E1419,3))="071","Spring-2007",IF((LEFT(E1419,3))="072","Summer-2007",IF((LEFT(E1419,3))="073","Fall-2007",IF((LEFT(E1419,3))="081","Spring-2008",IF((LEFT(E1419,3))="082","Summer-2008",IF((LEFT(E1419,3))="083","Fall-2008",IF((LEFT(E1419,3))="091","Spring-2009",IF((LEFT(E1419,3))="092","Summer-2009",IF((LEFT(E1419,3))="093","Fall-2009",IF((LEFT(E1419,3))="101","Spring-2010",IF((LEFT(E1419,3))="102","Summer-2010",IF((LEFT(E1419,3))="103","Fall-2010",IF((LEFT(E1419,3))="111","Spring-2011",IF((LEFT(E1419,3))="112","Summer-2011",IF((LEFT(E1419,3))="113","Fall-2011",IF((LEFT(E1419,3))="121","Spring-2012",IF((LEFT(E1419,3))="122","Summer-2012",IF((LEFT(E1419,3))="123","Fall-2012",IF((LEFT(E1419,3))="131","Spring-2013",IF((LEFT(E1419,3))="132","Summer-2013",IF((LEFT(E1419,3))="133","Fall-2013",IF((LEFT(E1419,3))="141","Spring-2014",IF((LEFT(E1419,3))="142","Summer-2014",IF((LEFT(E1419,3))="143","Fall-2014",0)))))))))))))))))))))))))</f>
        <v/>
      </c>
      <c r="H1419" s="85" t="inlineStr">
        <is>
          <t>Fall-2015</t>
        </is>
      </c>
      <c r="I1419" s="85" t="inlineStr">
        <is>
          <t>-</t>
        </is>
      </c>
      <c r="J1419" s="85" t="inlineStr">
        <is>
          <t>-</t>
        </is>
      </c>
      <c r="K1419" s="90" t="inlineStr">
        <is>
          <t>Purba  Charail, Nurjahan 
nagar, Keraniganj, Dhaka</t>
        </is>
      </c>
      <c r="L1419" s="90" t="inlineStr">
        <is>
          <t>Purba  Charail, Nurjahan nagar, Keraniganj, Dhaka</t>
        </is>
      </c>
      <c r="M1419" s="120" t="n">
        <v>1674311129</v>
      </c>
      <c r="N1419" s="88">
        <f>HYPERLINK("mailto:Mohona.nadir@gmail.com","Mohona.nadir@gmail.com")</f>
        <v/>
      </c>
      <c r="O1419" s="89" t="n"/>
      <c r="P1419" s="89" t="n"/>
      <c r="Q1419" s="89" t="n"/>
      <c r="R1419" s="89" t="n"/>
      <c r="S1419" s="89" t="n"/>
      <c r="T1419" s="89" t="n"/>
      <c r="U1419" s="89" t="n"/>
      <c r="V1419" s="89" t="n"/>
      <c r="W1419" s="89" t="n"/>
      <c r="X1419" s="89" t="n"/>
      <c r="Y1419" s="89" t="n"/>
      <c r="Z1419" s="89" t="n"/>
      <c r="AA1419" s="89" t="n"/>
      <c r="AB1419" s="89" t="n"/>
    </row>
    <row customHeight="1" ht="15" r="1420" s="161">
      <c r="A1420" s="84" t="n"/>
      <c r="B1420" s="85" t="n">
        <v>1423</v>
      </c>
      <c r="C1420" s="85" t="n"/>
      <c r="D1420" s="86" t="inlineStr">
        <is>
          <t>Md. Enamul Haque
 Sarker</t>
        </is>
      </c>
      <c r="E1420" s="86" t="inlineStr">
        <is>
          <t>113-15-1558</t>
        </is>
      </c>
      <c r="F1420" s="49">
        <f>IF((MID(E1420,5,2))="10","ENG",IF((MID(E1420,5,2))="11","BBA",IF((MID(E1420,5,2))="12","MBA(E)",IF((MID(E1420,5,2))="14","MBA",IF((MID(E1420,5,2))="15","CSE",IF((MID(E1420,5,2))="16","CIS",IF((MID(E1420,5,2))="17","MS-MIS",IF((MID(E1420,5,2))="18","B.COM",IF((MID(E1420,5,2))="19","ETE",IF((MID(E1420,5,2))="20","CS",IF((MID(E1420,5,2))="21","MA-ENG(P)",IF((MID(E1420,5,2))="22","MA-ENG(F)",IF((MID(E1420,5,2))="23","TE",IF((MID(E1420,5,2))="24","JMC",IF((MID(E1420,5,2))="25","MS-CSE",IF((MID(E1420,5,2))="26","LLB(H)",IF((MID(E1420,5,2))="27","BRE",IF((MID(E1420,5,2))="28","MSS-JMC",IF((MID(E1420,5,2))="29","PHARMACY",IF((MID(E1420,5,2))="30","ESDM",IF((MID(E1420,5,2))="31","MS-ETE",IF((MID(E1420,5,2))="32","MS-TE",IF((MID(E1420,5,2))="33","EEE",IF((MID(E1420,5,2))="34","NFE",IF((MID(E1420,5,2))="35","SWE",IF((MID(E1420,5,2))="36","LLB(P)",IF((MID(E1420,5,2))="37","LLM(Pre)",IF((MID(E1420,5,2))="38","LLM(F)",IF((MID(E1420,5,2))="39","ICT",IF((MID(E1420,5,2))="40","MTCA",IF((MID(E1420,5,2))="41","MS-PH",IF((MID(E1420,5,2))="42","ARCH",IF((MID(E1420,5,2))="43","THM",IF((MID(E1420,5,2))="44","MS-SWE",IF((MID(E1420,5,2))="45","ENTRE",IF((MID(E1420,5,2))="46","M-PHARM",IF((MID(E1420,5,2))="47","CIVIL-ENG",0)))))))))))))))))))))))))))))))))))))</f>
        <v/>
      </c>
      <c r="G1420" s="90">
        <f>IF((LEFT(E1420,3))="063","Fall-2006",IF((LEFT(E1420,3))="071","Spring-2007",IF((LEFT(E1420,3))="072","Summer-2007",IF((LEFT(E1420,3))="073","Fall-2007",IF((LEFT(E1420,3))="081","Spring-2008",IF((LEFT(E1420,3))="082","Summer-2008",IF((LEFT(E1420,3))="083","Fall-2008",IF((LEFT(E1420,3))="091","Spring-2009",IF((LEFT(E1420,3))="092","Summer-2009",IF((LEFT(E1420,3))="093","Fall-2009",IF((LEFT(E1420,3))="101","Spring-2010",IF((LEFT(E1420,3))="102","Summer-2010",IF((LEFT(E1420,3))="103","Fall-2010",IF((LEFT(E1420,3))="111","Spring-2011",IF((LEFT(E1420,3))="112","Summer-2011",IF((LEFT(E1420,3))="113","Fall-2011",IF((LEFT(E1420,3))="121","Spring-2012",IF((LEFT(E1420,3))="122","Summer-2012",IF((LEFT(E1420,3))="123","Fall-2012",IF((LEFT(E1420,3))="131","Spring-2013",IF((LEFT(E1420,3))="132","Summer-2013",IF((LEFT(E1420,3))="133","Fall-2013",IF((LEFT(E1420,3))="141","Spring-2014",IF((LEFT(E1420,3))="142","Summer-2014",IF((LEFT(E1420,3))="143","Fall-2014",0)))))))))))))))))))))))))</f>
        <v/>
      </c>
      <c r="H1420" s="85" t="inlineStr">
        <is>
          <t>Summer-2015</t>
        </is>
      </c>
      <c r="I1420" s="85" t="inlineStr">
        <is>
          <t>-</t>
        </is>
      </c>
      <c r="J1420" s="85" t="inlineStr">
        <is>
          <t>-</t>
        </is>
      </c>
      <c r="K1420" s="90" t="inlineStr">
        <is>
          <t>T-25, Nurjahan Road, 
Mohammadpur, Dhaka</t>
        </is>
      </c>
      <c r="L1420" s="90" t="inlineStr">
        <is>
          <t>Vill: Dhonkundi, PO: Chandaycona, Thana: Sherpur, Dist: Bogra</t>
        </is>
      </c>
      <c r="M1420" s="120" t="n">
        <v>1627355057</v>
      </c>
      <c r="N1420" s="88">
        <f>HYPERLINK("mailto:Enamul58@live.com","Enamul58@live.com")</f>
        <v/>
      </c>
      <c r="O1420" s="89" t="n"/>
      <c r="P1420" s="89" t="n"/>
      <c r="Q1420" s="89" t="n"/>
      <c r="R1420" s="89" t="n"/>
      <c r="S1420" s="89" t="n"/>
      <c r="T1420" s="89" t="n"/>
      <c r="U1420" s="89" t="n"/>
      <c r="V1420" s="89" t="n"/>
      <c r="W1420" s="89" t="n"/>
      <c r="X1420" s="89" t="n"/>
      <c r="Y1420" s="89" t="n"/>
      <c r="Z1420" s="89" t="n"/>
      <c r="AA1420" s="89" t="n"/>
      <c r="AB1420" s="89" t="n"/>
    </row>
    <row customHeight="1" ht="15" r="1421" s="161">
      <c r="A1421" s="84" t="n"/>
      <c r="B1421" s="85" t="n">
        <v>1424</v>
      </c>
      <c r="C1421" s="85" t="n"/>
      <c r="D1421" s="86" t="inlineStr">
        <is>
          <t>Md. Abdullah al Kafi</t>
        </is>
      </c>
      <c r="E1421" s="86" t="inlineStr">
        <is>
          <t>121-15-1794</t>
        </is>
      </c>
      <c r="F1421" s="49">
        <f>IF((MID(E1421,5,2))="10","ENG",IF((MID(E1421,5,2))="11","BBA",IF((MID(E1421,5,2))="12","MBA(E)",IF((MID(E1421,5,2))="14","MBA",IF((MID(E1421,5,2))="15","CSE",IF((MID(E1421,5,2))="16","CIS",IF((MID(E1421,5,2))="17","MS-MIS",IF((MID(E1421,5,2))="18","B.COM",IF((MID(E1421,5,2))="19","ETE",IF((MID(E1421,5,2))="20","CS",IF((MID(E1421,5,2))="21","MA-ENG(P)",IF((MID(E1421,5,2))="22","MA-ENG(F)",IF((MID(E1421,5,2))="23","TE",IF((MID(E1421,5,2))="24","JMC",IF((MID(E1421,5,2))="25","MS-CSE",IF((MID(E1421,5,2))="26","LLB(H)",IF((MID(E1421,5,2))="27","BRE",IF((MID(E1421,5,2))="28","MSS-JMC",IF((MID(E1421,5,2))="29","PHARMACY",IF((MID(E1421,5,2))="30","ESDM",IF((MID(E1421,5,2))="31","MS-ETE",IF((MID(E1421,5,2))="32","MS-TE",IF((MID(E1421,5,2))="33","EEE",IF((MID(E1421,5,2))="34","NFE",IF((MID(E1421,5,2))="35","SWE",IF((MID(E1421,5,2))="36","LLB(P)",IF((MID(E1421,5,2))="37","LLM(Pre)",IF((MID(E1421,5,2))="38","LLM(F)",IF((MID(E1421,5,2))="39","ICT",IF((MID(E1421,5,2))="40","MTCA",IF((MID(E1421,5,2))="41","MS-PH",IF((MID(E1421,5,2))="42","ARCH",IF((MID(E1421,5,2))="43","THM",IF((MID(E1421,5,2))="44","MS-SWE",IF((MID(E1421,5,2))="45","ENTRE",IF((MID(E1421,5,2))="46","M-PHARM",IF((MID(E1421,5,2))="47","CIVIL-ENG",0)))))))))))))))))))))))))))))))))))))</f>
        <v/>
      </c>
      <c r="G1421" s="90">
        <f>IF((LEFT(E1421,3))="063","Fall-2006",IF((LEFT(E1421,3))="071","Spring-2007",IF((LEFT(E1421,3))="072","Summer-2007",IF((LEFT(E1421,3))="073","Fall-2007",IF((LEFT(E1421,3))="081","Spring-2008",IF((LEFT(E1421,3))="082","Summer-2008",IF((LEFT(E1421,3))="083","Fall-2008",IF((LEFT(E1421,3))="091","Spring-2009",IF((LEFT(E1421,3))="092","Summer-2009",IF((LEFT(E1421,3))="093","Fall-2009",IF((LEFT(E1421,3))="101","Spring-2010",IF((LEFT(E1421,3))="102","Summer-2010",IF((LEFT(E1421,3))="103","Fall-2010",IF((LEFT(E1421,3))="111","Spring-2011",IF((LEFT(E1421,3))="112","Summer-2011",IF((LEFT(E1421,3))="113","Fall-2011",IF((LEFT(E1421,3))="121","Spring-2012",IF((LEFT(E1421,3))="122","Summer-2012",IF((LEFT(E1421,3))="123","Fall-2012",IF((LEFT(E1421,3))="131","Spring-2013",IF((LEFT(E1421,3))="132","Summer-2013",IF((LEFT(E1421,3))="133","Fall-2013",IF((LEFT(E1421,3))="141","Spring-2014",IF((LEFT(E1421,3))="142","Summer-2014",IF((LEFT(E1421,3))="143","Fall-2014",0)))))))))))))))))))))))))</f>
        <v/>
      </c>
      <c r="H1421" s="85" t="inlineStr">
        <is>
          <t>Spring-2015</t>
        </is>
      </c>
      <c r="I1421" s="85" t="inlineStr">
        <is>
          <t xml:space="preserve">Road Transport and Highways Division </t>
        </is>
      </c>
      <c r="J1421" s="85" t="inlineStr">
        <is>
          <t>Asst. Maintenance Engineer</t>
        </is>
      </c>
      <c r="K1421" s="85" t="inlineStr">
        <is>
          <t>19/3, Kaderalad Housing
 Mohammadpur, Dhaka-1207</t>
        </is>
      </c>
      <c r="L1421" s="85" t="inlineStr">
        <is>
          <t>Aspaddi, Kawkhali, Pirojpur</t>
        </is>
      </c>
      <c r="M1421" s="91" t="n">
        <v>1912999566</v>
      </c>
      <c r="N1421" s="92">
        <f>HYPERLINK("mailto:mdabdullah.alkafi@gmail.com","mdabdullah.alkafi@gmail.com")</f>
        <v/>
      </c>
      <c r="O1421" s="89" t="n"/>
      <c r="P1421" s="89" t="n"/>
      <c r="Q1421" s="89" t="n"/>
      <c r="R1421" s="89" t="n"/>
      <c r="S1421" s="89" t="n"/>
      <c r="T1421" s="89" t="n"/>
      <c r="U1421" s="89" t="n"/>
      <c r="V1421" s="89" t="n"/>
      <c r="W1421" s="89" t="n"/>
      <c r="X1421" s="89" t="n"/>
      <c r="Y1421" s="89" t="n"/>
      <c r="Z1421" s="89" t="n"/>
      <c r="AA1421" s="89" t="n"/>
      <c r="AB1421" s="89" t="n"/>
    </row>
    <row customHeight="1" ht="15" r="1422" s="161">
      <c r="A1422" s="84" t="n"/>
      <c r="B1422" s="85" t="n">
        <v>1425</v>
      </c>
      <c r="C1422" s="85" t="n"/>
      <c r="D1422" s="86" t="inlineStr">
        <is>
          <t>Md. Amirul Islam</t>
        </is>
      </c>
      <c r="E1422" s="86" t="inlineStr">
        <is>
          <t>111-15-1313</t>
        </is>
      </c>
      <c r="F1422" s="49">
        <f>IF((MID(E1422,5,2))="10","ENG",IF((MID(E1422,5,2))="11","BBA",IF((MID(E1422,5,2))="12","MBA(E)",IF((MID(E1422,5,2))="14","MBA",IF((MID(E1422,5,2))="15","CSE",IF((MID(E1422,5,2))="16","CIS",IF((MID(E1422,5,2))="17","MS-MIS",IF((MID(E1422,5,2))="18","B.COM",IF((MID(E1422,5,2))="19","ETE",IF((MID(E1422,5,2))="20","CS",IF((MID(E1422,5,2))="21","MA-ENG(P)",IF((MID(E1422,5,2))="22","MA-ENG(F)",IF((MID(E1422,5,2))="23","TE",IF((MID(E1422,5,2))="24","JMC",IF((MID(E1422,5,2))="25","MS-CSE",IF((MID(E1422,5,2))="26","LLB(H)",IF((MID(E1422,5,2))="27","BRE",IF((MID(E1422,5,2))="28","MSS-JMC",IF((MID(E1422,5,2))="29","PHARMACY",IF((MID(E1422,5,2))="30","ESDM",IF((MID(E1422,5,2))="31","MS-ETE",IF((MID(E1422,5,2))="32","MS-TE",IF((MID(E1422,5,2))="33","EEE",IF((MID(E1422,5,2))="34","NFE",IF((MID(E1422,5,2))="35","SWE",IF((MID(E1422,5,2))="36","LLB(P)",IF((MID(E1422,5,2))="37","LLM(Pre)",IF((MID(E1422,5,2))="38","LLM(F)",IF((MID(E1422,5,2))="39","ICT",IF((MID(E1422,5,2))="40","MTCA",IF((MID(E1422,5,2))="41","MS-PH",IF((MID(E1422,5,2))="42","ARCH",IF((MID(E1422,5,2))="43","THM",IF((MID(E1422,5,2))="44","MS-SWE",IF((MID(E1422,5,2))="45","ENTRE",IF((MID(E1422,5,2))="46","M-PHARM",IF((MID(E1422,5,2))="47","CIVIL-ENG",0)))))))))))))))))))))))))))))))))))))</f>
        <v/>
      </c>
      <c r="G1422" s="90">
        <f>IF((LEFT(E1422,3))="063","Fall-2006",IF((LEFT(E1422,3))="071","Spring-2007",IF((LEFT(E1422,3))="072","Summer-2007",IF((LEFT(E1422,3))="073","Fall-2007",IF((LEFT(E1422,3))="081","Spring-2008",IF((LEFT(E1422,3))="082","Summer-2008",IF((LEFT(E1422,3))="083","Fall-2008",IF((LEFT(E1422,3))="091","Spring-2009",IF((LEFT(E1422,3))="092","Summer-2009",IF((LEFT(E1422,3))="093","Fall-2009",IF((LEFT(E1422,3))="101","Spring-2010",IF((LEFT(E1422,3))="102","Summer-2010",IF((LEFT(E1422,3))="103","Fall-2010",IF((LEFT(E1422,3))="111","Spring-2011",IF((LEFT(E1422,3))="112","Summer-2011",IF((LEFT(E1422,3))="113","Fall-2011",IF((LEFT(E1422,3))="121","Spring-2012",IF((LEFT(E1422,3))="122","Summer-2012",IF((LEFT(E1422,3))="123","Fall-2012",IF((LEFT(E1422,3))="131","Spring-2013",IF((LEFT(E1422,3))="132","Summer-2013",IF((LEFT(E1422,3))="133","Fall-2013",IF((LEFT(E1422,3))="141","Spring-2014",IF((LEFT(E1422,3))="142","Summer-2014",IF((LEFT(E1422,3))="143","Fall-2014",0)))))))))))))))))))))))))</f>
        <v/>
      </c>
      <c r="H1422" s="85" t="inlineStr">
        <is>
          <t>Summer-2014</t>
        </is>
      </c>
      <c r="I1422" s="85" t="inlineStr">
        <is>
          <t>Elucidation Corporation LTD.</t>
        </is>
      </c>
      <c r="J1422" s="85" t="inlineStr">
        <is>
          <t>Web 
Developer</t>
        </is>
      </c>
      <c r="K1422" s="85" t="inlineStr">
        <is>
          <t>18/m, Khan monjil, West 
Razabazar, Tollabag, 
Mohammadpur, Dhaka-1225</t>
        </is>
      </c>
      <c r="L1422" s="85" t="inlineStr">
        <is>
          <t>Vill: Jumaynagor, PO: Nazirpur, Thana: Gurudaspur, Dist: Natore</t>
        </is>
      </c>
      <c r="M1422" s="91" t="n">
        <v>1719255404</v>
      </c>
      <c r="N1422" s="92">
        <f>HYPERLINK("mailto:amirul1313.diu@gmail.com","amirul1313.diu@gmail.com")</f>
        <v/>
      </c>
      <c r="O1422" s="89" t="n"/>
      <c r="P1422" s="89" t="n"/>
      <c r="Q1422" s="89" t="n"/>
      <c r="R1422" s="89" t="n"/>
      <c r="S1422" s="89" t="n"/>
      <c r="T1422" s="89" t="n"/>
      <c r="U1422" s="89" t="n"/>
      <c r="V1422" s="89" t="n"/>
      <c r="W1422" s="89" t="n"/>
      <c r="X1422" s="89" t="n"/>
      <c r="Y1422" s="89" t="n"/>
      <c r="Z1422" s="89" t="n"/>
      <c r="AA1422" s="89" t="n"/>
      <c r="AB1422" s="89" t="n"/>
    </row>
    <row customHeight="1" ht="15" r="1423" s="161">
      <c r="A1423" s="84" t="n"/>
      <c r="B1423" s="85" t="n">
        <v>1426</v>
      </c>
      <c r="C1423" s="85" t="n"/>
      <c r="D1423" s="86" t="inlineStr">
        <is>
          <t>Md. Azizul Haque 
Jany</t>
        </is>
      </c>
      <c r="E1423" s="86" t="inlineStr">
        <is>
          <t>083-19-992</t>
        </is>
      </c>
      <c r="F1423" s="49">
        <f>IF((MID(E1423,5,2))="10","ENG",IF((MID(E1423,5,2))="11","BBA",IF((MID(E1423,5,2))="12","MBA(E)",IF((MID(E1423,5,2))="14","MBA",IF((MID(E1423,5,2))="15","CSE",IF((MID(E1423,5,2))="16","CIS",IF((MID(E1423,5,2))="17","MS-MIS",IF((MID(E1423,5,2))="18","B.COM",IF((MID(E1423,5,2))="19","ETE",IF((MID(E1423,5,2))="20","CS",IF((MID(E1423,5,2))="21","MA-ENG(P)",IF((MID(E1423,5,2))="22","MA-ENG(F)",IF((MID(E1423,5,2))="23","TE",IF((MID(E1423,5,2))="24","JMC",IF((MID(E1423,5,2))="25","MS-CSE",IF((MID(E1423,5,2))="26","LLB(H)",IF((MID(E1423,5,2))="27","BRE",IF((MID(E1423,5,2))="28","MSS-JMC",IF((MID(E1423,5,2))="29","PHARMACY",IF((MID(E1423,5,2))="30","ESDM",IF((MID(E1423,5,2))="31","MS-ETE",IF((MID(E1423,5,2))="32","MS-TE",IF((MID(E1423,5,2))="33","EEE",IF((MID(E1423,5,2))="34","NFE",IF((MID(E1423,5,2))="35","SWE",IF((MID(E1423,5,2))="36","LLB(P)",IF((MID(E1423,5,2))="37","LLM(Pre)",IF((MID(E1423,5,2))="38","LLM(F)",IF((MID(E1423,5,2))="39","ICT",IF((MID(E1423,5,2))="40","MTCA",IF((MID(E1423,5,2))="41","MS-PH",IF((MID(E1423,5,2))="42","ARCH",IF((MID(E1423,5,2))="43","THM",IF((MID(E1423,5,2))="44","MS-SWE",IF((MID(E1423,5,2))="45","ENTRE",IF((MID(E1423,5,2))="46","M-PHARM",IF((MID(E1423,5,2))="47","CIVIL-ENG",0)))))))))))))))))))))))))))))))))))))</f>
        <v/>
      </c>
      <c r="G1423" s="90">
        <f>IF((LEFT(E1423,3))="063","Fall-2006",IF((LEFT(E1423,3))="071","Spring-2007",IF((LEFT(E1423,3))="072","Summer-2007",IF((LEFT(E1423,3))="073","Fall-2007",IF((LEFT(E1423,3))="081","Spring-2008",IF((LEFT(E1423,3))="082","Summer-2008",IF((LEFT(E1423,3))="083","Fall-2008",IF((LEFT(E1423,3))="091","Spring-2009",IF((LEFT(E1423,3))="092","Summer-2009",IF((LEFT(E1423,3))="093","Fall-2009",IF((LEFT(E1423,3))="101","Spring-2010",IF((LEFT(E1423,3))="102","Summer-2010",IF((LEFT(E1423,3))="103","Fall-2010",IF((LEFT(E1423,3))="111","Spring-2011",IF((LEFT(E1423,3))="112","Summer-2011",IF((LEFT(E1423,3))="113","Fall-2011",IF((LEFT(E1423,3))="121","Spring-2012",IF((LEFT(E1423,3))="122","Summer-2012",IF((LEFT(E1423,3))="123","Fall-2012",IF((LEFT(E1423,3))="131","Spring-2013",IF((LEFT(E1423,3))="132","Summer-2013",IF((LEFT(E1423,3))="133","Fall-2013",IF((LEFT(E1423,3))="141","Spring-2014",IF((LEFT(E1423,3))="142","Summer-2014",IF((LEFT(E1423,3))="143","Fall-2014",0)))))))))))))))))))))))))</f>
        <v/>
      </c>
      <c r="H1423" s="85" t="inlineStr">
        <is>
          <t>Fall-2014</t>
        </is>
      </c>
      <c r="I1423" s="85" t="inlineStr">
        <is>
          <t>Earth Telecommunication (PVT) LTD</t>
        </is>
      </c>
      <c r="J1423" s="85" t="inlineStr">
        <is>
          <t>Junior 
Engineer</t>
        </is>
      </c>
      <c r="K1423" s="85" t="inlineStr">
        <is>
          <t>Vill: Kalma, PO: Dairy
 Farm, UP:  Savar, Dist: Dhaka</t>
        </is>
      </c>
      <c r="L1423" s="85" t="inlineStr">
        <is>
          <t>Vill: Kalma, PO: Dairy Farm, UP:  Savar, Dist: Dhaka</t>
        </is>
      </c>
      <c r="M1423" s="91" t="n">
        <v>1675311750</v>
      </c>
      <c r="N1423" s="92">
        <f>HYPERLINK("mailto:swawpnochari13@gmail.com","swawpnochari13@gmail.com")</f>
        <v/>
      </c>
      <c r="O1423" s="89" t="n"/>
      <c r="P1423" s="89" t="n"/>
      <c r="Q1423" s="89" t="n"/>
      <c r="R1423" s="89" t="n"/>
      <c r="S1423" s="89" t="n"/>
      <c r="T1423" s="89" t="n"/>
      <c r="U1423" s="89" t="n"/>
      <c r="V1423" s="89" t="n"/>
      <c r="W1423" s="89" t="n"/>
      <c r="X1423" s="89" t="n"/>
      <c r="Y1423" s="89" t="n"/>
      <c r="Z1423" s="89" t="n"/>
      <c r="AA1423" s="89" t="n"/>
      <c r="AB1423" s="89" t="n"/>
    </row>
    <row customHeight="1" ht="15" r="1424" s="161">
      <c r="A1424" s="84" t="n"/>
      <c r="B1424" s="85" t="n">
        <v>1427</v>
      </c>
      <c r="C1424" s="85" t="n"/>
      <c r="D1424" s="86" t="inlineStr">
        <is>
          <t>Md. Minhazur 
Rahman Bhuiyan</t>
        </is>
      </c>
      <c r="E1424" s="86" t="inlineStr">
        <is>
          <t>111-29-247</t>
        </is>
      </c>
      <c r="F1424" s="49">
        <f>IF((MID(E1424,5,2))="10","ENG",IF((MID(E1424,5,2))="11","BBA",IF((MID(E1424,5,2))="12","MBA(E)",IF((MID(E1424,5,2))="14","MBA",IF((MID(E1424,5,2))="15","CSE",IF((MID(E1424,5,2))="16","CIS",IF((MID(E1424,5,2))="17","MS-MIS",IF((MID(E1424,5,2))="18","B.COM",IF((MID(E1424,5,2))="19","ETE",IF((MID(E1424,5,2))="20","CS",IF((MID(E1424,5,2))="21","MA-ENG(P)",IF((MID(E1424,5,2))="22","MA-ENG(F)",IF((MID(E1424,5,2))="23","TE",IF((MID(E1424,5,2))="24","JMC",IF((MID(E1424,5,2))="25","MS-CSE",IF((MID(E1424,5,2))="26","LLB(H)",IF((MID(E1424,5,2))="27","BRE",IF((MID(E1424,5,2))="28","MSS-JMC",IF((MID(E1424,5,2))="29","PHARMACY",IF((MID(E1424,5,2))="30","ESDM",IF((MID(E1424,5,2))="31","MS-ETE",IF((MID(E1424,5,2))="32","MS-TE",IF((MID(E1424,5,2))="33","EEE",IF((MID(E1424,5,2))="34","NFE",IF((MID(E1424,5,2))="35","SWE",IF((MID(E1424,5,2))="36","LLB(P)",IF((MID(E1424,5,2))="37","LLM(Pre)",IF((MID(E1424,5,2))="38","LLM(F)",IF((MID(E1424,5,2))="39","ICT",IF((MID(E1424,5,2))="40","MTCA",IF((MID(E1424,5,2))="41","MS-PH",IF((MID(E1424,5,2))="42","ARCH",IF((MID(E1424,5,2))="43","THM",IF((MID(E1424,5,2))="44","MS-SWE",IF((MID(E1424,5,2))="45","ENTRE",IF((MID(E1424,5,2))="46","M-PHARM",IF((MID(E1424,5,2))="47","CIVIL-ENG",0)))))))))))))))))))))))))))))))))))))</f>
        <v/>
      </c>
      <c r="G1424" s="90">
        <f>IF((LEFT(E1424,3))="063","Fall-2006",IF((LEFT(E1424,3))="071","Spring-2007",IF((LEFT(E1424,3))="072","Summer-2007",IF((LEFT(E1424,3))="073","Fall-2007",IF((LEFT(E1424,3))="081","Spring-2008",IF((LEFT(E1424,3))="082","Summer-2008",IF((LEFT(E1424,3))="083","Fall-2008",IF((LEFT(E1424,3))="091","Spring-2009",IF((LEFT(E1424,3))="092","Summer-2009",IF((LEFT(E1424,3))="093","Fall-2009",IF((LEFT(E1424,3))="101","Spring-2010",IF((LEFT(E1424,3))="102","Summer-2010",IF((LEFT(E1424,3))="103","Fall-2010",IF((LEFT(E1424,3))="111","Spring-2011",IF((LEFT(E1424,3))="112","Summer-2011",IF((LEFT(E1424,3))="113","Fall-2011",IF((LEFT(E1424,3))="121","Spring-2012",IF((LEFT(E1424,3))="122","Summer-2012",IF((LEFT(E1424,3))="123","Fall-2012",IF((LEFT(E1424,3))="131","Spring-2013",IF((LEFT(E1424,3))="132","Summer-2013",IF((LEFT(E1424,3))="133","Fall-2013",IF((LEFT(E1424,3))="141","Spring-2014",IF((LEFT(E1424,3))="142","Summer-2014",IF((LEFT(E1424,3))="143","Fall-2014",0)))))))))))))))))))))))))</f>
        <v/>
      </c>
      <c r="H1424" s="85" t="inlineStr">
        <is>
          <t>Fall-2014</t>
        </is>
      </c>
      <c r="I1424" s="85" t="inlineStr">
        <is>
          <t>Rerata LTD</t>
        </is>
      </c>
      <c r="J1424" s="85" t="inlineStr">
        <is>
          <t>Oncology 
Associate</t>
        </is>
      </c>
      <c r="K1424" s="85" t="inlineStr">
        <is>
          <t>House no: 12, Road no:
 08, Block-D, Section 
no: 1, Mirpur, Dhaka</t>
        </is>
      </c>
      <c r="L1424" s="85" t="inlineStr">
        <is>
          <t>1675, West Race Caurse, Comilla City Corporation, Comilla</t>
        </is>
      </c>
      <c r="M1424" s="91" t="n">
        <v>1737150858</v>
      </c>
      <c r="N1424" s="92">
        <f>HYPERLINK("mailto:mrb_sharif92@gmail.com","mrb_sharif92@gmail.com")</f>
        <v/>
      </c>
      <c r="O1424" s="89" t="n"/>
      <c r="P1424" s="89" t="n"/>
      <c r="Q1424" s="89" t="n"/>
      <c r="R1424" s="89" t="n"/>
      <c r="S1424" s="89" t="n"/>
      <c r="T1424" s="89" t="n"/>
      <c r="U1424" s="89" t="n"/>
      <c r="V1424" s="89" t="n"/>
      <c r="W1424" s="89" t="n"/>
      <c r="X1424" s="89" t="n"/>
      <c r="Y1424" s="89" t="n"/>
      <c r="Z1424" s="89" t="n"/>
      <c r="AA1424" s="89" t="n"/>
      <c r="AB1424" s="89" t="n"/>
    </row>
    <row customHeight="1" ht="15" r="1425" s="161">
      <c r="A1425" s="84" t="n"/>
      <c r="B1425" s="85" t="n">
        <v>1428</v>
      </c>
      <c r="C1425" s="85" t="n"/>
      <c r="D1425" s="86" t="inlineStr">
        <is>
          <t>Israt Jahan</t>
        </is>
      </c>
      <c r="E1425" s="86" t="inlineStr">
        <is>
          <t>101-29-155</t>
        </is>
      </c>
      <c r="F1425" s="49">
        <f>IF((MID(E1425,5,2))="10","ENG",IF((MID(E1425,5,2))="11","BBA",IF((MID(E1425,5,2))="12","MBA(E)",IF((MID(E1425,5,2))="14","MBA",IF((MID(E1425,5,2))="15","CSE",IF((MID(E1425,5,2))="16","CIS",IF((MID(E1425,5,2))="17","MS-MIS",IF((MID(E1425,5,2))="18","B.COM",IF((MID(E1425,5,2))="19","ETE",IF((MID(E1425,5,2))="20","CS",IF((MID(E1425,5,2))="21","MA-ENG(P)",IF((MID(E1425,5,2))="22","MA-ENG(F)",IF((MID(E1425,5,2))="23","TE",IF((MID(E1425,5,2))="24","JMC",IF((MID(E1425,5,2))="25","MS-CSE",IF((MID(E1425,5,2))="26","LLB(H)",IF((MID(E1425,5,2))="27","BRE",IF((MID(E1425,5,2))="28","MSS-JMC",IF((MID(E1425,5,2))="29","PHARMACY",IF((MID(E1425,5,2))="30","ESDM",IF((MID(E1425,5,2))="31","MS-ETE",IF((MID(E1425,5,2))="32","MS-TE",IF((MID(E1425,5,2))="33","EEE",IF((MID(E1425,5,2))="34","NFE",IF((MID(E1425,5,2))="35","SWE",IF((MID(E1425,5,2))="36","LLB(P)",IF((MID(E1425,5,2))="37","LLM(Pre)",IF((MID(E1425,5,2))="38","LLM(F)",IF((MID(E1425,5,2))="39","ICT",IF((MID(E1425,5,2))="40","MTCA",IF((MID(E1425,5,2))="41","MS-PH",IF((MID(E1425,5,2))="42","ARCH",IF((MID(E1425,5,2))="43","THM",IF((MID(E1425,5,2))="44","MS-SWE",IF((MID(E1425,5,2))="45","ENTRE",IF((MID(E1425,5,2))="46","M-PHARM",IF((MID(E1425,5,2))="47","CIVIL-ENG",0)))))))))))))))))))))))))))))))))))))</f>
        <v/>
      </c>
      <c r="G1425" s="90">
        <f>IF((LEFT(E1425,3))="063","Fall-2006",IF((LEFT(E1425,3))="071","Spring-2007",IF((LEFT(E1425,3))="072","Summer-2007",IF((LEFT(E1425,3))="073","Fall-2007",IF((LEFT(E1425,3))="081","Spring-2008",IF((LEFT(E1425,3))="082","Summer-2008",IF((LEFT(E1425,3))="083","Fall-2008",IF((LEFT(E1425,3))="091","Spring-2009",IF((LEFT(E1425,3))="092","Summer-2009",IF((LEFT(E1425,3))="093","Fall-2009",IF((LEFT(E1425,3))="101","Spring-2010",IF((LEFT(E1425,3))="102","Summer-2010",IF((LEFT(E1425,3))="103","Fall-2010",IF((LEFT(E1425,3))="111","Spring-2011",IF((LEFT(E1425,3))="112","Summer-2011",IF((LEFT(E1425,3))="113","Fall-2011",IF((LEFT(E1425,3))="121","Spring-2012",IF((LEFT(E1425,3))="122","Summer-2012",IF((LEFT(E1425,3))="123","Fall-2012",IF((LEFT(E1425,3))="131","Spring-2013",IF((LEFT(E1425,3))="132","Summer-2013",IF((LEFT(E1425,3))="133","Fall-2013",IF((LEFT(E1425,3))="141","Spring-2014",IF((LEFT(E1425,3))="142","Summer-2014",IF((LEFT(E1425,3))="143","Fall-2014",0)))))))))))))))))))))))))</f>
        <v/>
      </c>
      <c r="H1425" s="85" t="inlineStr">
        <is>
          <t>Spring-2014</t>
        </is>
      </c>
      <c r="I1425" s="85" t="inlineStr">
        <is>
          <t>-</t>
        </is>
      </c>
      <c r="J1425" s="85" t="inlineStr">
        <is>
          <t>-</t>
        </is>
      </c>
      <c r="K1425" s="90" t="inlineStr">
        <is>
          <t>House: 1/1, Block: 
E, Section: 2, Mirpur,
 Dhaka-1216</t>
        </is>
      </c>
      <c r="L1425" s="90" t="inlineStr">
        <is>
          <t>Nabinagar, Polashbari(Katholtala), Ashulia, Savar, Dhaka</t>
        </is>
      </c>
      <c r="M1425" s="120" t="n">
        <v>1751293627</v>
      </c>
      <c r="N1425" s="88">
        <f>HYPERLINK("mailto:irinishrat003@gmail.com","irinishrat003@gmail.com")</f>
        <v/>
      </c>
      <c r="O1425" s="89" t="n"/>
      <c r="P1425" s="89" t="n"/>
      <c r="Q1425" s="89" t="n"/>
      <c r="R1425" s="89" t="n"/>
      <c r="S1425" s="89" t="n"/>
      <c r="T1425" s="89" t="n"/>
      <c r="U1425" s="89" t="n"/>
      <c r="V1425" s="89" t="n"/>
      <c r="W1425" s="89" t="n"/>
      <c r="X1425" s="89" t="n"/>
      <c r="Y1425" s="89" t="n"/>
      <c r="Z1425" s="89" t="n"/>
      <c r="AA1425" s="89" t="n"/>
      <c r="AB1425" s="89" t="n"/>
    </row>
    <row customHeight="1" ht="15" r="1426" s="161">
      <c r="A1426" s="84" t="n"/>
      <c r="B1426" s="85" t="n">
        <v>1429</v>
      </c>
      <c r="C1426" s="85" t="n"/>
      <c r="D1426" s="86" t="inlineStr">
        <is>
          <t xml:space="preserve">Shiuly Khatun </t>
        </is>
      </c>
      <c r="E1426" s="86" t="inlineStr">
        <is>
          <t>112-15-1394</t>
        </is>
      </c>
      <c r="F1426" s="49">
        <f>IF((MID(E1426,5,2))="10","ENG",IF((MID(E1426,5,2))="11","BBA",IF((MID(E1426,5,2))="12","MBA(E)",IF((MID(E1426,5,2))="14","MBA",IF((MID(E1426,5,2))="15","CSE",IF((MID(E1426,5,2))="16","CIS",IF((MID(E1426,5,2))="17","MS-MIS",IF((MID(E1426,5,2))="18","B.COM",IF((MID(E1426,5,2))="19","ETE",IF((MID(E1426,5,2))="20","CS",IF((MID(E1426,5,2))="21","MA-ENG(P)",IF((MID(E1426,5,2))="22","MA-ENG(F)",IF((MID(E1426,5,2))="23","TE",IF((MID(E1426,5,2))="24","JMC",IF((MID(E1426,5,2))="25","MS-CSE",IF((MID(E1426,5,2))="26","LLB(H)",IF((MID(E1426,5,2))="27","BRE",IF((MID(E1426,5,2))="28","MSS-JMC",IF((MID(E1426,5,2))="29","PHARMACY",IF((MID(E1426,5,2))="30","ESDM",IF((MID(E1426,5,2))="31","MS-ETE",IF((MID(E1426,5,2))="32","MS-TE",IF((MID(E1426,5,2))="33","EEE",IF((MID(E1426,5,2))="34","NFE",IF((MID(E1426,5,2))="35","SWE",IF((MID(E1426,5,2))="36","LLB(P)",IF((MID(E1426,5,2))="37","LLM(Pre)",IF((MID(E1426,5,2))="38","LLM(F)",IF((MID(E1426,5,2))="39","ICT",IF((MID(E1426,5,2))="40","MTCA",IF((MID(E1426,5,2))="41","MS-PH",IF((MID(E1426,5,2))="42","ARCH",IF((MID(E1426,5,2))="43","THM",IF((MID(E1426,5,2))="44","MS-SWE",IF((MID(E1426,5,2))="45","ENTRE",IF((MID(E1426,5,2))="46","M-PHARM",IF((MID(E1426,5,2))="47","CIVIL-ENG",0)))))))))))))))))))))))))))))))))))))</f>
        <v/>
      </c>
      <c r="G1426" s="90">
        <f>IF((LEFT(E1426,3))="063","Fall-2006",IF((LEFT(E1426,3))="071","Spring-2007",IF((LEFT(E1426,3))="072","Summer-2007",IF((LEFT(E1426,3))="073","Fall-2007",IF((LEFT(E1426,3))="081","Spring-2008",IF((LEFT(E1426,3))="082","Summer-2008",IF((LEFT(E1426,3))="083","Fall-2008",IF((LEFT(E1426,3))="091","Spring-2009",IF((LEFT(E1426,3))="092","Summer-2009",IF((LEFT(E1426,3))="093","Fall-2009",IF((LEFT(E1426,3))="101","Spring-2010",IF((LEFT(E1426,3))="102","Summer-2010",IF((LEFT(E1426,3))="103","Fall-2010",IF((LEFT(E1426,3))="111","Spring-2011",IF((LEFT(E1426,3))="112","Summer-2011",IF((LEFT(E1426,3))="113","Fall-2011",IF((LEFT(E1426,3))="121","Spring-2012",IF((LEFT(E1426,3))="122","Summer-2012",IF((LEFT(E1426,3))="123","Fall-2012",IF((LEFT(E1426,3))="131","Spring-2013",IF((LEFT(E1426,3))="132","Summer-2013",IF((LEFT(E1426,3))="133","Fall-2013",IF((LEFT(E1426,3))="141","Spring-2014",IF((LEFT(E1426,3))="142","Summer-2014",IF((LEFT(E1426,3))="143","Fall-2014",0)))))))))))))))))))))))))</f>
        <v/>
      </c>
      <c r="H1426" s="85" t="inlineStr">
        <is>
          <t>Summer-2014</t>
        </is>
      </c>
      <c r="I1426" s="85" t="inlineStr">
        <is>
          <t>-</t>
        </is>
      </c>
      <c r="J1426" s="85" t="inlineStr">
        <is>
          <t>-</t>
        </is>
      </c>
      <c r="K1426" s="90" t="inlineStr">
        <is>
          <t>40, Lake Circus, 
kalabagan, Dhaka-1205</t>
        </is>
      </c>
      <c r="L1426" s="90" t="inlineStr">
        <is>
          <t>Kanchan Nagar, HSS Road, Jhenaidah</t>
        </is>
      </c>
      <c r="M1426" s="120" t="n">
        <v>1714200659</v>
      </c>
      <c r="N1426" s="88">
        <f>HYPERLINK("mailto:Princes_tamanna@ymail.com","Princes_tamanna@ymail.com")</f>
        <v/>
      </c>
      <c r="O1426" s="89" t="n"/>
      <c r="P1426" s="89" t="n"/>
      <c r="Q1426" s="89" t="n"/>
      <c r="R1426" s="89" t="n"/>
      <c r="S1426" s="89" t="n"/>
      <c r="T1426" s="89" t="n"/>
      <c r="U1426" s="89" t="n"/>
      <c r="V1426" s="89" t="n"/>
      <c r="W1426" s="89" t="n"/>
      <c r="X1426" s="89" t="n"/>
      <c r="Y1426" s="89" t="n"/>
      <c r="Z1426" s="89" t="n"/>
      <c r="AA1426" s="89" t="n"/>
      <c r="AB1426" s="89" t="n"/>
    </row>
    <row customHeight="1" ht="15" r="1427" s="161">
      <c r="A1427" s="84" t="n"/>
      <c r="B1427" s="85" t="n">
        <v>1430</v>
      </c>
      <c r="C1427" s="85" t="n"/>
      <c r="D1427" s="86" t="inlineStr">
        <is>
          <t xml:space="preserve">Md. Shahabuddin </t>
        </is>
      </c>
      <c r="E1427" s="86" t="inlineStr">
        <is>
          <t>113-23-2665</t>
        </is>
      </c>
      <c r="F1427" s="49">
        <f>IF((MID(E1427,5,2))="10","ENG",IF((MID(E1427,5,2))="11","BBA",IF((MID(E1427,5,2))="12","MBA(E)",IF((MID(E1427,5,2))="14","MBA",IF((MID(E1427,5,2))="15","CSE",IF((MID(E1427,5,2))="16","CIS",IF((MID(E1427,5,2))="17","MS-MIS",IF((MID(E1427,5,2))="18","B.COM",IF((MID(E1427,5,2))="19","ETE",IF((MID(E1427,5,2))="20","CS",IF((MID(E1427,5,2))="21","MA-ENG(P)",IF((MID(E1427,5,2))="22","MA-ENG(F)",IF((MID(E1427,5,2))="23","TE",IF((MID(E1427,5,2))="24","JMC",IF((MID(E1427,5,2))="25","MS-CSE",IF((MID(E1427,5,2))="26","LLB(H)",IF((MID(E1427,5,2))="27","BRE",IF((MID(E1427,5,2))="28","MSS-JMC",IF((MID(E1427,5,2))="29","PHARMACY",IF((MID(E1427,5,2))="30","ESDM",IF((MID(E1427,5,2))="31","MS-ETE",IF((MID(E1427,5,2))="32","MS-TE",IF((MID(E1427,5,2))="33","EEE",IF((MID(E1427,5,2))="34","NFE",IF((MID(E1427,5,2))="35","SWE",IF((MID(E1427,5,2))="36","LLB(P)",IF((MID(E1427,5,2))="37","LLM(Pre)",IF((MID(E1427,5,2))="38","LLM(F)",IF((MID(E1427,5,2))="39","ICT",IF((MID(E1427,5,2))="40","MTCA",IF((MID(E1427,5,2))="41","MS-PH",IF((MID(E1427,5,2))="42","ARCH",IF((MID(E1427,5,2))="43","THM",IF((MID(E1427,5,2))="44","MS-SWE",IF((MID(E1427,5,2))="45","ENTRE",IF((MID(E1427,5,2))="46","M-PHARM",IF((MID(E1427,5,2))="47","CIVIL-ENG",0)))))))))))))))))))))))))))))))))))))</f>
        <v/>
      </c>
      <c r="G1427" s="90">
        <f>IF((LEFT(E1427,3))="063","Fall-2006",IF((LEFT(E1427,3))="071","Spring-2007",IF((LEFT(E1427,3))="072","Summer-2007",IF((LEFT(E1427,3))="073","Fall-2007",IF((LEFT(E1427,3))="081","Spring-2008",IF((LEFT(E1427,3))="082","Summer-2008",IF((LEFT(E1427,3))="083","Fall-2008",IF((LEFT(E1427,3))="091","Spring-2009",IF((LEFT(E1427,3))="092","Summer-2009",IF((LEFT(E1427,3))="093","Fall-2009",IF((LEFT(E1427,3))="101","Spring-2010",IF((LEFT(E1427,3))="102","Summer-2010",IF((LEFT(E1427,3))="103","Fall-2010",IF((LEFT(E1427,3))="111","Spring-2011",IF((LEFT(E1427,3))="112","Summer-2011",IF((LEFT(E1427,3))="113","Fall-2011",IF((LEFT(E1427,3))="121","Spring-2012",IF((LEFT(E1427,3))="122","Summer-2012",IF((LEFT(E1427,3))="123","Fall-2012",IF((LEFT(E1427,3))="131","Spring-2013",IF((LEFT(E1427,3))="132","Summer-2013",IF((LEFT(E1427,3))="133","Fall-2013",IF((LEFT(E1427,3))="141","Spring-2014",IF((LEFT(E1427,3))="142","Summer-2014",IF((LEFT(E1427,3))="143","Fall-2014",0)))))))))))))))))))))))))</f>
        <v/>
      </c>
      <c r="H1427" s="85" t="inlineStr">
        <is>
          <t>Summer-2015</t>
        </is>
      </c>
      <c r="I1427" s="85" t="inlineStr">
        <is>
          <t>-</t>
        </is>
      </c>
      <c r="J1427" s="85" t="inlineStr">
        <is>
          <t>-</t>
        </is>
      </c>
      <c r="K1427" s="90" t="inlineStr">
        <is>
          <t>Baganbari, Sherpur, 
Bogra</t>
        </is>
      </c>
      <c r="L1427" s="90" t="inlineStr">
        <is>
          <t>Baganbari, Sherpur, Bogra</t>
        </is>
      </c>
      <c r="M1427" s="120" t="n">
        <v>1713919523</v>
      </c>
      <c r="N1427" s="88">
        <f>HYPERLINK("mailto:saikatdiu_91@yahoo.com","saikatdiu_91@yahoo.com")</f>
        <v/>
      </c>
      <c r="O1427" s="89" t="n"/>
      <c r="P1427" s="89" t="n"/>
      <c r="Q1427" s="89" t="n"/>
      <c r="R1427" s="89" t="n"/>
      <c r="S1427" s="89" t="n"/>
      <c r="T1427" s="89" t="n"/>
      <c r="U1427" s="89" t="n"/>
      <c r="V1427" s="89" t="n"/>
      <c r="W1427" s="89" t="n"/>
      <c r="X1427" s="89" t="n"/>
      <c r="Y1427" s="89" t="n"/>
      <c r="Z1427" s="89" t="n"/>
      <c r="AA1427" s="89" t="n"/>
      <c r="AB1427" s="89" t="n"/>
    </row>
    <row customHeight="1" ht="15" r="1428" s="161">
      <c r="A1428" s="84" t="n"/>
      <c r="B1428" s="85" t="n">
        <v>1431</v>
      </c>
      <c r="C1428" s="85" t="n"/>
      <c r="D1428" s="86" t="inlineStr">
        <is>
          <t>Md. Shohel Mahmud</t>
        </is>
      </c>
      <c r="E1428" s="86" t="inlineStr">
        <is>
          <t>133-14-468</t>
        </is>
      </c>
      <c r="F1428" s="49">
        <f>IF((MID(E1428,5,2))="10","ENG",IF((MID(E1428,5,2))="11","BBA",IF((MID(E1428,5,2))="12","MBA(E)",IF((MID(E1428,5,2))="14","MBA",IF((MID(E1428,5,2))="15","CSE",IF((MID(E1428,5,2))="16","CIS",IF((MID(E1428,5,2))="17","MS-MIS",IF((MID(E1428,5,2))="18","B.COM",IF((MID(E1428,5,2))="19","ETE",IF((MID(E1428,5,2))="20","CS",IF((MID(E1428,5,2))="21","MA-ENG(P)",IF((MID(E1428,5,2))="22","MA-ENG(F)",IF((MID(E1428,5,2))="23","TE",IF((MID(E1428,5,2))="24","JMC",IF((MID(E1428,5,2))="25","MS-CSE",IF((MID(E1428,5,2))="26","LLB(H)",IF((MID(E1428,5,2))="27","BRE",IF((MID(E1428,5,2))="28","MSS-JMC",IF((MID(E1428,5,2))="29","PHARMACY",IF((MID(E1428,5,2))="30","ESDM",IF((MID(E1428,5,2))="31","MS-ETE",IF((MID(E1428,5,2))="32","MS-TE",IF((MID(E1428,5,2))="33","EEE",IF((MID(E1428,5,2))="34","NFE",IF((MID(E1428,5,2))="35","SWE",IF((MID(E1428,5,2))="36","LLB(P)",IF((MID(E1428,5,2))="37","LLM(Pre)",IF((MID(E1428,5,2))="38","LLM(F)",IF((MID(E1428,5,2))="39","ICT",IF((MID(E1428,5,2))="40","MTCA",IF((MID(E1428,5,2))="41","MS-PH",IF((MID(E1428,5,2))="42","ARCH",IF((MID(E1428,5,2))="43","THM",IF((MID(E1428,5,2))="44","MS-SWE",IF((MID(E1428,5,2))="45","ENTRE",IF((MID(E1428,5,2))="46","M-PHARM",IF((MID(E1428,5,2))="47","CIVIL-ENG",0)))))))))))))))))))))))))))))))))))))</f>
        <v/>
      </c>
      <c r="G1428" s="90">
        <f>IF((LEFT(E1428,3))="063","Fall-2006",IF((LEFT(E1428,3))="071","Spring-2007",IF((LEFT(E1428,3))="072","Summer-2007",IF((LEFT(E1428,3))="073","Fall-2007",IF((LEFT(E1428,3))="081","Spring-2008",IF((LEFT(E1428,3))="082","Summer-2008",IF((LEFT(E1428,3))="083","Fall-2008",IF((LEFT(E1428,3))="091","Spring-2009",IF((LEFT(E1428,3))="092","Summer-2009",IF((LEFT(E1428,3))="093","Fall-2009",IF((LEFT(E1428,3))="101","Spring-2010",IF((LEFT(E1428,3))="102","Summer-2010",IF((LEFT(E1428,3))="103","Fall-2010",IF((LEFT(E1428,3))="111","Spring-2011",IF((LEFT(E1428,3))="112","Summer-2011",IF((LEFT(E1428,3))="113","Fall-2011",IF((LEFT(E1428,3))="121","Spring-2012",IF((LEFT(E1428,3))="122","Summer-2012",IF((LEFT(E1428,3))="123","Fall-2012",IF((LEFT(E1428,3))="131","Spring-2013",IF((LEFT(E1428,3))="132","Summer-2013",IF((LEFT(E1428,3))="133","Fall-2013",IF((LEFT(E1428,3))="141","Spring-2014",IF((LEFT(E1428,3))="142","Summer-2014",IF((LEFT(E1428,3))="143","Fall-2014",0)))))))))))))))))))))))))</f>
        <v/>
      </c>
      <c r="H1428" s="85" t="inlineStr">
        <is>
          <t>Fall-2014</t>
        </is>
      </c>
      <c r="I1428" s="85" t="inlineStr">
        <is>
          <t>Cargo Express LTD.</t>
        </is>
      </c>
      <c r="J1428" s="85" t="inlineStr">
        <is>
          <t>Executive Sales &amp; Marketing</t>
        </is>
      </c>
      <c r="K1428" s="85" t="inlineStr">
        <is>
          <t>House: 87, Flate: 4-A, 
Raod-18, Sec:14, Uttara, 
Dhaka-1230</t>
        </is>
      </c>
      <c r="L1428" s="85" t="inlineStr">
        <is>
          <t>Vill:Kagmari, PO: Kagmari, PS+Dist: Tangail</t>
        </is>
      </c>
      <c r="M1428" s="91" t="n">
        <v>1917636837</v>
      </c>
      <c r="N1428" s="92">
        <f>HYPERLINK("mailto:shohel14-468@diu.edu.bd","shohel14-468@diu.edu.bd")</f>
        <v/>
      </c>
      <c r="O1428" s="89" t="n"/>
      <c r="P1428" s="89" t="n"/>
      <c r="Q1428" s="89" t="n"/>
      <c r="R1428" s="89" t="n"/>
      <c r="S1428" s="89" t="n"/>
      <c r="T1428" s="89" t="n"/>
      <c r="U1428" s="89" t="n"/>
      <c r="V1428" s="89" t="n"/>
      <c r="W1428" s="89" t="n"/>
      <c r="X1428" s="89" t="n"/>
      <c r="Y1428" s="89" t="n"/>
      <c r="Z1428" s="89" t="n"/>
      <c r="AA1428" s="89" t="n"/>
      <c r="AB1428" s="89" t="n"/>
    </row>
    <row customHeight="1" ht="15" r="1429" s="161">
      <c r="A1429" s="84" t="n"/>
      <c r="B1429" s="85" t="n">
        <v>1432</v>
      </c>
      <c r="C1429" s="85" t="n"/>
      <c r="D1429" s="86" t="inlineStr">
        <is>
          <t>Tanjim Rimazul
 Kayesh</t>
        </is>
      </c>
      <c r="E1429" s="86" t="inlineStr">
        <is>
          <t>103-33-354</t>
        </is>
      </c>
      <c r="F1429" s="49">
        <f>IF((MID(E1429,5,2))="10","ENG",IF((MID(E1429,5,2))="11","BBA",IF((MID(E1429,5,2))="12","MBA(E)",IF((MID(E1429,5,2))="14","MBA",IF((MID(E1429,5,2))="15","CSE",IF((MID(E1429,5,2))="16","CIS",IF((MID(E1429,5,2))="17","MS-MIS",IF((MID(E1429,5,2))="18","B.COM",IF((MID(E1429,5,2))="19","ETE",IF((MID(E1429,5,2))="20","CS",IF((MID(E1429,5,2))="21","MA-ENG(P)",IF((MID(E1429,5,2))="22","MA-ENG(F)",IF((MID(E1429,5,2))="23","TE",IF((MID(E1429,5,2))="24","JMC",IF((MID(E1429,5,2))="25","MS-CSE",IF((MID(E1429,5,2))="26","LLB(H)",IF((MID(E1429,5,2))="27","BRE",IF((MID(E1429,5,2))="28","MSS-JMC",IF((MID(E1429,5,2))="29","PHARMACY",IF((MID(E1429,5,2))="30","ESDM",IF((MID(E1429,5,2))="31","MS-ETE",IF((MID(E1429,5,2))="32","MS-TE",IF((MID(E1429,5,2))="33","EEE",IF((MID(E1429,5,2))="34","NFE",IF((MID(E1429,5,2))="35","SWE",IF((MID(E1429,5,2))="36","LLB(P)",IF((MID(E1429,5,2))="37","LLM(Pre)",IF((MID(E1429,5,2))="38","LLM(F)",IF((MID(E1429,5,2))="39","ICT",IF((MID(E1429,5,2))="40","MTCA",IF((MID(E1429,5,2))="41","MS-PH",IF((MID(E1429,5,2))="42","ARCH",IF((MID(E1429,5,2))="43","THM",IF((MID(E1429,5,2))="44","MS-SWE",IF((MID(E1429,5,2))="45","ENTRE",IF((MID(E1429,5,2))="46","M-PHARM",IF((MID(E1429,5,2))="47","CIVIL-ENG",0)))))))))))))))))))))))))))))))))))))</f>
        <v/>
      </c>
      <c r="G1429" s="90">
        <f>IF((LEFT(E1429,3))="063","Fall-2006",IF((LEFT(E1429,3))="071","Spring-2007",IF((LEFT(E1429,3))="072","Summer-2007",IF((LEFT(E1429,3))="073","Fall-2007",IF((LEFT(E1429,3))="081","Spring-2008",IF((LEFT(E1429,3))="082","Summer-2008",IF((LEFT(E1429,3))="083","Fall-2008",IF((LEFT(E1429,3))="091","Spring-2009",IF((LEFT(E1429,3))="092","Summer-2009",IF((LEFT(E1429,3))="093","Fall-2009",IF((LEFT(E1429,3))="101","Spring-2010",IF((LEFT(E1429,3))="102","Summer-2010",IF((LEFT(E1429,3))="103","Fall-2010",IF((LEFT(E1429,3))="111","Spring-2011",IF((LEFT(E1429,3))="112","Summer-2011",IF((LEFT(E1429,3))="113","Fall-2011",IF((LEFT(E1429,3))="121","Spring-2012",IF((LEFT(E1429,3))="122","Summer-2012",IF((LEFT(E1429,3))="123","Fall-2012",IF((LEFT(E1429,3))="131","Spring-2013",IF((LEFT(E1429,3))="132","Summer-2013",IF((LEFT(E1429,3))="133","Fall-2013",IF((LEFT(E1429,3))="141","Spring-2014",IF((LEFT(E1429,3))="142","Summer-2014",IF((LEFT(E1429,3))="143","Fall-2014",0)))))))))))))))))))))))))</f>
        <v/>
      </c>
      <c r="H1429" s="85" t="inlineStr">
        <is>
          <t>Fall-2014</t>
        </is>
      </c>
      <c r="I1429" s="85" t="inlineStr">
        <is>
          <t>-</t>
        </is>
      </c>
      <c r="J1429" s="85" t="inlineStr">
        <is>
          <t>-</t>
        </is>
      </c>
      <c r="K1429" s="90" t="inlineStr">
        <is>
          <t>603, Barandi Molla 
para, Bashtalla, jessore</t>
        </is>
      </c>
      <c r="L1429" s="90" t="inlineStr">
        <is>
          <t>603, Barandi Molla para, Bashtalla, jessore</t>
        </is>
      </c>
      <c r="M1429" s="120" t="n">
        <v>1920293904</v>
      </c>
      <c r="N1429" s="88">
        <f>HYPERLINK("mailto:tanjimtoy@gmail.com","tanjimtoy@gmail.com")</f>
        <v/>
      </c>
      <c r="O1429" s="89" t="n"/>
      <c r="P1429" s="89" t="n"/>
      <c r="Q1429" s="89" t="n"/>
      <c r="R1429" s="89" t="n"/>
      <c r="S1429" s="89" t="n"/>
      <c r="T1429" s="89" t="n"/>
      <c r="U1429" s="89" t="n"/>
      <c r="V1429" s="89" t="n"/>
      <c r="W1429" s="89" t="n"/>
      <c r="X1429" s="89" t="n"/>
      <c r="Y1429" s="89" t="n"/>
      <c r="Z1429" s="89" t="n"/>
      <c r="AA1429" s="89" t="n"/>
      <c r="AB1429" s="89" t="n"/>
    </row>
    <row customHeight="1" ht="15" r="1430" s="161">
      <c r="A1430" s="84" t="n"/>
      <c r="B1430" s="85" t="n">
        <v>1433</v>
      </c>
      <c r="C1430" s="85" t="n"/>
      <c r="D1430" s="86" t="inlineStr">
        <is>
          <t>Jubaet Hossain</t>
        </is>
      </c>
      <c r="E1430" s="86" t="inlineStr">
        <is>
          <t>103-23-2153</t>
        </is>
      </c>
      <c r="F1430" s="49">
        <f>IF((MID(E1430,5,2))="10","ENG",IF((MID(E1430,5,2))="11","BBA",IF((MID(E1430,5,2))="12","MBA(E)",IF((MID(E1430,5,2))="14","MBA",IF((MID(E1430,5,2))="15","CSE",IF((MID(E1430,5,2))="16","CIS",IF((MID(E1430,5,2))="17","MS-MIS",IF((MID(E1430,5,2))="18","B.COM",IF((MID(E1430,5,2))="19","ETE",IF((MID(E1430,5,2))="20","CS",IF((MID(E1430,5,2))="21","MA-ENG(P)",IF((MID(E1430,5,2))="22","MA-ENG(F)",IF((MID(E1430,5,2))="23","TE",IF((MID(E1430,5,2))="24","JMC",IF((MID(E1430,5,2))="25","MS-CSE",IF((MID(E1430,5,2))="26","LLB(H)",IF((MID(E1430,5,2))="27","BRE",IF((MID(E1430,5,2))="28","MSS-JMC",IF((MID(E1430,5,2))="29","PHARMACY",IF((MID(E1430,5,2))="30","ESDM",IF((MID(E1430,5,2))="31","MS-ETE",IF((MID(E1430,5,2))="32","MS-TE",IF((MID(E1430,5,2))="33","EEE",IF((MID(E1430,5,2))="34","NFE",IF((MID(E1430,5,2))="35","SWE",IF((MID(E1430,5,2))="36","LLB(P)",IF((MID(E1430,5,2))="37","LLM(Pre)",IF((MID(E1430,5,2))="38","LLM(F)",IF((MID(E1430,5,2))="39","ICT",IF((MID(E1430,5,2))="40","MTCA",IF((MID(E1430,5,2))="41","MS-PH",IF((MID(E1430,5,2))="42","ARCH",IF((MID(E1430,5,2))="43","THM",IF((MID(E1430,5,2))="44","MS-SWE",IF((MID(E1430,5,2))="45","ENTRE",IF((MID(E1430,5,2))="46","M-PHARM",IF((MID(E1430,5,2))="47","CIVIL-ENG",0)))))))))))))))))))))))))))))))))))))</f>
        <v/>
      </c>
      <c r="G1430" s="90">
        <f>IF((LEFT(E1430,3))="063","Fall-2006",IF((LEFT(E1430,3))="071","Spring-2007",IF((LEFT(E1430,3))="072","Summer-2007",IF((LEFT(E1430,3))="073","Fall-2007",IF((LEFT(E1430,3))="081","Spring-2008",IF((LEFT(E1430,3))="082","Summer-2008",IF((LEFT(E1430,3))="083","Fall-2008",IF((LEFT(E1430,3))="091","Spring-2009",IF((LEFT(E1430,3))="092","Summer-2009",IF((LEFT(E1430,3))="093","Fall-2009",IF((LEFT(E1430,3))="101","Spring-2010",IF((LEFT(E1430,3))="102","Summer-2010",IF((LEFT(E1430,3))="103","Fall-2010",IF((LEFT(E1430,3))="111","Spring-2011",IF((LEFT(E1430,3))="112","Summer-2011",IF((LEFT(E1430,3))="113","Fall-2011",IF((LEFT(E1430,3))="121","Spring-2012",IF((LEFT(E1430,3))="122","Summer-2012",IF((LEFT(E1430,3))="123","Fall-2012",IF((LEFT(E1430,3))="131","Spring-2013",IF((LEFT(E1430,3))="132","Summer-2013",IF((LEFT(E1430,3))="133","Fall-2013",IF((LEFT(E1430,3))="141","Spring-2014",IF((LEFT(E1430,3))="142","Summer-2014",IF((LEFT(E1430,3))="143","Fall-2014",0)))))))))))))))))))))))))</f>
        <v/>
      </c>
      <c r="H1430" s="85" t="inlineStr">
        <is>
          <t>summer-2014</t>
        </is>
      </c>
      <c r="I1430" s="85" t="inlineStr">
        <is>
          <t>-</t>
        </is>
      </c>
      <c r="J1430" s="85" t="inlineStr">
        <is>
          <t>-</t>
        </is>
      </c>
      <c r="K1430" s="90" t="inlineStr">
        <is>
          <t>105/1 Sukrabad 1207,
 5th Floor</t>
        </is>
      </c>
      <c r="L1430" s="90" t="inlineStr">
        <is>
          <t>Dottergone, Shibpur, Narshingdi</t>
        </is>
      </c>
      <c r="M1430" s="120" t="n">
        <v>1750611115</v>
      </c>
      <c r="N1430" s="88">
        <f>HYPERLINK("mailto:jubaet4u@gmail.com","jubaet4u@gmail.com")</f>
        <v/>
      </c>
      <c r="O1430" s="89" t="n"/>
      <c r="P1430" s="89" t="n"/>
      <c r="Q1430" s="89" t="n"/>
      <c r="R1430" s="89" t="n"/>
      <c r="S1430" s="89" t="n"/>
      <c r="T1430" s="89" t="n"/>
      <c r="U1430" s="89" t="n"/>
      <c r="V1430" s="89" t="n"/>
      <c r="W1430" s="89" t="n"/>
      <c r="X1430" s="89" t="n"/>
      <c r="Y1430" s="89" t="n"/>
      <c r="Z1430" s="89" t="n"/>
      <c r="AA1430" s="89" t="n"/>
      <c r="AB1430" s="89" t="n"/>
    </row>
    <row customHeight="1" ht="15" r="1431" s="161">
      <c r="A1431" s="84" t="n"/>
      <c r="B1431" s="85" t="n">
        <v>1434</v>
      </c>
      <c r="C1431" s="85" t="n"/>
      <c r="D1431" s="86" t="inlineStr">
        <is>
          <t>Md. Abdus Salim</t>
        </is>
      </c>
      <c r="E1431" s="86" t="inlineStr">
        <is>
          <t>103-35-142</t>
        </is>
      </c>
      <c r="F1431" s="49">
        <f>IF((MID(E1431,5,2))="10","ENG",IF((MID(E1431,5,2))="11","BBA",IF((MID(E1431,5,2))="12","MBA(E)",IF((MID(E1431,5,2))="14","MBA",IF((MID(E1431,5,2))="15","CSE",IF((MID(E1431,5,2))="16","CIS",IF((MID(E1431,5,2))="17","MS-MIS",IF((MID(E1431,5,2))="18","B.COM",IF((MID(E1431,5,2))="19","ETE",IF((MID(E1431,5,2))="20","CS",IF((MID(E1431,5,2))="21","MA-ENG(P)",IF((MID(E1431,5,2))="22","MA-ENG(F)",IF((MID(E1431,5,2))="23","TE",IF((MID(E1431,5,2))="24","JMC",IF((MID(E1431,5,2))="25","MS-CSE",IF((MID(E1431,5,2))="26","LLB(H)",IF((MID(E1431,5,2))="27","BRE",IF((MID(E1431,5,2))="28","MSS-JMC",IF((MID(E1431,5,2))="29","PHARMACY",IF((MID(E1431,5,2))="30","ESDM",IF((MID(E1431,5,2))="31","MS-ETE",IF((MID(E1431,5,2))="32","MS-TE",IF((MID(E1431,5,2))="33","EEE",IF((MID(E1431,5,2))="34","NFE",IF((MID(E1431,5,2))="35","SWE",IF((MID(E1431,5,2))="36","LLB(P)",IF((MID(E1431,5,2))="37","LLM(Pre)",IF((MID(E1431,5,2))="38","LLM(F)",IF((MID(E1431,5,2))="39","ICT",IF((MID(E1431,5,2))="40","MTCA",IF((MID(E1431,5,2))="41","MS-PH",IF((MID(E1431,5,2))="42","ARCH",IF((MID(E1431,5,2))="43","THM",IF((MID(E1431,5,2))="44","MS-SWE",IF((MID(E1431,5,2))="45","ENTRE",IF((MID(E1431,5,2))="46","M-PHARM",IF((MID(E1431,5,2))="47","CIVIL-ENG",0)))))))))))))))))))))))))))))))))))))</f>
        <v/>
      </c>
      <c r="G1431" s="90">
        <f>IF((LEFT(E1431,3))="063","Fall-2006",IF((LEFT(E1431,3))="071","Spring-2007",IF((LEFT(E1431,3))="072","Summer-2007",IF((LEFT(E1431,3))="073","Fall-2007",IF((LEFT(E1431,3))="081","Spring-2008",IF((LEFT(E1431,3))="082","Summer-2008",IF((LEFT(E1431,3))="083","Fall-2008",IF((LEFT(E1431,3))="091","Spring-2009",IF((LEFT(E1431,3))="092","Summer-2009",IF((LEFT(E1431,3))="093","Fall-2009",IF((LEFT(E1431,3))="101","Spring-2010",IF((LEFT(E1431,3))="102","Summer-2010",IF((LEFT(E1431,3))="103","Fall-2010",IF((LEFT(E1431,3))="111","Spring-2011",IF((LEFT(E1431,3))="112","Summer-2011",IF((LEFT(E1431,3))="113","Fall-2011",IF((LEFT(E1431,3))="121","Spring-2012",IF((LEFT(E1431,3))="122","Summer-2012",IF((LEFT(E1431,3))="123","Fall-2012",IF((LEFT(E1431,3))="131","Spring-2013",IF((LEFT(E1431,3))="132","Summer-2013",IF((LEFT(E1431,3))="133","Fall-2013",IF((LEFT(E1431,3))="141","Spring-2014",IF((LEFT(E1431,3))="142","Summer-2014",IF((LEFT(E1431,3))="143","Fall-2014",0)))))))))))))))))))))))))</f>
        <v/>
      </c>
      <c r="H1431" s="85" t="inlineStr">
        <is>
          <t>Summer-2014</t>
        </is>
      </c>
      <c r="I1431" s="85" t="inlineStr">
        <is>
          <t>-</t>
        </is>
      </c>
      <c r="J1431" s="85" t="inlineStr">
        <is>
          <t>-</t>
        </is>
      </c>
      <c r="K1431" s="90" t="inlineStr">
        <is>
          <t>63/3/A/1, Shamibug, 
Wari, Dhaka-1203</t>
        </is>
      </c>
      <c r="L1431" s="90" t="inlineStr">
        <is>
          <t>Vill: Mollateghoria( Purbo Para), PO: Kushtia, thana: Kushtia, Dist: Kushtia (Sadar)-7000</t>
        </is>
      </c>
      <c r="M1431" s="120" t="n">
        <v>1727461553</v>
      </c>
      <c r="N1431" s="88">
        <f>HYPERLINK("mailto:abdusswe@gmail.com","abdusswe@gmail.com")</f>
        <v/>
      </c>
      <c r="O1431" s="89" t="n"/>
      <c r="P1431" s="89" t="n"/>
      <c r="Q1431" s="89" t="n"/>
      <c r="R1431" s="89" t="n"/>
      <c r="S1431" s="89" t="n"/>
      <c r="T1431" s="89" t="n"/>
      <c r="U1431" s="89" t="n"/>
      <c r="V1431" s="89" t="n"/>
      <c r="W1431" s="89" t="n"/>
      <c r="X1431" s="89" t="n"/>
      <c r="Y1431" s="89" t="n"/>
      <c r="Z1431" s="89" t="n"/>
      <c r="AA1431" s="89" t="n"/>
      <c r="AB1431" s="89" t="n"/>
    </row>
    <row customHeight="1" ht="15" r="1432" s="161">
      <c r="A1432" s="84" t="n"/>
      <c r="B1432" s="85" t="n">
        <v>1435</v>
      </c>
      <c r="C1432" s="85" t="n"/>
      <c r="D1432" s="86" t="inlineStr">
        <is>
          <t>Md. Tarikur Rahman</t>
        </is>
      </c>
      <c r="E1432" s="86" t="inlineStr">
        <is>
          <t>103-35-145</t>
        </is>
      </c>
      <c r="F1432" s="49">
        <f>IF((MID(E1432,5,2))="10","ENG",IF((MID(E1432,5,2))="11","BBA",IF((MID(E1432,5,2))="12","MBA(E)",IF((MID(E1432,5,2))="14","MBA",IF((MID(E1432,5,2))="15","CSE",IF((MID(E1432,5,2))="16","CIS",IF((MID(E1432,5,2))="17","MS-MIS",IF((MID(E1432,5,2))="18","B.COM",IF((MID(E1432,5,2))="19","ETE",IF((MID(E1432,5,2))="20","CS",IF((MID(E1432,5,2))="21","MA-ENG(P)",IF((MID(E1432,5,2))="22","MA-ENG(F)",IF((MID(E1432,5,2))="23","TE",IF((MID(E1432,5,2))="24","JMC",IF((MID(E1432,5,2))="25","MS-CSE",IF((MID(E1432,5,2))="26","LLB(H)",IF((MID(E1432,5,2))="27","BRE",IF((MID(E1432,5,2))="28","MSS-JMC",IF((MID(E1432,5,2))="29","PHARMACY",IF((MID(E1432,5,2))="30","ESDM",IF((MID(E1432,5,2))="31","MS-ETE",IF((MID(E1432,5,2))="32","MS-TE",IF((MID(E1432,5,2))="33","EEE",IF((MID(E1432,5,2))="34","NFE",IF((MID(E1432,5,2))="35","SWE",IF((MID(E1432,5,2))="36","LLB(P)",IF((MID(E1432,5,2))="37","LLM(Pre)",IF((MID(E1432,5,2))="38","LLM(F)",IF((MID(E1432,5,2))="39","ICT",IF((MID(E1432,5,2))="40","MTCA",IF((MID(E1432,5,2))="41","MS-PH",IF((MID(E1432,5,2))="42","ARCH",IF((MID(E1432,5,2))="43","THM",IF((MID(E1432,5,2))="44","MS-SWE",IF((MID(E1432,5,2))="45","ENTRE",IF((MID(E1432,5,2))="46","M-PHARM",IF((MID(E1432,5,2))="47","CIVIL-ENG",0)))))))))))))))))))))))))))))))))))))</f>
        <v/>
      </c>
      <c r="G1432" s="90">
        <f>IF((LEFT(E1432,3))="063","Fall-2006",IF((LEFT(E1432,3))="071","Spring-2007",IF((LEFT(E1432,3))="072","Summer-2007",IF((LEFT(E1432,3))="073","Fall-2007",IF((LEFT(E1432,3))="081","Spring-2008",IF((LEFT(E1432,3))="082","Summer-2008",IF((LEFT(E1432,3))="083","Fall-2008",IF((LEFT(E1432,3))="091","Spring-2009",IF((LEFT(E1432,3))="092","Summer-2009",IF((LEFT(E1432,3))="093","Fall-2009",IF((LEFT(E1432,3))="101","Spring-2010",IF((LEFT(E1432,3))="102","Summer-2010",IF((LEFT(E1432,3))="103","Fall-2010",IF((LEFT(E1432,3))="111","Spring-2011",IF((LEFT(E1432,3))="112","Summer-2011",IF((LEFT(E1432,3))="113","Fall-2011",IF((LEFT(E1432,3))="121","Spring-2012",IF((LEFT(E1432,3))="122","Summer-2012",IF((LEFT(E1432,3))="123","Fall-2012",IF((LEFT(E1432,3))="131","Spring-2013",IF((LEFT(E1432,3))="132","Summer-2013",IF((LEFT(E1432,3))="133","Fall-2013",IF((LEFT(E1432,3))="141","Spring-2014",IF((LEFT(E1432,3))="142","Summer-2014",IF((LEFT(E1432,3))="143","Fall-2014",0)))))))))))))))))))))))))</f>
        <v/>
      </c>
      <c r="H1432" s="85" t="inlineStr">
        <is>
          <t>Summer-2014</t>
        </is>
      </c>
      <c r="I1432" s="85" t="inlineStr">
        <is>
          <t>-</t>
        </is>
      </c>
      <c r="J1432" s="85" t="inlineStr">
        <is>
          <t>-</t>
        </is>
      </c>
      <c r="K1432" s="90" t="inlineStr">
        <is>
          <t>23/2/B KM Daslane, 
Wari, Dhaka-1203</t>
        </is>
      </c>
      <c r="L1432" s="90" t="inlineStr">
        <is>
          <t>Vill: Dashira, PO: Tapra, Thana: Shibalya, Dist: Manikganj</t>
        </is>
      </c>
      <c r="M1432" s="120" t="n">
        <v>1732740940</v>
      </c>
      <c r="N1432" s="88">
        <f>HYPERLINK("mailto:protikswe@gmail.com","protikswe@gmail.com")</f>
        <v/>
      </c>
      <c r="O1432" s="89" t="n"/>
      <c r="P1432" s="89" t="n"/>
      <c r="Q1432" s="89" t="n"/>
      <c r="R1432" s="89" t="n"/>
      <c r="S1432" s="89" t="n"/>
      <c r="T1432" s="89" t="n"/>
      <c r="U1432" s="89" t="n"/>
      <c r="V1432" s="89" t="n"/>
      <c r="W1432" s="89" t="n"/>
      <c r="X1432" s="89" t="n"/>
      <c r="Y1432" s="89" t="n"/>
      <c r="Z1432" s="89" t="n"/>
      <c r="AA1432" s="89" t="n"/>
      <c r="AB1432" s="89" t="n"/>
    </row>
    <row customHeight="1" ht="15" r="1433" s="161">
      <c r="A1433" s="84" t="n"/>
      <c r="B1433" s="85" t="n">
        <v>1436</v>
      </c>
      <c r="C1433" s="85" t="n"/>
      <c r="D1433" s="86" t="inlineStr">
        <is>
          <t xml:space="preserve">Md. Abdur Rouf </t>
        </is>
      </c>
      <c r="E1433" s="86" t="inlineStr">
        <is>
          <t>111-29-299</t>
        </is>
      </c>
      <c r="F1433" s="49">
        <f>IF((MID(E1433,5,2))="10","ENG",IF((MID(E1433,5,2))="11","BBA",IF((MID(E1433,5,2))="12","MBA(E)",IF((MID(E1433,5,2))="14","MBA",IF((MID(E1433,5,2))="15","CSE",IF((MID(E1433,5,2))="16","CIS",IF((MID(E1433,5,2))="17","MS-MIS",IF((MID(E1433,5,2))="18","B.COM",IF((MID(E1433,5,2))="19","ETE",IF((MID(E1433,5,2))="20","CS",IF((MID(E1433,5,2))="21","MA-ENG(P)",IF((MID(E1433,5,2))="22","MA-ENG(F)",IF((MID(E1433,5,2))="23","TE",IF((MID(E1433,5,2))="24","JMC",IF((MID(E1433,5,2))="25","MS-CSE",IF((MID(E1433,5,2))="26","LLB(H)",IF((MID(E1433,5,2))="27","BRE",IF((MID(E1433,5,2))="28","MSS-JMC",IF((MID(E1433,5,2))="29","PHARMACY",IF((MID(E1433,5,2))="30","ESDM",IF((MID(E1433,5,2))="31","MS-ETE",IF((MID(E1433,5,2))="32","MS-TE",IF((MID(E1433,5,2))="33","EEE",IF((MID(E1433,5,2))="34","NFE",IF((MID(E1433,5,2))="35","SWE",IF((MID(E1433,5,2))="36","LLB(P)",IF((MID(E1433,5,2))="37","LLM(Pre)",IF((MID(E1433,5,2))="38","LLM(F)",IF((MID(E1433,5,2))="39","ICT",IF((MID(E1433,5,2))="40","MTCA",IF((MID(E1433,5,2))="41","MS-PH",IF((MID(E1433,5,2))="42","ARCH",IF((MID(E1433,5,2))="43","THM",IF((MID(E1433,5,2))="44","MS-SWE",IF((MID(E1433,5,2))="45","ENTRE",IF((MID(E1433,5,2))="46","M-PHARM",IF((MID(E1433,5,2))="47","CIVIL-ENG",0)))))))))))))))))))))))))))))))))))))</f>
        <v/>
      </c>
      <c r="G1433" s="90">
        <f>IF((LEFT(E1433,3))="063","Fall-2006",IF((LEFT(E1433,3))="071","Spring-2007",IF((LEFT(E1433,3))="072","Summer-2007",IF((LEFT(E1433,3))="073","Fall-2007",IF((LEFT(E1433,3))="081","Spring-2008",IF((LEFT(E1433,3))="082","Summer-2008",IF((LEFT(E1433,3))="083","Fall-2008",IF((LEFT(E1433,3))="091","Spring-2009",IF((LEFT(E1433,3))="092","Summer-2009",IF((LEFT(E1433,3))="093","Fall-2009",IF((LEFT(E1433,3))="101","Spring-2010",IF((LEFT(E1433,3))="102","Summer-2010",IF((LEFT(E1433,3))="103","Fall-2010",IF((LEFT(E1433,3))="111","Spring-2011",IF((LEFT(E1433,3))="112","Summer-2011",IF((LEFT(E1433,3))="113","Fall-2011",IF((LEFT(E1433,3))="121","Spring-2012",IF((LEFT(E1433,3))="122","Summer-2012",IF((LEFT(E1433,3))="123","Fall-2012",IF((LEFT(E1433,3))="131","Spring-2013",IF((LEFT(E1433,3))="132","Summer-2013",IF((LEFT(E1433,3))="133","Fall-2013",IF((LEFT(E1433,3))="141","Spring-2014",IF((LEFT(E1433,3))="142","Summer-2014",IF((LEFT(E1433,3))="143","Fall-2014",0)))))))))))))))))))))))))</f>
        <v/>
      </c>
      <c r="H1433" s="85" t="inlineStr">
        <is>
          <t>Fall-2014</t>
        </is>
      </c>
      <c r="I1433" s="85" t="inlineStr">
        <is>
          <t>NIT, BCI College</t>
        </is>
      </c>
      <c r="J1433" s="85" t="inlineStr">
        <is>
          <t>Medical Technologist(Lecturer) at NIT, Lecturer of Chemistry at BCI College</t>
        </is>
      </c>
      <c r="K1433" s="85" t="inlineStr">
        <is>
          <t>65/C, west razabazar,
 tejagaon, Dhaka-1215</t>
        </is>
      </c>
      <c r="L1433" s="85" t="inlineStr">
        <is>
          <t>Vill: Modonpur, UP: Aditmari, Dist: Lalmonirhat</t>
        </is>
      </c>
      <c r="M1433" s="91" t="n">
        <v>1760380480</v>
      </c>
      <c r="N1433" s="92">
        <f>HYPERLINK("mailto:phmrouf1991@gmail.com","phmrouf1991@gmail.com")</f>
        <v/>
      </c>
      <c r="O1433" s="89" t="n"/>
      <c r="P1433" s="89" t="n"/>
      <c r="Q1433" s="89" t="n"/>
      <c r="R1433" s="89" t="n"/>
      <c r="S1433" s="89" t="n"/>
      <c r="T1433" s="89" t="n"/>
      <c r="U1433" s="89" t="n"/>
      <c r="V1433" s="89" t="n"/>
      <c r="W1433" s="89" t="n"/>
      <c r="X1433" s="89" t="n"/>
      <c r="Y1433" s="89" t="n"/>
      <c r="Z1433" s="89" t="n"/>
      <c r="AA1433" s="89" t="n"/>
      <c r="AB1433" s="89" t="n"/>
    </row>
    <row customHeight="1" ht="15" r="1434" s="161">
      <c r="A1434" s="84" t="n"/>
      <c r="B1434" s="85" t="n">
        <v>1437</v>
      </c>
      <c r="C1434" s="85" t="n"/>
      <c r="D1434" s="86" t="inlineStr">
        <is>
          <t>Md. Reazul Hossain
 Bhuiyan</t>
        </is>
      </c>
      <c r="E1434" s="86" t="inlineStr">
        <is>
          <t>141-28-164</t>
        </is>
      </c>
      <c r="F1434" s="49">
        <f>IF((MID(E1434,5,2))="10","ENG",IF((MID(E1434,5,2))="11","BBA",IF((MID(E1434,5,2))="12","MBA(E)",IF((MID(E1434,5,2))="14","MBA",IF((MID(E1434,5,2))="15","CSE",IF((MID(E1434,5,2))="16","CIS",IF((MID(E1434,5,2))="17","MS-MIS",IF((MID(E1434,5,2))="18","B.COM",IF((MID(E1434,5,2))="19","ETE",IF((MID(E1434,5,2))="20","CS",IF((MID(E1434,5,2))="21","MA-ENG(P)",IF((MID(E1434,5,2))="22","MA-ENG(F)",IF((MID(E1434,5,2))="23","TE",IF((MID(E1434,5,2))="24","JMC",IF((MID(E1434,5,2))="25","MS-CSE",IF((MID(E1434,5,2))="26","LLB(H)",IF((MID(E1434,5,2))="27","BRE",IF((MID(E1434,5,2))="28","MSS-JMC",IF((MID(E1434,5,2))="29","PHARMACY",IF((MID(E1434,5,2))="30","ESDM",IF((MID(E1434,5,2))="31","MS-ETE",IF((MID(E1434,5,2))="32","MS-TE",IF((MID(E1434,5,2))="33","EEE",IF((MID(E1434,5,2))="34","NFE",IF((MID(E1434,5,2))="35","SWE",IF((MID(E1434,5,2))="36","LLB(P)",IF((MID(E1434,5,2))="37","LLM(Pre)",IF((MID(E1434,5,2))="38","LLM(F)",IF((MID(E1434,5,2))="39","ICT",IF((MID(E1434,5,2))="40","MTCA",IF((MID(E1434,5,2))="41","MS-PH",IF((MID(E1434,5,2))="42","ARCH",IF((MID(E1434,5,2))="43","THM",IF((MID(E1434,5,2))="44","MS-SWE",IF((MID(E1434,5,2))="45","ENTRE",IF((MID(E1434,5,2))="46","M-PHARM",IF((MID(E1434,5,2))="47","CIVIL-ENG",0)))))))))))))))))))))))))))))))))))))</f>
        <v/>
      </c>
      <c r="G1434" s="90">
        <f>IF((LEFT(E1434,3))="063","Fall-2006",IF((LEFT(E1434,3))="071","Spring-2007",IF((LEFT(E1434,3))="072","Summer-2007",IF((LEFT(E1434,3))="073","Fall-2007",IF((LEFT(E1434,3))="081","Spring-2008",IF((LEFT(E1434,3))="082","Summer-2008",IF((LEFT(E1434,3))="083","Fall-2008",IF((LEFT(E1434,3))="091","Spring-2009",IF((LEFT(E1434,3))="092","Summer-2009",IF((LEFT(E1434,3))="093","Fall-2009",IF((LEFT(E1434,3))="101","Spring-2010",IF((LEFT(E1434,3))="102","Summer-2010",IF((LEFT(E1434,3))="103","Fall-2010",IF((LEFT(E1434,3))="111","Spring-2011",IF((LEFT(E1434,3))="112","Summer-2011",IF((LEFT(E1434,3))="113","Fall-2011",IF((LEFT(E1434,3))="121","Spring-2012",IF((LEFT(E1434,3))="122","Summer-2012",IF((LEFT(E1434,3))="123","Fall-2012",IF((LEFT(E1434,3))="131","Spring-2013",IF((LEFT(E1434,3))="132","Summer-2013",IF((LEFT(E1434,3))="133","Fall-2013",IF((LEFT(E1434,3))="141","Spring-2014",IF((LEFT(E1434,3))="142","Summer-2014",IF((LEFT(E1434,3))="143","Fall-2014",0)))))))))))))))))))))))))</f>
        <v/>
      </c>
      <c r="H1434" s="85" t="inlineStr">
        <is>
          <t>Spring-2015</t>
        </is>
      </c>
      <c r="I1434" s="85" t="inlineStr">
        <is>
          <t>-</t>
        </is>
      </c>
      <c r="J1434" s="85" t="inlineStr">
        <is>
          <t>-</t>
        </is>
      </c>
      <c r="K1434" s="90" t="inlineStr">
        <is>
          <t>70/C, 3rd Floor, 
Panthapath Signal. 
Dhanmondi-1205</t>
        </is>
      </c>
      <c r="L1434" s="90" t="inlineStr">
        <is>
          <t>sorifa khatun, Patan Bari Road, Feni</t>
        </is>
      </c>
      <c r="M1434" s="120" t="n">
        <v>1678072814</v>
      </c>
      <c r="N1434" s="88">
        <f>HYPERLINK("mailto:jikosm@yahoo.com","jikosm@yahoo.com")</f>
        <v/>
      </c>
      <c r="O1434" s="89" t="n"/>
      <c r="P1434" s="89" t="n"/>
      <c r="Q1434" s="89" t="n"/>
      <c r="R1434" s="89" t="n"/>
      <c r="S1434" s="89" t="n"/>
      <c r="T1434" s="89" t="n"/>
      <c r="U1434" s="89" t="n"/>
      <c r="V1434" s="89" t="n"/>
      <c r="W1434" s="89" t="n"/>
      <c r="X1434" s="89" t="n"/>
      <c r="Y1434" s="89" t="n"/>
      <c r="Z1434" s="89" t="n"/>
      <c r="AA1434" s="89" t="n"/>
      <c r="AB1434" s="89" t="n"/>
    </row>
    <row customHeight="1" ht="15" r="1435" s="161">
      <c r="A1435" s="84" t="n"/>
      <c r="B1435" s="85" t="n">
        <v>1438</v>
      </c>
      <c r="C1435" s="85" t="n"/>
      <c r="D1435" s="86" t="inlineStr">
        <is>
          <t>Md. Abu Sayem</t>
        </is>
      </c>
      <c r="E1435" s="86" t="inlineStr">
        <is>
          <t>111-23-2513</t>
        </is>
      </c>
      <c r="F1435" s="49">
        <f>IF((MID(E1435,5,2))="10","ENG",IF((MID(E1435,5,2))="11","BBA",IF((MID(E1435,5,2))="12","MBA(E)",IF((MID(E1435,5,2))="14","MBA",IF((MID(E1435,5,2))="15","CSE",IF((MID(E1435,5,2))="16","CIS",IF((MID(E1435,5,2))="17","MS-MIS",IF((MID(E1435,5,2))="18","B.COM",IF((MID(E1435,5,2))="19","ETE",IF((MID(E1435,5,2))="20","CS",IF((MID(E1435,5,2))="21","MA-ENG(P)",IF((MID(E1435,5,2))="22","MA-ENG(F)",IF((MID(E1435,5,2))="23","TE",IF((MID(E1435,5,2))="24","JMC",IF((MID(E1435,5,2))="25","MS-CSE",IF((MID(E1435,5,2))="26","LLB(H)",IF((MID(E1435,5,2))="27","BRE",IF((MID(E1435,5,2))="28","MSS-JMC",IF((MID(E1435,5,2))="29","PHARMACY",IF((MID(E1435,5,2))="30","ESDM",IF((MID(E1435,5,2))="31","MS-ETE",IF((MID(E1435,5,2))="32","MS-TE",IF((MID(E1435,5,2))="33","EEE",IF((MID(E1435,5,2))="34","NFE",IF((MID(E1435,5,2))="35","SWE",IF((MID(E1435,5,2))="36","LLB(P)",IF((MID(E1435,5,2))="37","LLM(Pre)",IF((MID(E1435,5,2))="38","LLM(F)",IF((MID(E1435,5,2))="39","ICT",IF((MID(E1435,5,2))="40","MTCA",IF((MID(E1435,5,2))="41","MS-PH",IF((MID(E1435,5,2))="42","ARCH",IF((MID(E1435,5,2))="43","THM",IF((MID(E1435,5,2))="44","MS-SWE",IF((MID(E1435,5,2))="45","ENTRE",IF((MID(E1435,5,2))="46","M-PHARM",IF((MID(E1435,5,2))="47","CIVIL-ENG",0)))))))))))))))))))))))))))))))))))))</f>
        <v/>
      </c>
      <c r="G1435" s="90">
        <f>IF((LEFT(E1435,3))="063","Fall-2006",IF((LEFT(E1435,3))="071","Spring-2007",IF((LEFT(E1435,3))="072","Summer-2007",IF((LEFT(E1435,3))="073","Fall-2007",IF((LEFT(E1435,3))="081","Spring-2008",IF((LEFT(E1435,3))="082","Summer-2008",IF((LEFT(E1435,3))="083","Fall-2008",IF((LEFT(E1435,3))="091","Spring-2009",IF((LEFT(E1435,3))="092","Summer-2009",IF((LEFT(E1435,3))="093","Fall-2009",IF((LEFT(E1435,3))="101","Spring-2010",IF((LEFT(E1435,3))="102","Summer-2010",IF((LEFT(E1435,3))="103","Fall-2010",IF((LEFT(E1435,3))="111","Spring-2011",IF((LEFT(E1435,3))="112","Summer-2011",IF((LEFT(E1435,3))="113","Fall-2011",IF((LEFT(E1435,3))="121","Spring-2012",IF((LEFT(E1435,3))="122","Summer-2012",IF((LEFT(E1435,3))="123","Fall-2012",IF((LEFT(E1435,3))="131","Spring-2013",IF((LEFT(E1435,3))="132","Summer-2013",IF((LEFT(E1435,3))="133","Fall-2013",IF((LEFT(E1435,3))="141","Spring-2014",IF((LEFT(E1435,3))="142","Summer-2014",IF((LEFT(E1435,3))="143","Fall-2014",0)))))))))))))))))))))))))</f>
        <v/>
      </c>
      <c r="H1435" s="85" t="inlineStr">
        <is>
          <t>Fall-2014</t>
        </is>
      </c>
      <c r="I1435" s="85" t="inlineStr">
        <is>
          <t>Jay Jay Mills (BD) Private LTD.</t>
        </is>
      </c>
      <c r="J1435" s="85" t="inlineStr">
        <is>
          <t xml:space="preserve">Trainee Merchandiser </t>
        </is>
      </c>
      <c r="K1435" s="85" t="inlineStr">
        <is>
          <t>20/21, Northbrook Hall 
Road, 4th Floor, Banglabazar,
 Dhaka-1100</t>
        </is>
      </c>
      <c r="L1435" s="85" t="inlineStr">
        <is>
          <t>Vill+PO: Chargach, Union: Mulgram, UP: Kasba, Dist: Brahmanbaria</t>
        </is>
      </c>
      <c r="M1435" s="91" t="n">
        <v>1813040486</v>
      </c>
      <c r="N1435" s="92">
        <f>HYPERLINK("mailto:sayem2513@gmail.com","sayem2513@gmail.com")</f>
        <v/>
      </c>
      <c r="O1435" s="89" t="n"/>
      <c r="P1435" s="89" t="n"/>
      <c r="Q1435" s="89" t="n"/>
      <c r="R1435" s="89" t="n"/>
      <c r="S1435" s="89" t="n"/>
      <c r="T1435" s="89" t="n"/>
      <c r="U1435" s="89" t="n"/>
      <c r="V1435" s="89" t="n"/>
      <c r="W1435" s="89" t="n"/>
      <c r="X1435" s="89" t="n"/>
      <c r="Y1435" s="89" t="n"/>
      <c r="Z1435" s="89" t="n"/>
      <c r="AA1435" s="89" t="n"/>
      <c r="AB1435" s="89" t="n"/>
    </row>
    <row customHeight="1" ht="15" r="1436" s="161">
      <c r="A1436" s="84" t="n"/>
      <c r="B1436" s="85" t="n">
        <v>1439</v>
      </c>
      <c r="C1436" s="85" t="n"/>
      <c r="D1436" s="86" t="inlineStr">
        <is>
          <t>Md. Rashedul Kabir</t>
        </is>
      </c>
      <c r="E1436" s="86" t="inlineStr">
        <is>
          <t>103-23-2154</t>
        </is>
      </c>
      <c r="F1436" s="49">
        <f>IF((MID(E1436,5,2))="10","ENG",IF((MID(E1436,5,2))="11","BBA",IF((MID(E1436,5,2))="12","MBA(E)",IF((MID(E1436,5,2))="14","MBA",IF((MID(E1436,5,2))="15","CSE",IF((MID(E1436,5,2))="16","CIS",IF((MID(E1436,5,2))="17","MS-MIS",IF((MID(E1436,5,2))="18","B.COM",IF((MID(E1436,5,2))="19","ETE",IF((MID(E1436,5,2))="20","CS",IF((MID(E1436,5,2))="21","MA-ENG(P)",IF((MID(E1436,5,2))="22","MA-ENG(F)",IF((MID(E1436,5,2))="23","TE",IF((MID(E1436,5,2))="24","JMC",IF((MID(E1436,5,2))="25","MS-CSE",IF((MID(E1436,5,2))="26","LLB(H)",IF((MID(E1436,5,2))="27","BRE",IF((MID(E1436,5,2))="28","MSS-JMC",IF((MID(E1436,5,2))="29","PHARMACY",IF((MID(E1436,5,2))="30","ESDM",IF((MID(E1436,5,2))="31","MS-ETE",IF((MID(E1436,5,2))="32","MS-TE",IF((MID(E1436,5,2))="33","EEE",IF((MID(E1436,5,2))="34","NFE",IF((MID(E1436,5,2))="35","SWE",IF((MID(E1436,5,2))="36","LLB(P)",IF((MID(E1436,5,2))="37","LLM(Pre)",IF((MID(E1436,5,2))="38","LLM(F)",IF((MID(E1436,5,2))="39","ICT",IF((MID(E1436,5,2))="40","MTCA",IF((MID(E1436,5,2))="41","MS-PH",IF((MID(E1436,5,2))="42","ARCH",IF((MID(E1436,5,2))="43","THM",IF((MID(E1436,5,2))="44","MS-SWE",IF((MID(E1436,5,2))="45","ENTRE",IF((MID(E1436,5,2))="46","M-PHARM",IF((MID(E1436,5,2))="47","CIVIL-ENG",0)))))))))))))))))))))))))))))))))))))</f>
        <v/>
      </c>
      <c r="G1436" s="90">
        <f>IF((LEFT(E1436,3))="063","Fall-2006",IF((LEFT(E1436,3))="071","Spring-2007",IF((LEFT(E1436,3))="072","Summer-2007",IF((LEFT(E1436,3))="073","Fall-2007",IF((LEFT(E1436,3))="081","Spring-2008",IF((LEFT(E1436,3))="082","Summer-2008",IF((LEFT(E1436,3))="083","Fall-2008",IF((LEFT(E1436,3))="091","Spring-2009",IF((LEFT(E1436,3))="092","Summer-2009",IF((LEFT(E1436,3))="093","Fall-2009",IF((LEFT(E1436,3))="101","Spring-2010",IF((LEFT(E1436,3))="102","Summer-2010",IF((LEFT(E1436,3))="103","Fall-2010",IF((LEFT(E1436,3))="111","Spring-2011",IF((LEFT(E1436,3))="112","Summer-2011",IF((LEFT(E1436,3))="113","Fall-2011",IF((LEFT(E1436,3))="121","Spring-2012",IF((LEFT(E1436,3))="122","Summer-2012",IF((LEFT(E1436,3))="123","Fall-2012",IF((LEFT(E1436,3))="131","Spring-2013",IF((LEFT(E1436,3))="132","Summer-2013",IF((LEFT(E1436,3))="133","Fall-2013",IF((LEFT(E1436,3))="141","Spring-2014",IF((LEFT(E1436,3))="142","Summer-2014",IF((LEFT(E1436,3))="143","Fall-2014",0)))))))))))))))))))))))))</f>
        <v/>
      </c>
      <c r="H1436" s="85" t="inlineStr">
        <is>
          <t>Fall-2014</t>
        </is>
      </c>
      <c r="I1436" s="85" t="inlineStr">
        <is>
          <t>-</t>
        </is>
      </c>
      <c r="J1436" s="85" t="inlineStr">
        <is>
          <t>-</t>
        </is>
      </c>
      <c r="K1436" s="90" t="inlineStr">
        <is>
          <t>105/2, Shukrabad, 
Dhanmondi, Dhaka</t>
        </is>
      </c>
      <c r="L1436" s="90" t="inlineStr">
        <is>
          <t>Sreerampur, Kalampur, Dhamri, Dhaka</t>
        </is>
      </c>
      <c r="M1436" s="120" t="n">
        <v>1553771715</v>
      </c>
      <c r="N1436" s="88">
        <f>HYPERLINK("mailto:Rashedul2154@gmail.com","Rashedul2154@gmail.com")</f>
        <v/>
      </c>
      <c r="O1436" s="89" t="n"/>
      <c r="P1436" s="89" t="n"/>
      <c r="Q1436" s="89" t="n"/>
      <c r="R1436" s="89" t="n"/>
      <c r="S1436" s="89" t="n"/>
      <c r="T1436" s="89" t="n"/>
      <c r="U1436" s="89" t="n"/>
      <c r="V1436" s="89" t="n"/>
      <c r="W1436" s="89" t="n"/>
      <c r="X1436" s="89" t="n"/>
      <c r="Y1436" s="89" t="n"/>
      <c r="Z1436" s="89" t="n"/>
      <c r="AA1436" s="89" t="n"/>
      <c r="AB1436" s="89" t="n"/>
    </row>
    <row customHeight="1" ht="15" r="1437" s="161">
      <c r="A1437" s="84" t="n"/>
      <c r="B1437" s="85" t="n">
        <v>1440</v>
      </c>
      <c r="C1437" s="85" t="n"/>
      <c r="D1437" s="86" t="inlineStr">
        <is>
          <t>Muhammad Lokman
 Hossain</t>
        </is>
      </c>
      <c r="E1437" s="86" t="inlineStr">
        <is>
          <t>102-23-1982</t>
        </is>
      </c>
      <c r="F1437" s="49">
        <f>IF((MID(E1437,5,2))="10","ENG",IF((MID(E1437,5,2))="11","BBA",IF((MID(E1437,5,2))="12","MBA(E)",IF((MID(E1437,5,2))="14","MBA",IF((MID(E1437,5,2))="15","CSE",IF((MID(E1437,5,2))="16","CIS",IF((MID(E1437,5,2))="17","MS-MIS",IF((MID(E1437,5,2))="18","B.COM",IF((MID(E1437,5,2))="19","ETE",IF((MID(E1437,5,2))="20","CS",IF((MID(E1437,5,2))="21","MA-ENG(P)",IF((MID(E1437,5,2))="22","MA-ENG(F)",IF((MID(E1437,5,2))="23","TE",IF((MID(E1437,5,2))="24","JMC",IF((MID(E1437,5,2))="25","MS-CSE",IF((MID(E1437,5,2))="26","LLB(H)",IF((MID(E1437,5,2))="27","BRE",IF((MID(E1437,5,2))="28","MSS-JMC",IF((MID(E1437,5,2))="29","PHARMACY",IF((MID(E1437,5,2))="30","ESDM",IF((MID(E1437,5,2))="31","MS-ETE",IF((MID(E1437,5,2))="32","MS-TE",IF((MID(E1437,5,2))="33","EEE",IF((MID(E1437,5,2))="34","NFE",IF((MID(E1437,5,2))="35","SWE",IF((MID(E1437,5,2))="36","LLB(P)",IF((MID(E1437,5,2))="37","LLM(Pre)",IF((MID(E1437,5,2))="38","LLM(F)",IF((MID(E1437,5,2))="39","ICT",IF((MID(E1437,5,2))="40","MTCA",IF((MID(E1437,5,2))="41","MS-PH",IF((MID(E1437,5,2))="42","ARCH",IF((MID(E1437,5,2))="43","THM",IF((MID(E1437,5,2))="44","MS-SWE",IF((MID(E1437,5,2))="45","ENTRE",IF((MID(E1437,5,2))="46","M-PHARM",IF((MID(E1437,5,2))="47","CIVIL-ENG",0)))))))))))))))))))))))))))))))))))))</f>
        <v/>
      </c>
      <c r="G1437" s="90">
        <f>IF((LEFT(E1437,3))="063","Fall-2006",IF((LEFT(E1437,3))="071","Spring-2007",IF((LEFT(E1437,3))="072","Summer-2007",IF((LEFT(E1437,3))="073","Fall-2007",IF((LEFT(E1437,3))="081","Spring-2008",IF((LEFT(E1437,3))="082","Summer-2008",IF((LEFT(E1437,3))="083","Fall-2008",IF((LEFT(E1437,3))="091","Spring-2009",IF((LEFT(E1437,3))="092","Summer-2009",IF((LEFT(E1437,3))="093","Fall-2009",IF((LEFT(E1437,3))="101","Spring-2010",IF((LEFT(E1437,3))="102","Summer-2010",IF((LEFT(E1437,3))="103","Fall-2010",IF((LEFT(E1437,3))="111","Spring-2011",IF((LEFT(E1437,3))="112","Summer-2011",IF((LEFT(E1437,3))="113","Fall-2011",IF((LEFT(E1437,3))="121","Spring-2012",IF((LEFT(E1437,3))="122","Summer-2012",IF((LEFT(E1437,3))="123","Fall-2012",IF((LEFT(E1437,3))="131","Spring-2013",IF((LEFT(E1437,3))="132","Summer-2013",IF((LEFT(E1437,3))="133","Fall-2013",IF((LEFT(E1437,3))="141","Spring-2014",IF((LEFT(E1437,3))="142","Summer-2014",IF((LEFT(E1437,3))="143","Fall-2014",0)))))))))))))))))))))))))</f>
        <v/>
      </c>
      <c r="H1437" s="85" t="inlineStr">
        <is>
          <t>Summer-2014</t>
        </is>
      </c>
      <c r="I1437" s="85" t="inlineStr">
        <is>
          <t>DBL Group</t>
        </is>
      </c>
      <c r="J1437" s="85" t="inlineStr">
        <is>
          <t xml:space="preserve">Asst. Officer </t>
        </is>
      </c>
      <c r="K1437" s="85" t="inlineStr">
        <is>
          <t>Flate- 1D, Dream Homes,
 15 Green Corner, Green 
Road, Dhaka-1215</t>
        </is>
      </c>
      <c r="L1437" s="85" t="inlineStr">
        <is>
          <t xml:space="preserve">Vill: Shani Chow, PO: Ali Shwar, Police Station: Shadar Dakshin, Dist: Comilla </t>
        </is>
      </c>
      <c r="M1437" s="91" t="n">
        <v>1719880675</v>
      </c>
      <c r="N1437" s="92">
        <f>HYPERLINK("mailto:nomannahiyan@yahoo.com","nomannahiyan@yahoo.com")</f>
        <v/>
      </c>
      <c r="O1437" s="89" t="n"/>
      <c r="P1437" s="89" t="n"/>
      <c r="Q1437" s="89" t="n"/>
      <c r="R1437" s="89" t="n"/>
      <c r="S1437" s="89" t="n"/>
      <c r="T1437" s="89" t="n"/>
      <c r="U1437" s="89" t="n"/>
      <c r="V1437" s="89" t="n"/>
      <c r="W1437" s="89" t="n"/>
      <c r="X1437" s="89" t="n"/>
      <c r="Y1437" s="89" t="n"/>
      <c r="Z1437" s="89" t="n"/>
      <c r="AA1437" s="89" t="n"/>
      <c r="AB1437" s="89" t="n"/>
    </row>
    <row customHeight="1" ht="15" r="1438" s="161">
      <c r="A1438" s="84" t="n"/>
      <c r="B1438" s="85" t="n">
        <v>1441</v>
      </c>
      <c r="C1438" s="85" t="n"/>
      <c r="D1438" s="86" t="inlineStr">
        <is>
          <t xml:space="preserve">Md. Sabbir Ahmed </t>
        </is>
      </c>
      <c r="E1438" s="86" t="inlineStr">
        <is>
          <t>111-15-1311</t>
        </is>
      </c>
      <c r="F1438" s="49">
        <f>IF((MID(E1438,5,2))="10","ENG",IF((MID(E1438,5,2))="11","BBA",IF((MID(E1438,5,2))="12","MBA(E)",IF((MID(E1438,5,2))="14","MBA",IF((MID(E1438,5,2))="15","CSE",IF((MID(E1438,5,2))="16","CIS",IF((MID(E1438,5,2))="17","MS-MIS",IF((MID(E1438,5,2))="18","B.COM",IF((MID(E1438,5,2))="19","ETE",IF((MID(E1438,5,2))="20","CS",IF((MID(E1438,5,2))="21","MA-ENG(P)",IF((MID(E1438,5,2))="22","MA-ENG(F)",IF((MID(E1438,5,2))="23","TE",IF((MID(E1438,5,2))="24","JMC",IF((MID(E1438,5,2))="25","MS-CSE",IF((MID(E1438,5,2))="26","LLB(H)",IF((MID(E1438,5,2))="27","BRE",IF((MID(E1438,5,2))="28","MSS-JMC",IF((MID(E1438,5,2))="29","PHARMACY",IF((MID(E1438,5,2))="30","ESDM",IF((MID(E1438,5,2))="31","MS-ETE",IF((MID(E1438,5,2))="32","MS-TE",IF((MID(E1438,5,2))="33","EEE",IF((MID(E1438,5,2))="34","NFE",IF((MID(E1438,5,2))="35","SWE",IF((MID(E1438,5,2))="36","LLB(P)",IF((MID(E1438,5,2))="37","LLM(Pre)",IF((MID(E1438,5,2))="38","LLM(F)",IF((MID(E1438,5,2))="39","ICT",IF((MID(E1438,5,2))="40","MTCA",IF((MID(E1438,5,2))="41","MS-PH",IF((MID(E1438,5,2))="42","ARCH",IF((MID(E1438,5,2))="43","THM",IF((MID(E1438,5,2))="44","MS-SWE",IF((MID(E1438,5,2))="45","ENTRE",IF((MID(E1438,5,2))="46","M-PHARM",IF((MID(E1438,5,2))="47","CIVIL-ENG",0)))))))))))))))))))))))))))))))))))))</f>
        <v/>
      </c>
      <c r="G1438" s="90">
        <f>IF((LEFT(E1438,3))="063","Fall-2006",IF((LEFT(E1438,3))="071","Spring-2007",IF((LEFT(E1438,3))="072","Summer-2007",IF((LEFT(E1438,3))="073","Fall-2007",IF((LEFT(E1438,3))="081","Spring-2008",IF((LEFT(E1438,3))="082","Summer-2008",IF((LEFT(E1438,3))="083","Fall-2008",IF((LEFT(E1438,3))="091","Spring-2009",IF((LEFT(E1438,3))="092","Summer-2009",IF((LEFT(E1438,3))="093","Fall-2009",IF((LEFT(E1438,3))="101","Spring-2010",IF((LEFT(E1438,3))="102","Summer-2010",IF((LEFT(E1438,3))="103","Fall-2010",IF((LEFT(E1438,3))="111","Spring-2011",IF((LEFT(E1438,3))="112","Summer-2011",IF((LEFT(E1438,3))="113","Fall-2011",IF((LEFT(E1438,3))="121","Spring-2012",IF((LEFT(E1438,3))="122","Summer-2012",IF((LEFT(E1438,3))="123","Fall-2012",IF((LEFT(E1438,3))="131","Spring-2013",IF((LEFT(E1438,3))="132","Summer-2013",IF((LEFT(E1438,3))="133","Fall-2013",IF((LEFT(E1438,3))="141","Spring-2014",IF((LEFT(E1438,3))="142","Summer-2014",IF((LEFT(E1438,3))="143","Fall-2014",0)))))))))))))))))))))))))</f>
        <v/>
      </c>
      <c r="H1438" s="85" t="inlineStr">
        <is>
          <t>Fall-2015</t>
        </is>
      </c>
      <c r="I1438" s="85" t="inlineStr">
        <is>
          <t>-</t>
        </is>
      </c>
      <c r="J1438" s="85" t="inlineStr">
        <is>
          <t>-</t>
        </is>
      </c>
      <c r="K1438" s="90" t="inlineStr">
        <is>
          <t>House: 11, Road: 
02, Mirpur-2, Dhaka-1216</t>
        </is>
      </c>
      <c r="L1438" s="90" t="inlineStr">
        <is>
          <t>Vill: Bashpur, Thana: Kashiuny, PO: Junashor, Dist: Gopalganj</t>
        </is>
      </c>
      <c r="M1438" s="120" t="n">
        <v>1760391537</v>
      </c>
      <c r="N1438" s="88">
        <f>HYPERLINK("mailto:Sabbir06d@yahoo.com","Sabbir06d@yahoo.com")</f>
        <v/>
      </c>
      <c r="O1438" s="89" t="n"/>
      <c r="P1438" s="89" t="n"/>
      <c r="Q1438" s="89" t="n"/>
      <c r="R1438" s="89" t="n"/>
      <c r="S1438" s="89" t="n"/>
      <c r="T1438" s="89" t="n"/>
      <c r="U1438" s="89" t="n"/>
      <c r="V1438" s="89" t="n"/>
      <c r="W1438" s="89" t="n"/>
      <c r="X1438" s="89" t="n"/>
      <c r="Y1438" s="89" t="n"/>
      <c r="Z1438" s="89" t="n"/>
      <c r="AA1438" s="89" t="n"/>
      <c r="AB1438" s="89" t="n"/>
    </row>
    <row customHeight="1" ht="15" r="1439" s="161">
      <c r="A1439" s="84" t="n"/>
      <c r="B1439" s="85" t="n">
        <v>1442</v>
      </c>
      <c r="C1439" s="85" t="n"/>
      <c r="D1439" s="86" t="inlineStr">
        <is>
          <t>MD. Abdul Mannan</t>
        </is>
      </c>
      <c r="E1439" s="86" t="inlineStr">
        <is>
          <t>131-36-028</t>
        </is>
      </c>
      <c r="F1439" s="49">
        <f>IF((MID(E1439,5,2))="10","ENG",IF((MID(E1439,5,2))="11","BBA",IF((MID(E1439,5,2))="12","MBA(E)",IF((MID(E1439,5,2))="14","MBA",IF((MID(E1439,5,2))="15","CSE",IF((MID(E1439,5,2))="16","CIS",IF((MID(E1439,5,2))="17","MS-MIS",IF((MID(E1439,5,2))="18","B.COM",IF((MID(E1439,5,2))="19","ETE",IF((MID(E1439,5,2))="20","CS",IF((MID(E1439,5,2))="21","MA-ENG(P)",IF((MID(E1439,5,2))="22","MA-ENG(F)",IF((MID(E1439,5,2))="23","TE",IF((MID(E1439,5,2))="24","JMC",IF((MID(E1439,5,2))="25","MS-CSE",IF((MID(E1439,5,2))="26","LLB(H)",IF((MID(E1439,5,2))="27","BRE",IF((MID(E1439,5,2))="28","MSS-JMC",IF((MID(E1439,5,2))="29","PHARMACY",IF((MID(E1439,5,2))="30","ESDM",IF((MID(E1439,5,2))="31","MS-ETE",IF((MID(E1439,5,2))="32","MS-TE",IF((MID(E1439,5,2))="33","EEE",IF((MID(E1439,5,2))="34","NFE",IF((MID(E1439,5,2))="35","SWE",IF((MID(E1439,5,2))="36","LLB(P)",IF((MID(E1439,5,2))="37","LLM(Pre)",IF((MID(E1439,5,2))="38","LLM(F)",IF((MID(E1439,5,2))="39","ICT",IF((MID(E1439,5,2))="40","MTCA",IF((MID(E1439,5,2))="41","MS-PH",IF((MID(E1439,5,2))="42","ARCH",IF((MID(E1439,5,2))="43","THM",IF((MID(E1439,5,2))="44","MS-SWE",IF((MID(E1439,5,2))="45","ENTRE",IF((MID(E1439,5,2))="46","M-PHARM",IF((MID(E1439,5,2))="47","CIVIL-ENG",0)))))))))))))))))))))))))))))))))))))</f>
        <v/>
      </c>
      <c r="G1439" s="90">
        <f>IF((LEFT(E1439,3))="063","Fall-2006",IF((LEFT(E1439,3))="071","Spring-2007",IF((LEFT(E1439,3))="072","Summer-2007",IF((LEFT(E1439,3))="073","Fall-2007",IF((LEFT(E1439,3))="081","Spring-2008",IF((LEFT(E1439,3))="082","Summer-2008",IF((LEFT(E1439,3))="083","Fall-2008",IF((LEFT(E1439,3))="091","Spring-2009",IF((LEFT(E1439,3))="092","Summer-2009",IF((LEFT(E1439,3))="093","Fall-2009",IF((LEFT(E1439,3))="101","Spring-2010",IF((LEFT(E1439,3))="102","Summer-2010",IF((LEFT(E1439,3))="103","Fall-2010",IF((LEFT(E1439,3))="111","Spring-2011",IF((LEFT(E1439,3))="112","Summer-2011",IF((LEFT(E1439,3))="113","Fall-2011",IF((LEFT(E1439,3))="121","Spring-2012",IF((LEFT(E1439,3))="122","Summer-2012",IF((LEFT(E1439,3))="123","Fall-2012",IF((LEFT(E1439,3))="131","Spring-2013",IF((LEFT(E1439,3))="132","Summer-2013",IF((LEFT(E1439,3))="133","Fall-2013",IF((LEFT(E1439,3))="141","Spring-2014",IF((LEFT(E1439,3))="142","Summer-2014",IF((LEFT(E1439,3))="143","Fall-2014",0)))))))))))))))))))))))))</f>
        <v/>
      </c>
      <c r="H1439" s="85" t="inlineStr">
        <is>
          <t>Summer-2014</t>
        </is>
      </c>
      <c r="I1439" s="85" t="inlineStr">
        <is>
          <t>-</t>
        </is>
      </c>
      <c r="J1439" s="85" t="inlineStr">
        <is>
          <t>-</t>
        </is>
      </c>
      <c r="K1439" s="90" t="inlineStr">
        <is>
          <t>House: 177, Flate: 3/C, 
Ward: 06, Manda Main 
Road, Mugda, Dhaka-1214</t>
        </is>
      </c>
      <c r="L1439" s="90" t="inlineStr">
        <is>
          <t>Vill: Chhatnai Balapara, PO: Dangarhat, PS: Dimla, Dist: Nilphamari</t>
        </is>
      </c>
      <c r="M1439" s="120" t="inlineStr">
        <is>
          <t>1515289531/01737465380</t>
        </is>
      </c>
      <c r="N1439" s="88">
        <f>HYPERLINK("mailto:m.a.mannan89@gmail.com","m.a.mannan89@gmail.com")</f>
        <v/>
      </c>
      <c r="O1439" s="89" t="n"/>
      <c r="P1439" s="89" t="n"/>
      <c r="Q1439" s="89" t="n"/>
      <c r="R1439" s="89" t="n"/>
      <c r="S1439" s="89" t="n"/>
      <c r="T1439" s="89" t="n"/>
      <c r="U1439" s="89" t="n"/>
      <c r="V1439" s="89" t="n"/>
      <c r="W1439" s="89" t="n"/>
      <c r="X1439" s="89" t="n"/>
      <c r="Y1439" s="89" t="n"/>
      <c r="Z1439" s="89" t="n"/>
      <c r="AA1439" s="89" t="n"/>
      <c r="AB1439" s="89" t="n"/>
    </row>
    <row customHeight="1" ht="15" r="1440" s="161">
      <c r="A1440" s="84" t="n"/>
      <c r="B1440" s="85" t="n">
        <v>1443</v>
      </c>
      <c r="C1440" s="85" t="n"/>
      <c r="D1440" s="86" t="inlineStr">
        <is>
          <t>MD. Mostafa Kamal</t>
        </is>
      </c>
      <c r="E1440" s="86" t="inlineStr">
        <is>
          <t>133-36-030</t>
        </is>
      </c>
      <c r="F1440" s="49">
        <f>IF((MID(E1440,5,2))="10","ENG",IF((MID(E1440,5,2))="11","BBA",IF((MID(E1440,5,2))="12","MBA(E)",IF((MID(E1440,5,2))="14","MBA",IF((MID(E1440,5,2))="15","CSE",IF((MID(E1440,5,2))="16","CIS",IF((MID(E1440,5,2))="17","MS-MIS",IF((MID(E1440,5,2))="18","B.COM",IF((MID(E1440,5,2))="19","ETE",IF((MID(E1440,5,2))="20","CS",IF((MID(E1440,5,2))="21","MA-ENG(P)",IF((MID(E1440,5,2))="22","MA-ENG(F)",IF((MID(E1440,5,2))="23","TE",IF((MID(E1440,5,2))="24","JMC",IF((MID(E1440,5,2))="25","MS-CSE",IF((MID(E1440,5,2))="26","LLB(H)",IF((MID(E1440,5,2))="27","BRE",IF((MID(E1440,5,2))="28","MSS-JMC",IF((MID(E1440,5,2))="29","PHARMACY",IF((MID(E1440,5,2))="30","ESDM",IF((MID(E1440,5,2))="31","MS-ETE",IF((MID(E1440,5,2))="32","MS-TE",IF((MID(E1440,5,2))="33","EEE",IF((MID(E1440,5,2))="34","NFE",IF((MID(E1440,5,2))="35","SWE",IF((MID(E1440,5,2))="36","LLB(P)",IF((MID(E1440,5,2))="37","LLM(Pre)",IF((MID(E1440,5,2))="38","LLM(F)",IF((MID(E1440,5,2))="39","ICT",IF((MID(E1440,5,2))="40","MTCA",IF((MID(E1440,5,2))="41","MS-PH",IF((MID(E1440,5,2))="42","ARCH",IF((MID(E1440,5,2))="43","THM",IF((MID(E1440,5,2))="44","MS-SWE",IF((MID(E1440,5,2))="45","ENTRE",IF((MID(E1440,5,2))="46","M-PHARM",IF((MID(E1440,5,2))="47","CIVIL-ENG",0)))))))))))))))))))))))))))))))))))))</f>
        <v/>
      </c>
      <c r="G1440" s="90">
        <f>IF((LEFT(E1440,3))="063","Fall-2006",IF((LEFT(E1440,3))="071","Spring-2007",IF((LEFT(E1440,3))="072","Summer-2007",IF((LEFT(E1440,3))="073","Fall-2007",IF((LEFT(E1440,3))="081","Spring-2008",IF((LEFT(E1440,3))="082","Summer-2008",IF((LEFT(E1440,3))="083","Fall-2008",IF((LEFT(E1440,3))="091","Spring-2009",IF((LEFT(E1440,3))="092","Summer-2009",IF((LEFT(E1440,3))="093","Fall-2009",IF((LEFT(E1440,3))="101","Spring-2010",IF((LEFT(E1440,3))="102","Summer-2010",IF((LEFT(E1440,3))="103","Fall-2010",IF((LEFT(E1440,3))="111","Spring-2011",IF((LEFT(E1440,3))="112","Summer-2011",IF((LEFT(E1440,3))="113","Fall-2011",IF((LEFT(E1440,3))="121","Spring-2012",IF((LEFT(E1440,3))="122","Summer-2012",IF((LEFT(E1440,3))="123","Fall-2012",IF((LEFT(E1440,3))="131","Spring-2013",IF((LEFT(E1440,3))="132","Summer-2013",IF((LEFT(E1440,3))="133","Fall-2013",IF((LEFT(E1440,3))="141","Spring-2014",IF((LEFT(E1440,3))="142","Summer-2014",IF((LEFT(E1440,3))="143","Fall-2014",0)))))))))))))))))))))))))</f>
        <v/>
      </c>
      <c r="H1440" s="85" t="inlineStr">
        <is>
          <t>Spring-2015</t>
        </is>
      </c>
      <c r="I1440" s="85" t="inlineStr">
        <is>
          <t>-</t>
        </is>
      </c>
      <c r="J1440" s="85" t="inlineStr">
        <is>
          <t>-</t>
        </is>
      </c>
      <c r="K1440" s="90" t="inlineStr">
        <is>
          <t>Md. Mostafa Kamal, 510 
Bangabandhu hall, 
Dhaka University</t>
        </is>
      </c>
      <c r="L1440" s="90" t="inlineStr">
        <is>
          <t>Vill+PO: Karakshar, Thana: lowhajong, Dist: Munshiganj</t>
        </is>
      </c>
      <c r="M1440" s="120" t="n">
        <v>1718887947</v>
      </c>
      <c r="N1440" s="88">
        <f>HYPERLINK("mailto:moskab71@yahoo.com","moskab71@yahoo.com")</f>
        <v/>
      </c>
      <c r="O1440" s="89" t="n"/>
      <c r="P1440" s="89" t="n"/>
      <c r="Q1440" s="89" t="n"/>
      <c r="R1440" s="89" t="n"/>
      <c r="S1440" s="89" t="n"/>
      <c r="T1440" s="89" t="n"/>
      <c r="U1440" s="89" t="n"/>
      <c r="V1440" s="89" t="n"/>
      <c r="W1440" s="89" t="n"/>
      <c r="X1440" s="89" t="n"/>
      <c r="Y1440" s="89" t="n"/>
      <c r="Z1440" s="89" t="n"/>
      <c r="AA1440" s="89" t="n"/>
      <c r="AB1440" s="89" t="n"/>
    </row>
    <row customHeight="1" ht="15" r="1441" s="161">
      <c r="A1441" s="84" t="n"/>
      <c r="B1441" s="85" t="n">
        <v>1444</v>
      </c>
      <c r="C1441" s="85" t="n"/>
      <c r="D1441" s="86" t="inlineStr">
        <is>
          <t xml:space="preserve">Kazi Riyad Hossain </t>
        </is>
      </c>
      <c r="E1441" s="86" t="inlineStr">
        <is>
          <t>111-33-462</t>
        </is>
      </c>
      <c r="F1441" s="49">
        <f>IF((MID(E1441,5,2))="10","ENG",IF((MID(E1441,5,2))="11","BBA",IF((MID(E1441,5,2))="12","MBA(E)",IF((MID(E1441,5,2))="14","MBA",IF((MID(E1441,5,2))="15","CSE",IF((MID(E1441,5,2))="16","CIS",IF((MID(E1441,5,2))="17","MS-MIS",IF((MID(E1441,5,2))="18","B.COM",IF((MID(E1441,5,2))="19","ETE",IF((MID(E1441,5,2))="20","CS",IF((MID(E1441,5,2))="21","MA-ENG(P)",IF((MID(E1441,5,2))="22","MA-ENG(F)",IF((MID(E1441,5,2))="23","TE",IF((MID(E1441,5,2))="24","JMC",IF((MID(E1441,5,2))="25","MS-CSE",IF((MID(E1441,5,2))="26","LLB(H)",IF((MID(E1441,5,2))="27","BRE",IF((MID(E1441,5,2))="28","MSS-JMC",IF((MID(E1441,5,2))="29","PHARMACY",IF((MID(E1441,5,2))="30","ESDM",IF((MID(E1441,5,2))="31","MS-ETE",IF((MID(E1441,5,2))="32","MS-TE",IF((MID(E1441,5,2))="33","EEE",IF((MID(E1441,5,2))="34","NFE",IF((MID(E1441,5,2))="35","SWE",IF((MID(E1441,5,2))="36","LLB(P)",IF((MID(E1441,5,2))="37","LLM(Pre)",IF((MID(E1441,5,2))="38","LLM(F)",IF((MID(E1441,5,2))="39","ICT",IF((MID(E1441,5,2))="40","MTCA",IF((MID(E1441,5,2))="41","MS-PH",IF((MID(E1441,5,2))="42","ARCH",IF((MID(E1441,5,2))="43","THM",IF((MID(E1441,5,2))="44","MS-SWE",IF((MID(E1441,5,2))="45","ENTRE",IF((MID(E1441,5,2))="46","M-PHARM",IF((MID(E1441,5,2))="47","CIVIL-ENG",0)))))))))))))))))))))))))))))))))))))</f>
        <v/>
      </c>
      <c r="G1441" s="90">
        <f>IF((LEFT(E1441,3))="063","Fall-2006",IF((LEFT(E1441,3))="071","Spring-2007",IF((LEFT(E1441,3))="072","Summer-2007",IF((LEFT(E1441,3))="073","Fall-2007",IF((LEFT(E1441,3))="081","Spring-2008",IF((LEFT(E1441,3))="082","Summer-2008",IF((LEFT(E1441,3))="083","Fall-2008",IF((LEFT(E1441,3))="091","Spring-2009",IF((LEFT(E1441,3))="092","Summer-2009",IF((LEFT(E1441,3))="093","Fall-2009",IF((LEFT(E1441,3))="101","Spring-2010",IF((LEFT(E1441,3))="102","Summer-2010",IF((LEFT(E1441,3))="103","Fall-2010",IF((LEFT(E1441,3))="111","Spring-2011",IF((LEFT(E1441,3))="112","Summer-2011",IF((LEFT(E1441,3))="113","Fall-2011",IF((LEFT(E1441,3))="121","Spring-2012",IF((LEFT(E1441,3))="122","Summer-2012",IF((LEFT(E1441,3))="123","Fall-2012",IF((LEFT(E1441,3))="131","Spring-2013",IF((LEFT(E1441,3))="132","Summer-2013",IF((LEFT(E1441,3))="133","Fall-2013",IF((LEFT(E1441,3))="141","Spring-2014",IF((LEFT(E1441,3))="142","Summer-2014",IF((LEFT(E1441,3))="143","Fall-2014",0)))))))))))))))))))))))))</f>
        <v/>
      </c>
      <c r="H1441" s="85" t="inlineStr">
        <is>
          <t>Summer-2014</t>
        </is>
      </c>
      <c r="I1441" s="85" t="inlineStr">
        <is>
          <t>Service Holders</t>
        </is>
      </c>
      <c r="J1441" s="77" t="inlineStr">
        <is>
          <t>-</t>
        </is>
      </c>
      <c r="K1441" s="85" t="inlineStr">
        <is>
          <t>Vill: Gahtura, PO: Gahtura,
 PS: Brahmanbaria, 
Dist: Brahmanbaria</t>
        </is>
      </c>
      <c r="L1441" s="85" t="inlineStr">
        <is>
          <t>Vill: Gahtura, PO: Gahtura, PS: Brahmanbaria, Dist: Brahmanbaria</t>
        </is>
      </c>
      <c r="M1441" s="91" t="n">
        <v>1672211674</v>
      </c>
      <c r="N1441" s="92">
        <f>HYPERLINK("mailto:kazi_riyad24@yahoo.com","kazi_riyad24@yahoo.com")</f>
        <v/>
      </c>
      <c r="O1441" s="89" t="n"/>
      <c r="P1441" s="89" t="n"/>
      <c r="Q1441" s="89" t="n"/>
      <c r="R1441" s="89" t="n"/>
      <c r="S1441" s="89" t="n"/>
      <c r="T1441" s="89" t="n"/>
      <c r="U1441" s="89" t="n"/>
      <c r="V1441" s="89" t="n"/>
      <c r="W1441" s="89" t="n"/>
      <c r="X1441" s="89" t="n"/>
      <c r="Y1441" s="89" t="n"/>
      <c r="Z1441" s="89" t="n"/>
      <c r="AA1441" s="89" t="n"/>
      <c r="AB1441" s="89" t="n"/>
    </row>
    <row customHeight="1" ht="15" r="1442" s="161">
      <c r="A1442" s="84" t="n"/>
      <c r="B1442" s="85" t="n">
        <v>1445</v>
      </c>
      <c r="C1442" s="85" t="n"/>
      <c r="D1442" s="86" t="inlineStr">
        <is>
          <t>Md. Nazmul Hossen</t>
        </is>
      </c>
      <c r="E1442" s="86" t="inlineStr">
        <is>
          <t>122-15-1848</t>
        </is>
      </c>
      <c r="F1442" s="49">
        <f>IF((MID(E1442,5,2))="10","ENG",IF((MID(E1442,5,2))="11","BBA",IF((MID(E1442,5,2))="12","MBA(E)",IF((MID(E1442,5,2))="14","MBA",IF((MID(E1442,5,2))="15","CSE",IF((MID(E1442,5,2))="16","CIS",IF((MID(E1442,5,2))="17","MS-MIS",IF((MID(E1442,5,2))="18","B.COM",IF((MID(E1442,5,2))="19","ETE",IF((MID(E1442,5,2))="20","CS",IF((MID(E1442,5,2))="21","MA-ENG(P)",IF((MID(E1442,5,2))="22","MA-ENG(F)",IF((MID(E1442,5,2))="23","TE",IF((MID(E1442,5,2))="24","JMC",IF((MID(E1442,5,2))="25","MS-CSE",IF((MID(E1442,5,2))="26","LLB(H)",IF((MID(E1442,5,2))="27","BRE",IF((MID(E1442,5,2))="28","MSS-JMC",IF((MID(E1442,5,2))="29","PHARMACY",IF((MID(E1442,5,2))="30","ESDM",IF((MID(E1442,5,2))="31","MS-ETE",IF((MID(E1442,5,2))="32","MS-TE",IF((MID(E1442,5,2))="33","EEE",IF((MID(E1442,5,2))="34","NFE",IF((MID(E1442,5,2))="35","SWE",IF((MID(E1442,5,2))="36","LLB(P)",IF((MID(E1442,5,2))="37","LLM(Pre)",IF((MID(E1442,5,2))="38","LLM(F)",IF((MID(E1442,5,2))="39","ICT",IF((MID(E1442,5,2))="40","MTCA",IF((MID(E1442,5,2))="41","MS-PH",IF((MID(E1442,5,2))="42","ARCH",IF((MID(E1442,5,2))="43","THM",IF((MID(E1442,5,2))="44","MS-SWE",IF((MID(E1442,5,2))="45","ENTRE",IF((MID(E1442,5,2))="46","M-PHARM",IF((MID(E1442,5,2))="47","CIVIL-ENG",0)))))))))))))))))))))))))))))))))))))</f>
        <v/>
      </c>
      <c r="G1442" s="90">
        <f>IF((LEFT(E1442,3))="063","Fall-2006",IF((LEFT(E1442,3))="071","Spring-2007",IF((LEFT(E1442,3))="072","Summer-2007",IF((LEFT(E1442,3))="073","Fall-2007",IF((LEFT(E1442,3))="081","Spring-2008",IF((LEFT(E1442,3))="082","Summer-2008",IF((LEFT(E1442,3))="083","Fall-2008",IF((LEFT(E1442,3))="091","Spring-2009",IF((LEFT(E1442,3))="092","Summer-2009",IF((LEFT(E1442,3))="093","Fall-2009",IF((LEFT(E1442,3))="101","Spring-2010",IF((LEFT(E1442,3))="102","Summer-2010",IF((LEFT(E1442,3))="103","Fall-2010",IF((LEFT(E1442,3))="111","Spring-2011",IF((LEFT(E1442,3))="112","Summer-2011",IF((LEFT(E1442,3))="113","Fall-2011",IF((LEFT(E1442,3))="121","Spring-2012",IF((LEFT(E1442,3))="122","Summer-2012",IF((LEFT(E1442,3))="123","Fall-2012",IF((LEFT(E1442,3))="131","Spring-2013",IF((LEFT(E1442,3))="132","Summer-2013",IF((LEFT(E1442,3))="133","Fall-2013",IF((LEFT(E1442,3))="141","Spring-2014",IF((LEFT(E1442,3))="142","Summer-2014",IF((LEFT(E1442,3))="143","Fall-2014",0)))))))))))))))))))))))))</f>
        <v/>
      </c>
      <c r="H1442" s="85" t="inlineStr">
        <is>
          <t>Summer-2015</t>
        </is>
      </c>
      <c r="I1442" s="85" t="inlineStr">
        <is>
          <t>The IBN Sina Pharmaceutical IND. LTD</t>
        </is>
      </c>
      <c r="J1442" s="85" t="inlineStr">
        <is>
          <t>Supervisor</t>
        </is>
      </c>
      <c r="K1442" s="85" t="inlineStr">
        <is>
          <t>Mohammadpur,Dhaka-
1207.</t>
        </is>
      </c>
      <c r="L1442" s="85" t="inlineStr">
        <is>
          <t>Vill: Horinarayunpur, PO: Pushpopara, PS: Pabnasadar, Dist: Pabna</t>
        </is>
      </c>
      <c r="M1442" s="91" t="n">
        <v>1745166459</v>
      </c>
      <c r="N1442" s="92">
        <f>HYPERLINK("mailto:Najmulsami@yahoo.com","Najmulsami@yahoo.com")</f>
        <v/>
      </c>
      <c r="O1442" s="89" t="n"/>
      <c r="P1442" s="89" t="n"/>
      <c r="Q1442" s="89" t="n"/>
      <c r="R1442" s="89" t="n"/>
      <c r="S1442" s="89" t="n"/>
      <c r="T1442" s="89" t="n"/>
      <c r="U1442" s="89" t="n"/>
      <c r="V1442" s="89" t="n"/>
      <c r="W1442" s="89" t="n"/>
      <c r="X1442" s="89" t="n"/>
      <c r="Y1442" s="89" t="n"/>
      <c r="Z1442" s="89" t="n"/>
      <c r="AA1442" s="89" t="n"/>
      <c r="AB1442" s="89" t="n"/>
    </row>
    <row customHeight="1" ht="15" r="1443" s="161">
      <c r="A1443" s="84" t="n"/>
      <c r="B1443" s="85" t="n">
        <v>1446</v>
      </c>
      <c r="C1443" s="85" t="n"/>
      <c r="D1443" s="86" t="inlineStr">
        <is>
          <t>Shukla Biswas</t>
        </is>
      </c>
      <c r="E1443" s="86" t="inlineStr">
        <is>
          <t>102-19-1244</t>
        </is>
      </c>
      <c r="F1443" s="49">
        <f>IF((MID(E1443,5,2))="10","ENG",IF((MID(E1443,5,2))="11","BBA",IF((MID(E1443,5,2))="12","MBA(E)",IF((MID(E1443,5,2))="14","MBA",IF((MID(E1443,5,2))="15","CSE",IF((MID(E1443,5,2))="16","CIS",IF((MID(E1443,5,2))="17","MS-MIS",IF((MID(E1443,5,2))="18","B.COM",IF((MID(E1443,5,2))="19","ETE",IF((MID(E1443,5,2))="20","CS",IF((MID(E1443,5,2))="21","MA-ENG(P)",IF((MID(E1443,5,2))="22","MA-ENG(F)",IF((MID(E1443,5,2))="23","TE",IF((MID(E1443,5,2))="24","JMC",IF((MID(E1443,5,2))="25","MS-CSE",IF((MID(E1443,5,2))="26","LLB(H)",IF((MID(E1443,5,2))="27","BRE",IF((MID(E1443,5,2))="28","MSS-JMC",IF((MID(E1443,5,2))="29","PHARMACY",IF((MID(E1443,5,2))="30","ESDM",IF((MID(E1443,5,2))="31","MS-ETE",IF((MID(E1443,5,2))="32","MS-TE",IF((MID(E1443,5,2))="33","EEE",IF((MID(E1443,5,2))="34","NFE",IF((MID(E1443,5,2))="35","SWE",IF((MID(E1443,5,2))="36","LLB(P)",IF((MID(E1443,5,2))="37","LLM(Pre)",IF((MID(E1443,5,2))="38","LLM(F)",IF((MID(E1443,5,2))="39","ICT",IF((MID(E1443,5,2))="40","MTCA",IF((MID(E1443,5,2))="41","MS-PH",IF((MID(E1443,5,2))="42","ARCH",IF((MID(E1443,5,2))="43","THM",IF((MID(E1443,5,2))="44","MS-SWE",IF((MID(E1443,5,2))="45","ENTRE",IF((MID(E1443,5,2))="46","M-PHARM",IF((MID(E1443,5,2))="47","CIVIL-ENG",0)))))))))))))))))))))))))))))))))))))</f>
        <v/>
      </c>
      <c r="G1443" s="90">
        <f>IF((LEFT(E1443,3))="063","Fall-2006",IF((LEFT(E1443,3))="071","Spring-2007",IF((LEFT(E1443,3))="072","Summer-2007",IF((LEFT(E1443,3))="073","Fall-2007",IF((LEFT(E1443,3))="081","Spring-2008",IF((LEFT(E1443,3))="082","Summer-2008",IF((LEFT(E1443,3))="083","Fall-2008",IF((LEFT(E1443,3))="091","Spring-2009",IF((LEFT(E1443,3))="092","Summer-2009",IF((LEFT(E1443,3))="093","Fall-2009",IF((LEFT(E1443,3))="101","Spring-2010",IF((LEFT(E1443,3))="102","Summer-2010",IF((LEFT(E1443,3))="103","Fall-2010",IF((LEFT(E1443,3))="111","Spring-2011",IF((LEFT(E1443,3))="112","Summer-2011",IF((LEFT(E1443,3))="113","Fall-2011",IF((LEFT(E1443,3))="121","Spring-2012",IF((LEFT(E1443,3))="122","Summer-2012",IF((LEFT(E1443,3))="123","Fall-2012",IF((LEFT(E1443,3))="131","Spring-2013",IF((LEFT(E1443,3))="132","Summer-2013",IF((LEFT(E1443,3))="133","Fall-2013",IF((LEFT(E1443,3))="141","Spring-2014",IF((LEFT(E1443,3))="142","Summer-2014",IF((LEFT(E1443,3))="143","Fall-2014",0)))))))))))))))))))))))))</f>
        <v/>
      </c>
      <c r="H1443" s="77" t="inlineStr">
        <is>
          <t>-</t>
        </is>
      </c>
      <c r="I1443" s="85" t="inlineStr">
        <is>
          <t>-</t>
        </is>
      </c>
      <c r="J1443" s="85" t="inlineStr">
        <is>
          <t>-</t>
        </is>
      </c>
      <c r="K1443" s="90" t="inlineStr">
        <is>
          <t>122 Sutaragar, Tanti 
Bazar, Dhaka-1100</t>
        </is>
      </c>
      <c r="L1443" s="90" t="inlineStr">
        <is>
          <t>122 Sutaragar, Tanti Bazar, Dhaka-1100</t>
        </is>
      </c>
      <c r="M1443" s="120" t="n">
        <v>1917571415</v>
      </c>
      <c r="N1443" s="88">
        <f>HYPERLINK("mailto:biswasshukla_415@yahoo.com","biswasshukla_415@yahoo.com")</f>
        <v/>
      </c>
      <c r="O1443" s="89" t="n"/>
      <c r="P1443" s="89" t="n"/>
      <c r="Q1443" s="89" t="n"/>
      <c r="R1443" s="89" t="n"/>
      <c r="S1443" s="89" t="n"/>
      <c r="T1443" s="89" t="n"/>
      <c r="U1443" s="89" t="n"/>
      <c r="V1443" s="89" t="n"/>
      <c r="W1443" s="89" t="n"/>
      <c r="X1443" s="89" t="n"/>
      <c r="Y1443" s="89" t="n"/>
      <c r="Z1443" s="89" t="n"/>
      <c r="AA1443" s="89" t="n"/>
      <c r="AB1443" s="89" t="n"/>
    </row>
    <row customHeight="1" ht="15" r="1444" s="161">
      <c r="A1444" s="84" t="n"/>
      <c r="B1444" s="85" t="n">
        <v>1447</v>
      </c>
      <c r="C1444" s="85" t="n"/>
      <c r="D1444" s="86" t="inlineStr">
        <is>
          <t>Hasan Saidur
 Rahman</t>
        </is>
      </c>
      <c r="E1444" s="86" t="inlineStr">
        <is>
          <t>121-14-720</t>
        </is>
      </c>
      <c r="F1444" s="49">
        <f>IF((MID(E1444,5,2))="10","ENG",IF((MID(E1444,5,2))="11","BBA",IF((MID(E1444,5,2))="12","MBA(E)",IF((MID(E1444,5,2))="14","MBA",IF((MID(E1444,5,2))="15","CSE",IF((MID(E1444,5,2))="16","CIS",IF((MID(E1444,5,2))="17","MS-MIS",IF((MID(E1444,5,2))="18","B.COM",IF((MID(E1444,5,2))="19","ETE",IF((MID(E1444,5,2))="20","CS",IF((MID(E1444,5,2))="21","MA-ENG(P)",IF((MID(E1444,5,2))="22","MA-ENG(F)",IF((MID(E1444,5,2))="23","TE",IF((MID(E1444,5,2))="24","JMC",IF((MID(E1444,5,2))="25","MS-CSE",IF((MID(E1444,5,2))="26","LLB(H)",IF((MID(E1444,5,2))="27","BRE",IF((MID(E1444,5,2))="28","MSS-JMC",IF((MID(E1444,5,2))="29","PHARMACY",IF((MID(E1444,5,2))="30","ESDM",IF((MID(E1444,5,2))="31","MS-ETE",IF((MID(E1444,5,2))="32","MS-TE",IF((MID(E1444,5,2))="33","EEE",IF((MID(E1444,5,2))="34","NFE",IF((MID(E1444,5,2))="35","SWE",IF((MID(E1444,5,2))="36","LLB(P)",IF((MID(E1444,5,2))="37","LLM(Pre)",IF((MID(E1444,5,2))="38","LLM(F)",IF((MID(E1444,5,2))="39","ICT",IF((MID(E1444,5,2))="40","MTCA",IF((MID(E1444,5,2))="41","MS-PH",IF((MID(E1444,5,2))="42","ARCH",IF((MID(E1444,5,2))="43","THM",IF((MID(E1444,5,2))="44","MS-SWE",IF((MID(E1444,5,2))="45","ENTRE",IF((MID(E1444,5,2))="46","M-PHARM",IF((MID(E1444,5,2))="47","CIVIL-ENG",0)))))))))))))))))))))))))))))))))))))</f>
        <v/>
      </c>
      <c r="G1444" s="90">
        <f>IF((LEFT(E1444,3))="063","Fall-2006",IF((LEFT(E1444,3))="071","Spring-2007",IF((LEFT(E1444,3))="072","Summer-2007",IF((LEFT(E1444,3))="073","Fall-2007",IF((LEFT(E1444,3))="081","Spring-2008",IF((LEFT(E1444,3))="082","Summer-2008",IF((LEFT(E1444,3))="083","Fall-2008",IF((LEFT(E1444,3))="091","Spring-2009",IF((LEFT(E1444,3))="092","Summer-2009",IF((LEFT(E1444,3))="093","Fall-2009",IF((LEFT(E1444,3))="101","Spring-2010",IF((LEFT(E1444,3))="102","Summer-2010",IF((LEFT(E1444,3))="103","Fall-2010",IF((LEFT(E1444,3))="111","Spring-2011",IF((LEFT(E1444,3))="112","Summer-2011",IF((LEFT(E1444,3))="113","Fall-2011",IF((LEFT(E1444,3))="121","Spring-2012",IF((LEFT(E1444,3))="122","Summer-2012",IF((LEFT(E1444,3))="123","Fall-2012",IF((LEFT(E1444,3))="131","Spring-2013",IF((LEFT(E1444,3))="132","Summer-2013",IF((LEFT(E1444,3))="133","Fall-2013",IF((LEFT(E1444,3))="141","Spring-2014",IF((LEFT(E1444,3))="142","Summer-2014",IF((LEFT(E1444,3))="143","Fall-2014",0)))))))))))))))))))))))))</f>
        <v/>
      </c>
      <c r="H1444" s="85" t="n">
        <v>2014</v>
      </c>
      <c r="I1444" s="85" t="inlineStr">
        <is>
          <t>-</t>
        </is>
      </c>
      <c r="J1444" s="85" t="inlineStr">
        <is>
          <t>-</t>
        </is>
      </c>
      <c r="K1444" s="90" t="inlineStr">
        <is>
          <t>C/O Nasar Uddin Ahmed,
 Mostafa Hakim College 
Road, Pathortoly, City gate,
 Chittagong</t>
        </is>
      </c>
      <c r="L1444" s="90" t="inlineStr">
        <is>
          <t>House: 391, Purana Kosba, Police Line, Talikhola, Jessore</t>
        </is>
      </c>
      <c r="M1444" s="120" t="n">
        <v>1833173378</v>
      </c>
      <c r="N1444" s="88">
        <f>HYPERLINK("mailto:samimrasal@yahoo.com","samimrasal@yahoo.com")</f>
        <v/>
      </c>
      <c r="O1444" s="89" t="n"/>
      <c r="P1444" s="89" t="n"/>
      <c r="Q1444" s="89" t="n"/>
      <c r="R1444" s="89" t="n"/>
      <c r="S1444" s="89" t="n"/>
      <c r="T1444" s="89" t="n"/>
      <c r="U1444" s="89" t="n"/>
      <c r="V1444" s="89" t="n"/>
      <c r="W1444" s="89" t="n"/>
      <c r="X1444" s="89" t="n"/>
      <c r="Y1444" s="89" t="n"/>
      <c r="Z1444" s="89" t="n"/>
      <c r="AA1444" s="89" t="n"/>
      <c r="AB1444" s="89" t="n"/>
    </row>
    <row customHeight="1" ht="15" r="1445" s="161">
      <c r="A1445" s="84" t="n"/>
      <c r="B1445" s="85" t="n">
        <v>1448</v>
      </c>
      <c r="C1445" s="85" t="n"/>
      <c r="D1445" s="86" t="inlineStr">
        <is>
          <t>MD. Mudabbirul
 Islam</t>
        </is>
      </c>
      <c r="E1445" s="86" t="inlineStr">
        <is>
          <t>121-12-541</t>
        </is>
      </c>
      <c r="F1445" s="49">
        <f>IF((MID(E1445,5,2))="10","ENG",IF((MID(E1445,5,2))="11","BBA",IF((MID(E1445,5,2))="12","MBA(E)",IF((MID(E1445,5,2))="14","MBA",IF((MID(E1445,5,2))="15","CSE",IF((MID(E1445,5,2))="16","CIS",IF((MID(E1445,5,2))="17","MS-MIS",IF((MID(E1445,5,2))="18","B.COM",IF((MID(E1445,5,2))="19","ETE",IF((MID(E1445,5,2))="20","CS",IF((MID(E1445,5,2))="21","MA-ENG(P)",IF((MID(E1445,5,2))="22","MA-ENG(F)",IF((MID(E1445,5,2))="23","TE",IF((MID(E1445,5,2))="24","JMC",IF((MID(E1445,5,2))="25","MS-CSE",IF((MID(E1445,5,2))="26","LLB(H)",IF((MID(E1445,5,2))="27","BRE",IF((MID(E1445,5,2))="28","MSS-JMC",IF((MID(E1445,5,2))="29","PHARMACY",IF((MID(E1445,5,2))="30","ESDM",IF((MID(E1445,5,2))="31","MS-ETE",IF((MID(E1445,5,2))="32","MS-TE",IF((MID(E1445,5,2))="33","EEE",IF((MID(E1445,5,2))="34","NFE",IF((MID(E1445,5,2))="35","SWE",IF((MID(E1445,5,2))="36","LLB(P)",IF((MID(E1445,5,2))="37","LLM(Pre)",IF((MID(E1445,5,2))="38","LLM(F)",IF((MID(E1445,5,2))="39","ICT",IF((MID(E1445,5,2))="40","MTCA",IF((MID(E1445,5,2))="41","MS-PH",IF((MID(E1445,5,2))="42","ARCH",IF((MID(E1445,5,2))="43","THM",IF((MID(E1445,5,2))="44","MS-SWE",IF((MID(E1445,5,2))="45","ENTRE",IF((MID(E1445,5,2))="46","M-PHARM",IF((MID(E1445,5,2))="47","CIVIL-ENG",0)))))))))))))))))))))))))))))))))))))</f>
        <v/>
      </c>
      <c r="G1445" s="90">
        <f>IF((LEFT(E1445,3))="063","Fall-2006",IF((LEFT(E1445,3))="071","Spring-2007",IF((LEFT(E1445,3))="072","Summer-2007",IF((LEFT(E1445,3))="073","Fall-2007",IF((LEFT(E1445,3))="081","Spring-2008",IF((LEFT(E1445,3))="082","Summer-2008",IF((LEFT(E1445,3))="083","Fall-2008",IF((LEFT(E1445,3))="091","Spring-2009",IF((LEFT(E1445,3))="092","Summer-2009",IF((LEFT(E1445,3))="093","Fall-2009",IF((LEFT(E1445,3))="101","Spring-2010",IF((LEFT(E1445,3))="102","Summer-2010",IF((LEFT(E1445,3))="103","Fall-2010",IF((LEFT(E1445,3))="111","Spring-2011",IF((LEFT(E1445,3))="112","Summer-2011",IF((LEFT(E1445,3))="113","Fall-2011",IF((LEFT(E1445,3))="121","Spring-2012",IF((LEFT(E1445,3))="122","Summer-2012",IF((LEFT(E1445,3))="123","Fall-2012",IF((LEFT(E1445,3))="131","Spring-2013",IF((LEFT(E1445,3))="132","Summer-2013",IF((LEFT(E1445,3))="133","Fall-2013",IF((LEFT(E1445,3))="141","Spring-2014",IF((LEFT(E1445,3))="142","Summer-2014",IF((LEFT(E1445,3))="143","Fall-2014",0)))))))))))))))))))))))))</f>
        <v/>
      </c>
      <c r="H1445" s="85" t="n">
        <v>2014</v>
      </c>
      <c r="I1445" s="85" t="inlineStr">
        <is>
          <t>-</t>
        </is>
      </c>
      <c r="J1445" s="85" t="inlineStr">
        <is>
          <t>-</t>
        </is>
      </c>
      <c r="K1445" s="90" t="inlineStr">
        <is>
          <t>89, West Agargaon, 
Dhaka-1207</t>
        </is>
      </c>
      <c r="L1445" s="90" t="inlineStr">
        <is>
          <t>Vill: Uttar Mukshudpur, PO: Rahmatpur, Madrasah, PO: Badarganj, Dist: Rangpur</t>
        </is>
      </c>
      <c r="M1445" s="120" t="n">
        <v>1725856614</v>
      </c>
      <c r="N1445" s="88">
        <f>HYPERLINK("mailto:mudabbirkhan99@gmail.com","mudabbirkhan99@gmail.com")</f>
        <v/>
      </c>
      <c r="O1445" s="89" t="n"/>
      <c r="P1445" s="89" t="n"/>
      <c r="Q1445" s="89" t="n"/>
      <c r="R1445" s="89" t="n"/>
      <c r="S1445" s="89" t="n"/>
      <c r="T1445" s="89" t="n"/>
      <c r="U1445" s="89" t="n"/>
      <c r="V1445" s="89" t="n"/>
      <c r="W1445" s="89" t="n"/>
      <c r="X1445" s="89" t="n"/>
      <c r="Y1445" s="89" t="n"/>
      <c r="Z1445" s="89" t="n"/>
      <c r="AA1445" s="89" t="n"/>
      <c r="AB1445" s="89" t="n"/>
    </row>
    <row customHeight="1" ht="15" r="1446" s="161">
      <c r="A1446" s="84" t="n"/>
      <c r="B1446" s="85" t="n">
        <v>1449</v>
      </c>
      <c r="C1446" s="85" t="n"/>
      <c r="D1446" s="86" t="inlineStr">
        <is>
          <t xml:space="preserve">MD. Bokhtiar Uddin
 Mondol </t>
        </is>
      </c>
      <c r="E1446" s="86" t="inlineStr">
        <is>
          <t>111-29-280</t>
        </is>
      </c>
      <c r="F1446" s="49">
        <f>IF((MID(E1446,5,2))="10","ENG",IF((MID(E1446,5,2))="11","BBA",IF((MID(E1446,5,2))="12","MBA(E)",IF((MID(E1446,5,2))="14","MBA",IF((MID(E1446,5,2))="15","CSE",IF((MID(E1446,5,2))="16","CIS",IF((MID(E1446,5,2))="17","MS-MIS",IF((MID(E1446,5,2))="18","B.COM",IF((MID(E1446,5,2))="19","ETE",IF((MID(E1446,5,2))="20","CS",IF((MID(E1446,5,2))="21","MA-ENG(P)",IF((MID(E1446,5,2))="22","MA-ENG(F)",IF((MID(E1446,5,2))="23","TE",IF((MID(E1446,5,2))="24","JMC",IF((MID(E1446,5,2))="25","MS-CSE",IF((MID(E1446,5,2))="26","LLB(H)",IF((MID(E1446,5,2))="27","BRE",IF((MID(E1446,5,2))="28","MSS-JMC",IF((MID(E1446,5,2))="29","PHARMACY",IF((MID(E1446,5,2))="30","ESDM",IF((MID(E1446,5,2))="31","MS-ETE",IF((MID(E1446,5,2))="32","MS-TE",IF((MID(E1446,5,2))="33","EEE",IF((MID(E1446,5,2))="34","NFE",IF((MID(E1446,5,2))="35","SWE",IF((MID(E1446,5,2))="36","LLB(P)",IF((MID(E1446,5,2))="37","LLM(Pre)",IF((MID(E1446,5,2))="38","LLM(F)",IF((MID(E1446,5,2))="39","ICT",IF((MID(E1446,5,2))="40","MTCA",IF((MID(E1446,5,2))="41","MS-PH",IF((MID(E1446,5,2))="42","ARCH",IF((MID(E1446,5,2))="43","THM",IF((MID(E1446,5,2))="44","MS-SWE",IF((MID(E1446,5,2))="45","ENTRE",IF((MID(E1446,5,2))="46","M-PHARM",IF((MID(E1446,5,2))="47","CIVIL-ENG",0)))))))))))))))))))))))))))))))))))))</f>
        <v/>
      </c>
      <c r="G1446" s="90">
        <f>IF((LEFT(E1446,3))="063","Fall-2006",IF((LEFT(E1446,3))="071","Spring-2007",IF((LEFT(E1446,3))="072","Summer-2007",IF((LEFT(E1446,3))="073","Fall-2007",IF((LEFT(E1446,3))="081","Spring-2008",IF((LEFT(E1446,3))="082","Summer-2008",IF((LEFT(E1446,3))="083","Fall-2008",IF((LEFT(E1446,3))="091","Spring-2009",IF((LEFT(E1446,3))="092","Summer-2009",IF((LEFT(E1446,3))="093","Fall-2009",IF((LEFT(E1446,3))="101","Spring-2010",IF((LEFT(E1446,3))="102","Summer-2010",IF((LEFT(E1446,3))="103","Fall-2010",IF((LEFT(E1446,3))="111","Spring-2011",IF((LEFT(E1446,3))="112","Summer-2011",IF((LEFT(E1446,3))="113","Fall-2011",IF((LEFT(E1446,3))="121","Spring-2012",IF((LEFT(E1446,3))="122","Summer-2012",IF((LEFT(E1446,3))="123","Fall-2012",IF((LEFT(E1446,3))="131","Spring-2013",IF((LEFT(E1446,3))="132","Summer-2013",IF((LEFT(E1446,3))="133","Fall-2013",IF((LEFT(E1446,3))="141","Spring-2014",IF((LEFT(E1446,3))="142","Summer-2014",IF((LEFT(E1446,3))="143","Fall-2014",0)))))))))))))))))))))))))</f>
        <v/>
      </c>
      <c r="H1446" s="85" t="inlineStr">
        <is>
          <t>Fall-2014</t>
        </is>
      </c>
      <c r="I1446" s="85" t="inlineStr">
        <is>
          <t>-</t>
        </is>
      </c>
      <c r="J1446" s="85" t="inlineStr">
        <is>
          <t>-</t>
        </is>
      </c>
      <c r="K1446" s="90" t="inlineStr">
        <is>
          <t>30/1, Sukrabad, 
Dhanmondi-1215</t>
        </is>
      </c>
      <c r="L1446" s="90" t="inlineStr">
        <is>
          <t>Noymile, Shajahanpur, Bogra</t>
        </is>
      </c>
      <c r="M1446" s="120" t="n">
        <v>1745367806</v>
      </c>
      <c r="N1446" s="88">
        <f>HYPERLINK("mailto:mondol129-280@diu.edu.bd","mondol129-280@diu.edu.bd")</f>
        <v/>
      </c>
      <c r="O1446" s="89" t="n"/>
      <c r="P1446" s="89" t="n"/>
      <c r="Q1446" s="89" t="n"/>
      <c r="R1446" s="89" t="n"/>
      <c r="S1446" s="89" t="n"/>
      <c r="T1446" s="89" t="n"/>
      <c r="U1446" s="89" t="n"/>
      <c r="V1446" s="89" t="n"/>
      <c r="W1446" s="89" t="n"/>
      <c r="X1446" s="89" t="n"/>
      <c r="Y1446" s="89" t="n"/>
      <c r="Z1446" s="89" t="n"/>
      <c r="AA1446" s="89" t="n"/>
      <c r="AB1446" s="89" t="n"/>
    </row>
    <row customHeight="1" ht="15" r="1447" s="161">
      <c r="A1447" s="84" t="n"/>
      <c r="B1447" s="85" t="n">
        <v>1450</v>
      </c>
      <c r="C1447" s="85" t="n"/>
      <c r="D1447" s="86" t="inlineStr">
        <is>
          <t>Surayia Mostafa</t>
        </is>
      </c>
      <c r="E1447" s="86" t="inlineStr">
        <is>
          <t>112-10-723</t>
        </is>
      </c>
      <c r="F1447" s="49">
        <f>IF((MID(E1447,5,2))="10","ENG",IF((MID(E1447,5,2))="11","BBA",IF((MID(E1447,5,2))="12","MBA(E)",IF((MID(E1447,5,2))="14","MBA",IF((MID(E1447,5,2))="15","CSE",IF((MID(E1447,5,2))="16","CIS",IF((MID(E1447,5,2))="17","MS-MIS",IF((MID(E1447,5,2))="18","B.COM",IF((MID(E1447,5,2))="19","ETE",IF((MID(E1447,5,2))="20","CS",IF((MID(E1447,5,2))="21","MA-ENG(P)",IF((MID(E1447,5,2))="22","MA-ENG(F)",IF((MID(E1447,5,2))="23","TE",IF((MID(E1447,5,2))="24","JMC",IF((MID(E1447,5,2))="25","MS-CSE",IF((MID(E1447,5,2))="26","LLB(H)",IF((MID(E1447,5,2))="27","BRE",IF((MID(E1447,5,2))="28","MSS-JMC",IF((MID(E1447,5,2))="29","PHARMACY",IF((MID(E1447,5,2))="30","ESDM",IF((MID(E1447,5,2))="31","MS-ETE",IF((MID(E1447,5,2))="32","MS-TE",IF((MID(E1447,5,2))="33","EEE",IF((MID(E1447,5,2))="34","NFE",IF((MID(E1447,5,2))="35","SWE",IF((MID(E1447,5,2))="36","LLB(P)",IF((MID(E1447,5,2))="37","LLM(Pre)",IF((MID(E1447,5,2))="38","LLM(F)",IF((MID(E1447,5,2))="39","ICT",IF((MID(E1447,5,2))="40","MTCA",IF((MID(E1447,5,2))="41","MS-PH",IF((MID(E1447,5,2))="42","ARCH",IF((MID(E1447,5,2))="43","THM",IF((MID(E1447,5,2))="44","MS-SWE",IF((MID(E1447,5,2))="45","ENTRE",IF((MID(E1447,5,2))="46","M-PHARM",IF((MID(E1447,5,2))="47","CIVIL-ENG",0)))))))))))))))))))))))))))))))))))))</f>
        <v/>
      </c>
      <c r="G1447" s="90">
        <f>IF((LEFT(E1447,3))="063","Fall-2006",IF((LEFT(E1447,3))="071","Spring-2007",IF((LEFT(E1447,3))="072","Summer-2007",IF((LEFT(E1447,3))="073","Fall-2007",IF((LEFT(E1447,3))="081","Spring-2008",IF((LEFT(E1447,3))="082","Summer-2008",IF((LEFT(E1447,3))="083","Fall-2008",IF((LEFT(E1447,3))="091","Spring-2009",IF((LEFT(E1447,3))="092","Summer-2009",IF((LEFT(E1447,3))="093","Fall-2009",IF((LEFT(E1447,3))="101","Spring-2010",IF((LEFT(E1447,3))="102","Summer-2010",IF((LEFT(E1447,3))="103","Fall-2010",IF((LEFT(E1447,3))="111","Spring-2011",IF((LEFT(E1447,3))="112","Summer-2011",IF((LEFT(E1447,3))="113","Fall-2011",IF((LEFT(E1447,3))="121","Spring-2012",IF((LEFT(E1447,3))="122","Summer-2012",IF((LEFT(E1447,3))="123","Fall-2012",IF((LEFT(E1447,3))="131","Spring-2013",IF((LEFT(E1447,3))="132","Summer-2013",IF((LEFT(E1447,3))="133","Fall-2013",IF((LEFT(E1447,3))="141","Spring-2014",IF((LEFT(E1447,3))="142","Summer-2014",IF((LEFT(E1447,3))="143","Fall-2014",0)))))))))))))))))))))))))</f>
        <v/>
      </c>
      <c r="H1447" s="85" t="inlineStr">
        <is>
          <t>Fall-2014</t>
        </is>
      </c>
      <c r="I1447" s="85" t="inlineStr">
        <is>
          <t>Daffodil International University</t>
        </is>
      </c>
      <c r="J1447" s="85" t="inlineStr">
        <is>
          <t>Asst. Administrative
 Officer</t>
        </is>
      </c>
      <c r="K1447" s="85" t="inlineStr">
        <is>
          <t>93, Katlapur, Savar-1340</t>
        </is>
      </c>
      <c r="L1447" s="85" t="inlineStr">
        <is>
          <t>93, Katlapur, Savar-
1340</t>
        </is>
      </c>
      <c r="M1447" s="91" t="n">
        <v>1621655899</v>
      </c>
      <c r="N1447" s="92">
        <f>HYPERLINK("mailto:suraiyam12@gmail.com","suraiyam12@gmail.com")</f>
        <v/>
      </c>
      <c r="O1447" s="89" t="n"/>
      <c r="P1447" s="89" t="n"/>
      <c r="Q1447" s="89" t="n"/>
      <c r="R1447" s="89" t="n"/>
      <c r="S1447" s="89" t="n"/>
      <c r="T1447" s="89" t="n"/>
      <c r="U1447" s="89" t="n"/>
      <c r="V1447" s="89" t="n"/>
      <c r="W1447" s="89" t="n"/>
      <c r="X1447" s="89" t="n"/>
      <c r="Y1447" s="89" t="n"/>
      <c r="Z1447" s="89" t="n"/>
      <c r="AA1447" s="89" t="n"/>
      <c r="AB1447" s="89" t="n"/>
    </row>
    <row customHeight="1" ht="15" r="1448" s="161">
      <c r="A1448" s="84" t="n"/>
      <c r="B1448" s="85" t="n">
        <v>1451</v>
      </c>
      <c r="C1448" s="85" t="n"/>
      <c r="D1448" s="86" t="inlineStr">
        <is>
          <t xml:space="preserve">Shamima Nasrin
 Khan </t>
        </is>
      </c>
      <c r="E1448" s="86" t="inlineStr">
        <is>
          <t>111-27-202</t>
        </is>
      </c>
      <c r="F1448" s="49">
        <f>IF((MID(E1448,5,2))="10","ENG",IF((MID(E1448,5,2))="11","BBA",IF((MID(E1448,5,2))="12","MBA(E)",IF((MID(E1448,5,2))="14","MBA",IF((MID(E1448,5,2))="15","CSE",IF((MID(E1448,5,2))="16","CIS",IF((MID(E1448,5,2))="17","MS-MIS",IF((MID(E1448,5,2))="18","B.COM",IF((MID(E1448,5,2))="19","ETE",IF((MID(E1448,5,2))="20","CS",IF((MID(E1448,5,2))="21","MA-ENG(P)",IF((MID(E1448,5,2))="22","MA-ENG(F)",IF((MID(E1448,5,2))="23","TE",IF((MID(E1448,5,2))="24","JMC",IF((MID(E1448,5,2))="25","MS-CSE",IF((MID(E1448,5,2))="26","LLB(H)",IF((MID(E1448,5,2))="27","BRE",IF((MID(E1448,5,2))="28","MSS-JMC",IF((MID(E1448,5,2))="29","PHARMACY",IF((MID(E1448,5,2))="30","ESDM",IF((MID(E1448,5,2))="31","MS-ETE",IF((MID(E1448,5,2))="32","MS-TE",IF((MID(E1448,5,2))="33","EEE",IF((MID(E1448,5,2))="34","NFE",IF((MID(E1448,5,2))="35","SWE",IF((MID(E1448,5,2))="36","LLB(P)",IF((MID(E1448,5,2))="37","LLM(Pre)",IF((MID(E1448,5,2))="38","LLM(F)",IF((MID(E1448,5,2))="39","ICT",IF((MID(E1448,5,2))="40","MTCA",IF((MID(E1448,5,2))="41","MS-PH",IF((MID(E1448,5,2))="42","ARCH",IF((MID(E1448,5,2))="43","THM",IF((MID(E1448,5,2))="44","MS-SWE",IF((MID(E1448,5,2))="45","ENTRE",IF((MID(E1448,5,2))="46","M-PHARM",IF((MID(E1448,5,2))="47","CIVIL-ENG",0)))))))))))))))))))))))))))))))))))))</f>
        <v/>
      </c>
      <c r="G1448" s="90">
        <f>IF((LEFT(E1448,3))="063","Fall-2006",IF((LEFT(E1448,3))="071","Spring-2007",IF((LEFT(E1448,3))="072","Summer-2007",IF((LEFT(E1448,3))="073","Fall-2007",IF((LEFT(E1448,3))="081","Spring-2008",IF((LEFT(E1448,3))="082","Summer-2008",IF((LEFT(E1448,3))="083","Fall-2008",IF((LEFT(E1448,3))="091","Spring-2009",IF((LEFT(E1448,3))="092","Summer-2009",IF((LEFT(E1448,3))="093","Fall-2009",IF((LEFT(E1448,3))="101","Spring-2010",IF((LEFT(E1448,3))="102","Summer-2010",IF((LEFT(E1448,3))="103","Fall-2010",IF((LEFT(E1448,3))="111","Spring-2011",IF((LEFT(E1448,3))="112","Summer-2011",IF((LEFT(E1448,3))="113","Fall-2011",IF((LEFT(E1448,3))="121","Spring-2012",IF((LEFT(E1448,3))="122","Summer-2012",IF((LEFT(E1448,3))="123","Fall-2012",IF((LEFT(E1448,3))="131","Spring-2013",IF((LEFT(E1448,3))="132","Summer-2013",IF((LEFT(E1448,3))="133","Fall-2013",IF((LEFT(E1448,3))="141","Spring-2014",IF((LEFT(E1448,3))="142","Summer-2014",IF((LEFT(E1448,3))="143","Fall-2014",0)))))))))))))))))))))))))</f>
        <v/>
      </c>
      <c r="H1448" s="85" t="inlineStr">
        <is>
          <t>Fall-2014</t>
        </is>
      </c>
      <c r="I1448" s="85" t="inlineStr">
        <is>
          <t>-</t>
        </is>
      </c>
      <c r="J1448" s="85" t="inlineStr">
        <is>
          <t>-</t>
        </is>
      </c>
      <c r="K1448" s="90" t="inlineStr">
        <is>
          <t>200/13 East Agargaon
 Sherebangla Nagar 1207</t>
        </is>
      </c>
      <c r="L1448" s="90" t="inlineStr">
        <is>
          <t>200/13 East Agargaon Sherebangla Nagar 1207</t>
        </is>
      </c>
      <c r="M1448" s="120" t="n">
        <v>1962809146</v>
      </c>
      <c r="N1448" s="88">
        <f>HYPERLINK("mailto:shamimanasrinkhan@gmail.com","shamimanasrinkhan@gmail.com")</f>
        <v/>
      </c>
      <c r="O1448" s="89" t="n"/>
      <c r="P1448" s="89" t="n"/>
      <c r="Q1448" s="89" t="n"/>
      <c r="R1448" s="89" t="n"/>
      <c r="S1448" s="89" t="n"/>
      <c r="T1448" s="89" t="n"/>
      <c r="U1448" s="89" t="n"/>
      <c r="V1448" s="89" t="n"/>
      <c r="W1448" s="89" t="n"/>
      <c r="X1448" s="89" t="n"/>
      <c r="Y1448" s="89" t="n"/>
      <c r="Z1448" s="89" t="n"/>
      <c r="AA1448" s="89" t="n"/>
      <c r="AB1448" s="89" t="n"/>
    </row>
    <row customHeight="1" ht="15" r="1449" s="161">
      <c r="A1449" s="84" t="n"/>
      <c r="B1449" s="85" t="n">
        <v>1452</v>
      </c>
      <c r="C1449" s="85" t="n"/>
      <c r="D1449" s="86" t="inlineStr">
        <is>
          <t>Md. Shoeb Hossain</t>
        </is>
      </c>
      <c r="E1449" s="86" t="inlineStr">
        <is>
          <t>113-23-2702</t>
        </is>
      </c>
      <c r="F1449" s="49">
        <f>IF((MID(E1449,5,2))="10","ENG",IF((MID(E1449,5,2))="11","BBA",IF((MID(E1449,5,2))="12","MBA(E)",IF((MID(E1449,5,2))="14","MBA",IF((MID(E1449,5,2))="15","CSE",IF((MID(E1449,5,2))="16","CIS",IF((MID(E1449,5,2))="17","MS-MIS",IF((MID(E1449,5,2))="18","B.COM",IF((MID(E1449,5,2))="19","ETE",IF((MID(E1449,5,2))="20","CS",IF((MID(E1449,5,2))="21","MA-ENG(P)",IF((MID(E1449,5,2))="22","MA-ENG(F)",IF((MID(E1449,5,2))="23","TE",IF((MID(E1449,5,2))="24","JMC",IF((MID(E1449,5,2))="25","MS-CSE",IF((MID(E1449,5,2))="26","LLB(H)",IF((MID(E1449,5,2))="27","BRE",IF((MID(E1449,5,2))="28","MSS-JMC",IF((MID(E1449,5,2))="29","PHARMACY",IF((MID(E1449,5,2))="30","ESDM",IF((MID(E1449,5,2))="31","MS-ETE",IF((MID(E1449,5,2))="32","MS-TE",IF((MID(E1449,5,2))="33","EEE",IF((MID(E1449,5,2))="34","NFE",IF((MID(E1449,5,2))="35","SWE",IF((MID(E1449,5,2))="36","LLB(P)",IF((MID(E1449,5,2))="37","LLM(Pre)",IF((MID(E1449,5,2))="38","LLM(F)",IF((MID(E1449,5,2))="39","ICT",IF((MID(E1449,5,2))="40","MTCA",IF((MID(E1449,5,2))="41","MS-PH",IF((MID(E1449,5,2))="42","ARCH",IF((MID(E1449,5,2))="43","THM",IF((MID(E1449,5,2))="44","MS-SWE",IF((MID(E1449,5,2))="45","ENTRE",IF((MID(E1449,5,2))="46","M-PHARM",IF((MID(E1449,5,2))="47","CIVIL-ENG",0)))))))))))))))))))))))))))))))))))))</f>
        <v/>
      </c>
      <c r="G1449" s="90">
        <f>IF((LEFT(E1449,3))="063","Fall-2006",IF((LEFT(E1449,3))="071","Spring-2007",IF((LEFT(E1449,3))="072","Summer-2007",IF((LEFT(E1449,3))="073","Fall-2007",IF((LEFT(E1449,3))="081","Spring-2008",IF((LEFT(E1449,3))="082","Summer-2008",IF((LEFT(E1449,3))="083","Fall-2008",IF((LEFT(E1449,3))="091","Spring-2009",IF((LEFT(E1449,3))="092","Summer-2009",IF((LEFT(E1449,3))="093","Fall-2009",IF((LEFT(E1449,3))="101","Spring-2010",IF((LEFT(E1449,3))="102","Summer-2010",IF((LEFT(E1449,3))="103","Fall-2010",IF((LEFT(E1449,3))="111","Spring-2011",IF((LEFT(E1449,3))="112","Summer-2011",IF((LEFT(E1449,3))="113","Fall-2011",IF((LEFT(E1449,3))="121","Spring-2012",IF((LEFT(E1449,3))="122","Summer-2012",IF((LEFT(E1449,3))="123","Fall-2012",IF((LEFT(E1449,3))="131","Spring-2013",IF((LEFT(E1449,3))="132","Summer-2013",IF((LEFT(E1449,3))="133","Fall-2013",IF((LEFT(E1449,3))="141","Spring-2014",IF((LEFT(E1449,3))="142","Summer-2014",IF((LEFT(E1449,3))="143","Fall-2014",0)))))))))))))))))))))))))</f>
        <v/>
      </c>
      <c r="H1449" s="85" t="inlineStr">
        <is>
          <t>Fall-2015</t>
        </is>
      </c>
      <c r="I1449" s="85" t="inlineStr">
        <is>
          <t>Unison Design Knittwear LTD. Narayanganj</t>
        </is>
      </c>
      <c r="J1449" s="85" t="inlineStr">
        <is>
          <t>Production Coordinate Officer</t>
        </is>
      </c>
      <c r="K1449" s="85" t="inlineStr">
        <is>
          <t>Chakulia High School,
 Savar, Dhaka</t>
        </is>
      </c>
      <c r="L1449" s="85" t="inlineStr">
        <is>
          <t>Vill: Basudeb Bari, PO: Terochree, UP: Ghior, Dist: Manikganj</t>
        </is>
      </c>
      <c r="M1449" s="91" t="n">
        <v>1868369439</v>
      </c>
      <c r="N1449" s="92">
        <f>HYPERLINK("mailto:shoeb131094@gmail.com","shoeb131094@gmail.com")</f>
        <v/>
      </c>
      <c r="O1449" s="89" t="n"/>
      <c r="P1449" s="89" t="n"/>
      <c r="Q1449" s="89" t="n"/>
      <c r="R1449" s="89" t="n"/>
      <c r="S1449" s="89" t="n"/>
      <c r="T1449" s="89" t="n"/>
      <c r="U1449" s="89" t="n"/>
      <c r="V1449" s="89" t="n"/>
      <c r="W1449" s="89" t="n"/>
      <c r="X1449" s="89" t="n"/>
      <c r="Y1449" s="89" t="n"/>
      <c r="Z1449" s="89" t="n"/>
      <c r="AA1449" s="89" t="n"/>
      <c r="AB1449" s="89" t="n"/>
    </row>
    <row customHeight="1" ht="15" r="1450" s="161">
      <c r="A1450" s="84" t="n"/>
      <c r="B1450" s="85" t="n">
        <v>1453</v>
      </c>
      <c r="C1450" s="85" t="n"/>
      <c r="D1450" s="86" t="inlineStr">
        <is>
          <t xml:space="preserve">Md. Wali Ul Islam </t>
        </is>
      </c>
      <c r="E1450" s="86" t="inlineStr">
        <is>
          <t>113-23-2687</t>
        </is>
      </c>
      <c r="F1450" s="49">
        <f>IF((MID(E1450,5,2))="10","ENG",IF((MID(E1450,5,2))="11","BBA",IF((MID(E1450,5,2))="12","MBA(E)",IF((MID(E1450,5,2))="14","MBA",IF((MID(E1450,5,2))="15","CSE",IF((MID(E1450,5,2))="16","CIS",IF((MID(E1450,5,2))="17","MS-MIS",IF((MID(E1450,5,2))="18","B.COM",IF((MID(E1450,5,2))="19","ETE",IF((MID(E1450,5,2))="20","CS",IF((MID(E1450,5,2))="21","MA-ENG(P)",IF((MID(E1450,5,2))="22","MA-ENG(F)",IF((MID(E1450,5,2))="23","TE",IF((MID(E1450,5,2))="24","JMC",IF((MID(E1450,5,2))="25","MS-CSE",IF((MID(E1450,5,2))="26","LLB(H)",IF((MID(E1450,5,2))="27","BRE",IF((MID(E1450,5,2))="28","MSS-JMC",IF((MID(E1450,5,2))="29","PHARMACY",IF((MID(E1450,5,2))="30","ESDM",IF((MID(E1450,5,2))="31","MS-ETE",IF((MID(E1450,5,2))="32","MS-TE",IF((MID(E1450,5,2))="33","EEE",IF((MID(E1450,5,2))="34","NFE",IF((MID(E1450,5,2))="35","SWE",IF((MID(E1450,5,2))="36","LLB(P)",IF((MID(E1450,5,2))="37","LLM(Pre)",IF((MID(E1450,5,2))="38","LLM(F)",IF((MID(E1450,5,2))="39","ICT",IF((MID(E1450,5,2))="40","MTCA",IF((MID(E1450,5,2))="41","MS-PH",IF((MID(E1450,5,2))="42","ARCH",IF((MID(E1450,5,2))="43","THM",IF((MID(E1450,5,2))="44","MS-SWE",IF((MID(E1450,5,2))="45","ENTRE",IF((MID(E1450,5,2))="46","M-PHARM",IF((MID(E1450,5,2))="47","CIVIL-ENG",0)))))))))))))))))))))))))))))))))))))</f>
        <v/>
      </c>
      <c r="G1450" s="90">
        <f>IF((LEFT(E1450,3))="063","Fall-2006",IF((LEFT(E1450,3))="071","Spring-2007",IF((LEFT(E1450,3))="072","Summer-2007",IF((LEFT(E1450,3))="073","Fall-2007",IF((LEFT(E1450,3))="081","Spring-2008",IF((LEFT(E1450,3))="082","Summer-2008",IF((LEFT(E1450,3))="083","Fall-2008",IF((LEFT(E1450,3))="091","Spring-2009",IF((LEFT(E1450,3))="092","Summer-2009",IF((LEFT(E1450,3))="093","Fall-2009",IF((LEFT(E1450,3))="101","Spring-2010",IF((LEFT(E1450,3))="102","Summer-2010",IF((LEFT(E1450,3))="103","Fall-2010",IF((LEFT(E1450,3))="111","Spring-2011",IF((LEFT(E1450,3))="112","Summer-2011",IF((LEFT(E1450,3))="113","Fall-2011",IF((LEFT(E1450,3))="121","Spring-2012",IF((LEFT(E1450,3))="122","Summer-2012",IF((LEFT(E1450,3))="123","Fall-2012",IF((LEFT(E1450,3))="131","Spring-2013",IF((LEFT(E1450,3))="132","Summer-2013",IF((LEFT(E1450,3))="133","Fall-2013",IF((LEFT(E1450,3))="141","Spring-2014",IF((LEFT(E1450,3))="142","Summer-2014",IF((LEFT(E1450,3))="143","Fall-2014",0)))))))))))))))))))))))))</f>
        <v/>
      </c>
      <c r="H1450" s="85" t="inlineStr">
        <is>
          <t>Fall-2015</t>
        </is>
      </c>
      <c r="I1450" s="85" t="inlineStr">
        <is>
          <t>-</t>
        </is>
      </c>
      <c r="J1450" s="85" t="inlineStr">
        <is>
          <t>-</t>
        </is>
      </c>
      <c r="K1450" s="90" t="inlineStr">
        <is>
          <t>House no: 14, Block: E, Zakir
 Hossain Road, Mohammadpur,
 Dhaka</t>
        </is>
      </c>
      <c r="L1450" s="90" t="inlineStr">
        <is>
          <t>Vill: Tajpur, PO: Nakirpur, Thana: Badalgahi, Dist: Naogaon</t>
        </is>
      </c>
      <c r="M1450" s="120" t="n">
        <v>1723874411</v>
      </c>
      <c r="N1450" s="88">
        <f>HYPERLINK("mailto:waliul.rasel99@gmail.com","waliul.rasel99@gmail.com")</f>
        <v/>
      </c>
      <c r="O1450" s="89" t="n"/>
      <c r="P1450" s="89" t="n"/>
      <c r="Q1450" s="89" t="n"/>
      <c r="R1450" s="89" t="n"/>
      <c r="S1450" s="89" t="n"/>
      <c r="T1450" s="89" t="n"/>
      <c r="U1450" s="89" t="n"/>
      <c r="V1450" s="89" t="n"/>
      <c r="W1450" s="89" t="n"/>
      <c r="X1450" s="89" t="n"/>
      <c r="Y1450" s="89" t="n"/>
      <c r="Z1450" s="89" t="n"/>
      <c r="AA1450" s="89" t="n"/>
      <c r="AB1450" s="89" t="n"/>
    </row>
    <row customHeight="1" ht="15" r="1451" s="161">
      <c r="A1451" s="84" t="n"/>
      <c r="B1451" s="85" t="n">
        <v>1454</v>
      </c>
      <c r="C1451" s="85" t="n"/>
      <c r="D1451" s="86" t="inlineStr">
        <is>
          <t>Mahmudur Rahman</t>
        </is>
      </c>
      <c r="E1451" s="86" t="inlineStr">
        <is>
          <t>123-15-2066</t>
        </is>
      </c>
      <c r="F1451" s="49">
        <f>IF((MID(E1451,5,2))="10","ENG",IF((MID(E1451,5,2))="11","BBA",IF((MID(E1451,5,2))="12","MBA(E)",IF((MID(E1451,5,2))="14","MBA",IF((MID(E1451,5,2))="15","CSE",IF((MID(E1451,5,2))="16","CIS",IF((MID(E1451,5,2))="17","MS-MIS",IF((MID(E1451,5,2))="18","B.COM",IF((MID(E1451,5,2))="19","ETE",IF((MID(E1451,5,2))="20","CS",IF((MID(E1451,5,2))="21","MA-ENG(P)",IF((MID(E1451,5,2))="22","MA-ENG(F)",IF((MID(E1451,5,2))="23","TE",IF((MID(E1451,5,2))="24","JMC",IF((MID(E1451,5,2))="25","MS-CSE",IF((MID(E1451,5,2))="26","LLB(H)",IF((MID(E1451,5,2))="27","BRE",IF((MID(E1451,5,2))="28","MSS-JMC",IF((MID(E1451,5,2))="29","PHARMACY",IF((MID(E1451,5,2))="30","ESDM",IF((MID(E1451,5,2))="31","MS-ETE",IF((MID(E1451,5,2))="32","MS-TE",IF((MID(E1451,5,2))="33","EEE",IF((MID(E1451,5,2))="34","NFE",IF((MID(E1451,5,2))="35","SWE",IF((MID(E1451,5,2))="36","LLB(P)",IF((MID(E1451,5,2))="37","LLM(Pre)",IF((MID(E1451,5,2))="38","LLM(F)",IF((MID(E1451,5,2))="39","ICT",IF((MID(E1451,5,2))="40","MTCA",IF((MID(E1451,5,2))="41","MS-PH",IF((MID(E1451,5,2))="42","ARCH",IF((MID(E1451,5,2))="43","THM",IF((MID(E1451,5,2))="44","MS-SWE",IF((MID(E1451,5,2))="45","ENTRE",IF((MID(E1451,5,2))="46","M-PHARM",IF((MID(E1451,5,2))="47","CIVIL-ENG",0)))))))))))))))))))))))))))))))))))))</f>
        <v/>
      </c>
      <c r="G1451" s="90">
        <f>IF((LEFT(E1451,3))="063","Fall-2006",IF((LEFT(E1451,3))="071","Spring-2007",IF((LEFT(E1451,3))="072","Summer-2007",IF((LEFT(E1451,3))="073","Fall-2007",IF((LEFT(E1451,3))="081","Spring-2008",IF((LEFT(E1451,3))="082","Summer-2008",IF((LEFT(E1451,3))="083","Fall-2008",IF((LEFT(E1451,3))="091","Spring-2009",IF((LEFT(E1451,3))="092","Summer-2009",IF((LEFT(E1451,3))="093","Fall-2009",IF((LEFT(E1451,3))="101","Spring-2010",IF((LEFT(E1451,3))="102","Summer-2010",IF((LEFT(E1451,3))="103","Fall-2010",IF((LEFT(E1451,3))="111","Spring-2011",IF((LEFT(E1451,3))="112","Summer-2011",IF((LEFT(E1451,3))="113","Fall-2011",IF((LEFT(E1451,3))="121","Spring-2012",IF((LEFT(E1451,3))="122","Summer-2012",IF((LEFT(E1451,3))="123","Fall-2012",IF((LEFT(E1451,3))="131","Spring-2013",IF((LEFT(E1451,3))="132","Summer-2013",IF((LEFT(E1451,3))="133","Fall-2013",IF((LEFT(E1451,3))="141","Spring-2014",IF((LEFT(E1451,3))="142","Summer-2014",IF((LEFT(E1451,3))="143","Fall-2014",0)))))))))))))))))))))))))</f>
        <v/>
      </c>
      <c r="H1451" s="85" t="inlineStr">
        <is>
          <t>Fall-2015</t>
        </is>
      </c>
      <c r="I1451" s="85" t="inlineStr">
        <is>
          <t>-</t>
        </is>
      </c>
      <c r="J1451" s="85" t="inlineStr">
        <is>
          <t>-</t>
        </is>
      </c>
      <c r="K1451" s="90" t="inlineStr">
        <is>
          <t>1 no. Paribagh, 9th 
floor-B, Poribagh, Dhaka</t>
        </is>
      </c>
      <c r="L1451" s="90" t="inlineStr">
        <is>
          <t>1 no. Paribagh, 9th floor-B, Poribagh, Dhaka</t>
        </is>
      </c>
      <c r="M1451" s="120" t="n">
        <v>1921392111</v>
      </c>
      <c r="N1451" s="88">
        <f>HYPERLINK("mailto:mahmudurrahman2066@diu.edu.bd","mahmudurrahman2066@diu.edu.bd")</f>
        <v/>
      </c>
      <c r="O1451" s="89" t="n"/>
      <c r="P1451" s="89" t="n"/>
      <c r="Q1451" s="89" t="n"/>
      <c r="R1451" s="89" t="n"/>
      <c r="S1451" s="89" t="n"/>
      <c r="T1451" s="89" t="n"/>
      <c r="U1451" s="89" t="n"/>
      <c r="V1451" s="89" t="n"/>
      <c r="W1451" s="89" t="n"/>
      <c r="X1451" s="89" t="n"/>
      <c r="Y1451" s="89" t="n"/>
      <c r="Z1451" s="89" t="n"/>
      <c r="AA1451" s="89" t="n"/>
      <c r="AB1451" s="89" t="n"/>
    </row>
    <row customHeight="1" ht="15" r="1452" s="161">
      <c r="A1452" s="84" t="n"/>
      <c r="B1452" s="85" t="n">
        <v>1455</v>
      </c>
      <c r="C1452" s="85" t="n"/>
      <c r="D1452" s="86" t="inlineStr">
        <is>
          <t>Yeasir Arafat</t>
        </is>
      </c>
      <c r="E1452" s="86" t="inlineStr">
        <is>
          <t>063-23-270</t>
        </is>
      </c>
      <c r="F1452" s="49">
        <f>IF((MID(E1452,5,2))="10","ENG",IF((MID(E1452,5,2))="11","BBA",IF((MID(E1452,5,2))="12","MBA(E)",IF((MID(E1452,5,2))="14","MBA",IF((MID(E1452,5,2))="15","CSE",IF((MID(E1452,5,2))="16","CIS",IF((MID(E1452,5,2))="17","MS-MIS",IF((MID(E1452,5,2))="18","B.COM",IF((MID(E1452,5,2))="19","ETE",IF((MID(E1452,5,2))="20","CS",IF((MID(E1452,5,2))="21","MA-ENG(P)",IF((MID(E1452,5,2))="22","MA-ENG(F)",IF((MID(E1452,5,2))="23","TE",IF((MID(E1452,5,2))="24","JMC",IF((MID(E1452,5,2))="25","MS-CSE",IF((MID(E1452,5,2))="26","LLB(H)",IF((MID(E1452,5,2))="27","BRE",IF((MID(E1452,5,2))="28","MSS-JMC",IF((MID(E1452,5,2))="29","PHARMACY",IF((MID(E1452,5,2))="30","ESDM",IF((MID(E1452,5,2))="31","MS-ETE",IF((MID(E1452,5,2))="32","MS-TE",IF((MID(E1452,5,2))="33","EEE",IF((MID(E1452,5,2))="34","NFE",IF((MID(E1452,5,2))="35","SWE",IF((MID(E1452,5,2))="36","LLB(P)",IF((MID(E1452,5,2))="37","LLM(Pre)",IF((MID(E1452,5,2))="38","LLM(F)",IF((MID(E1452,5,2))="39","ICT",IF((MID(E1452,5,2))="40","MTCA",IF((MID(E1452,5,2))="41","MS-PH",IF((MID(E1452,5,2))="42","ARCH",IF((MID(E1452,5,2))="43","THM",IF((MID(E1452,5,2))="44","MS-SWE",IF((MID(E1452,5,2))="45","ENTRE",IF((MID(E1452,5,2))="46","M-PHARM",IF((MID(E1452,5,2))="47","CIVIL-ENG",0)))))))))))))))))))))))))))))))))))))</f>
        <v/>
      </c>
      <c r="G1452" s="90">
        <f>IF((LEFT(E1452,3))="063","Fall-2006",IF((LEFT(E1452,3))="071","Spring-2007",IF((LEFT(E1452,3))="072","Summer-2007",IF((LEFT(E1452,3))="073","Fall-2007",IF((LEFT(E1452,3))="081","Spring-2008",IF((LEFT(E1452,3))="082","Summer-2008",IF((LEFT(E1452,3))="083","Fall-2008",IF((LEFT(E1452,3))="091","Spring-2009",IF((LEFT(E1452,3))="092","Summer-2009",IF((LEFT(E1452,3))="093","Fall-2009",IF((LEFT(E1452,3))="101","Spring-2010",IF((LEFT(E1452,3))="102","Summer-2010",IF((LEFT(E1452,3))="103","Fall-2010",IF((LEFT(E1452,3))="111","Spring-2011",IF((LEFT(E1452,3))="112","Summer-2011",IF((LEFT(E1452,3))="113","Fall-2011",IF((LEFT(E1452,3))="121","Spring-2012",IF((LEFT(E1452,3))="122","Summer-2012",IF((LEFT(E1452,3))="123","Fall-2012",IF((LEFT(E1452,3))="131","Spring-2013",IF((LEFT(E1452,3))="132","Summer-2013",IF((LEFT(E1452,3))="133","Fall-2013",IF((LEFT(E1452,3))="141","Spring-2014",IF((LEFT(E1452,3))="142","Summer-2014",IF((LEFT(E1452,3))="143","Fall-2014",0)))))))))))))))))))))))))</f>
        <v/>
      </c>
      <c r="H1452" s="85" t="inlineStr">
        <is>
          <t>Fall-2014</t>
        </is>
      </c>
      <c r="I1452" s="85" t="inlineStr">
        <is>
          <t>Delta Spinners LTD, Koltapara, Gouripur</t>
        </is>
      </c>
      <c r="J1452" s="85" t="inlineStr">
        <is>
          <t>Maintainace Engineer</t>
        </is>
      </c>
      <c r="K1452" s="85" t="inlineStr">
        <is>
          <t>6/1, Kali Shankar Guha Road,
 Pandith Bari, Mymensingh</t>
        </is>
      </c>
      <c r="L1452" s="85" t="inlineStr">
        <is>
          <t>6/1, Kali Shankar Guha Road, Pandith Bari, Mymensingh</t>
        </is>
      </c>
      <c r="M1452" s="91" t="n">
        <v>1711228688</v>
      </c>
      <c r="N1452" s="92">
        <f>HYPERLINK("mailto:yeasir009@gmail.com","yeasir009@gmail.com")</f>
        <v/>
      </c>
      <c r="O1452" s="89" t="n"/>
      <c r="P1452" s="89" t="n"/>
      <c r="Q1452" s="89" t="n"/>
      <c r="R1452" s="89" t="n"/>
      <c r="S1452" s="89" t="n"/>
      <c r="T1452" s="89" t="n"/>
      <c r="U1452" s="89" t="n"/>
      <c r="V1452" s="89" t="n"/>
      <c r="W1452" s="89" t="n"/>
      <c r="X1452" s="89" t="n"/>
      <c r="Y1452" s="89" t="n"/>
      <c r="Z1452" s="89" t="n"/>
      <c r="AA1452" s="89" t="n"/>
      <c r="AB1452" s="89" t="n"/>
    </row>
    <row customHeight="1" ht="15" r="1453" s="161">
      <c r="A1453" s="84" t="n"/>
      <c r="B1453" s="85" t="n">
        <v>1456</v>
      </c>
      <c r="C1453" s="85" t="n"/>
      <c r="D1453" s="86" t="inlineStr">
        <is>
          <t>Laila Farjana</t>
        </is>
      </c>
      <c r="E1453" s="86" t="inlineStr">
        <is>
          <t>141-14-487</t>
        </is>
      </c>
      <c r="F1453" s="49">
        <f>IF((MID(E1453,5,2))="10","ENG",IF((MID(E1453,5,2))="11","BBA",IF((MID(E1453,5,2))="12","MBA(E)",IF((MID(E1453,5,2))="14","MBA",IF((MID(E1453,5,2))="15","CSE",IF((MID(E1453,5,2))="16","CIS",IF((MID(E1453,5,2))="17","MS-MIS",IF((MID(E1453,5,2))="18","B.COM",IF((MID(E1453,5,2))="19","ETE",IF((MID(E1453,5,2))="20","CS",IF((MID(E1453,5,2))="21","MA-ENG(P)",IF((MID(E1453,5,2))="22","MA-ENG(F)",IF((MID(E1453,5,2))="23","TE",IF((MID(E1453,5,2))="24","JMC",IF((MID(E1453,5,2))="25","MS-CSE",IF((MID(E1453,5,2))="26","LLB(H)",IF((MID(E1453,5,2))="27","BRE",IF((MID(E1453,5,2))="28","MSS-JMC",IF((MID(E1453,5,2))="29","PHARMACY",IF((MID(E1453,5,2))="30","ESDM",IF((MID(E1453,5,2))="31","MS-ETE",IF((MID(E1453,5,2))="32","MS-TE",IF((MID(E1453,5,2))="33","EEE",IF((MID(E1453,5,2))="34","NFE",IF((MID(E1453,5,2))="35","SWE",IF((MID(E1453,5,2))="36","LLB(P)",IF((MID(E1453,5,2))="37","LLM(Pre)",IF((MID(E1453,5,2))="38","LLM(F)",IF((MID(E1453,5,2))="39","ICT",IF((MID(E1453,5,2))="40","MTCA",IF((MID(E1453,5,2))="41","MS-PH",IF((MID(E1453,5,2))="42","ARCH",IF((MID(E1453,5,2))="43","THM",IF((MID(E1453,5,2))="44","MS-SWE",IF((MID(E1453,5,2))="45","ENTRE",IF((MID(E1453,5,2))="46","M-PHARM",IF((MID(E1453,5,2))="47","CIVIL-ENG",0)))))))))))))))))))))))))))))))))))))</f>
        <v/>
      </c>
      <c r="G1453" s="90">
        <f>IF((LEFT(E1453,3))="063","Fall-2006",IF((LEFT(E1453,3))="071","Spring-2007",IF((LEFT(E1453,3))="072","Summer-2007",IF((LEFT(E1453,3))="073","Fall-2007",IF((LEFT(E1453,3))="081","Spring-2008",IF((LEFT(E1453,3))="082","Summer-2008",IF((LEFT(E1453,3))="083","Fall-2008",IF((LEFT(E1453,3))="091","Spring-2009",IF((LEFT(E1453,3))="092","Summer-2009",IF((LEFT(E1453,3))="093","Fall-2009",IF((LEFT(E1453,3))="101","Spring-2010",IF((LEFT(E1453,3))="102","Summer-2010",IF((LEFT(E1453,3))="103","Fall-2010",IF((LEFT(E1453,3))="111","Spring-2011",IF((LEFT(E1453,3))="112","Summer-2011",IF((LEFT(E1453,3))="113","Fall-2011",IF((LEFT(E1453,3))="121","Spring-2012",IF((LEFT(E1453,3))="122","Summer-2012",IF((LEFT(E1453,3))="123","Fall-2012",IF((LEFT(E1453,3))="131","Spring-2013",IF((LEFT(E1453,3))="132","Summer-2013",IF((LEFT(E1453,3))="133","Fall-2013",IF((LEFT(E1453,3))="141","Spring-2014",IF((LEFT(E1453,3))="142","Summer-2014",IF((LEFT(E1453,3))="143","Fall-2014",0)))))))))))))))))))))))))</f>
        <v/>
      </c>
      <c r="H1453" s="77" t="inlineStr">
        <is>
          <t>-</t>
        </is>
      </c>
      <c r="I1453" s="85" t="inlineStr">
        <is>
          <t>-</t>
        </is>
      </c>
      <c r="J1453" s="85" t="inlineStr">
        <is>
          <t>-</t>
        </is>
      </c>
      <c r="K1453" s="90" t="inlineStr">
        <is>
          <t>Building: Rupali(9c) Laic cety
 concord, Khilkhet, Dhaka-1229</t>
        </is>
      </c>
      <c r="L1453" s="90" t="inlineStr">
        <is>
          <t>Vill+PO: Sreerumpur, Thana: Nabinagar, Dist: B.Baria</t>
        </is>
      </c>
      <c r="M1453" s="120" t="n">
        <v>1760691322</v>
      </c>
      <c r="N1453" s="88">
        <f>HYPERLINK("mailto:farjanalailabd@gmail.com","farjanalailabd@gmail.com")</f>
        <v/>
      </c>
      <c r="O1453" s="89" t="n"/>
      <c r="P1453" s="89" t="n"/>
      <c r="Q1453" s="89" t="n"/>
      <c r="R1453" s="89" t="n"/>
      <c r="S1453" s="89" t="n"/>
      <c r="T1453" s="89" t="n"/>
      <c r="U1453" s="89" t="n"/>
      <c r="V1453" s="89" t="n"/>
      <c r="W1453" s="89" t="n"/>
      <c r="X1453" s="89" t="n"/>
      <c r="Y1453" s="89" t="n"/>
      <c r="Z1453" s="89" t="n"/>
      <c r="AA1453" s="89" t="n"/>
      <c r="AB1453" s="89" t="n"/>
    </row>
    <row customHeight="1" ht="15" r="1454" s="161">
      <c r="A1454" s="84" t="n"/>
      <c r="B1454" s="85" t="n">
        <v>1457</v>
      </c>
      <c r="C1454" s="85" t="n"/>
      <c r="D1454" s="86" t="inlineStr">
        <is>
          <t>Nasrin Akter</t>
        </is>
      </c>
      <c r="E1454" s="86" t="inlineStr">
        <is>
          <t>112-26-227</t>
        </is>
      </c>
      <c r="F1454" s="49">
        <f>IF((MID(E1454,5,2))="10","ENG",IF((MID(E1454,5,2))="11","BBA",IF((MID(E1454,5,2))="12","MBA(E)",IF((MID(E1454,5,2))="14","MBA",IF((MID(E1454,5,2))="15","CSE",IF((MID(E1454,5,2))="16","CIS",IF((MID(E1454,5,2))="17","MS-MIS",IF((MID(E1454,5,2))="18","B.COM",IF((MID(E1454,5,2))="19","ETE",IF((MID(E1454,5,2))="20","CS",IF((MID(E1454,5,2))="21","MA-ENG(P)",IF((MID(E1454,5,2))="22","MA-ENG(F)",IF((MID(E1454,5,2))="23","TE",IF((MID(E1454,5,2))="24","JMC",IF((MID(E1454,5,2))="25","MS-CSE",IF((MID(E1454,5,2))="26","LLB(H)",IF((MID(E1454,5,2))="27","BRE",IF((MID(E1454,5,2))="28","MSS-JMC",IF((MID(E1454,5,2))="29","PHARMACY",IF((MID(E1454,5,2))="30","ESDM",IF((MID(E1454,5,2))="31","MS-ETE",IF((MID(E1454,5,2))="32","MS-TE",IF((MID(E1454,5,2))="33","EEE",IF((MID(E1454,5,2))="34","NFE",IF((MID(E1454,5,2))="35","SWE",IF((MID(E1454,5,2))="36","LLB(P)",IF((MID(E1454,5,2))="37","LLM(Pre)",IF((MID(E1454,5,2))="38","LLM(F)",IF((MID(E1454,5,2))="39","ICT",IF((MID(E1454,5,2))="40","MTCA",IF((MID(E1454,5,2))="41","MS-PH",IF((MID(E1454,5,2))="42","ARCH",IF((MID(E1454,5,2))="43","THM",IF((MID(E1454,5,2))="44","MS-SWE",IF((MID(E1454,5,2))="45","ENTRE",IF((MID(E1454,5,2))="46","M-PHARM",IF((MID(E1454,5,2))="47","CIVIL-ENG",0)))))))))))))))))))))))))))))))))))))</f>
        <v/>
      </c>
      <c r="G1454" s="90">
        <f>IF((LEFT(E1454,3))="063","Fall-2006",IF((LEFT(E1454,3))="071","Spring-2007",IF((LEFT(E1454,3))="072","Summer-2007",IF((LEFT(E1454,3))="073","Fall-2007",IF((LEFT(E1454,3))="081","Spring-2008",IF((LEFT(E1454,3))="082","Summer-2008",IF((LEFT(E1454,3))="083","Fall-2008",IF((LEFT(E1454,3))="091","Spring-2009",IF((LEFT(E1454,3))="092","Summer-2009",IF((LEFT(E1454,3))="093","Fall-2009",IF((LEFT(E1454,3))="101","Spring-2010",IF((LEFT(E1454,3))="102","Summer-2010",IF((LEFT(E1454,3))="103","Fall-2010",IF((LEFT(E1454,3))="111","Spring-2011",IF((LEFT(E1454,3))="112","Summer-2011",IF((LEFT(E1454,3))="113","Fall-2011",IF((LEFT(E1454,3))="121","Spring-2012",IF((LEFT(E1454,3))="122","Summer-2012",IF((LEFT(E1454,3))="123","Fall-2012",IF((LEFT(E1454,3))="131","Spring-2013",IF((LEFT(E1454,3))="132","Summer-2013",IF((LEFT(E1454,3))="133","Fall-2013",IF((LEFT(E1454,3))="141","Spring-2014",IF((LEFT(E1454,3))="142","Summer-2014",IF((LEFT(E1454,3))="143","Fall-2014",0)))))))))))))))))))))))))</f>
        <v/>
      </c>
      <c r="H1454" s="85" t="inlineStr">
        <is>
          <t>Summer-2015</t>
        </is>
      </c>
      <c r="I1454" s="85" t="inlineStr">
        <is>
          <t>-</t>
        </is>
      </c>
      <c r="J1454" s="85" t="inlineStr">
        <is>
          <t>-</t>
        </is>
      </c>
      <c r="K1454" s="90" t="inlineStr">
        <is>
          <t xml:space="preserve">Dhanmondi, kalabagan
 lack circus </t>
        </is>
      </c>
      <c r="L1454" s="90" t="inlineStr">
        <is>
          <t xml:space="preserve">Dhanmondi, kalabagan lack circus </t>
        </is>
      </c>
      <c r="M1454" s="120" t="n">
        <v>1920976012</v>
      </c>
      <c r="N1454" s="88">
        <f>HYPERLINK("mailto:nasrinakter255@gmail.com","nasrinakter255@gmail.com")</f>
        <v/>
      </c>
      <c r="O1454" s="89" t="n"/>
      <c r="P1454" s="89" t="n"/>
      <c r="Q1454" s="89" t="n"/>
      <c r="R1454" s="89" t="n"/>
      <c r="S1454" s="89" t="n"/>
      <c r="T1454" s="89" t="n"/>
      <c r="U1454" s="89" t="n"/>
      <c r="V1454" s="89" t="n"/>
      <c r="W1454" s="89" t="n"/>
      <c r="X1454" s="89" t="n"/>
      <c r="Y1454" s="89" t="n"/>
      <c r="Z1454" s="89" t="n"/>
      <c r="AA1454" s="89" t="n"/>
      <c r="AB1454" s="89" t="n"/>
    </row>
    <row customHeight="1" ht="15" r="1455" s="161">
      <c r="A1455" s="84" t="n"/>
      <c r="B1455" s="85" t="n">
        <v>1458</v>
      </c>
      <c r="C1455" s="85" t="n"/>
      <c r="D1455" s="86" t="inlineStr">
        <is>
          <t xml:space="preserve">Md. Hanif </t>
        </is>
      </c>
      <c r="E1455" s="86" t="inlineStr">
        <is>
          <t>111-11-1823</t>
        </is>
      </c>
      <c r="F1455" s="49">
        <f>IF((MID(E1455,5,2))="10","ENG",IF((MID(E1455,5,2))="11","BBA",IF((MID(E1455,5,2))="12","MBA(E)",IF((MID(E1455,5,2))="14","MBA",IF((MID(E1455,5,2))="15","CSE",IF((MID(E1455,5,2))="16","CIS",IF((MID(E1455,5,2))="17","MS-MIS",IF((MID(E1455,5,2))="18","B.COM",IF((MID(E1455,5,2))="19","ETE",IF((MID(E1455,5,2))="20","CS",IF((MID(E1455,5,2))="21","MA-ENG(P)",IF((MID(E1455,5,2))="22","MA-ENG(F)",IF((MID(E1455,5,2))="23","TE",IF((MID(E1455,5,2))="24","JMC",IF((MID(E1455,5,2))="25","MS-CSE",IF((MID(E1455,5,2))="26","LLB(H)",IF((MID(E1455,5,2))="27","BRE",IF((MID(E1455,5,2))="28","MSS-JMC",IF((MID(E1455,5,2))="29","PHARMACY",IF((MID(E1455,5,2))="30","ESDM",IF((MID(E1455,5,2))="31","MS-ETE",IF((MID(E1455,5,2))="32","MS-TE",IF((MID(E1455,5,2))="33","EEE",IF((MID(E1455,5,2))="34","NFE",IF((MID(E1455,5,2))="35","SWE",IF((MID(E1455,5,2))="36","LLB(P)",IF((MID(E1455,5,2))="37","LLM(Pre)",IF((MID(E1455,5,2))="38","LLM(F)",IF((MID(E1455,5,2))="39","ICT",IF((MID(E1455,5,2))="40","MTCA",IF((MID(E1455,5,2))="41","MS-PH",IF((MID(E1455,5,2))="42","ARCH",IF((MID(E1455,5,2))="43","THM",IF((MID(E1455,5,2))="44","MS-SWE",IF((MID(E1455,5,2))="45","ENTRE",IF((MID(E1455,5,2))="46","M-PHARM",IF((MID(E1455,5,2))="47","CIVIL-ENG",0)))))))))))))))))))))))))))))))))))))</f>
        <v/>
      </c>
      <c r="G1455" s="90">
        <f>IF((LEFT(E1455,3))="063","Fall-2006",IF((LEFT(E1455,3))="071","Spring-2007",IF((LEFT(E1455,3))="072","Summer-2007",IF((LEFT(E1455,3))="073","Fall-2007",IF((LEFT(E1455,3))="081","Spring-2008",IF((LEFT(E1455,3))="082","Summer-2008",IF((LEFT(E1455,3))="083","Fall-2008",IF((LEFT(E1455,3))="091","Spring-2009",IF((LEFT(E1455,3))="092","Summer-2009",IF((LEFT(E1455,3))="093","Fall-2009",IF((LEFT(E1455,3))="101","Spring-2010",IF((LEFT(E1455,3))="102","Summer-2010",IF((LEFT(E1455,3))="103","Fall-2010",IF((LEFT(E1455,3))="111","Spring-2011",IF((LEFT(E1455,3))="112","Summer-2011",IF((LEFT(E1455,3))="113","Fall-2011",IF((LEFT(E1455,3))="121","Spring-2012",IF((LEFT(E1455,3))="122","Summer-2012",IF((LEFT(E1455,3))="123","Fall-2012",IF((LEFT(E1455,3))="131","Spring-2013",IF((LEFT(E1455,3))="132","Summer-2013",IF((LEFT(E1455,3))="133","Fall-2013",IF((LEFT(E1455,3))="141","Spring-2014",IF((LEFT(E1455,3))="142","Summer-2014",IF((LEFT(E1455,3))="143","Fall-2014",0)))))))))))))))))))))))))</f>
        <v/>
      </c>
      <c r="H1455" s="85" t="inlineStr">
        <is>
          <t>Fall-2014</t>
        </is>
      </c>
      <c r="I1455" s="85" t="inlineStr">
        <is>
          <t xml:space="preserve">Cloud Nexr Generation </t>
        </is>
      </c>
      <c r="J1455" s="85" t="inlineStr">
        <is>
          <t>Sr. Marketing Officer</t>
        </is>
      </c>
      <c r="K1455" s="85" t="inlineStr">
        <is>
          <t>Kaderabad Housing LTD; 
Block-C, Road no-1, House
 No-11, Mohammadpur, Dhaka</t>
        </is>
      </c>
      <c r="L1455" s="85" t="inlineStr">
        <is>
          <t>West Kawadi, Gazi Bari, Kawadi, Comilla, Bangladesh</t>
        </is>
      </c>
      <c r="M1455" s="91" t="n">
        <v>1535492059</v>
      </c>
      <c r="N1455" s="92">
        <f>HYPERLINK("mailto:gazimhanif@gmail.com","gazimhanif@gmail.com")</f>
        <v/>
      </c>
      <c r="O1455" s="89" t="n"/>
      <c r="P1455" s="89" t="n"/>
      <c r="Q1455" s="89" t="n"/>
      <c r="R1455" s="89" t="n"/>
      <c r="S1455" s="89" t="n"/>
      <c r="T1455" s="89" t="n"/>
      <c r="U1455" s="89" t="n"/>
      <c r="V1455" s="89" t="n"/>
      <c r="W1455" s="89" t="n"/>
      <c r="X1455" s="89" t="n"/>
      <c r="Y1455" s="89" t="n"/>
      <c r="Z1455" s="89" t="n"/>
      <c r="AA1455" s="89" t="n"/>
      <c r="AB1455" s="89" t="n"/>
    </row>
    <row customHeight="1" ht="15" r="1456" s="161">
      <c r="A1456" s="84" t="n"/>
      <c r="B1456" s="85" t="n">
        <v>1459</v>
      </c>
      <c r="C1456" s="85" t="n"/>
      <c r="D1456" s="86" t="inlineStr">
        <is>
          <t>Aysha Akter Nila</t>
        </is>
      </c>
      <c r="E1456" s="86" t="inlineStr">
        <is>
          <t>111-33-486</t>
        </is>
      </c>
      <c r="F1456" s="49">
        <f>IF((MID(E1456,5,2))="10","ENG",IF((MID(E1456,5,2))="11","BBA",IF((MID(E1456,5,2))="12","MBA(E)",IF((MID(E1456,5,2))="14","MBA",IF((MID(E1456,5,2))="15","CSE",IF((MID(E1456,5,2))="16","CIS",IF((MID(E1456,5,2))="17","MS-MIS",IF((MID(E1456,5,2))="18","B.COM",IF((MID(E1456,5,2))="19","ETE",IF((MID(E1456,5,2))="20","CS",IF((MID(E1456,5,2))="21","MA-ENG(P)",IF((MID(E1456,5,2))="22","MA-ENG(F)",IF((MID(E1456,5,2))="23","TE",IF((MID(E1456,5,2))="24","JMC",IF((MID(E1456,5,2))="25","MS-CSE",IF((MID(E1456,5,2))="26","LLB(H)",IF((MID(E1456,5,2))="27","BRE",IF((MID(E1456,5,2))="28","MSS-JMC",IF((MID(E1456,5,2))="29","PHARMACY",IF((MID(E1456,5,2))="30","ESDM",IF((MID(E1456,5,2))="31","MS-ETE",IF((MID(E1456,5,2))="32","MS-TE",IF((MID(E1456,5,2))="33","EEE",IF((MID(E1456,5,2))="34","NFE",IF((MID(E1456,5,2))="35","SWE",IF((MID(E1456,5,2))="36","LLB(P)",IF((MID(E1456,5,2))="37","LLM(Pre)",IF((MID(E1456,5,2))="38","LLM(F)",IF((MID(E1456,5,2))="39","ICT",IF((MID(E1456,5,2))="40","MTCA",IF((MID(E1456,5,2))="41","MS-PH",IF((MID(E1456,5,2))="42","ARCH",IF((MID(E1456,5,2))="43","THM",IF((MID(E1456,5,2))="44","MS-SWE",IF((MID(E1456,5,2))="45","ENTRE",IF((MID(E1456,5,2))="46","M-PHARM",IF((MID(E1456,5,2))="47","CIVIL-ENG",0)))))))))))))))))))))))))))))))))))))</f>
        <v/>
      </c>
      <c r="G1456" s="90">
        <f>IF((LEFT(E1456,3))="063","Fall-2006",IF((LEFT(E1456,3))="071","Spring-2007",IF((LEFT(E1456,3))="072","Summer-2007",IF((LEFT(E1456,3))="073","Fall-2007",IF((LEFT(E1456,3))="081","Spring-2008",IF((LEFT(E1456,3))="082","Summer-2008",IF((LEFT(E1456,3))="083","Fall-2008",IF((LEFT(E1456,3))="091","Spring-2009",IF((LEFT(E1456,3))="092","Summer-2009",IF((LEFT(E1456,3))="093","Fall-2009",IF((LEFT(E1456,3))="101","Spring-2010",IF((LEFT(E1456,3))="102","Summer-2010",IF((LEFT(E1456,3))="103","Fall-2010",IF((LEFT(E1456,3))="111","Spring-2011",IF((LEFT(E1456,3))="112","Summer-2011",IF((LEFT(E1456,3))="113","Fall-2011",IF((LEFT(E1456,3))="121","Spring-2012",IF((LEFT(E1456,3))="122","Summer-2012",IF((LEFT(E1456,3))="123","Fall-2012",IF((LEFT(E1456,3))="131","Spring-2013",IF((LEFT(E1456,3))="132","Summer-2013",IF((LEFT(E1456,3))="133","Fall-2013",IF((LEFT(E1456,3))="141","Spring-2014",IF((LEFT(E1456,3))="142","Summer-2014",IF((LEFT(E1456,3))="143","Fall-2014",0)))))))))))))))))))))))))</f>
        <v/>
      </c>
      <c r="H1456" s="85" t="inlineStr">
        <is>
          <t>Fall-2014</t>
        </is>
      </c>
      <c r="I1456" s="85" t="inlineStr">
        <is>
          <t>-</t>
        </is>
      </c>
      <c r="J1456" s="85" t="inlineStr">
        <is>
          <t>-</t>
        </is>
      </c>
      <c r="K1456" s="90" t="inlineStr">
        <is>
          <t>63/A Purohit para( Darus 
Salam), Mymensingh</t>
        </is>
      </c>
      <c r="L1456" s="90" t="inlineStr">
        <is>
          <t>63/A Purohit para( Darus Salam), Mymensingh</t>
        </is>
      </c>
      <c r="M1456" s="120" t="n">
        <v>1684676938</v>
      </c>
      <c r="N1456" s="88">
        <f>HYPERLINK("mailto:aysha.nila@gmail.com","aysha.nila@gmail.com")</f>
        <v/>
      </c>
      <c r="O1456" s="89" t="n"/>
      <c r="P1456" s="89" t="n"/>
      <c r="Q1456" s="89" t="n"/>
      <c r="R1456" s="89" t="n"/>
      <c r="S1456" s="89" t="n"/>
      <c r="T1456" s="89" t="n"/>
      <c r="U1456" s="89" t="n"/>
      <c r="V1456" s="89" t="n"/>
      <c r="W1456" s="89" t="n"/>
      <c r="X1456" s="89" t="n"/>
      <c r="Y1456" s="89" t="n"/>
      <c r="Z1456" s="89" t="n"/>
      <c r="AA1456" s="89" t="n"/>
      <c r="AB1456" s="89" t="n"/>
    </row>
    <row customHeight="1" ht="15" r="1457" s="161">
      <c r="A1457" s="84" t="n"/>
      <c r="B1457" s="85" t="n">
        <v>1460</v>
      </c>
      <c r="C1457" s="85" t="n"/>
      <c r="D1457" s="86" t="inlineStr">
        <is>
          <t xml:space="preserve">Khaled Masud </t>
        </is>
      </c>
      <c r="E1457" s="86" t="inlineStr">
        <is>
          <t>103-29-223</t>
        </is>
      </c>
      <c r="F1457" s="49">
        <f>IF((MID(E1457,5,2))="10","ENG",IF((MID(E1457,5,2))="11","BBA",IF((MID(E1457,5,2))="12","MBA(E)",IF((MID(E1457,5,2))="14","MBA",IF((MID(E1457,5,2))="15","CSE",IF((MID(E1457,5,2))="16","CIS",IF((MID(E1457,5,2))="17","MS-MIS",IF((MID(E1457,5,2))="18","B.COM",IF((MID(E1457,5,2))="19","ETE",IF((MID(E1457,5,2))="20","CS",IF((MID(E1457,5,2))="21","MA-ENG(P)",IF((MID(E1457,5,2))="22","MA-ENG(F)",IF((MID(E1457,5,2))="23","TE",IF((MID(E1457,5,2))="24","JMC",IF((MID(E1457,5,2))="25","MS-CSE",IF((MID(E1457,5,2))="26","LLB(H)",IF((MID(E1457,5,2))="27","BRE",IF((MID(E1457,5,2))="28","MSS-JMC",IF((MID(E1457,5,2))="29","PHARMACY",IF((MID(E1457,5,2))="30","ESDM",IF((MID(E1457,5,2))="31","MS-ETE",IF((MID(E1457,5,2))="32","MS-TE",IF((MID(E1457,5,2))="33","EEE",IF((MID(E1457,5,2))="34","NFE",IF((MID(E1457,5,2))="35","SWE",IF((MID(E1457,5,2))="36","LLB(P)",IF((MID(E1457,5,2))="37","LLM(Pre)",IF((MID(E1457,5,2))="38","LLM(F)",IF((MID(E1457,5,2))="39","ICT",IF((MID(E1457,5,2))="40","MTCA",IF((MID(E1457,5,2))="41","MS-PH",IF((MID(E1457,5,2))="42","ARCH",IF((MID(E1457,5,2))="43","THM",IF((MID(E1457,5,2))="44","MS-SWE",IF((MID(E1457,5,2))="45","ENTRE",IF((MID(E1457,5,2))="46","M-PHARM",IF((MID(E1457,5,2))="47","CIVIL-ENG",0)))))))))))))))))))))))))))))))))))))</f>
        <v/>
      </c>
      <c r="G1457" s="90">
        <f>IF((LEFT(E1457,3))="063","Fall-2006",IF((LEFT(E1457,3))="071","Spring-2007",IF((LEFT(E1457,3))="072","Summer-2007",IF((LEFT(E1457,3))="073","Fall-2007",IF((LEFT(E1457,3))="081","Spring-2008",IF((LEFT(E1457,3))="082","Summer-2008",IF((LEFT(E1457,3))="083","Fall-2008",IF((LEFT(E1457,3))="091","Spring-2009",IF((LEFT(E1457,3))="092","Summer-2009",IF((LEFT(E1457,3))="093","Fall-2009",IF((LEFT(E1457,3))="101","Spring-2010",IF((LEFT(E1457,3))="102","Summer-2010",IF((LEFT(E1457,3))="103","Fall-2010",IF((LEFT(E1457,3))="111","Spring-2011",IF((LEFT(E1457,3))="112","Summer-2011",IF((LEFT(E1457,3))="113","Fall-2011",IF((LEFT(E1457,3))="121","Spring-2012",IF((LEFT(E1457,3))="122","Summer-2012",IF((LEFT(E1457,3))="123","Fall-2012",IF((LEFT(E1457,3))="131","Spring-2013",IF((LEFT(E1457,3))="132","Summer-2013",IF((LEFT(E1457,3))="133","Fall-2013",IF((LEFT(E1457,3))="141","Spring-2014",IF((LEFT(E1457,3))="142","Summer-2014",IF((LEFT(E1457,3))="143","Fall-2014",0)))))))))))))))))))))))))</f>
        <v/>
      </c>
      <c r="H1457" s="85" t="inlineStr">
        <is>
          <t>Spring-2015</t>
        </is>
      </c>
      <c r="I1457" s="85" t="inlineStr">
        <is>
          <t>Digicon Technologies</t>
        </is>
      </c>
      <c r="J1457" s="85" t="inlineStr">
        <is>
          <t xml:space="preserve">Customer Service Representative  </t>
        </is>
      </c>
      <c r="K1457" s="85" t="inlineStr">
        <is>
          <t>House: 39, Road: 05, 
Block-D, Pallabi, Mirpur-12, 
Dhaka</t>
        </is>
      </c>
      <c r="L1457" s="85" t="inlineStr">
        <is>
          <t>Choddo Dona, Sader South, Comilla</t>
        </is>
      </c>
      <c r="M1457" s="91" t="n">
        <v>1674288413</v>
      </c>
      <c r="N1457" s="92">
        <f>HYPERLINK("mailto:khaledshyful1413@gmail.com","khaledshyful1413@gmail.com")</f>
        <v/>
      </c>
      <c r="O1457" s="89" t="n"/>
      <c r="P1457" s="89" t="n"/>
      <c r="Q1457" s="89" t="n"/>
      <c r="R1457" s="89" t="n"/>
      <c r="S1457" s="89" t="n"/>
      <c r="T1457" s="89" t="n"/>
      <c r="U1457" s="89" t="n"/>
      <c r="V1457" s="89" t="n"/>
      <c r="W1457" s="89" t="n"/>
      <c r="X1457" s="89" t="n"/>
      <c r="Y1457" s="89" t="n"/>
      <c r="Z1457" s="89" t="n"/>
      <c r="AA1457" s="89" t="n"/>
      <c r="AB1457" s="89" t="n"/>
    </row>
    <row customHeight="1" ht="15" r="1458" s="161">
      <c r="A1458" s="84" t="n"/>
      <c r="B1458" s="85" t="n">
        <v>1461</v>
      </c>
      <c r="C1458" s="85" t="n"/>
      <c r="D1458" s="86" t="inlineStr">
        <is>
          <t xml:space="preserve">Md. Abdullah </t>
        </is>
      </c>
      <c r="E1458" s="86" t="inlineStr">
        <is>
          <t>121-33-884</t>
        </is>
      </c>
      <c r="F1458" s="49">
        <f>IF((MID(E1458,5,2))="10","ENG",IF((MID(E1458,5,2))="11","BBA",IF((MID(E1458,5,2))="12","MBA(E)",IF((MID(E1458,5,2))="14","MBA",IF((MID(E1458,5,2))="15","CSE",IF((MID(E1458,5,2))="16","CIS",IF((MID(E1458,5,2))="17","MS-MIS",IF((MID(E1458,5,2))="18","B.COM",IF((MID(E1458,5,2))="19","ETE",IF((MID(E1458,5,2))="20","CS",IF((MID(E1458,5,2))="21","MA-ENG(P)",IF((MID(E1458,5,2))="22","MA-ENG(F)",IF((MID(E1458,5,2))="23","TE",IF((MID(E1458,5,2))="24","JMC",IF((MID(E1458,5,2))="25","MS-CSE",IF((MID(E1458,5,2))="26","LLB(H)",IF((MID(E1458,5,2))="27","BRE",IF((MID(E1458,5,2))="28","MSS-JMC",IF((MID(E1458,5,2))="29","PHARMACY",IF((MID(E1458,5,2))="30","ESDM",IF((MID(E1458,5,2))="31","MS-ETE",IF((MID(E1458,5,2))="32","MS-TE",IF((MID(E1458,5,2))="33","EEE",IF((MID(E1458,5,2))="34","NFE",IF((MID(E1458,5,2))="35","SWE",IF((MID(E1458,5,2))="36","LLB(P)",IF((MID(E1458,5,2))="37","LLM(Pre)",IF((MID(E1458,5,2))="38","LLM(F)",IF((MID(E1458,5,2))="39","ICT",IF((MID(E1458,5,2))="40","MTCA",IF((MID(E1458,5,2))="41","MS-PH",IF((MID(E1458,5,2))="42","ARCH",IF((MID(E1458,5,2))="43","THM",IF((MID(E1458,5,2))="44","MS-SWE",IF((MID(E1458,5,2))="45","ENTRE",IF((MID(E1458,5,2))="46","M-PHARM",IF((MID(E1458,5,2))="47","CIVIL-ENG",0)))))))))))))))))))))))))))))))))))))</f>
        <v/>
      </c>
      <c r="G1458" s="90">
        <f>IF((LEFT(E1458,3))="063","Fall-2006",IF((LEFT(E1458,3))="071","Spring-2007",IF((LEFT(E1458,3))="072","Summer-2007",IF((LEFT(E1458,3))="073","Fall-2007",IF((LEFT(E1458,3))="081","Spring-2008",IF((LEFT(E1458,3))="082","Summer-2008",IF((LEFT(E1458,3))="083","Fall-2008",IF((LEFT(E1458,3))="091","Spring-2009",IF((LEFT(E1458,3))="092","Summer-2009",IF((LEFT(E1458,3))="093","Fall-2009",IF((LEFT(E1458,3))="101","Spring-2010",IF((LEFT(E1458,3))="102","Summer-2010",IF((LEFT(E1458,3))="103","Fall-2010",IF((LEFT(E1458,3))="111","Spring-2011",IF((LEFT(E1458,3))="112","Summer-2011",IF((LEFT(E1458,3))="113","Fall-2011",IF((LEFT(E1458,3))="121","Spring-2012",IF((LEFT(E1458,3))="122","Summer-2012",IF((LEFT(E1458,3))="123","Fall-2012",IF((LEFT(E1458,3))="131","Spring-2013",IF((LEFT(E1458,3))="132","Summer-2013",IF((LEFT(E1458,3))="133","Fall-2013",IF((LEFT(E1458,3))="141","Spring-2014",IF((LEFT(E1458,3))="142","Summer-2014",IF((LEFT(E1458,3))="143","Fall-2014",0)))))))))))))))))))))))))</f>
        <v/>
      </c>
      <c r="H1458" s="85" t="inlineStr">
        <is>
          <t>Spring-2015</t>
        </is>
      </c>
      <c r="I1458" s="85" t="inlineStr">
        <is>
          <t>-</t>
        </is>
      </c>
      <c r="J1458" s="85" t="inlineStr">
        <is>
          <t>-</t>
        </is>
      </c>
      <c r="K1458" s="90" t="inlineStr">
        <is>
          <t>55/1 (6th Floor) North 
Pererbag Mirpur, 
Dhaka-1216</t>
        </is>
      </c>
      <c r="L1458" s="90" t="inlineStr">
        <is>
          <t>496, Krishnokathi, Jhalokathi Sadar, Jhalokathi</t>
        </is>
      </c>
      <c r="M1458" s="120" t="n">
        <v>1912408667</v>
      </c>
      <c r="N1458" s="88">
        <f>HYPERLINK("mailto:almaimun551@gmail.com","almaimun551@gmail.com")</f>
        <v/>
      </c>
      <c r="O1458" s="89" t="n"/>
      <c r="P1458" s="89" t="n"/>
      <c r="Q1458" s="89" t="n"/>
      <c r="R1458" s="89" t="n"/>
      <c r="S1458" s="89" t="n"/>
      <c r="T1458" s="89" t="n"/>
      <c r="U1458" s="89" t="n"/>
      <c r="V1458" s="89" t="n"/>
      <c r="W1458" s="89" t="n"/>
      <c r="X1458" s="89" t="n"/>
      <c r="Y1458" s="89" t="n"/>
      <c r="Z1458" s="89" t="n"/>
      <c r="AA1458" s="89" t="n"/>
      <c r="AB1458" s="89" t="n"/>
    </row>
    <row customHeight="1" ht="15" r="1459" s="161">
      <c r="A1459" s="84" t="n"/>
      <c r="B1459" s="85" t="n">
        <v>1462</v>
      </c>
      <c r="C1459" s="85" t="n"/>
      <c r="D1459" s="86" t="inlineStr">
        <is>
          <t xml:space="preserve">Peter Sunny Gomes </t>
        </is>
      </c>
      <c r="E1459" s="86" t="inlineStr">
        <is>
          <t>101-15-886</t>
        </is>
      </c>
      <c r="F1459" s="49">
        <f>IF((MID(E1459,5,2))="10","ENG",IF((MID(E1459,5,2))="11","BBA",IF((MID(E1459,5,2))="12","MBA(E)",IF((MID(E1459,5,2))="14","MBA",IF((MID(E1459,5,2))="15","CSE",IF((MID(E1459,5,2))="16","CIS",IF((MID(E1459,5,2))="17","MS-MIS",IF((MID(E1459,5,2))="18","B.COM",IF((MID(E1459,5,2))="19","ETE",IF((MID(E1459,5,2))="20","CS",IF((MID(E1459,5,2))="21","MA-ENG(P)",IF((MID(E1459,5,2))="22","MA-ENG(F)",IF((MID(E1459,5,2))="23","TE",IF((MID(E1459,5,2))="24","JMC",IF((MID(E1459,5,2))="25","MS-CSE",IF((MID(E1459,5,2))="26","LLB(H)",IF((MID(E1459,5,2))="27","BRE",IF((MID(E1459,5,2))="28","MSS-JMC",IF((MID(E1459,5,2))="29","PHARMACY",IF((MID(E1459,5,2))="30","ESDM",IF((MID(E1459,5,2))="31","MS-ETE",IF((MID(E1459,5,2))="32","MS-TE",IF((MID(E1459,5,2))="33","EEE",IF((MID(E1459,5,2))="34","NFE",IF((MID(E1459,5,2))="35","SWE",IF((MID(E1459,5,2))="36","LLB(P)",IF((MID(E1459,5,2))="37","LLM(Pre)",IF((MID(E1459,5,2))="38","LLM(F)",IF((MID(E1459,5,2))="39","ICT",IF((MID(E1459,5,2))="40","MTCA",IF((MID(E1459,5,2))="41","MS-PH",IF((MID(E1459,5,2))="42","ARCH",IF((MID(E1459,5,2))="43","THM",IF((MID(E1459,5,2))="44","MS-SWE",IF((MID(E1459,5,2))="45","ENTRE",IF((MID(E1459,5,2))="46","M-PHARM",IF((MID(E1459,5,2))="47","CIVIL-ENG",0)))))))))))))))))))))))))))))))))))))</f>
        <v/>
      </c>
      <c r="G1459" s="90">
        <f>IF((LEFT(E1459,3))="063","Fall-2006",IF((LEFT(E1459,3))="071","Spring-2007",IF((LEFT(E1459,3))="072","Summer-2007",IF((LEFT(E1459,3))="073","Fall-2007",IF((LEFT(E1459,3))="081","Spring-2008",IF((LEFT(E1459,3))="082","Summer-2008",IF((LEFT(E1459,3))="083","Fall-2008",IF((LEFT(E1459,3))="091","Spring-2009",IF((LEFT(E1459,3))="092","Summer-2009",IF((LEFT(E1459,3))="093","Fall-2009",IF((LEFT(E1459,3))="101","Spring-2010",IF((LEFT(E1459,3))="102","Summer-2010",IF((LEFT(E1459,3))="103","Fall-2010",IF((LEFT(E1459,3))="111","Spring-2011",IF((LEFT(E1459,3))="112","Summer-2011",IF((LEFT(E1459,3))="113","Fall-2011",IF((LEFT(E1459,3))="121","Spring-2012",IF((LEFT(E1459,3))="122","Summer-2012",IF((LEFT(E1459,3))="123","Fall-2012",IF((LEFT(E1459,3))="131","Spring-2013",IF((LEFT(E1459,3))="132","Summer-2013",IF((LEFT(E1459,3))="133","Fall-2013",IF((LEFT(E1459,3))="141","Spring-2014",IF((LEFT(E1459,3))="142","Summer-2014",IF((LEFT(E1459,3))="143","Fall-2014",0)))))))))))))))))))))))))</f>
        <v/>
      </c>
      <c r="H1459" s="85" t="inlineStr">
        <is>
          <t>Summer-2014</t>
        </is>
      </c>
      <c r="I1459" s="85" t="inlineStr">
        <is>
          <t>-</t>
        </is>
      </c>
      <c r="J1459" s="85" t="inlineStr">
        <is>
          <t>-</t>
        </is>
      </c>
      <c r="K1459" s="90" t="inlineStr">
        <is>
          <t>30/3, Tejkunipara,
 Tejgaon, Dhaka-1215</t>
        </is>
      </c>
      <c r="L1459" s="90" t="inlineStr">
        <is>
          <t>Chotlegolla, Nawabgonj, Dhaka</t>
        </is>
      </c>
      <c r="M1459" s="120" t="n">
        <v>1821278881</v>
      </c>
      <c r="N1459" s="88">
        <f>HYPERLINK("mailto:psgomes005@yahoo.com","psgomes005@yahoo.com")</f>
        <v/>
      </c>
      <c r="O1459" s="89" t="n"/>
      <c r="P1459" s="89" t="n"/>
      <c r="Q1459" s="89" t="n"/>
      <c r="R1459" s="89" t="n"/>
      <c r="S1459" s="89" t="n"/>
      <c r="T1459" s="89" t="n"/>
      <c r="U1459" s="89" t="n"/>
      <c r="V1459" s="89" t="n"/>
      <c r="W1459" s="89" t="n"/>
      <c r="X1459" s="89" t="n"/>
      <c r="Y1459" s="89" t="n"/>
      <c r="Z1459" s="89" t="n"/>
      <c r="AA1459" s="89" t="n"/>
      <c r="AB1459" s="89" t="n"/>
    </row>
    <row customHeight="1" ht="15" r="1460" s="161">
      <c r="A1460" s="84" t="n"/>
      <c r="B1460" s="85" t="n">
        <v>1463</v>
      </c>
      <c r="C1460" s="85" t="n"/>
      <c r="D1460" s="86" t="inlineStr">
        <is>
          <t>Meherab Shahrin</t>
        </is>
      </c>
      <c r="E1460" s="86" t="inlineStr">
        <is>
          <t>101-15-893</t>
        </is>
      </c>
      <c r="F1460" s="49">
        <f>IF((MID(E1460,5,2))="10","ENG",IF((MID(E1460,5,2))="11","BBA",IF((MID(E1460,5,2))="12","MBA(E)",IF((MID(E1460,5,2))="14","MBA",IF((MID(E1460,5,2))="15","CSE",IF((MID(E1460,5,2))="16","CIS",IF((MID(E1460,5,2))="17","MS-MIS",IF((MID(E1460,5,2))="18","B.COM",IF((MID(E1460,5,2))="19","ETE",IF((MID(E1460,5,2))="20","CS",IF((MID(E1460,5,2))="21","MA-ENG(P)",IF((MID(E1460,5,2))="22","MA-ENG(F)",IF((MID(E1460,5,2))="23","TE",IF((MID(E1460,5,2))="24","JMC",IF((MID(E1460,5,2))="25","MS-CSE",IF((MID(E1460,5,2))="26","LLB(H)",IF((MID(E1460,5,2))="27","BRE",IF((MID(E1460,5,2))="28","MSS-JMC",IF((MID(E1460,5,2))="29","PHARMACY",IF((MID(E1460,5,2))="30","ESDM",IF((MID(E1460,5,2))="31","MS-ETE",IF((MID(E1460,5,2))="32","MS-TE",IF((MID(E1460,5,2))="33","EEE",IF((MID(E1460,5,2))="34","NFE",IF((MID(E1460,5,2))="35","SWE",IF((MID(E1460,5,2))="36","LLB(P)",IF((MID(E1460,5,2))="37","LLM(Pre)",IF((MID(E1460,5,2))="38","LLM(F)",IF((MID(E1460,5,2))="39","ICT",IF((MID(E1460,5,2))="40","MTCA",IF((MID(E1460,5,2))="41","MS-PH",IF((MID(E1460,5,2))="42","ARCH",IF((MID(E1460,5,2))="43","THM",IF((MID(E1460,5,2))="44","MS-SWE",IF((MID(E1460,5,2))="45","ENTRE",IF((MID(E1460,5,2))="46","M-PHARM",IF((MID(E1460,5,2))="47","CIVIL-ENG",0)))))))))))))))))))))))))))))))))))))</f>
        <v/>
      </c>
      <c r="G1460" s="90">
        <f>IF((LEFT(E1460,3))="063","Fall-2006",IF((LEFT(E1460,3))="071","Spring-2007",IF((LEFT(E1460,3))="072","Summer-2007",IF((LEFT(E1460,3))="073","Fall-2007",IF((LEFT(E1460,3))="081","Spring-2008",IF((LEFT(E1460,3))="082","Summer-2008",IF((LEFT(E1460,3))="083","Fall-2008",IF((LEFT(E1460,3))="091","Spring-2009",IF((LEFT(E1460,3))="092","Summer-2009",IF((LEFT(E1460,3))="093","Fall-2009",IF((LEFT(E1460,3))="101","Spring-2010",IF((LEFT(E1460,3))="102","Summer-2010",IF((LEFT(E1460,3))="103","Fall-2010",IF((LEFT(E1460,3))="111","Spring-2011",IF((LEFT(E1460,3))="112","Summer-2011",IF((LEFT(E1460,3))="113","Fall-2011",IF((LEFT(E1460,3))="121","Spring-2012",IF((LEFT(E1460,3))="122","Summer-2012",IF((LEFT(E1460,3))="123","Fall-2012",IF((LEFT(E1460,3))="131","Spring-2013",IF((LEFT(E1460,3))="132","Summer-2013",IF((LEFT(E1460,3))="133","Fall-2013",IF((LEFT(E1460,3))="141","Spring-2014",IF((LEFT(E1460,3))="142","Summer-2014",IF((LEFT(E1460,3))="143","Fall-2014",0)))))))))))))))))))))))))</f>
        <v/>
      </c>
      <c r="H1460" s="85" t="inlineStr">
        <is>
          <t>Summer-2014</t>
        </is>
      </c>
      <c r="I1460" s="85" t="inlineStr">
        <is>
          <t xml:space="preserve">National Exchange 
Company </t>
        </is>
      </c>
      <c r="J1460" s="85" t="inlineStr">
        <is>
          <t xml:space="preserve">Senior IT
 Officer </t>
        </is>
      </c>
      <c r="K1460" s="85" t="inlineStr">
        <is>
          <t>1/A, 6/3, Mirpur, Dhaka</t>
        </is>
      </c>
      <c r="L1460" s="85" t="inlineStr">
        <is>
          <t>Gonakpara, Munshiganj</t>
        </is>
      </c>
      <c r="M1460" s="91" t="n">
        <v>1677492877</v>
      </c>
      <c r="N1460" s="92">
        <f>HYPERLINK("mailto:smeherab123@gmail.com","smeherab123@gmail.com")</f>
        <v/>
      </c>
      <c r="O1460" s="89" t="n"/>
      <c r="P1460" s="89" t="n"/>
      <c r="Q1460" s="89" t="n"/>
      <c r="R1460" s="89" t="n"/>
      <c r="S1460" s="89" t="n"/>
      <c r="T1460" s="89" t="n"/>
      <c r="U1460" s="89" t="n"/>
      <c r="V1460" s="89" t="n"/>
      <c r="W1460" s="89" t="n"/>
      <c r="X1460" s="89" t="n"/>
      <c r="Y1460" s="89" t="n"/>
      <c r="Z1460" s="89" t="n"/>
      <c r="AA1460" s="89" t="n"/>
      <c r="AB1460" s="89" t="n"/>
    </row>
    <row customHeight="1" ht="15" r="1461" s="161">
      <c r="A1461" s="84" t="n"/>
      <c r="B1461" s="85" t="n">
        <v>1464</v>
      </c>
      <c r="C1461" s="85" t="n"/>
      <c r="D1461" s="86" t="inlineStr">
        <is>
          <t>Mohammad Al-Faysal</t>
        </is>
      </c>
      <c r="E1461" s="86" t="inlineStr">
        <is>
          <t>101-33-156</t>
        </is>
      </c>
      <c r="F1461" s="49">
        <f>IF((MID(E1461,5,2))="10","ENG",IF((MID(E1461,5,2))="11","BBA",IF((MID(E1461,5,2))="12","MBA(E)",IF((MID(E1461,5,2))="14","MBA",IF((MID(E1461,5,2))="15","CSE",IF((MID(E1461,5,2))="16","CIS",IF((MID(E1461,5,2))="17","MS-MIS",IF((MID(E1461,5,2))="18","B.COM",IF((MID(E1461,5,2))="19","ETE",IF((MID(E1461,5,2))="20","CS",IF((MID(E1461,5,2))="21","MA-ENG(P)",IF((MID(E1461,5,2))="22","MA-ENG(F)",IF((MID(E1461,5,2))="23","TE",IF((MID(E1461,5,2))="24","JMC",IF((MID(E1461,5,2))="25","MS-CSE",IF((MID(E1461,5,2))="26","LLB(H)",IF((MID(E1461,5,2))="27","BRE",IF((MID(E1461,5,2))="28","MSS-JMC",IF((MID(E1461,5,2))="29","PHARMACY",IF((MID(E1461,5,2))="30","ESDM",IF((MID(E1461,5,2))="31","MS-ETE",IF((MID(E1461,5,2))="32","MS-TE",IF((MID(E1461,5,2))="33","EEE",IF((MID(E1461,5,2))="34","NFE",IF((MID(E1461,5,2))="35","SWE",IF((MID(E1461,5,2))="36","LLB(P)",IF((MID(E1461,5,2))="37","LLM(Pre)",IF((MID(E1461,5,2))="38","LLM(F)",IF((MID(E1461,5,2))="39","ICT",IF((MID(E1461,5,2))="40","MTCA",IF((MID(E1461,5,2))="41","MS-PH",IF((MID(E1461,5,2))="42","ARCH",IF((MID(E1461,5,2))="43","THM",IF((MID(E1461,5,2))="44","MS-SWE",IF((MID(E1461,5,2))="45","ENTRE",IF((MID(E1461,5,2))="46","M-PHARM",IF((MID(E1461,5,2))="47","CIVIL-ENG",0)))))))))))))))))))))))))))))))))))))</f>
        <v/>
      </c>
      <c r="G1461" s="90">
        <f>IF((LEFT(E1461,3))="063","Fall-2006",IF((LEFT(E1461,3))="071","Spring-2007",IF((LEFT(E1461,3))="072","Summer-2007",IF((LEFT(E1461,3))="073","Fall-2007",IF((LEFT(E1461,3))="081","Spring-2008",IF((LEFT(E1461,3))="082","Summer-2008",IF((LEFT(E1461,3))="083","Fall-2008",IF((LEFT(E1461,3))="091","Spring-2009",IF((LEFT(E1461,3))="092","Summer-2009",IF((LEFT(E1461,3))="093","Fall-2009",IF((LEFT(E1461,3))="101","Spring-2010",IF((LEFT(E1461,3))="102","Summer-2010",IF((LEFT(E1461,3))="103","Fall-2010",IF((LEFT(E1461,3))="111","Spring-2011",IF((LEFT(E1461,3))="112","Summer-2011",IF((LEFT(E1461,3))="113","Fall-2011",IF((LEFT(E1461,3))="121","Spring-2012",IF((LEFT(E1461,3))="122","Summer-2012",IF((LEFT(E1461,3))="123","Fall-2012",IF((LEFT(E1461,3))="131","Spring-2013",IF((LEFT(E1461,3))="132","Summer-2013",IF((LEFT(E1461,3))="133","Fall-2013",IF((LEFT(E1461,3))="141","Spring-2014",IF((LEFT(E1461,3))="142","Summer-2014",IF((LEFT(E1461,3))="143","Fall-2014",0)))))))))))))))))))))))))</f>
        <v/>
      </c>
      <c r="H1461" s="77" t="inlineStr">
        <is>
          <t>-</t>
        </is>
      </c>
      <c r="I1461" s="85" t="inlineStr">
        <is>
          <t>-</t>
        </is>
      </c>
      <c r="J1461" s="85" t="inlineStr">
        <is>
          <t>-</t>
        </is>
      </c>
      <c r="K1461" s="90" t="inlineStr">
        <is>
          <t>Vill:Katanasher, Sadar Rasul 
Pur, Adarsh Sadar, Comilla</t>
        </is>
      </c>
      <c r="L1461" s="90" t="inlineStr">
        <is>
          <t>Vill:Katanasher, Sadar Rasul Pur, Adarsh Sadar, Comilla</t>
        </is>
      </c>
      <c r="M1461" s="120" t="n">
        <v>1959175309</v>
      </c>
      <c r="N1461" s="88">
        <f>HYPERLINK("mailto:cfoysal007@gmail.com","cfoysal007@gmail.com")</f>
        <v/>
      </c>
      <c r="O1461" s="89" t="n"/>
      <c r="P1461" s="89" t="n"/>
      <c r="Q1461" s="89" t="n"/>
      <c r="R1461" s="89" t="n"/>
      <c r="S1461" s="89" t="n"/>
      <c r="T1461" s="89" t="n"/>
      <c r="U1461" s="89" t="n"/>
      <c r="V1461" s="89" t="n"/>
      <c r="W1461" s="89" t="n"/>
      <c r="X1461" s="89" t="n"/>
      <c r="Y1461" s="89" t="n"/>
      <c r="Z1461" s="89" t="n"/>
      <c r="AA1461" s="89" t="n"/>
      <c r="AB1461" s="89" t="n"/>
    </row>
    <row customHeight="1" ht="15" r="1462" s="161">
      <c r="A1462" s="84" t="n"/>
      <c r="B1462" s="85" t="n">
        <v>1465</v>
      </c>
      <c r="C1462" s="85" t="n"/>
      <c r="D1462" s="86" t="inlineStr">
        <is>
          <t>Md. Mehedi Hasan</t>
        </is>
      </c>
      <c r="E1462" s="86" t="inlineStr">
        <is>
          <t>103-11-1700</t>
        </is>
      </c>
      <c r="F1462" s="49">
        <f>IF((MID(E1462,5,2))="10","ENG",IF((MID(E1462,5,2))="11","BBA",IF((MID(E1462,5,2))="12","MBA(E)",IF((MID(E1462,5,2))="14","MBA",IF((MID(E1462,5,2))="15","CSE",IF((MID(E1462,5,2))="16","CIS",IF((MID(E1462,5,2))="17","MS-MIS",IF((MID(E1462,5,2))="18","B.COM",IF((MID(E1462,5,2))="19","ETE",IF((MID(E1462,5,2))="20","CS",IF((MID(E1462,5,2))="21","MA-ENG(P)",IF((MID(E1462,5,2))="22","MA-ENG(F)",IF((MID(E1462,5,2))="23","TE",IF((MID(E1462,5,2))="24","JMC",IF((MID(E1462,5,2))="25","MS-CSE",IF((MID(E1462,5,2))="26","LLB(H)",IF((MID(E1462,5,2))="27","BRE",IF((MID(E1462,5,2))="28","MSS-JMC",IF((MID(E1462,5,2))="29","PHARMACY",IF((MID(E1462,5,2))="30","ESDM",IF((MID(E1462,5,2))="31","MS-ETE",IF((MID(E1462,5,2))="32","MS-TE",IF((MID(E1462,5,2))="33","EEE",IF((MID(E1462,5,2))="34","NFE",IF((MID(E1462,5,2))="35","SWE",IF((MID(E1462,5,2))="36","LLB(P)",IF((MID(E1462,5,2))="37","LLM(Pre)",IF((MID(E1462,5,2))="38","LLM(F)",IF((MID(E1462,5,2))="39","ICT",IF((MID(E1462,5,2))="40","MTCA",IF((MID(E1462,5,2))="41","MS-PH",IF((MID(E1462,5,2))="42","ARCH",IF((MID(E1462,5,2))="43","THM",IF((MID(E1462,5,2))="44","MS-SWE",IF((MID(E1462,5,2))="45","ENTRE",IF((MID(E1462,5,2))="46","M-PHARM",IF((MID(E1462,5,2))="47","CIVIL-ENG",0)))))))))))))))))))))))))))))))))))))</f>
        <v/>
      </c>
      <c r="G1462" s="90">
        <f>IF((LEFT(E1462,3))="063","Fall-2006",IF((LEFT(E1462,3))="071","Spring-2007",IF((LEFT(E1462,3))="072","Summer-2007",IF((LEFT(E1462,3))="073","Fall-2007",IF((LEFT(E1462,3))="081","Spring-2008",IF((LEFT(E1462,3))="082","Summer-2008",IF((LEFT(E1462,3))="083","Fall-2008",IF((LEFT(E1462,3))="091","Spring-2009",IF((LEFT(E1462,3))="092","Summer-2009",IF((LEFT(E1462,3))="093","Fall-2009",IF((LEFT(E1462,3))="101","Spring-2010",IF((LEFT(E1462,3))="102","Summer-2010",IF((LEFT(E1462,3))="103","Fall-2010",IF((LEFT(E1462,3))="111","Spring-2011",IF((LEFT(E1462,3))="112","Summer-2011",IF((LEFT(E1462,3))="113","Fall-2011",IF((LEFT(E1462,3))="121","Spring-2012",IF((LEFT(E1462,3))="122","Summer-2012",IF((LEFT(E1462,3))="123","Fall-2012",IF((LEFT(E1462,3))="131","Spring-2013",IF((LEFT(E1462,3))="132","Summer-2013",IF((LEFT(E1462,3))="133","Fall-2013",IF((LEFT(E1462,3))="141","Spring-2014",IF((LEFT(E1462,3))="142","Summer-2014",IF((LEFT(E1462,3))="143","Fall-2014",0)))))))))))))))))))))))))</f>
        <v/>
      </c>
      <c r="H1462" s="85" t="inlineStr">
        <is>
          <t>Fall-2014</t>
        </is>
      </c>
      <c r="I1462" s="85" t="inlineStr">
        <is>
          <t>-</t>
        </is>
      </c>
      <c r="J1462" s="85" t="inlineStr">
        <is>
          <t>-</t>
        </is>
      </c>
      <c r="K1462" s="90" t="inlineStr">
        <is>
          <t>A/58, Badda, Bonpukur, 
Savar, Dhaka</t>
        </is>
      </c>
      <c r="L1462" s="90" t="inlineStr">
        <is>
          <t>A/58, Badda, Bonpukur, Savar, Dhaka</t>
        </is>
      </c>
      <c r="M1462" s="120" t="n">
        <v>1913744009</v>
      </c>
      <c r="N1462" s="88">
        <f>HYPERLINK("mailto:Mehedidiu.1700@gmail.com","Mehedidiu.1700@gmail.com")</f>
        <v/>
      </c>
      <c r="O1462" s="89" t="n"/>
      <c r="P1462" s="89" t="n"/>
      <c r="Q1462" s="89" t="n"/>
      <c r="R1462" s="89" t="n"/>
      <c r="S1462" s="89" t="n"/>
      <c r="T1462" s="89" t="n"/>
      <c r="U1462" s="89" t="n"/>
      <c r="V1462" s="89" t="n"/>
      <c r="W1462" s="89" t="n"/>
      <c r="X1462" s="89" t="n"/>
      <c r="Y1462" s="89" t="n"/>
      <c r="Z1462" s="89" t="n"/>
      <c r="AA1462" s="89" t="n"/>
      <c r="AB1462" s="89" t="n"/>
    </row>
    <row customHeight="1" ht="15" r="1463" s="161">
      <c r="A1463" s="84" t="n"/>
      <c r="B1463" s="85" t="n">
        <v>1466</v>
      </c>
      <c r="C1463" s="85" t="n"/>
      <c r="D1463" s="86" t="inlineStr">
        <is>
          <t>Razia Sultana</t>
        </is>
      </c>
      <c r="E1463" s="86" t="inlineStr">
        <is>
          <t>113-15-1522</t>
        </is>
      </c>
      <c r="F1463" s="49">
        <f>IF((MID(E1463,5,2))="10","ENG",IF((MID(E1463,5,2))="11","BBA",IF((MID(E1463,5,2))="12","MBA(E)",IF((MID(E1463,5,2))="14","MBA",IF((MID(E1463,5,2))="15","CSE",IF((MID(E1463,5,2))="16","CIS",IF((MID(E1463,5,2))="17","MS-MIS",IF((MID(E1463,5,2))="18","B.COM",IF((MID(E1463,5,2))="19","ETE",IF((MID(E1463,5,2))="20","CS",IF((MID(E1463,5,2))="21","MA-ENG(P)",IF((MID(E1463,5,2))="22","MA-ENG(F)",IF((MID(E1463,5,2))="23","TE",IF((MID(E1463,5,2))="24","JMC",IF((MID(E1463,5,2))="25","MS-CSE",IF((MID(E1463,5,2))="26","LLB(H)",IF((MID(E1463,5,2))="27","BRE",IF((MID(E1463,5,2))="28","MSS-JMC",IF((MID(E1463,5,2))="29","PHARMACY",IF((MID(E1463,5,2))="30","ESDM",IF((MID(E1463,5,2))="31","MS-ETE",IF((MID(E1463,5,2))="32","MS-TE",IF((MID(E1463,5,2))="33","EEE",IF((MID(E1463,5,2))="34","NFE",IF((MID(E1463,5,2))="35","SWE",IF((MID(E1463,5,2))="36","LLB(P)",IF((MID(E1463,5,2))="37","LLM(Pre)",IF((MID(E1463,5,2))="38","LLM(F)",IF((MID(E1463,5,2))="39","ICT",IF((MID(E1463,5,2))="40","MTCA",IF((MID(E1463,5,2))="41","MS-PH",IF((MID(E1463,5,2))="42","ARCH",IF((MID(E1463,5,2))="43","THM",IF((MID(E1463,5,2))="44","MS-SWE",IF((MID(E1463,5,2))="45","ENTRE",IF((MID(E1463,5,2))="46","M-PHARM",IF((MID(E1463,5,2))="47","CIVIL-ENG",0)))))))))))))))))))))))))))))))))))))</f>
        <v/>
      </c>
      <c r="G1463" s="90">
        <f>IF((LEFT(E1463,3))="063","Fall-2006",IF((LEFT(E1463,3))="071","Spring-2007",IF((LEFT(E1463,3))="072","Summer-2007",IF((LEFT(E1463,3))="073","Fall-2007",IF((LEFT(E1463,3))="081","Spring-2008",IF((LEFT(E1463,3))="082","Summer-2008",IF((LEFT(E1463,3))="083","Fall-2008",IF((LEFT(E1463,3))="091","Spring-2009",IF((LEFT(E1463,3))="092","Summer-2009",IF((LEFT(E1463,3))="093","Fall-2009",IF((LEFT(E1463,3))="101","Spring-2010",IF((LEFT(E1463,3))="102","Summer-2010",IF((LEFT(E1463,3))="103","Fall-2010",IF((LEFT(E1463,3))="111","Spring-2011",IF((LEFT(E1463,3))="112","Summer-2011",IF((LEFT(E1463,3))="113","Fall-2011",IF((LEFT(E1463,3))="121","Spring-2012",IF((LEFT(E1463,3))="122","Summer-2012",IF((LEFT(E1463,3))="123","Fall-2012",IF((LEFT(E1463,3))="131","Spring-2013",IF((LEFT(E1463,3))="132","Summer-2013",IF((LEFT(E1463,3))="133","Fall-2013",IF((LEFT(E1463,3))="141","Spring-2014",IF((LEFT(E1463,3))="142","Summer-2014",IF((LEFT(E1463,3))="143","Fall-2014",0)))))))))))))))))))))))))</f>
        <v/>
      </c>
      <c r="H1463" s="85" t="inlineStr">
        <is>
          <t>Fall-2015</t>
        </is>
      </c>
      <c r="I1463" s="85" t="inlineStr">
        <is>
          <t>-</t>
        </is>
      </c>
      <c r="J1463" s="85" t="inlineStr">
        <is>
          <t>-</t>
        </is>
      </c>
      <c r="K1463" s="90" t="inlineStr">
        <is>
          <t>polaspole, Satkhira</t>
        </is>
      </c>
      <c r="L1463" s="90" t="inlineStr">
        <is>
          <t>polaspole, Satkhira</t>
        </is>
      </c>
      <c r="M1463" s="120" t="n">
        <v>1626758525</v>
      </c>
      <c r="N1463" s="88">
        <f>HYPERLINK("mailto:tondra.cse@gmail.com","tondra.cse@gmail.com")</f>
        <v/>
      </c>
      <c r="O1463" s="89" t="n"/>
      <c r="P1463" s="89" t="n"/>
      <c r="Q1463" s="89" t="n"/>
      <c r="R1463" s="89" t="n"/>
      <c r="S1463" s="89" t="n"/>
      <c r="T1463" s="89" t="n"/>
      <c r="U1463" s="89" t="n"/>
      <c r="V1463" s="89" t="n"/>
      <c r="W1463" s="89" t="n"/>
      <c r="X1463" s="89" t="n"/>
      <c r="Y1463" s="89" t="n"/>
      <c r="Z1463" s="89" t="n"/>
      <c r="AA1463" s="89" t="n"/>
      <c r="AB1463" s="89" t="n"/>
    </row>
    <row customHeight="1" ht="15" r="1464" s="161">
      <c r="A1464" s="84" t="n"/>
      <c r="B1464" s="85" t="n">
        <v>1467</v>
      </c>
      <c r="C1464" s="85" t="n"/>
      <c r="D1464" s="86" t="inlineStr">
        <is>
          <t>Md. Masum Bhuiyan</t>
        </is>
      </c>
      <c r="E1464" s="86" t="inlineStr">
        <is>
          <t>111-15-1208</t>
        </is>
      </c>
      <c r="F1464" s="49">
        <f>IF((MID(E1464,5,2))="10","ENG",IF((MID(E1464,5,2))="11","BBA",IF((MID(E1464,5,2))="12","MBA(E)",IF((MID(E1464,5,2))="14","MBA",IF((MID(E1464,5,2))="15","CSE",IF((MID(E1464,5,2))="16","CIS",IF((MID(E1464,5,2))="17","MS-MIS",IF((MID(E1464,5,2))="18","B.COM",IF((MID(E1464,5,2))="19","ETE",IF((MID(E1464,5,2))="20","CS",IF((MID(E1464,5,2))="21","MA-ENG(P)",IF((MID(E1464,5,2))="22","MA-ENG(F)",IF((MID(E1464,5,2))="23","TE",IF((MID(E1464,5,2))="24","JMC",IF((MID(E1464,5,2))="25","MS-CSE",IF((MID(E1464,5,2))="26","LLB(H)",IF((MID(E1464,5,2))="27","BRE",IF((MID(E1464,5,2))="28","MSS-JMC",IF((MID(E1464,5,2))="29","PHARMACY",IF((MID(E1464,5,2))="30","ESDM",IF((MID(E1464,5,2))="31","MS-ETE",IF((MID(E1464,5,2))="32","MS-TE",IF((MID(E1464,5,2))="33","EEE",IF((MID(E1464,5,2))="34","NFE",IF((MID(E1464,5,2))="35","SWE",IF((MID(E1464,5,2))="36","LLB(P)",IF((MID(E1464,5,2))="37","LLM(Pre)",IF((MID(E1464,5,2))="38","LLM(F)",IF((MID(E1464,5,2))="39","ICT",IF((MID(E1464,5,2))="40","MTCA",IF((MID(E1464,5,2))="41","MS-PH",IF((MID(E1464,5,2))="42","ARCH",IF((MID(E1464,5,2))="43","THM",IF((MID(E1464,5,2))="44","MS-SWE",IF((MID(E1464,5,2))="45","ENTRE",IF((MID(E1464,5,2))="46","M-PHARM",IF((MID(E1464,5,2))="47","CIVIL-ENG",0)))))))))))))))))))))))))))))))))))))</f>
        <v/>
      </c>
      <c r="G1464" s="90">
        <f>IF((LEFT(E1464,3))="063","Fall-2006",IF((LEFT(E1464,3))="071","Spring-2007",IF((LEFT(E1464,3))="072","Summer-2007",IF((LEFT(E1464,3))="073","Fall-2007",IF((LEFT(E1464,3))="081","Spring-2008",IF((LEFT(E1464,3))="082","Summer-2008",IF((LEFT(E1464,3))="083","Fall-2008",IF((LEFT(E1464,3))="091","Spring-2009",IF((LEFT(E1464,3))="092","Summer-2009",IF((LEFT(E1464,3))="093","Fall-2009",IF((LEFT(E1464,3))="101","Spring-2010",IF((LEFT(E1464,3))="102","Summer-2010",IF((LEFT(E1464,3))="103","Fall-2010",IF((LEFT(E1464,3))="111","Spring-2011",IF((LEFT(E1464,3))="112","Summer-2011",IF((LEFT(E1464,3))="113","Fall-2011",IF((LEFT(E1464,3))="121","Spring-2012",IF((LEFT(E1464,3))="122","Summer-2012",IF((LEFT(E1464,3))="123","Fall-2012",IF((LEFT(E1464,3))="131","Spring-2013",IF((LEFT(E1464,3))="132","Summer-2013",IF((LEFT(E1464,3))="133","Fall-2013",IF((LEFT(E1464,3))="141","Spring-2014",IF((LEFT(E1464,3))="142","Summer-2014",IF((LEFT(E1464,3))="143","Fall-2014",0)))))))))))))))))))))))))</f>
        <v/>
      </c>
      <c r="H1464" s="85" t="inlineStr">
        <is>
          <t>Summer-2014</t>
        </is>
      </c>
      <c r="I1464" s="85" t="inlineStr">
        <is>
          <t>-</t>
        </is>
      </c>
      <c r="J1464" s="85" t="inlineStr">
        <is>
          <t>-</t>
        </is>
      </c>
      <c r="K1464" s="90" t="inlineStr">
        <is>
          <t>106/6/A (Matin Villa), 
Monipuri Para, Tejgaon, 
Dhaka</t>
        </is>
      </c>
      <c r="L1464" s="90" t="inlineStr">
        <is>
          <t>Gaital(Janata School Road), PO+Thana+Zilla: Kishoreganj</t>
        </is>
      </c>
      <c r="M1464" s="120" t="n">
        <v>1912094770</v>
      </c>
      <c r="N1464" s="88">
        <f>HYPERLINK("mailto:masum.cse87@gmail.com","masum.cse87@gmail.com")</f>
        <v/>
      </c>
      <c r="O1464" s="89" t="n"/>
      <c r="P1464" s="89" t="n"/>
      <c r="Q1464" s="89" t="n"/>
      <c r="R1464" s="89" t="n"/>
      <c r="S1464" s="89" t="n"/>
      <c r="T1464" s="89" t="n"/>
      <c r="U1464" s="89" t="n"/>
      <c r="V1464" s="89" t="n"/>
      <c r="W1464" s="89" t="n"/>
      <c r="X1464" s="89" t="n"/>
      <c r="Y1464" s="89" t="n"/>
      <c r="Z1464" s="89" t="n"/>
      <c r="AA1464" s="89" t="n"/>
      <c r="AB1464" s="89" t="n"/>
    </row>
    <row customHeight="1" ht="15" r="1465" s="161">
      <c r="A1465" s="84" t="n"/>
      <c r="B1465" s="85" t="n">
        <v>1468</v>
      </c>
      <c r="C1465" s="85" t="n"/>
      <c r="D1465" s="86" t="inlineStr">
        <is>
          <t>Nur-A- Samira</t>
        </is>
      </c>
      <c r="E1465" s="86" t="inlineStr">
        <is>
          <t>111-29-265</t>
        </is>
      </c>
      <c r="F1465" s="49">
        <f>IF((MID(E1465,5,2))="10","ENG",IF((MID(E1465,5,2))="11","BBA",IF((MID(E1465,5,2))="12","MBA(E)",IF((MID(E1465,5,2))="14","MBA",IF((MID(E1465,5,2))="15","CSE",IF((MID(E1465,5,2))="16","CIS",IF((MID(E1465,5,2))="17","MS-MIS",IF((MID(E1465,5,2))="18","B.COM",IF((MID(E1465,5,2))="19","ETE",IF((MID(E1465,5,2))="20","CS",IF((MID(E1465,5,2))="21","MA-ENG(P)",IF((MID(E1465,5,2))="22","MA-ENG(F)",IF((MID(E1465,5,2))="23","TE",IF((MID(E1465,5,2))="24","JMC",IF((MID(E1465,5,2))="25","MS-CSE",IF((MID(E1465,5,2))="26","LLB(H)",IF((MID(E1465,5,2))="27","BRE",IF((MID(E1465,5,2))="28","MSS-JMC",IF((MID(E1465,5,2))="29","PHARMACY",IF((MID(E1465,5,2))="30","ESDM",IF((MID(E1465,5,2))="31","MS-ETE",IF((MID(E1465,5,2))="32","MS-TE",IF((MID(E1465,5,2))="33","EEE",IF((MID(E1465,5,2))="34","NFE",IF((MID(E1465,5,2))="35","SWE",IF((MID(E1465,5,2))="36","LLB(P)",IF((MID(E1465,5,2))="37","LLM(Pre)",IF((MID(E1465,5,2))="38","LLM(F)",IF((MID(E1465,5,2))="39","ICT",IF((MID(E1465,5,2))="40","MTCA",IF((MID(E1465,5,2))="41","MS-PH",IF((MID(E1465,5,2))="42","ARCH",IF((MID(E1465,5,2))="43","THM",IF((MID(E1465,5,2))="44","MS-SWE",IF((MID(E1465,5,2))="45","ENTRE",IF((MID(E1465,5,2))="46","M-PHARM",IF((MID(E1465,5,2))="47","CIVIL-ENG",0)))))))))))))))))))))))))))))))))))))</f>
        <v/>
      </c>
      <c r="G1465" s="90">
        <f>IF((LEFT(E1465,3))="063","Fall-2006",IF((LEFT(E1465,3))="071","Spring-2007",IF((LEFT(E1465,3))="072","Summer-2007",IF((LEFT(E1465,3))="073","Fall-2007",IF((LEFT(E1465,3))="081","Spring-2008",IF((LEFT(E1465,3))="082","Summer-2008",IF((LEFT(E1465,3))="083","Fall-2008",IF((LEFT(E1465,3))="091","Spring-2009",IF((LEFT(E1465,3))="092","Summer-2009",IF((LEFT(E1465,3))="093","Fall-2009",IF((LEFT(E1465,3))="101","Spring-2010",IF((LEFT(E1465,3))="102","Summer-2010",IF((LEFT(E1465,3))="103","Fall-2010",IF((LEFT(E1465,3))="111","Spring-2011",IF((LEFT(E1465,3))="112","Summer-2011",IF((LEFT(E1465,3))="113","Fall-2011",IF((LEFT(E1465,3))="121","Spring-2012",IF((LEFT(E1465,3))="122","Summer-2012",IF((LEFT(E1465,3))="123","Fall-2012",IF((LEFT(E1465,3))="131","Spring-2013",IF((LEFT(E1465,3))="132","Summer-2013",IF((LEFT(E1465,3))="133","Fall-2013",IF((LEFT(E1465,3))="141","Spring-2014",IF((LEFT(E1465,3))="142","Summer-2014",IF((LEFT(E1465,3))="143","Fall-2014",0)))))))))))))))))))))))))</f>
        <v/>
      </c>
      <c r="H1465" s="77" t="inlineStr">
        <is>
          <t>-</t>
        </is>
      </c>
      <c r="I1465" s="85" t="inlineStr">
        <is>
          <t>Paradign Training 
and Education 
Institution</t>
        </is>
      </c>
      <c r="J1465" s="85" t="inlineStr">
        <is>
          <t>Jr. Executive 
Officer</t>
        </is>
      </c>
      <c r="K1465" s="85" t="inlineStr">
        <is>
          <t>Asulia, Savar</t>
        </is>
      </c>
      <c r="L1465" s="85" t="inlineStr">
        <is>
          <t>Faridganj, Chandpur</t>
        </is>
      </c>
      <c r="M1465" s="91" t="n">
        <v>1862444398</v>
      </c>
      <c r="N1465" s="92">
        <f>HYPERLINK("mailto:samiraju008@gmail.com","samiraju008@gmail.com")</f>
        <v/>
      </c>
      <c r="O1465" s="89" t="n"/>
      <c r="P1465" s="89" t="n"/>
      <c r="Q1465" s="89" t="n"/>
      <c r="R1465" s="89" t="n"/>
      <c r="S1465" s="89" t="n"/>
      <c r="T1465" s="89" t="n"/>
      <c r="U1465" s="89" t="n"/>
      <c r="V1465" s="89" t="n"/>
      <c r="W1465" s="89" t="n"/>
      <c r="X1465" s="89" t="n"/>
      <c r="Y1465" s="89" t="n"/>
      <c r="Z1465" s="89" t="n"/>
      <c r="AA1465" s="89" t="n"/>
      <c r="AB1465" s="89" t="n"/>
    </row>
    <row customHeight="1" ht="15" r="1466" s="161">
      <c r="A1466" s="84" t="n"/>
      <c r="B1466" s="85" t="n">
        <v>1469</v>
      </c>
      <c r="C1466" s="85" t="n"/>
      <c r="D1466" s="86" t="inlineStr">
        <is>
          <t>Md. Suruzzaman
 Sujan</t>
        </is>
      </c>
      <c r="E1466" s="86" t="inlineStr">
        <is>
          <t>132-14-1162</t>
        </is>
      </c>
      <c r="F1466" s="49">
        <f>IF((MID(E1466,5,2))="10","ENG",IF((MID(E1466,5,2))="11","BBA",IF((MID(E1466,5,2))="12","MBA(E)",IF((MID(E1466,5,2))="14","MBA",IF((MID(E1466,5,2))="15","CSE",IF((MID(E1466,5,2))="16","CIS",IF((MID(E1466,5,2))="17","MS-MIS",IF((MID(E1466,5,2))="18","B.COM",IF((MID(E1466,5,2))="19","ETE",IF((MID(E1466,5,2))="20","CS",IF((MID(E1466,5,2))="21","MA-ENG(P)",IF((MID(E1466,5,2))="22","MA-ENG(F)",IF((MID(E1466,5,2))="23","TE",IF((MID(E1466,5,2))="24","JMC",IF((MID(E1466,5,2))="25","MS-CSE",IF((MID(E1466,5,2))="26","LLB(H)",IF((MID(E1466,5,2))="27","BRE",IF((MID(E1466,5,2))="28","MSS-JMC",IF((MID(E1466,5,2))="29","PHARMACY",IF((MID(E1466,5,2))="30","ESDM",IF((MID(E1466,5,2))="31","MS-ETE",IF((MID(E1466,5,2))="32","MS-TE",IF((MID(E1466,5,2))="33","EEE",IF((MID(E1466,5,2))="34","NFE",IF((MID(E1466,5,2))="35","SWE",IF((MID(E1466,5,2))="36","LLB(P)",IF((MID(E1466,5,2))="37","LLM(Pre)",IF((MID(E1466,5,2))="38","LLM(F)",IF((MID(E1466,5,2))="39","ICT",IF((MID(E1466,5,2))="40","MTCA",IF((MID(E1466,5,2))="41","MS-PH",IF((MID(E1466,5,2))="42","ARCH",IF((MID(E1466,5,2))="43","THM",IF((MID(E1466,5,2))="44","MS-SWE",IF((MID(E1466,5,2))="45","ENTRE",IF((MID(E1466,5,2))="46","M-PHARM",IF((MID(E1466,5,2))="47","CIVIL-ENG",0)))))))))))))))))))))))))))))))))))))</f>
        <v/>
      </c>
      <c r="G1466" s="90">
        <f>IF((LEFT(E1466,3))="063","Fall-2006",IF((LEFT(E1466,3))="071","Spring-2007",IF((LEFT(E1466,3))="072","Summer-2007",IF((LEFT(E1466,3))="073","Fall-2007",IF((LEFT(E1466,3))="081","Spring-2008",IF((LEFT(E1466,3))="082","Summer-2008",IF((LEFT(E1466,3))="083","Fall-2008",IF((LEFT(E1466,3))="091","Spring-2009",IF((LEFT(E1466,3))="092","Summer-2009",IF((LEFT(E1466,3))="093","Fall-2009",IF((LEFT(E1466,3))="101","Spring-2010",IF((LEFT(E1466,3))="102","Summer-2010",IF((LEFT(E1466,3))="103","Fall-2010",IF((LEFT(E1466,3))="111","Spring-2011",IF((LEFT(E1466,3))="112","Summer-2011",IF((LEFT(E1466,3))="113","Fall-2011",IF((LEFT(E1466,3))="121","Spring-2012",IF((LEFT(E1466,3))="122","Summer-2012",IF((LEFT(E1466,3))="123","Fall-2012",IF((LEFT(E1466,3))="131","Spring-2013",IF((LEFT(E1466,3))="132","Summer-2013",IF((LEFT(E1466,3))="133","Fall-2013",IF((LEFT(E1466,3))="141","Spring-2014",IF((LEFT(E1466,3))="142","Summer-2014",IF((LEFT(E1466,3))="143","Fall-2014",0)))))))))))))))))))))))))</f>
        <v/>
      </c>
      <c r="H1466" s="85" t="inlineStr">
        <is>
          <t>Fall-2014</t>
        </is>
      </c>
      <c r="I1466" s="85" t="inlineStr">
        <is>
          <t>Partex Star Group</t>
        </is>
      </c>
      <c r="J1466" s="85" t="inlineStr">
        <is>
          <t>Officer Sales</t>
        </is>
      </c>
      <c r="K1466" s="85" t="inlineStr">
        <is>
          <t>29/3, Babor Road, B-Block, 
Mohammadpur, Dhaka</t>
        </is>
      </c>
      <c r="L1466" s="85" t="inlineStr">
        <is>
          <t>Vill: Vhatbera, PO: Chinadhukuria, PS: Ullapara, Dist: Sirajganj</t>
        </is>
      </c>
      <c r="M1466" s="91" t="n">
        <v>1726317530</v>
      </c>
      <c r="N1466" s="92">
        <f>HYPERLINK("mailto:sujan1162@diu.edu.bd","sujan1162@diu.edu.bd")</f>
        <v/>
      </c>
      <c r="O1466" s="89" t="n"/>
      <c r="P1466" s="89" t="n"/>
      <c r="Q1466" s="89" t="n"/>
      <c r="R1466" s="89" t="n"/>
      <c r="S1466" s="89" t="n"/>
      <c r="T1466" s="89" t="n"/>
      <c r="U1466" s="89" t="n"/>
      <c r="V1466" s="89" t="n"/>
      <c r="W1466" s="89" t="n"/>
      <c r="X1466" s="89" t="n"/>
      <c r="Y1466" s="89" t="n"/>
      <c r="Z1466" s="89" t="n"/>
      <c r="AA1466" s="89" t="n"/>
      <c r="AB1466" s="89" t="n"/>
    </row>
    <row customHeight="1" ht="15" r="1467" s="161">
      <c r="A1467" s="84" t="n"/>
      <c r="B1467" s="85" t="n">
        <v>1470</v>
      </c>
      <c r="C1467" s="85" t="n"/>
      <c r="D1467" s="86" t="inlineStr">
        <is>
          <t>Md. Shahjahan Kabir</t>
        </is>
      </c>
      <c r="E1467" s="86" t="inlineStr">
        <is>
          <t>123-15-2060</t>
        </is>
      </c>
      <c r="F1467" s="49">
        <f>IF((MID(E1467,5,2))="10","ENG",IF((MID(E1467,5,2))="11","BBA",IF((MID(E1467,5,2))="12","MBA(E)",IF((MID(E1467,5,2))="14","MBA",IF((MID(E1467,5,2))="15","CSE",IF((MID(E1467,5,2))="16","CIS",IF((MID(E1467,5,2))="17","MS-MIS",IF((MID(E1467,5,2))="18","B.COM",IF((MID(E1467,5,2))="19","ETE",IF((MID(E1467,5,2))="20","CS",IF((MID(E1467,5,2))="21","MA-ENG(P)",IF((MID(E1467,5,2))="22","MA-ENG(F)",IF((MID(E1467,5,2))="23","TE",IF((MID(E1467,5,2))="24","JMC",IF((MID(E1467,5,2))="25","MS-CSE",IF((MID(E1467,5,2))="26","LLB(H)",IF((MID(E1467,5,2))="27","BRE",IF((MID(E1467,5,2))="28","MSS-JMC",IF((MID(E1467,5,2))="29","PHARMACY",IF((MID(E1467,5,2))="30","ESDM",IF((MID(E1467,5,2))="31","MS-ETE",IF((MID(E1467,5,2))="32","MS-TE",IF((MID(E1467,5,2))="33","EEE",IF((MID(E1467,5,2))="34","NFE",IF((MID(E1467,5,2))="35","SWE",IF((MID(E1467,5,2))="36","LLB(P)",IF((MID(E1467,5,2))="37","LLM(Pre)",IF((MID(E1467,5,2))="38","LLM(F)",IF((MID(E1467,5,2))="39","ICT",IF((MID(E1467,5,2))="40","MTCA",IF((MID(E1467,5,2))="41","MS-PH",IF((MID(E1467,5,2))="42","ARCH",IF((MID(E1467,5,2))="43","THM",IF((MID(E1467,5,2))="44","MS-SWE",IF((MID(E1467,5,2))="45","ENTRE",IF((MID(E1467,5,2))="46","M-PHARM",IF((MID(E1467,5,2))="47","CIVIL-ENG",0)))))))))))))))))))))))))))))))))))))</f>
        <v/>
      </c>
      <c r="G1467" s="90">
        <f>IF((LEFT(E1467,3))="063","Fall-2006",IF((LEFT(E1467,3))="071","Spring-2007",IF((LEFT(E1467,3))="072","Summer-2007",IF((LEFT(E1467,3))="073","Fall-2007",IF((LEFT(E1467,3))="081","Spring-2008",IF((LEFT(E1467,3))="082","Summer-2008",IF((LEFT(E1467,3))="083","Fall-2008",IF((LEFT(E1467,3))="091","Spring-2009",IF((LEFT(E1467,3))="092","Summer-2009",IF((LEFT(E1467,3))="093","Fall-2009",IF((LEFT(E1467,3))="101","Spring-2010",IF((LEFT(E1467,3))="102","Summer-2010",IF((LEFT(E1467,3))="103","Fall-2010",IF((LEFT(E1467,3))="111","Spring-2011",IF((LEFT(E1467,3))="112","Summer-2011",IF((LEFT(E1467,3))="113","Fall-2011",IF((LEFT(E1467,3))="121","Spring-2012",IF((LEFT(E1467,3))="122","Summer-2012",IF((LEFT(E1467,3))="123","Fall-2012",IF((LEFT(E1467,3))="131","Spring-2013",IF((LEFT(E1467,3))="132","Summer-2013",IF((LEFT(E1467,3))="133","Fall-2013",IF((LEFT(E1467,3))="141","Spring-2014",IF((LEFT(E1467,3))="142","Summer-2014",IF((LEFT(E1467,3))="143","Fall-2014",0)))))))))))))))))))))))))</f>
        <v/>
      </c>
      <c r="H1467" s="85" t="inlineStr">
        <is>
          <t>Summer-2015</t>
        </is>
      </c>
      <c r="I1467" s="85" t="inlineStr">
        <is>
          <t>-</t>
        </is>
      </c>
      <c r="J1467" s="85" t="inlineStr">
        <is>
          <t>-</t>
        </is>
      </c>
      <c r="K1467" s="90" t="inlineStr">
        <is>
          <t>House- 15, Sukrabad, 
Dhanmondi-32, Dhaka</t>
        </is>
      </c>
      <c r="L1467" s="90" t="inlineStr">
        <is>
          <t>House-308, Word-10, Munshir hat, Thakurhgaon</t>
        </is>
      </c>
      <c r="M1467" s="120" t="n">
        <v>1722127870</v>
      </c>
      <c r="N1467" s="88">
        <f>HYPERLINK("mailto:shahjahan.kabir91@gmail.com","shahjahan.kabir91@gmail.com")</f>
        <v/>
      </c>
      <c r="O1467" s="89" t="n"/>
      <c r="P1467" s="89" t="n"/>
      <c r="Q1467" s="89" t="n"/>
      <c r="R1467" s="89" t="n"/>
      <c r="S1467" s="89" t="n"/>
      <c r="T1467" s="89" t="n"/>
      <c r="U1467" s="89" t="n"/>
      <c r="V1467" s="89" t="n"/>
      <c r="W1467" s="89" t="n"/>
      <c r="X1467" s="89" t="n"/>
      <c r="Y1467" s="89" t="n"/>
      <c r="Z1467" s="89" t="n"/>
      <c r="AA1467" s="89" t="n"/>
      <c r="AB1467" s="89" t="n"/>
    </row>
    <row customHeight="1" ht="15" r="1468" s="161">
      <c r="A1468" s="84" t="n"/>
      <c r="B1468" s="85" t="n">
        <v>1471</v>
      </c>
      <c r="C1468" s="85" t="n"/>
      <c r="D1468" s="86" t="inlineStr">
        <is>
          <t>Md. Maksudur 
Rahman Taslim</t>
        </is>
      </c>
      <c r="E1468" s="86" t="inlineStr">
        <is>
          <t>123-15-1997</t>
        </is>
      </c>
      <c r="F1468" s="49">
        <f>IF((MID(E1468,5,2))="10","ENG",IF((MID(E1468,5,2))="11","BBA",IF((MID(E1468,5,2))="12","MBA(E)",IF((MID(E1468,5,2))="14","MBA",IF((MID(E1468,5,2))="15","CSE",IF((MID(E1468,5,2))="16","CIS",IF((MID(E1468,5,2))="17","MS-MIS",IF((MID(E1468,5,2))="18","B.COM",IF((MID(E1468,5,2))="19","ETE",IF((MID(E1468,5,2))="20","CS",IF((MID(E1468,5,2))="21","MA-ENG(P)",IF((MID(E1468,5,2))="22","MA-ENG(F)",IF((MID(E1468,5,2))="23","TE",IF((MID(E1468,5,2))="24","JMC",IF((MID(E1468,5,2))="25","MS-CSE",IF((MID(E1468,5,2))="26","LLB(H)",IF((MID(E1468,5,2))="27","BRE",IF((MID(E1468,5,2))="28","MSS-JMC",IF((MID(E1468,5,2))="29","PHARMACY",IF((MID(E1468,5,2))="30","ESDM",IF((MID(E1468,5,2))="31","MS-ETE",IF((MID(E1468,5,2))="32","MS-TE",IF((MID(E1468,5,2))="33","EEE",IF((MID(E1468,5,2))="34","NFE",IF((MID(E1468,5,2))="35","SWE",IF((MID(E1468,5,2))="36","LLB(P)",IF((MID(E1468,5,2))="37","LLM(Pre)",IF((MID(E1468,5,2))="38","LLM(F)",IF((MID(E1468,5,2))="39","ICT",IF((MID(E1468,5,2))="40","MTCA",IF((MID(E1468,5,2))="41","MS-PH",IF((MID(E1468,5,2))="42","ARCH",IF((MID(E1468,5,2))="43","THM",IF((MID(E1468,5,2))="44","MS-SWE",IF((MID(E1468,5,2))="45","ENTRE",IF((MID(E1468,5,2))="46","M-PHARM",IF((MID(E1468,5,2))="47","CIVIL-ENG",0)))))))))))))))))))))))))))))))))))))</f>
        <v/>
      </c>
      <c r="G1468" s="90">
        <f>IF((LEFT(E1468,3))="063","Fall-2006",IF((LEFT(E1468,3))="071","Spring-2007",IF((LEFT(E1468,3))="072","Summer-2007",IF((LEFT(E1468,3))="073","Fall-2007",IF((LEFT(E1468,3))="081","Spring-2008",IF((LEFT(E1468,3))="082","Summer-2008",IF((LEFT(E1468,3))="083","Fall-2008",IF((LEFT(E1468,3))="091","Spring-2009",IF((LEFT(E1468,3))="092","Summer-2009",IF((LEFT(E1468,3))="093","Fall-2009",IF((LEFT(E1468,3))="101","Spring-2010",IF((LEFT(E1468,3))="102","Summer-2010",IF((LEFT(E1468,3))="103","Fall-2010",IF((LEFT(E1468,3))="111","Spring-2011",IF((LEFT(E1468,3))="112","Summer-2011",IF((LEFT(E1468,3))="113","Fall-2011",IF((LEFT(E1468,3))="121","Spring-2012",IF((LEFT(E1468,3))="122","Summer-2012",IF((LEFT(E1468,3))="123","Fall-2012",IF((LEFT(E1468,3))="131","Spring-2013",IF((LEFT(E1468,3))="132","Summer-2013",IF((LEFT(E1468,3))="133","Fall-2013",IF((LEFT(E1468,3))="141","Spring-2014",IF((LEFT(E1468,3))="142","Summer-2014",IF((LEFT(E1468,3))="143","Fall-2014",0)))))))))))))))))))))))))</f>
        <v/>
      </c>
      <c r="H1468" s="85" t="inlineStr">
        <is>
          <t>Summer-2015</t>
        </is>
      </c>
      <c r="I1468" s="85" t="inlineStr">
        <is>
          <t>-</t>
        </is>
      </c>
      <c r="J1468" s="85" t="inlineStr">
        <is>
          <t>-</t>
        </is>
      </c>
      <c r="K1468" s="90" t="inlineStr">
        <is>
          <t>House-60, Lake Circus,
 Kolabagan, Dhanmondi, 
Dhaka</t>
        </is>
      </c>
      <c r="L1468" s="90" t="inlineStr">
        <is>
          <t>Vill: Batkajal, PO: Nagar Hut, 
UP: Baphal, Dist: Patuakhali</t>
        </is>
      </c>
      <c r="M1468" s="120" t="n">
        <v>1714648596</v>
      </c>
      <c r="N1468" s="88">
        <f>HYPERLINK("mailto:Taslim991@gmail.com","Taslim991@gmail.com")</f>
        <v/>
      </c>
      <c r="O1468" s="89" t="n"/>
      <c r="P1468" s="89" t="n"/>
      <c r="Q1468" s="89" t="n"/>
      <c r="R1468" s="89" t="n"/>
      <c r="S1468" s="89" t="n"/>
      <c r="T1468" s="89" t="n"/>
      <c r="U1468" s="89" t="n"/>
      <c r="V1468" s="89" t="n"/>
      <c r="W1468" s="89" t="n"/>
      <c r="X1468" s="89" t="n"/>
      <c r="Y1468" s="89" t="n"/>
      <c r="Z1468" s="89" t="n"/>
      <c r="AA1468" s="89" t="n"/>
      <c r="AB1468" s="89" t="n"/>
    </row>
    <row customHeight="1" ht="15" r="1469" s="161">
      <c r="A1469" s="84" t="n"/>
      <c r="B1469" s="85" t="n">
        <v>1472</v>
      </c>
      <c r="C1469" s="85" t="n"/>
      <c r="D1469" s="86" t="inlineStr">
        <is>
          <t>Md. Mehedi Hasan
 Tuhin</t>
        </is>
      </c>
      <c r="E1469" s="86" t="inlineStr">
        <is>
          <t>111-15-1298</t>
        </is>
      </c>
      <c r="F1469" s="49">
        <f>IF((MID(E1469,5,2))="10","ENG",IF((MID(E1469,5,2))="11","BBA",IF((MID(E1469,5,2))="12","MBA(E)",IF((MID(E1469,5,2))="14","MBA",IF((MID(E1469,5,2))="15","CSE",IF((MID(E1469,5,2))="16","CIS",IF((MID(E1469,5,2))="17","MS-MIS",IF((MID(E1469,5,2))="18","B.COM",IF((MID(E1469,5,2))="19","ETE",IF((MID(E1469,5,2))="20","CS",IF((MID(E1469,5,2))="21","MA-ENG(P)",IF((MID(E1469,5,2))="22","MA-ENG(F)",IF((MID(E1469,5,2))="23","TE",IF((MID(E1469,5,2))="24","JMC",IF((MID(E1469,5,2))="25","MS-CSE",IF((MID(E1469,5,2))="26","LLB(H)",IF((MID(E1469,5,2))="27","BRE",IF((MID(E1469,5,2))="28","MSS-JMC",IF((MID(E1469,5,2))="29","PHARMACY",IF((MID(E1469,5,2))="30","ESDM",IF((MID(E1469,5,2))="31","MS-ETE",IF((MID(E1469,5,2))="32","MS-TE",IF((MID(E1469,5,2))="33","EEE",IF((MID(E1469,5,2))="34","NFE",IF((MID(E1469,5,2))="35","SWE",IF((MID(E1469,5,2))="36","LLB(P)",IF((MID(E1469,5,2))="37","LLM(Pre)",IF((MID(E1469,5,2))="38","LLM(F)",IF((MID(E1469,5,2))="39","ICT",IF((MID(E1469,5,2))="40","MTCA",IF((MID(E1469,5,2))="41","MS-PH",IF((MID(E1469,5,2))="42","ARCH",IF((MID(E1469,5,2))="43","THM",IF((MID(E1469,5,2))="44","MS-SWE",IF((MID(E1469,5,2))="45","ENTRE",IF((MID(E1469,5,2))="46","M-PHARM",IF((MID(E1469,5,2))="47","CIVIL-ENG",0)))))))))))))))))))))))))))))))))))))</f>
        <v/>
      </c>
      <c r="G1469" s="90">
        <f>IF((LEFT(E1469,3))="063","Fall-2006",IF((LEFT(E1469,3))="071","Spring-2007",IF((LEFT(E1469,3))="072","Summer-2007",IF((LEFT(E1469,3))="073","Fall-2007",IF((LEFT(E1469,3))="081","Spring-2008",IF((LEFT(E1469,3))="082","Summer-2008",IF((LEFT(E1469,3))="083","Fall-2008",IF((LEFT(E1469,3))="091","Spring-2009",IF((LEFT(E1469,3))="092","Summer-2009",IF((LEFT(E1469,3))="093","Fall-2009",IF((LEFT(E1469,3))="101","Spring-2010",IF((LEFT(E1469,3))="102","Summer-2010",IF((LEFT(E1469,3))="103","Fall-2010",IF((LEFT(E1469,3))="111","Spring-2011",IF((LEFT(E1469,3))="112","Summer-2011",IF((LEFT(E1469,3))="113","Fall-2011",IF((LEFT(E1469,3))="121","Spring-2012",IF((LEFT(E1469,3))="122","Summer-2012",IF((LEFT(E1469,3))="123","Fall-2012",IF((LEFT(E1469,3))="131","Spring-2013",IF((LEFT(E1469,3))="132","Summer-2013",IF((LEFT(E1469,3))="133","Fall-2013",IF((LEFT(E1469,3))="141","Spring-2014",IF((LEFT(E1469,3))="142","Summer-2014",IF((LEFT(E1469,3))="143","Fall-2014",0)))))))))))))))))))))))))</f>
        <v/>
      </c>
      <c r="H1469" s="85" t="inlineStr">
        <is>
          <t>Summer-2015</t>
        </is>
      </c>
      <c r="I1469" s="85" t="inlineStr">
        <is>
          <t>HFT Group</t>
        </is>
      </c>
      <c r="J1469" s="85" t="inlineStr">
        <is>
          <t xml:space="preserve">IT Executive </t>
        </is>
      </c>
      <c r="K1469" s="85" t="inlineStr">
        <is>
          <t>C/O: Rafiul Arif, House no: 
350, Dhanshiri Garden, 
Flate no: A2, Senpara 
Parbata, Mirpur-10, Dhaka-1216</t>
        </is>
      </c>
      <c r="L1469" s="85" t="inlineStr">
        <is>
          <t>C/O: Anamul Haque,
Vill: Badhuria, PO: Jamira, 
Thana: Changhat, Dist: Rajshahi</t>
        </is>
      </c>
      <c r="M1469" s="91" t="n">
        <v>1711476774</v>
      </c>
      <c r="N1469" s="92">
        <f>HYPERLINK("mailto:mehedi.tu@gmail.com","mehedi.tu@gmail.com")</f>
        <v/>
      </c>
      <c r="O1469" s="89" t="n"/>
      <c r="P1469" s="89" t="n"/>
      <c r="Q1469" s="89" t="n"/>
      <c r="R1469" s="89" t="n"/>
      <c r="S1469" s="89" t="n"/>
      <c r="T1469" s="89" t="n"/>
      <c r="U1469" s="89" t="n"/>
      <c r="V1469" s="89" t="n"/>
      <c r="W1469" s="89" t="n"/>
      <c r="X1469" s="89" t="n"/>
      <c r="Y1469" s="89" t="n"/>
      <c r="Z1469" s="89" t="n"/>
      <c r="AA1469" s="89" t="n"/>
      <c r="AB1469" s="89" t="n"/>
    </row>
    <row customHeight="1" ht="15" r="1470" s="161">
      <c r="A1470" s="84" t="n"/>
      <c r="B1470" s="85" t="n">
        <v>1473</v>
      </c>
      <c r="C1470" s="85" t="n"/>
      <c r="D1470" s="86" t="inlineStr">
        <is>
          <t xml:space="preserve">Mehedi Azim </t>
        </is>
      </c>
      <c r="E1470" s="86" t="inlineStr">
        <is>
          <t>141-22-306</t>
        </is>
      </c>
      <c r="F1470" s="49">
        <f>IF((MID(E1470,5,2))="10","ENG",IF((MID(E1470,5,2))="11","BBA",IF((MID(E1470,5,2))="12","MBA(E)",IF((MID(E1470,5,2))="14","MBA",IF((MID(E1470,5,2))="15","CSE",IF((MID(E1470,5,2))="16","CIS",IF((MID(E1470,5,2))="17","MS-MIS",IF((MID(E1470,5,2))="18","B.COM",IF((MID(E1470,5,2))="19","ETE",IF((MID(E1470,5,2))="20","CS",IF((MID(E1470,5,2))="21","MA-ENG(P)",IF((MID(E1470,5,2))="22","MA-ENG(F)",IF((MID(E1470,5,2))="23","TE",IF((MID(E1470,5,2))="24","JMC",IF((MID(E1470,5,2))="25","MS-CSE",IF((MID(E1470,5,2))="26","LLB(H)",IF((MID(E1470,5,2))="27","BRE",IF((MID(E1470,5,2))="28","MSS-JMC",IF((MID(E1470,5,2))="29","PHARMACY",IF((MID(E1470,5,2))="30","ESDM",IF((MID(E1470,5,2))="31","MS-ETE",IF((MID(E1470,5,2))="32","MS-TE",IF((MID(E1470,5,2))="33","EEE",IF((MID(E1470,5,2))="34","NFE",IF((MID(E1470,5,2))="35","SWE",IF((MID(E1470,5,2))="36","LLB(P)",IF((MID(E1470,5,2))="37","LLM(Pre)",IF((MID(E1470,5,2))="38","LLM(F)",IF((MID(E1470,5,2))="39","ICT",IF((MID(E1470,5,2))="40","MTCA",IF((MID(E1470,5,2))="41","MS-PH",IF((MID(E1470,5,2))="42","ARCH",IF((MID(E1470,5,2))="43","THM",IF((MID(E1470,5,2))="44","MS-SWE",IF((MID(E1470,5,2))="45","ENTRE",IF((MID(E1470,5,2))="46","M-PHARM",IF((MID(E1470,5,2))="47","CIVIL-ENG",0)))))))))))))))))))))))))))))))))))))</f>
        <v/>
      </c>
      <c r="G1470" s="90">
        <f>IF((LEFT(E1470,3))="063","Fall-2006",IF((LEFT(E1470,3))="071","Spring-2007",IF((LEFT(E1470,3))="072","Summer-2007",IF((LEFT(E1470,3))="073","Fall-2007",IF((LEFT(E1470,3))="081","Spring-2008",IF((LEFT(E1470,3))="082","Summer-2008",IF((LEFT(E1470,3))="083","Fall-2008",IF((LEFT(E1470,3))="091","Spring-2009",IF((LEFT(E1470,3))="092","Summer-2009",IF((LEFT(E1470,3))="093","Fall-2009",IF((LEFT(E1470,3))="101","Spring-2010",IF((LEFT(E1470,3))="102","Summer-2010",IF((LEFT(E1470,3))="103","Fall-2010",IF((LEFT(E1470,3))="111","Spring-2011",IF((LEFT(E1470,3))="112","Summer-2011",IF((LEFT(E1470,3))="113","Fall-2011",IF((LEFT(E1470,3))="121","Spring-2012",IF((LEFT(E1470,3))="122","Summer-2012",IF((LEFT(E1470,3))="123","Fall-2012",IF((LEFT(E1470,3))="131","Spring-2013",IF((LEFT(E1470,3))="132","Summer-2013",IF((LEFT(E1470,3))="133","Fall-2013",IF((LEFT(E1470,3))="141","Spring-2014",IF((LEFT(E1470,3))="142","Summer-2014",IF((LEFT(E1470,3))="143","Fall-2014",0)))))))))))))))))))))))))</f>
        <v/>
      </c>
      <c r="H1470" s="85" t="inlineStr">
        <is>
          <t>Spring-2015</t>
        </is>
      </c>
      <c r="I1470" s="85" t="inlineStr">
        <is>
          <t>Daffodil International University</t>
        </is>
      </c>
      <c r="J1470" s="85" t="inlineStr">
        <is>
          <t>RA</t>
        </is>
      </c>
      <c r="K1470" s="85" t="inlineStr">
        <is>
          <t>57, West Raza Bazar</t>
        </is>
      </c>
      <c r="L1470" s="85" t="inlineStr">
        <is>
          <t>Village, Madhakarra, 
PO+PS: Ghatail, tangail</t>
        </is>
      </c>
      <c r="M1470" s="91" t="n">
        <v>1718038934</v>
      </c>
      <c r="N1470" s="92">
        <f>HYPERLINK("mailto:mahedi.eng@diu.edu.bd","mahedi.eng@diu.edu.bd")</f>
        <v/>
      </c>
      <c r="O1470" s="89" t="n"/>
      <c r="P1470" s="89" t="n"/>
      <c r="R1470" s="89" t="n"/>
      <c r="S1470" s="89" t="n"/>
      <c r="T1470" s="89" t="n"/>
      <c r="U1470" s="89" t="n"/>
      <c r="V1470" s="89" t="n"/>
      <c r="W1470" s="89" t="n"/>
      <c r="X1470" s="89" t="n"/>
      <c r="Y1470" s="89" t="n"/>
      <c r="Z1470" s="89" t="n"/>
      <c r="AA1470" s="89" t="n"/>
      <c r="AB1470" s="89" t="n"/>
    </row>
    <row customHeight="1" ht="15" r="1471" s="161">
      <c r="A1471" s="84" t="n"/>
      <c r="B1471" s="85" t="n">
        <v>1474</v>
      </c>
      <c r="C1471" s="85" t="n"/>
      <c r="D1471" s="86" t="inlineStr">
        <is>
          <t>Chaitali Saha</t>
        </is>
      </c>
      <c r="E1471" s="86" t="inlineStr">
        <is>
          <t>102-11-1562</t>
        </is>
      </c>
      <c r="F1471" s="49">
        <f>IF((MID(E1471,5,2))="10","ENG",IF((MID(E1471,5,2))="11","BBA",IF((MID(E1471,5,2))="12","MBA(E)",IF((MID(E1471,5,2))="14","MBA",IF((MID(E1471,5,2))="15","CSE",IF((MID(E1471,5,2))="16","CIS",IF((MID(E1471,5,2))="17","MS-MIS",IF((MID(E1471,5,2))="18","B.COM",IF((MID(E1471,5,2))="19","ETE",IF((MID(E1471,5,2))="20","CS",IF((MID(E1471,5,2))="21","MA-ENG(P)",IF((MID(E1471,5,2))="22","MA-ENG(F)",IF((MID(E1471,5,2))="23","TE",IF((MID(E1471,5,2))="24","JMC",IF((MID(E1471,5,2))="25","MS-CSE",IF((MID(E1471,5,2))="26","LLB(H)",IF((MID(E1471,5,2))="27","BRE",IF((MID(E1471,5,2))="28","MSS-JMC",IF((MID(E1471,5,2))="29","PHARMACY",IF((MID(E1471,5,2))="30","ESDM",IF((MID(E1471,5,2))="31","MS-ETE",IF((MID(E1471,5,2))="32","MS-TE",IF((MID(E1471,5,2))="33","EEE",IF((MID(E1471,5,2))="34","NFE",IF((MID(E1471,5,2))="35","SWE",IF((MID(E1471,5,2))="36","LLB(P)",IF((MID(E1471,5,2))="37","LLM(Pre)",IF((MID(E1471,5,2))="38","LLM(F)",IF((MID(E1471,5,2))="39","ICT",IF((MID(E1471,5,2))="40","MTCA",IF((MID(E1471,5,2))="41","MS-PH",IF((MID(E1471,5,2))="42","ARCH",IF((MID(E1471,5,2))="43","THM",IF((MID(E1471,5,2))="44","MS-SWE",IF((MID(E1471,5,2))="45","ENTRE",IF((MID(E1471,5,2))="46","M-PHARM",IF((MID(E1471,5,2))="47","CIVIL-ENG",0)))))))))))))))))))))))))))))))))))))</f>
        <v/>
      </c>
      <c r="G1471" s="90">
        <f>IF((LEFT(E1471,3))="063","Fall-2006",IF((LEFT(E1471,3))="071","Spring-2007",IF((LEFT(E1471,3))="072","Summer-2007",IF((LEFT(E1471,3))="073","Fall-2007",IF((LEFT(E1471,3))="081","Spring-2008",IF((LEFT(E1471,3))="082","Summer-2008",IF((LEFT(E1471,3))="083","Fall-2008",IF((LEFT(E1471,3))="091","Spring-2009",IF((LEFT(E1471,3))="092","Summer-2009",IF((LEFT(E1471,3))="093","Fall-2009",IF((LEFT(E1471,3))="101","Spring-2010",IF((LEFT(E1471,3))="102","Summer-2010",IF((LEFT(E1471,3))="103","Fall-2010",IF((LEFT(E1471,3))="111","Spring-2011",IF((LEFT(E1471,3))="112","Summer-2011",IF((LEFT(E1471,3))="113","Fall-2011",IF((LEFT(E1471,3))="121","Spring-2012",IF((LEFT(E1471,3))="122","Summer-2012",IF((LEFT(E1471,3))="123","Fall-2012",IF((LEFT(E1471,3))="131","Spring-2013",IF((LEFT(E1471,3))="132","Summer-2013",IF((LEFT(E1471,3))="133","Fall-2013",IF((LEFT(E1471,3))="141","Spring-2014",IF((LEFT(E1471,3))="142","Summer-2014",IF((LEFT(E1471,3))="143","Fall-2014",0)))))))))))))))))))))))))</f>
        <v/>
      </c>
      <c r="H1471" s="85" t="inlineStr">
        <is>
          <t>Fall-2013</t>
        </is>
      </c>
      <c r="I1471" s="85" t="inlineStr">
        <is>
          <t>-</t>
        </is>
      </c>
      <c r="J1471" s="85" t="inlineStr">
        <is>
          <t>-</t>
        </is>
      </c>
      <c r="K1471" s="90" t="inlineStr">
        <is>
          <t>36, West Nakhal Para, 
Dhaka-1215</t>
        </is>
      </c>
      <c r="L1471" s="90" t="inlineStr">
        <is>
          <t>Majumder khil, Rangunia,
Chittagong</t>
        </is>
      </c>
      <c r="M1471" s="120" t="inlineStr">
        <is>
          <t>01713082482/
01957774106</t>
        </is>
      </c>
      <c r="N1471" s="88">
        <f>HYPERLINK("mailto:chaitali.saha1562@yahoo.com","chaitali.saha1562@yahoo.com")</f>
        <v/>
      </c>
      <c r="O1471" s="89" t="n"/>
      <c r="P1471" s="89" t="n"/>
      <c r="R1471" s="89" t="n"/>
      <c r="S1471" s="89" t="n"/>
      <c r="T1471" s="89" t="n"/>
      <c r="U1471" s="89" t="n"/>
      <c r="V1471" s="89" t="n"/>
      <c r="W1471" s="89" t="n"/>
      <c r="X1471" s="89" t="n"/>
      <c r="Y1471" s="89" t="n"/>
      <c r="Z1471" s="89" t="n"/>
      <c r="AA1471" s="89" t="n"/>
      <c r="AB1471" s="89" t="n"/>
    </row>
    <row customHeight="1" ht="15" r="1472" s="161">
      <c r="A1472" s="84" t="n"/>
      <c r="B1472" s="85" t="n">
        <v>1475</v>
      </c>
      <c r="C1472" s="85" t="n"/>
      <c r="D1472" s="86" t="inlineStr">
        <is>
          <t xml:space="preserve">Md. Atikur Rahman </t>
        </is>
      </c>
      <c r="E1472" s="86" t="inlineStr">
        <is>
          <t>113-15-1562</t>
        </is>
      </c>
      <c r="F1472" s="49">
        <f>IF((MID(E1472,5,2))="10","ENG",IF((MID(E1472,5,2))="11","BBA",IF((MID(E1472,5,2))="12","MBA(E)",IF((MID(E1472,5,2))="14","MBA",IF((MID(E1472,5,2))="15","CSE",IF((MID(E1472,5,2))="16","CIS",IF((MID(E1472,5,2))="17","MS-MIS",IF((MID(E1472,5,2))="18","B.COM",IF((MID(E1472,5,2))="19","ETE",IF((MID(E1472,5,2))="20","CS",IF((MID(E1472,5,2))="21","MA-ENG(P)",IF((MID(E1472,5,2))="22","MA-ENG(F)",IF((MID(E1472,5,2))="23","TE",IF((MID(E1472,5,2))="24","JMC",IF((MID(E1472,5,2))="25","MS-CSE",IF((MID(E1472,5,2))="26","LLB(H)",IF((MID(E1472,5,2))="27","BRE",IF((MID(E1472,5,2))="28","MSS-JMC",IF((MID(E1472,5,2))="29","PHARMACY",IF((MID(E1472,5,2))="30","ESDM",IF((MID(E1472,5,2))="31","MS-ETE",IF((MID(E1472,5,2))="32","MS-TE",IF((MID(E1472,5,2))="33","EEE",IF((MID(E1472,5,2))="34","NFE",IF((MID(E1472,5,2))="35","SWE",IF((MID(E1472,5,2))="36","LLB(P)",IF((MID(E1472,5,2))="37","LLM(Pre)",IF((MID(E1472,5,2))="38","LLM(F)",IF((MID(E1472,5,2))="39","ICT",IF((MID(E1472,5,2))="40","MTCA",IF((MID(E1472,5,2))="41","MS-PH",IF((MID(E1472,5,2))="42","ARCH",IF((MID(E1472,5,2))="43","THM",IF((MID(E1472,5,2))="44","MS-SWE",IF((MID(E1472,5,2))="45","ENTRE",IF((MID(E1472,5,2))="46","M-PHARM",IF((MID(E1472,5,2))="47","CIVIL-ENG",0)))))))))))))))))))))))))))))))))))))</f>
        <v/>
      </c>
      <c r="G1472" s="90">
        <f>IF((LEFT(E1472,3))="063","Fall-2006",IF((LEFT(E1472,3))="071","Spring-2007",IF((LEFT(E1472,3))="072","Summer-2007",IF((LEFT(E1472,3))="073","Fall-2007",IF((LEFT(E1472,3))="081","Spring-2008",IF((LEFT(E1472,3))="082","Summer-2008",IF((LEFT(E1472,3))="083","Fall-2008",IF((LEFT(E1472,3))="091","Spring-2009",IF((LEFT(E1472,3))="092","Summer-2009",IF((LEFT(E1472,3))="093","Fall-2009",IF((LEFT(E1472,3))="101","Spring-2010",IF((LEFT(E1472,3))="102","Summer-2010",IF((LEFT(E1472,3))="103","Fall-2010",IF((LEFT(E1472,3))="111","Spring-2011",IF((LEFT(E1472,3))="112","Summer-2011",IF((LEFT(E1472,3))="113","Fall-2011",IF((LEFT(E1472,3))="121","Spring-2012",IF((LEFT(E1472,3))="122","Summer-2012",IF((LEFT(E1472,3))="123","Fall-2012",IF((LEFT(E1472,3))="131","Spring-2013",IF((LEFT(E1472,3))="132","Summer-2013",IF((LEFT(E1472,3))="133","Fall-2013",IF((LEFT(E1472,3))="141","Spring-2014",IF((LEFT(E1472,3))="142","Summer-2014",IF((LEFT(E1472,3))="143","Fall-2014",0)))))))))))))))))))))))))</f>
        <v/>
      </c>
      <c r="H1472" s="85" t="inlineStr">
        <is>
          <t>Fall-2015</t>
        </is>
      </c>
      <c r="I1472" s="85" t="inlineStr">
        <is>
          <t>-</t>
        </is>
      </c>
      <c r="J1472" s="77" t="inlineStr">
        <is>
          <t>-</t>
        </is>
      </c>
      <c r="K1472" s="90" t="inlineStr">
        <is>
          <t>39/B-1, Adhunika 
Angam, Flat- E/5, Ring 
Road, Shamoly</t>
        </is>
      </c>
      <c r="L1472" s="108" t="inlineStr">
        <is>
          <t>Vill-Chanchai, Post-Dakshin Sripur, Thana-Kaligonj, Dist-Satkhira.</t>
        </is>
      </c>
      <c r="M1472" s="101" t="n">
        <v>1726464076</v>
      </c>
      <c r="N1472" s="55" t="inlineStr">
        <is>
          <t>atik15-1562@diu.edu.bd</t>
        </is>
      </c>
      <c r="O1472" s="89" t="n"/>
      <c r="P1472" s="89" t="n"/>
      <c r="R1472" s="89" t="n"/>
      <c r="S1472" s="89" t="n"/>
      <c r="T1472" s="89" t="n"/>
      <c r="U1472" s="89" t="n"/>
      <c r="V1472" s="89" t="n"/>
      <c r="W1472" s="89" t="n"/>
      <c r="X1472" s="89" t="n"/>
      <c r="Y1472" s="89" t="n"/>
      <c r="Z1472" s="89" t="n"/>
      <c r="AA1472" s="89" t="n"/>
      <c r="AB1472" s="89" t="n"/>
    </row>
    <row customHeight="1" ht="12.75" r="1473" s="161">
      <c r="A1473" s="84" t="n"/>
      <c r="B1473" s="85" t="n">
        <v>1476</v>
      </c>
      <c r="C1473" s="77" t="n"/>
      <c r="D1473" s="94" t="inlineStr">
        <is>
          <t>Yunus Ali Muhammad Numan</t>
        </is>
      </c>
      <c r="E1473" s="98" t="inlineStr">
        <is>
          <t>113-15-1560</t>
        </is>
      </c>
      <c r="F1473" s="49">
        <f>IF((MID(E1473,5,2))="10","ENG",IF((MID(E1473,5,2))="11","BBA",IF((MID(E1473,5,2))="12","MBA(E)",IF((MID(E1473,5,2))="14","MBA",IF((MID(E1473,5,2))="15","CSE",IF((MID(E1473,5,2))="16","CIS",IF((MID(E1473,5,2))="17","MS-MIS",IF((MID(E1473,5,2))="18","B.COM",IF((MID(E1473,5,2))="19","ETE",IF((MID(E1473,5,2))="20","CS",IF((MID(E1473,5,2))="21","MA-ENG(P)",IF((MID(E1473,5,2))="22","MA-ENG(F)",IF((MID(E1473,5,2))="23","TE",IF((MID(E1473,5,2))="24","JMC",IF((MID(E1473,5,2))="25","MS-CSE",IF((MID(E1473,5,2))="26","LLB(H)",IF((MID(E1473,5,2))="27","BRE",IF((MID(E1473,5,2))="28","MSS-JMC",IF((MID(E1473,5,2))="29","PHARMACY",IF((MID(E1473,5,2))="30","ESDM",IF((MID(E1473,5,2))="31","MS-ETE",IF((MID(E1473,5,2))="32","MS-TE",IF((MID(E1473,5,2))="33","EEE",IF((MID(E1473,5,2))="34","NFE",IF((MID(E1473,5,2))="35","SWE",IF((MID(E1473,5,2))="36","LLB(P)",IF((MID(E1473,5,2))="37","LLM(Pre)",IF((MID(E1473,5,2))="38","LLM(F)",IF((MID(E1473,5,2))="39","ICT",IF((MID(E1473,5,2))="40","MTCA",IF((MID(E1473,5,2))="41","MS-PH",IF((MID(E1473,5,2))="42","ARCH",IF((MID(E1473,5,2))="43","THM",IF((MID(E1473,5,2))="44","MS-SWE",IF((MID(E1473,5,2))="45","ENTRE",IF((MID(E1473,5,2))="46","M-PHARM",IF((MID(E1473,5,2))="47","CIVIL-ENG",0)))))))))))))))))))))))))))))))))))))</f>
        <v/>
      </c>
      <c r="G1473" s="90">
        <f>IF((LEFT(E1473,3))="063","Fall-2006",IF((LEFT(E1473,3))="071","Spring-2007",IF((LEFT(E1473,3))="072","Summer-2007",IF((LEFT(E1473,3))="073","Fall-2007",IF((LEFT(E1473,3))="081","Spring-2008",IF((LEFT(E1473,3))="082","Summer-2008",IF((LEFT(E1473,3))="083","Fall-2008",IF((LEFT(E1473,3))="091","Spring-2009",IF((LEFT(E1473,3))="092","Summer-2009",IF((LEFT(E1473,3))="093","Fall-2009",IF((LEFT(E1473,3))="101","Spring-2010",IF((LEFT(E1473,3))="102","Summer-2010",IF((LEFT(E1473,3))="103","Fall-2010",IF((LEFT(E1473,3))="111","Spring-2011",IF((LEFT(E1473,3))="112","Summer-2011",IF((LEFT(E1473,3))="113","Fall-2011",IF((LEFT(E1473,3))="121","Spring-2012",IF((LEFT(E1473,3))="122","Summer-2012",IF((LEFT(E1473,3))="123","Fall-2012",IF((LEFT(E1473,3))="131","Spring-2013",IF((LEFT(E1473,3))="132","Summer-2013",IF((LEFT(E1473,3))="133","Fall-2013",IF((LEFT(E1473,3))="141","Spring-2014",IF((LEFT(E1473,3))="142","Summer-2014",IF((LEFT(E1473,3))="143","Fall-2014",0)))))))))))))))))))))))))</f>
        <v/>
      </c>
      <c r="H1473" s="77" t="inlineStr">
        <is>
          <t>Fall-2015</t>
        </is>
      </c>
      <c r="I1473" s="108" t="inlineStr">
        <is>
          <t>-</t>
        </is>
      </c>
      <c r="J1473" s="108" t="inlineStr">
        <is>
          <t>-</t>
        </is>
      </c>
      <c r="K1473" s="77" t="inlineStr">
        <is>
          <t>Nasib Mahal, 17/5B, Tollabag, Dhaka-1210.</t>
        </is>
      </c>
      <c r="L1473" s="77" t="inlineStr">
        <is>
          <t>Vill-Adarvita, Post-Adarvita, Upzilla-Madarganj, Dist-Jamalpur.</t>
        </is>
      </c>
      <c r="M1473" s="101" t="n">
        <v>1733104508</v>
      </c>
      <c r="N1473" s="55" t="inlineStr">
        <is>
          <t>numanccn@gmail.com</t>
        </is>
      </c>
    </row>
    <row customHeight="1" ht="12.75" r="1474" s="161">
      <c r="A1474" s="84" t="n"/>
      <c r="B1474" s="85" t="n">
        <v>1477</v>
      </c>
      <c r="C1474" s="77" t="n"/>
      <c r="D1474" s="94" t="inlineStr">
        <is>
          <t>Umme Khair Fatema</t>
        </is>
      </c>
      <c r="E1474" s="98" t="inlineStr">
        <is>
          <t>113-15-1546</t>
        </is>
      </c>
      <c r="F1474" s="49">
        <f>IF((MID(E1474,5,2))="10","ENG",IF((MID(E1474,5,2))="11","BBA",IF((MID(E1474,5,2))="12","MBA(E)",IF((MID(E1474,5,2))="14","MBA",IF((MID(E1474,5,2))="15","CSE",IF((MID(E1474,5,2))="16","CIS",IF((MID(E1474,5,2))="17","MS-MIS",IF((MID(E1474,5,2))="18","B.COM",IF((MID(E1474,5,2))="19","ETE",IF((MID(E1474,5,2))="20","CS",IF((MID(E1474,5,2))="21","MA-ENG(P)",IF((MID(E1474,5,2))="22","MA-ENG(F)",IF((MID(E1474,5,2))="23","TE",IF((MID(E1474,5,2))="24","JMC",IF((MID(E1474,5,2))="25","MS-CSE",IF((MID(E1474,5,2))="26","LLB(H)",IF((MID(E1474,5,2))="27","BRE",IF((MID(E1474,5,2))="28","MSS-JMC",IF((MID(E1474,5,2))="29","PHARMACY",IF((MID(E1474,5,2))="30","ESDM",IF((MID(E1474,5,2))="31","MS-ETE",IF((MID(E1474,5,2))="32","MS-TE",IF((MID(E1474,5,2))="33","EEE",IF((MID(E1474,5,2))="34","NFE",IF((MID(E1474,5,2))="35","SWE",IF((MID(E1474,5,2))="36","LLB(P)",IF((MID(E1474,5,2))="37","LLM(Pre)",IF((MID(E1474,5,2))="38","LLM(F)",IF((MID(E1474,5,2))="39","ICT",IF((MID(E1474,5,2))="40","MTCA",IF((MID(E1474,5,2))="41","MS-PH",IF((MID(E1474,5,2))="42","ARCH",IF((MID(E1474,5,2))="43","THM",IF((MID(E1474,5,2))="44","MS-SWE",IF((MID(E1474,5,2))="45","ENTRE",IF((MID(E1474,5,2))="46","M-PHARM",IF((MID(E1474,5,2))="47","CIVIL-ENG",0)))))))))))))))))))))))))))))))))))))</f>
        <v/>
      </c>
      <c r="G1474" s="90">
        <f>IF((LEFT(E1474,3))="063","Fall-2006",IF((LEFT(E1474,3))="071","Spring-2007",IF((LEFT(E1474,3))="072","Summer-2007",IF((LEFT(E1474,3))="073","Fall-2007",IF((LEFT(E1474,3))="081","Spring-2008",IF((LEFT(E1474,3))="082","Summer-2008",IF((LEFT(E1474,3))="083","Fall-2008",IF((LEFT(E1474,3))="091","Spring-2009",IF((LEFT(E1474,3))="092","Summer-2009",IF((LEFT(E1474,3))="093","Fall-2009",IF((LEFT(E1474,3))="101","Spring-2010",IF((LEFT(E1474,3))="102","Summer-2010",IF((LEFT(E1474,3))="103","Fall-2010",IF((LEFT(E1474,3))="111","Spring-2011",IF((LEFT(E1474,3))="112","Summer-2011",IF((LEFT(E1474,3))="113","Fall-2011",IF((LEFT(E1474,3))="121","Spring-2012",IF((LEFT(E1474,3))="122","Summer-2012",IF((LEFT(E1474,3))="123","Fall-2012",IF((LEFT(E1474,3))="131","Spring-2013",IF((LEFT(E1474,3))="132","Summer-2013",IF((LEFT(E1474,3))="133","Fall-2013",IF((LEFT(E1474,3))="141","Spring-2014",IF((LEFT(E1474,3))="142","Summer-2014",IF((LEFT(E1474,3))="143","Fall-2014",0)))))))))))))))))))))))))</f>
        <v/>
      </c>
      <c r="H1474" s="77" t="inlineStr">
        <is>
          <t>Fall-2015</t>
        </is>
      </c>
      <c r="I1474" s="77" t="inlineStr">
        <is>
          <t>-</t>
        </is>
      </c>
      <c r="J1474" s="77" t="inlineStr">
        <is>
          <t>-</t>
        </is>
      </c>
      <c r="K1474" s="77" t="inlineStr">
        <is>
          <t>25/13, Tallbag, Dhaka.</t>
        </is>
      </c>
      <c r="L1474" s="77" t="inlineStr">
        <is>
          <t>Nischintapur, Kazipur, Sirajgonj.</t>
        </is>
      </c>
      <c r="M1474" s="101" t="n">
        <v>1764575070</v>
      </c>
      <c r="N1474" s="55" t="inlineStr">
        <is>
          <t>fatema15-1546@diu.edu.bd</t>
        </is>
      </c>
    </row>
    <row customHeight="1" ht="12.75" r="1475" s="161">
      <c r="A1475" s="84" t="n"/>
      <c r="B1475" s="85" t="n">
        <v>1478</v>
      </c>
      <c r="C1475" s="77" t="n"/>
      <c r="D1475" s="94" t="inlineStr">
        <is>
          <t>Shahjamal</t>
        </is>
      </c>
      <c r="E1475" s="98" t="inlineStr">
        <is>
          <t>113-15-1549</t>
        </is>
      </c>
      <c r="F1475" s="49">
        <f>IF((MID(E1475,5,2))="10","ENG",IF((MID(E1475,5,2))="11","BBA",IF((MID(E1475,5,2))="12","MBA(E)",IF((MID(E1475,5,2))="14","MBA",IF((MID(E1475,5,2))="15","CSE",IF((MID(E1475,5,2))="16","CIS",IF((MID(E1475,5,2))="17","MS-MIS",IF((MID(E1475,5,2))="18","B.COM",IF((MID(E1475,5,2))="19","ETE",IF((MID(E1475,5,2))="20","CS",IF((MID(E1475,5,2))="21","MA-ENG(P)",IF((MID(E1475,5,2))="22","MA-ENG(F)",IF((MID(E1475,5,2))="23","TE",IF((MID(E1475,5,2))="24","JMC",IF((MID(E1475,5,2))="25","MS-CSE",IF((MID(E1475,5,2))="26","LLB(H)",IF((MID(E1475,5,2))="27","BRE",IF((MID(E1475,5,2))="28","MSS-JMC",IF((MID(E1475,5,2))="29","PHARMACY",IF((MID(E1475,5,2))="30","ESDM",IF((MID(E1475,5,2))="31","MS-ETE",IF((MID(E1475,5,2))="32","MS-TE",IF((MID(E1475,5,2))="33","EEE",IF((MID(E1475,5,2))="34","NFE",IF((MID(E1475,5,2))="35","SWE",IF((MID(E1475,5,2))="36","LLB(P)",IF((MID(E1475,5,2))="37","LLM(Pre)",IF((MID(E1475,5,2))="38","LLM(F)",IF((MID(E1475,5,2))="39","ICT",IF((MID(E1475,5,2))="40","MTCA",IF((MID(E1475,5,2))="41","MS-PH",IF((MID(E1475,5,2))="42","ARCH",IF((MID(E1475,5,2))="43","THM",IF((MID(E1475,5,2))="44","MS-SWE",IF((MID(E1475,5,2))="45","ENTRE",IF((MID(E1475,5,2))="46","M-PHARM",IF((MID(E1475,5,2))="47","CIVIL-ENG",0)))))))))))))))))))))))))))))))))))))</f>
        <v/>
      </c>
      <c r="G1475" s="90">
        <f>IF((LEFT(E1475,3))="063","Fall-2006",IF((LEFT(E1475,3))="071","Spring-2007",IF((LEFT(E1475,3))="072","Summer-2007",IF((LEFT(E1475,3))="073","Fall-2007",IF((LEFT(E1475,3))="081","Spring-2008",IF((LEFT(E1475,3))="082","Summer-2008",IF((LEFT(E1475,3))="083","Fall-2008",IF((LEFT(E1475,3))="091","Spring-2009",IF((LEFT(E1475,3))="092","Summer-2009",IF((LEFT(E1475,3))="093","Fall-2009",IF((LEFT(E1475,3))="101","Spring-2010",IF((LEFT(E1475,3))="102","Summer-2010",IF((LEFT(E1475,3))="103","Fall-2010",IF((LEFT(E1475,3))="111","Spring-2011",IF((LEFT(E1475,3))="112","Summer-2011",IF((LEFT(E1475,3))="113","Fall-2011",IF((LEFT(E1475,3))="121","Spring-2012",IF((LEFT(E1475,3))="122","Summer-2012",IF((LEFT(E1475,3))="123","Fall-2012",IF((LEFT(E1475,3))="131","Spring-2013",IF((LEFT(E1475,3))="132","Summer-2013",IF((LEFT(E1475,3))="133","Fall-2013",IF((LEFT(E1475,3))="141","Spring-2014",IF((LEFT(E1475,3))="142","Summer-2014",IF((LEFT(E1475,3))="143","Fall-2014",0)))))))))))))))))))))))))</f>
        <v/>
      </c>
      <c r="H1475" s="77" t="inlineStr">
        <is>
          <t>Fall-2015</t>
        </is>
      </c>
      <c r="I1475" s="77" t="inlineStr">
        <is>
          <t>-</t>
        </is>
      </c>
      <c r="J1475" s="77" t="inlineStr">
        <is>
          <t>-</t>
        </is>
      </c>
      <c r="K1475" s="77" t="inlineStr">
        <is>
          <t>Nasib Mahal, 17/5B, Tollabag, Dhaka-1207</t>
        </is>
      </c>
      <c r="L1475" s="77" t="inlineStr">
        <is>
          <t>Vill-Cherianra, Post-Shorshak Bazar, Thana-Shahrasti, Dist-Chandpur.</t>
        </is>
      </c>
      <c r="M1475" s="101" t="n">
        <v>1928318171</v>
      </c>
      <c r="N1475" s="55" t="inlineStr">
        <is>
          <t>himelmanik@gmail.com</t>
        </is>
      </c>
    </row>
    <row customHeight="1" ht="12.75" r="1476" s="161">
      <c r="A1476" s="84" t="n"/>
      <c r="B1476" s="85" t="n">
        <v>1479</v>
      </c>
      <c r="C1476" s="77" t="n"/>
      <c r="D1476" s="94" t="inlineStr">
        <is>
          <t>Tanvir Rahman Ovi</t>
        </is>
      </c>
      <c r="E1476" s="98" t="inlineStr">
        <is>
          <t>113-15-1527</t>
        </is>
      </c>
      <c r="F1476" s="49">
        <f>IF((MID(E1476,5,2))="10","ENG",IF((MID(E1476,5,2))="11","BBA",IF((MID(E1476,5,2))="12","MBA(E)",IF((MID(E1476,5,2))="14","MBA",IF((MID(E1476,5,2))="15","CSE",IF((MID(E1476,5,2))="16","CIS",IF((MID(E1476,5,2))="17","MS-MIS",IF((MID(E1476,5,2))="18","B.COM",IF((MID(E1476,5,2))="19","ETE",IF((MID(E1476,5,2))="20","CS",IF((MID(E1476,5,2))="21","MA-ENG(P)",IF((MID(E1476,5,2))="22","MA-ENG(F)",IF((MID(E1476,5,2))="23","TE",IF((MID(E1476,5,2))="24","JMC",IF((MID(E1476,5,2))="25","MS-CSE",IF((MID(E1476,5,2))="26","LLB(H)",IF((MID(E1476,5,2))="27","BRE",IF((MID(E1476,5,2))="28","MSS-JMC",IF((MID(E1476,5,2))="29","PHARMACY",IF((MID(E1476,5,2))="30","ESDM",IF((MID(E1476,5,2))="31","MS-ETE",IF((MID(E1476,5,2))="32","MS-TE",IF((MID(E1476,5,2))="33","EEE",IF((MID(E1476,5,2))="34","NFE",IF((MID(E1476,5,2))="35","SWE",IF((MID(E1476,5,2))="36","LLB(P)",IF((MID(E1476,5,2))="37","LLM(Pre)",IF((MID(E1476,5,2))="38","LLM(F)",IF((MID(E1476,5,2))="39","ICT",IF((MID(E1476,5,2))="40","MTCA",IF((MID(E1476,5,2))="41","MS-PH",IF((MID(E1476,5,2))="42","ARCH",IF((MID(E1476,5,2))="43","THM",IF((MID(E1476,5,2))="44","MS-SWE",IF((MID(E1476,5,2))="45","ENTRE",IF((MID(E1476,5,2))="46","M-PHARM",IF((MID(E1476,5,2))="47","CIVIL-ENG",0)))))))))))))))))))))))))))))))))))))</f>
        <v/>
      </c>
      <c r="G1476" s="90">
        <f>IF((LEFT(E1476,3))="063","Fall-2006",IF((LEFT(E1476,3))="071","Spring-2007",IF((LEFT(E1476,3))="072","Summer-2007",IF((LEFT(E1476,3))="073","Fall-2007",IF((LEFT(E1476,3))="081","Spring-2008",IF((LEFT(E1476,3))="082","Summer-2008",IF((LEFT(E1476,3))="083","Fall-2008",IF((LEFT(E1476,3))="091","Spring-2009",IF((LEFT(E1476,3))="092","Summer-2009",IF((LEFT(E1476,3))="093","Fall-2009",IF((LEFT(E1476,3))="101","Spring-2010",IF((LEFT(E1476,3))="102","Summer-2010",IF((LEFT(E1476,3))="103","Fall-2010",IF((LEFT(E1476,3))="111","Spring-2011",IF((LEFT(E1476,3))="112","Summer-2011",IF((LEFT(E1476,3))="113","Fall-2011",IF((LEFT(E1476,3))="121","Spring-2012",IF((LEFT(E1476,3))="122","Summer-2012",IF((LEFT(E1476,3))="123","Fall-2012",IF((LEFT(E1476,3))="131","Spring-2013",IF((LEFT(E1476,3))="132","Summer-2013",IF((LEFT(E1476,3))="133","Fall-2013",IF((LEFT(E1476,3))="141","Spring-2014",IF((LEFT(E1476,3))="142","Summer-2014",IF((LEFT(E1476,3))="143","Fall-2014",0)))))))))))))))))))))))))</f>
        <v/>
      </c>
      <c r="H1476" s="77" t="inlineStr">
        <is>
          <t>Fall-2015</t>
        </is>
      </c>
      <c r="I1476" s="77" t="inlineStr">
        <is>
          <t>-</t>
        </is>
      </c>
      <c r="J1476" s="77" t="inlineStr">
        <is>
          <t>-</t>
        </is>
      </c>
      <c r="K1476" s="77" t="inlineStr">
        <is>
          <t>Nasib Mahal, 17/5B, Tollabag, Dhaka-1207</t>
        </is>
      </c>
      <c r="L1476" s="77" t="inlineStr">
        <is>
          <t>Borogola, Tinpolti, Bogura.</t>
        </is>
      </c>
      <c r="M1476" s="101" t="n">
        <v>1953203014</v>
      </c>
      <c r="N1476" s="55" t="inlineStr">
        <is>
          <t>rahman.tanvir.ovi@gmail.com</t>
        </is>
      </c>
    </row>
    <row customHeight="1" ht="12.75" r="1477" s="161">
      <c r="A1477" s="84" t="n"/>
      <c r="B1477" s="85" t="n">
        <v>1480</v>
      </c>
      <c r="C1477" s="77" t="n"/>
      <c r="D1477" s="98" t="inlineStr">
        <is>
          <t>Md. Sakibur Rahman</t>
        </is>
      </c>
      <c r="E1477" s="98" t="inlineStr">
        <is>
          <t>101-29-168</t>
        </is>
      </c>
      <c r="F1477" s="49">
        <f>IF((MID(E1477,5,2))="10","ENG",IF((MID(E1477,5,2))="11","BBA",IF((MID(E1477,5,2))="12","MBA(E)",IF((MID(E1477,5,2))="14","MBA",IF((MID(E1477,5,2))="15","CSE",IF((MID(E1477,5,2))="16","CIS",IF((MID(E1477,5,2))="17","MS-MIS",IF((MID(E1477,5,2))="18","B.COM",IF((MID(E1477,5,2))="19","ETE",IF((MID(E1477,5,2))="20","CS",IF((MID(E1477,5,2))="21","MA-ENG(P)",IF((MID(E1477,5,2))="22","MA-ENG(F)",IF((MID(E1477,5,2))="23","TE",IF((MID(E1477,5,2))="24","JMC",IF((MID(E1477,5,2))="25","MS-CSE",IF((MID(E1477,5,2))="26","LLB(H)",IF((MID(E1477,5,2))="27","BRE",IF((MID(E1477,5,2))="28","MSS-JMC",IF((MID(E1477,5,2))="29","PHARMACY",IF((MID(E1477,5,2))="30","ESDM",IF((MID(E1477,5,2))="31","MS-ETE",IF((MID(E1477,5,2))="32","MS-TE",IF((MID(E1477,5,2))="33","EEE",IF((MID(E1477,5,2))="34","NFE",IF((MID(E1477,5,2))="35","SWE",IF((MID(E1477,5,2))="36","LLB(P)",IF((MID(E1477,5,2))="37","LLM(Pre)",IF((MID(E1477,5,2))="38","LLM(F)",IF((MID(E1477,5,2))="39","ICT",IF((MID(E1477,5,2))="40","MTCA",IF((MID(E1477,5,2))="41","MS-PH",IF((MID(E1477,5,2))="42","ARCH",IF((MID(E1477,5,2))="43","THM",IF((MID(E1477,5,2))="44","MS-SWE",IF((MID(E1477,5,2))="45","ENTRE",IF((MID(E1477,5,2))="46","M-PHARM",IF((MID(E1477,5,2))="47","CIVIL-ENG",0)))))))))))))))))))))))))))))))))))))</f>
        <v/>
      </c>
      <c r="G1477" s="90">
        <f>IF((LEFT(E1477,3))="063","Fall-2006",IF((LEFT(E1477,3))="071","Spring-2007",IF((LEFT(E1477,3))="072","Summer-2007",IF((LEFT(E1477,3))="073","Fall-2007",IF((LEFT(E1477,3))="081","Spring-2008",IF((LEFT(E1477,3))="082","Summer-2008",IF((LEFT(E1477,3))="083","Fall-2008",IF((LEFT(E1477,3))="091","Spring-2009",IF((LEFT(E1477,3))="092","Summer-2009",IF((LEFT(E1477,3))="093","Fall-2009",IF((LEFT(E1477,3))="101","Spring-2010",IF((LEFT(E1477,3))="102","Summer-2010",IF((LEFT(E1477,3))="103","Fall-2010",IF((LEFT(E1477,3))="111","Spring-2011",IF((LEFT(E1477,3))="112","Summer-2011",IF((LEFT(E1477,3))="113","Fall-2011",IF((LEFT(E1477,3))="121","Spring-2012",IF((LEFT(E1477,3))="122","Summer-2012",IF((LEFT(E1477,3))="123","Fall-2012",IF((LEFT(E1477,3))="131","Spring-2013",IF((LEFT(E1477,3))="132","Summer-2013",IF((LEFT(E1477,3))="133","Fall-2013",IF((LEFT(E1477,3))="141","Spring-2014",IF((LEFT(E1477,3))="142","Summer-2014",IF((LEFT(E1477,3))="143","Fall-2014",0)))))))))))))))))))))))))</f>
        <v/>
      </c>
      <c r="H1477" s="77" t="inlineStr">
        <is>
          <t>Fall-2013</t>
        </is>
      </c>
      <c r="I1477" s="77" t="inlineStr">
        <is>
          <t>-</t>
        </is>
      </c>
      <c r="J1477" s="77" t="inlineStr">
        <is>
          <t>-</t>
        </is>
      </c>
      <c r="K1477" s="77" t="inlineStr">
        <is>
          <t>4/1, Mono Billa. Shobhanbag.</t>
        </is>
      </c>
      <c r="L1477" s="77" t="inlineStr">
        <is>
          <t>Vill-Sussindi, Post-Hussindi, Thana-Pakundi, Dist-kishorgonj.</t>
        </is>
      </c>
      <c r="M1477" s="101" t="n">
        <v>1737421323</v>
      </c>
      <c r="N1477" s="55" t="inlineStr">
        <is>
          <t>sakibnur_168@diu.edu.bd</t>
        </is>
      </c>
    </row>
    <row customHeight="1" ht="12.75" r="1478" s="161">
      <c r="A1478" s="84" t="n"/>
      <c r="B1478" s="85" t="n">
        <v>1481</v>
      </c>
      <c r="C1478" s="77" t="n"/>
      <c r="D1478" s="98" t="inlineStr">
        <is>
          <t>Shek Md. Farid Imam</t>
        </is>
      </c>
      <c r="E1478" s="98" t="inlineStr">
        <is>
          <t>101-29-153</t>
        </is>
      </c>
      <c r="F1478" s="49">
        <f>IF((MID(E1478,5,2))="10","ENG",IF((MID(E1478,5,2))="11","BBA",IF((MID(E1478,5,2))="12","MBA(E)",IF((MID(E1478,5,2))="14","MBA",IF((MID(E1478,5,2))="15","CSE",IF((MID(E1478,5,2))="16","CIS",IF((MID(E1478,5,2))="17","MS-MIS",IF((MID(E1478,5,2))="18","B.COM",IF((MID(E1478,5,2))="19","ETE",IF((MID(E1478,5,2))="20","CS",IF((MID(E1478,5,2))="21","MA-ENG(P)",IF((MID(E1478,5,2))="22","MA-ENG(F)",IF((MID(E1478,5,2))="23","TE",IF((MID(E1478,5,2))="24","JMC",IF((MID(E1478,5,2))="25","MS-CSE",IF((MID(E1478,5,2))="26","LLB(H)",IF((MID(E1478,5,2))="27","BRE",IF((MID(E1478,5,2))="28","MSS-JMC",IF((MID(E1478,5,2))="29","PHARMACY",IF((MID(E1478,5,2))="30","ESDM",IF((MID(E1478,5,2))="31","MS-ETE",IF((MID(E1478,5,2))="32","MS-TE",IF((MID(E1478,5,2))="33","EEE",IF((MID(E1478,5,2))="34","NFE",IF((MID(E1478,5,2))="35","SWE",IF((MID(E1478,5,2))="36","LLB(P)",IF((MID(E1478,5,2))="37","LLM(Pre)",IF((MID(E1478,5,2))="38","LLM(F)",IF((MID(E1478,5,2))="39","ICT",IF((MID(E1478,5,2))="40","MTCA",IF((MID(E1478,5,2))="41","MS-PH",IF((MID(E1478,5,2))="42","ARCH",IF((MID(E1478,5,2))="43","THM",IF((MID(E1478,5,2))="44","MS-SWE",IF((MID(E1478,5,2))="45","ENTRE",IF((MID(E1478,5,2))="46","M-PHARM",IF((MID(E1478,5,2))="47","CIVIL-ENG",0)))))))))))))))))))))))))))))))))))))</f>
        <v/>
      </c>
      <c r="G1478" s="90">
        <f>IF((LEFT(E1478,3))="063","Fall-2006",IF((LEFT(E1478,3))="071","Spring-2007",IF((LEFT(E1478,3))="072","Summer-2007",IF((LEFT(E1478,3))="073","Fall-2007",IF((LEFT(E1478,3))="081","Spring-2008",IF((LEFT(E1478,3))="082","Summer-2008",IF((LEFT(E1478,3))="083","Fall-2008",IF((LEFT(E1478,3))="091","Spring-2009",IF((LEFT(E1478,3))="092","Summer-2009",IF((LEFT(E1478,3))="093","Fall-2009",IF((LEFT(E1478,3))="101","Spring-2010",IF((LEFT(E1478,3))="102","Summer-2010",IF((LEFT(E1478,3))="103","Fall-2010",IF((LEFT(E1478,3))="111","Spring-2011",IF((LEFT(E1478,3))="112","Summer-2011",IF((LEFT(E1478,3))="113","Fall-2011",IF((LEFT(E1478,3))="121","Spring-2012",IF((LEFT(E1478,3))="122","Summer-2012",IF((LEFT(E1478,3))="123","Fall-2012",IF((LEFT(E1478,3))="131","Spring-2013",IF((LEFT(E1478,3))="132","Summer-2013",IF((LEFT(E1478,3))="133","Fall-2013",IF((LEFT(E1478,3))="141","Spring-2014",IF((LEFT(E1478,3))="142","Summer-2014",IF((LEFT(E1478,3))="143","Fall-2014",0)))))))))))))))))))))))))</f>
        <v/>
      </c>
      <c r="H1478" s="77" t="inlineStr">
        <is>
          <t>Fall-2013</t>
        </is>
      </c>
      <c r="I1478" s="77" t="inlineStr">
        <is>
          <t>-</t>
        </is>
      </c>
      <c r="J1478" s="77" t="inlineStr">
        <is>
          <t>-</t>
        </is>
      </c>
      <c r="K1478" s="77" t="inlineStr">
        <is>
          <t xml:space="preserve">75/1, Shukrabad, Sher-E-Bangla Nagar, Dhaka, </t>
        </is>
      </c>
      <c r="L1478" s="77" t="inlineStr">
        <is>
          <t>Vill-Halepad, Post-Nageswari, Thana-Nageswari, Dist-Kurigram.</t>
        </is>
      </c>
      <c r="M1478" s="101" t="n">
        <v>1773398937</v>
      </c>
      <c r="N1478" s="55" t="inlineStr">
        <is>
          <t>farid153@gmail.com</t>
        </is>
      </c>
    </row>
    <row customHeight="1" ht="12.75" r="1479" s="161">
      <c r="A1479" s="84" t="n"/>
      <c r="B1479" s="85" t="n">
        <v>1482</v>
      </c>
      <c r="C1479" s="77" t="n"/>
      <c r="D1479" s="98" t="inlineStr">
        <is>
          <t>Md. Saiful Islam</t>
        </is>
      </c>
      <c r="E1479" s="98" t="inlineStr">
        <is>
          <t>113-15-1602</t>
        </is>
      </c>
      <c r="F1479" s="49">
        <f>IF((MID(E1479,5,2))="10","ENG",IF((MID(E1479,5,2))="11","BBA",IF((MID(E1479,5,2))="12","MBA(E)",IF((MID(E1479,5,2))="14","MBA",IF((MID(E1479,5,2))="15","CSE",IF((MID(E1479,5,2))="16","CIS",IF((MID(E1479,5,2))="17","MS-MIS",IF((MID(E1479,5,2))="18","B.COM",IF((MID(E1479,5,2))="19","ETE",IF((MID(E1479,5,2))="20","CS",IF((MID(E1479,5,2))="21","MA-ENG(P)",IF((MID(E1479,5,2))="22","MA-ENG(F)",IF((MID(E1479,5,2))="23","TE",IF((MID(E1479,5,2))="24","JMC",IF((MID(E1479,5,2))="25","MS-CSE",IF((MID(E1479,5,2))="26","LLB(H)",IF((MID(E1479,5,2))="27","BRE",IF((MID(E1479,5,2))="28","MSS-JMC",IF((MID(E1479,5,2))="29","PHARMACY",IF((MID(E1479,5,2))="30","ESDM",IF((MID(E1479,5,2))="31","MS-ETE",IF((MID(E1479,5,2))="32","MS-TE",IF((MID(E1479,5,2))="33","EEE",IF((MID(E1479,5,2))="34","NFE",IF((MID(E1479,5,2))="35","SWE",IF((MID(E1479,5,2))="36","LLB(P)",IF((MID(E1479,5,2))="37","LLM(Pre)",IF((MID(E1479,5,2))="38","LLM(F)",IF((MID(E1479,5,2))="39","ICT",IF((MID(E1479,5,2))="40","MTCA",IF((MID(E1479,5,2))="41","MS-PH",IF((MID(E1479,5,2))="42","ARCH",IF((MID(E1479,5,2))="43","THM",IF((MID(E1479,5,2))="44","MS-SWE",IF((MID(E1479,5,2))="45","ENTRE",IF((MID(E1479,5,2))="46","M-PHARM",IF((MID(E1479,5,2))="47","CIVIL-ENG",0)))))))))))))))))))))))))))))))))))))</f>
        <v/>
      </c>
      <c r="G1479" s="90">
        <f>IF((LEFT(E1479,3))="063","Fall-2006",IF((LEFT(E1479,3))="071","Spring-2007",IF((LEFT(E1479,3))="072","Summer-2007",IF((LEFT(E1479,3))="073","Fall-2007",IF((LEFT(E1479,3))="081","Spring-2008",IF((LEFT(E1479,3))="082","Summer-2008",IF((LEFT(E1479,3))="083","Fall-2008",IF((LEFT(E1479,3))="091","Spring-2009",IF((LEFT(E1479,3))="092","Summer-2009",IF((LEFT(E1479,3))="093","Fall-2009",IF((LEFT(E1479,3))="101","Spring-2010",IF((LEFT(E1479,3))="102","Summer-2010",IF((LEFT(E1479,3))="103","Fall-2010",IF((LEFT(E1479,3))="111","Spring-2011",IF((LEFT(E1479,3))="112","Summer-2011",IF((LEFT(E1479,3))="113","Fall-2011",IF((LEFT(E1479,3))="121","Spring-2012",IF((LEFT(E1479,3))="122","Summer-2012",IF((LEFT(E1479,3))="123","Fall-2012",IF((LEFT(E1479,3))="131","Spring-2013",IF((LEFT(E1479,3))="132","Summer-2013",IF((LEFT(E1479,3))="133","Fall-2013",IF((LEFT(E1479,3))="141","Spring-2014",IF((LEFT(E1479,3))="142","Summer-2014",IF((LEFT(E1479,3))="143","Fall-2014",0)))))))))))))))))))))))))</f>
        <v/>
      </c>
      <c r="H1479" s="77" t="inlineStr">
        <is>
          <t>Summer-2015</t>
        </is>
      </c>
      <c r="I1479" s="77" t="inlineStr">
        <is>
          <t>-</t>
        </is>
      </c>
      <c r="J1479" s="77" t="inlineStr">
        <is>
          <t>-</t>
        </is>
      </c>
      <c r="K1479" s="77" t="inlineStr">
        <is>
          <t>226, Malibagh Bazar Raod, Malibagh, Dhaka.</t>
        </is>
      </c>
      <c r="L1479" s="77" t="inlineStr">
        <is>
          <t>Sheldai, Kapasia, Gazipur.</t>
        </is>
      </c>
      <c r="M1479" s="101" t="n">
        <v>1918494397</v>
      </c>
      <c r="N1479" s="90" t="inlineStr">
        <is>
          <t>shavo0904@gmail.com</t>
        </is>
      </c>
    </row>
    <row customHeight="1" ht="12.75" r="1480" s="161">
      <c r="A1480" s="84" t="n"/>
      <c r="B1480" s="85" t="n">
        <v>1483</v>
      </c>
      <c r="C1480" s="77" t="n"/>
      <c r="D1480" s="98" t="inlineStr">
        <is>
          <t>Nazma Chowdhury</t>
        </is>
      </c>
      <c r="E1480" s="98" t="inlineStr">
        <is>
          <t>103-23-2174</t>
        </is>
      </c>
      <c r="F1480" s="49">
        <f>IF((MID(E1480,5,2))="10","ENG",IF((MID(E1480,5,2))="11","BBA",IF((MID(E1480,5,2))="12","MBA(E)",IF((MID(E1480,5,2))="14","MBA",IF((MID(E1480,5,2))="15","CSE",IF((MID(E1480,5,2))="16","CIS",IF((MID(E1480,5,2))="17","MS-MIS",IF((MID(E1480,5,2))="18","B.COM",IF((MID(E1480,5,2))="19","ETE",IF((MID(E1480,5,2))="20","CS",IF((MID(E1480,5,2))="21","MA-ENG(P)",IF((MID(E1480,5,2))="22","MA-ENG(F)",IF((MID(E1480,5,2))="23","TE",IF((MID(E1480,5,2))="24","JMC",IF((MID(E1480,5,2))="25","MS-CSE",IF((MID(E1480,5,2))="26","LLB(H)",IF((MID(E1480,5,2))="27","BRE",IF((MID(E1480,5,2))="28","MSS-JMC",IF((MID(E1480,5,2))="29","PHARMACY",IF((MID(E1480,5,2))="30","ESDM",IF((MID(E1480,5,2))="31","MS-ETE",IF((MID(E1480,5,2))="32","MS-TE",IF((MID(E1480,5,2))="33","EEE",IF((MID(E1480,5,2))="34","NFE",IF((MID(E1480,5,2))="35","SWE",IF((MID(E1480,5,2))="36","LLB(P)",IF((MID(E1480,5,2))="37","LLM(Pre)",IF((MID(E1480,5,2))="38","LLM(F)",IF((MID(E1480,5,2))="39","ICT",IF((MID(E1480,5,2))="40","MTCA",IF((MID(E1480,5,2))="41","MS-PH",IF((MID(E1480,5,2))="42","ARCH",IF((MID(E1480,5,2))="43","THM",IF((MID(E1480,5,2))="44","MS-SWE",IF((MID(E1480,5,2))="45","ENTRE",IF((MID(E1480,5,2))="46","M-PHARM",IF((MID(E1480,5,2))="47","CIVIL-ENG",0)))))))))))))))))))))))))))))))))))))</f>
        <v/>
      </c>
      <c r="G1480" s="90">
        <f>IF((LEFT(E1480,3))="063","Fall-2006",IF((LEFT(E1480,3))="071","Spring-2007",IF((LEFT(E1480,3))="072","Summer-2007",IF((LEFT(E1480,3))="073","Fall-2007",IF((LEFT(E1480,3))="081","Spring-2008",IF((LEFT(E1480,3))="082","Summer-2008",IF((LEFT(E1480,3))="083","Fall-2008",IF((LEFT(E1480,3))="091","Spring-2009",IF((LEFT(E1480,3))="092","Summer-2009",IF((LEFT(E1480,3))="093","Fall-2009",IF((LEFT(E1480,3))="101","Spring-2010",IF((LEFT(E1480,3))="102","Summer-2010",IF((LEFT(E1480,3))="103","Fall-2010",IF((LEFT(E1480,3))="111","Spring-2011",IF((LEFT(E1480,3))="112","Summer-2011",IF((LEFT(E1480,3))="113","Fall-2011",IF((LEFT(E1480,3))="121","Spring-2012",IF((LEFT(E1480,3))="122","Summer-2012",IF((LEFT(E1480,3))="123","Fall-2012",IF((LEFT(E1480,3))="131","Spring-2013",IF((LEFT(E1480,3))="132","Summer-2013",IF((LEFT(E1480,3))="133","Fall-2013",IF((LEFT(E1480,3))="141","Spring-2014",IF((LEFT(E1480,3))="142","Summer-2014",IF((LEFT(E1480,3))="143","Fall-2014",0)))))))))))))))))))))))))</f>
        <v/>
      </c>
      <c r="H1480" s="77" t="inlineStr">
        <is>
          <t>Fall-2014</t>
        </is>
      </c>
      <c r="I1480" s="77" t="inlineStr">
        <is>
          <t>Tanaz Fabrics</t>
        </is>
      </c>
      <c r="J1480" s="77" t="inlineStr">
        <is>
          <t>Managing Partner</t>
        </is>
      </c>
      <c r="K1480" s="77" t="inlineStr">
        <is>
          <t>House No-23, 5th Floor, Road No-05, Block-F, Banasree, Rampura, Dhaka.</t>
        </is>
      </c>
      <c r="L1480" s="77" t="inlineStr">
        <is>
          <t>Vill-Terokhada, Post-Terokhada, Thana-Terokhada, Dist- Khulna.</t>
        </is>
      </c>
      <c r="M1480" s="101" t="n">
        <v>1683265781</v>
      </c>
      <c r="N1480" s="55">
        <f>HYPERLINK("mailto:nazmac90@yahoo.com","nazmac90@yahoo.com")</f>
        <v/>
      </c>
    </row>
    <row customHeight="1" ht="12.75" r="1481" s="161">
      <c r="A1481" s="84" t="n"/>
      <c r="B1481" s="85" t="n">
        <v>1484</v>
      </c>
      <c r="C1481" s="77" t="n"/>
      <c r="D1481" s="98" t="inlineStr">
        <is>
          <t>MAHFUZUL HAQUE</t>
        </is>
      </c>
      <c r="E1481" s="98" t="inlineStr">
        <is>
          <t>111-26-244</t>
        </is>
      </c>
      <c r="F1481" s="49">
        <f>IF((MID(E1481,5,2))="10","ENG",IF((MID(E1481,5,2))="11","BBA",IF((MID(E1481,5,2))="12","MBA(E)",IF((MID(E1481,5,2))="14","MBA",IF((MID(E1481,5,2))="15","CSE",IF((MID(E1481,5,2))="16","CIS",IF((MID(E1481,5,2))="17","MS-MIS",IF((MID(E1481,5,2))="18","B.COM",IF((MID(E1481,5,2))="19","ETE",IF((MID(E1481,5,2))="20","CS",IF((MID(E1481,5,2))="21","MA-ENG(P)",IF((MID(E1481,5,2))="22","MA-ENG(F)",IF((MID(E1481,5,2))="23","TE",IF((MID(E1481,5,2))="24","JMC",IF((MID(E1481,5,2))="25","MS-CSE",IF((MID(E1481,5,2))="26","LLB(H)",IF((MID(E1481,5,2))="27","BRE",IF((MID(E1481,5,2))="28","MSS-JMC",IF((MID(E1481,5,2))="29","PHARMACY",IF((MID(E1481,5,2))="30","ESDM",IF((MID(E1481,5,2))="31","MS-ETE",IF((MID(E1481,5,2))="32","MS-TE",IF((MID(E1481,5,2))="33","EEE",IF((MID(E1481,5,2))="34","NFE",IF((MID(E1481,5,2))="35","SWE",IF((MID(E1481,5,2))="36","LLB(P)",IF((MID(E1481,5,2))="37","LLM(Pre)",IF((MID(E1481,5,2))="38","LLM(F)",IF((MID(E1481,5,2))="39","ICT",IF((MID(E1481,5,2))="40","MTCA",IF((MID(E1481,5,2))="41","MS-PH",IF((MID(E1481,5,2))="42","ARCH",IF((MID(E1481,5,2))="43","THM",IF((MID(E1481,5,2))="44","MS-SWE",IF((MID(E1481,5,2))="45","ENTRE",IF((MID(E1481,5,2))="46","M-PHARM",IF((MID(E1481,5,2))="47","CIVIL-ENG",0)))))))))))))))))))))))))))))))))))))</f>
        <v/>
      </c>
      <c r="G1481" s="90">
        <f>IF((LEFT(E1481,3))="063","Fall-2006",IF((LEFT(E1481,3))="071","Spring-2007",IF((LEFT(E1481,3))="072","Summer-2007",IF((LEFT(E1481,3))="073","Fall-2007",IF((LEFT(E1481,3))="081","Spring-2008",IF((LEFT(E1481,3))="082","Summer-2008",IF((LEFT(E1481,3))="083","Fall-2008",IF((LEFT(E1481,3))="091","Spring-2009",IF((LEFT(E1481,3))="092","Summer-2009",IF((LEFT(E1481,3))="093","Fall-2009",IF((LEFT(E1481,3))="101","Spring-2010",IF((LEFT(E1481,3))="102","Summer-2010",IF((LEFT(E1481,3))="103","Fall-2010",IF((LEFT(E1481,3))="111","Spring-2011",IF((LEFT(E1481,3))="112","Summer-2011",IF((LEFT(E1481,3))="113","Fall-2011",IF((LEFT(E1481,3))="121","Spring-2012",IF((LEFT(E1481,3))="122","Summer-2012",IF((LEFT(E1481,3))="123","Fall-2012",IF((LEFT(E1481,3))="131","Spring-2013",IF((LEFT(E1481,3))="132","Summer-2013",IF((LEFT(E1481,3))="133","Fall-2013",IF((LEFT(E1481,3))="141","Spring-2014",IF((LEFT(E1481,3))="142","Summer-2014",IF((LEFT(E1481,3))="143","Fall-2014",0)))))))))))))))))))))))))</f>
        <v/>
      </c>
      <c r="H1481" s="77" t="inlineStr">
        <is>
          <t>Fall-2014</t>
        </is>
      </c>
      <c r="I1481" s="77" t="inlineStr">
        <is>
          <t>-</t>
        </is>
      </c>
      <c r="J1481" s="77" t="inlineStr">
        <is>
          <t>-</t>
        </is>
      </c>
      <c r="K1481" s="77" t="inlineStr">
        <is>
          <t>House No-17, Road No-2, Sector-11, Uttara, Dhaka.</t>
        </is>
      </c>
      <c r="L1481" s="77" t="inlineStr">
        <is>
          <t>Vill-Fathemommadpur, Post-Ishwrdi, Thana-Ishwrdi, Dist-Pabna.</t>
        </is>
      </c>
      <c r="M1481" s="101" t="n">
        <v>1915070771</v>
      </c>
      <c r="N1481" s="90" t="inlineStr">
        <is>
          <t>rocky26-244@diu.edu.bd</t>
        </is>
      </c>
    </row>
    <row customHeight="1" ht="12.75" r="1482" s="161">
      <c r="A1482" s="84" t="n"/>
      <c r="B1482" s="85" t="n">
        <v>1485</v>
      </c>
      <c r="C1482" s="77" t="n"/>
      <c r="D1482" s="98" t="inlineStr">
        <is>
          <t>Muhammad Fariz Uddin</t>
        </is>
      </c>
      <c r="E1482" s="98" t="inlineStr">
        <is>
          <t>101-29-166</t>
        </is>
      </c>
      <c r="F1482" s="49">
        <f>IF((MID(E1482,5,2))="10","ENG",IF((MID(E1482,5,2))="11","BBA",IF((MID(E1482,5,2))="12","MBA(E)",IF((MID(E1482,5,2))="14","MBA",IF((MID(E1482,5,2))="15","CSE",IF((MID(E1482,5,2))="16","CIS",IF((MID(E1482,5,2))="17","MS-MIS",IF((MID(E1482,5,2))="18","B.COM",IF((MID(E1482,5,2))="19","ETE",IF((MID(E1482,5,2))="20","CS",IF((MID(E1482,5,2))="21","MA-ENG(P)",IF((MID(E1482,5,2))="22","MA-ENG(F)",IF((MID(E1482,5,2))="23","TE",IF((MID(E1482,5,2))="24","JMC",IF((MID(E1482,5,2))="25","MS-CSE",IF((MID(E1482,5,2))="26","LLB(H)",IF((MID(E1482,5,2))="27","BRE",IF((MID(E1482,5,2))="28","MSS-JMC",IF((MID(E1482,5,2))="29","PHARMACY",IF((MID(E1482,5,2))="30","ESDM",IF((MID(E1482,5,2))="31","MS-ETE",IF((MID(E1482,5,2))="32","MS-TE",IF((MID(E1482,5,2))="33","EEE",IF((MID(E1482,5,2))="34","NFE",IF((MID(E1482,5,2))="35","SWE",IF((MID(E1482,5,2))="36","LLB(P)",IF((MID(E1482,5,2))="37","LLM(Pre)",IF((MID(E1482,5,2))="38","LLM(F)",IF((MID(E1482,5,2))="39","ICT",IF((MID(E1482,5,2))="40","MTCA",IF((MID(E1482,5,2))="41","MS-PH",IF((MID(E1482,5,2))="42","ARCH",IF((MID(E1482,5,2))="43","THM",IF((MID(E1482,5,2))="44","MS-SWE",IF((MID(E1482,5,2))="45","ENTRE",IF((MID(E1482,5,2))="46","M-PHARM",IF((MID(E1482,5,2))="47","CIVIL-ENG",0)))))))))))))))))))))))))))))))))))))</f>
        <v/>
      </c>
      <c r="G1482" s="90">
        <f>IF((LEFT(E1482,3))="063","Fall-2006",IF((LEFT(E1482,3))="071","Spring-2007",IF((LEFT(E1482,3))="072","Summer-2007",IF((LEFT(E1482,3))="073","Fall-2007",IF((LEFT(E1482,3))="081","Spring-2008",IF((LEFT(E1482,3))="082","Summer-2008",IF((LEFT(E1482,3))="083","Fall-2008",IF((LEFT(E1482,3))="091","Spring-2009",IF((LEFT(E1482,3))="092","Summer-2009",IF((LEFT(E1482,3))="093","Fall-2009",IF((LEFT(E1482,3))="101","Spring-2010",IF((LEFT(E1482,3))="102","Summer-2010",IF((LEFT(E1482,3))="103","Fall-2010",IF((LEFT(E1482,3))="111","Spring-2011",IF((LEFT(E1482,3))="112","Summer-2011",IF((LEFT(E1482,3))="113","Fall-2011",IF((LEFT(E1482,3))="121","Spring-2012",IF((LEFT(E1482,3))="122","Summer-2012",IF((LEFT(E1482,3))="123","Fall-2012",IF((LEFT(E1482,3))="131","Spring-2013",IF((LEFT(E1482,3))="132","Summer-2013",IF((LEFT(E1482,3))="133","Fall-2013",IF((LEFT(E1482,3))="141","Spring-2014",IF((LEFT(E1482,3))="142","Summer-2014",IF((LEFT(E1482,3))="143","Fall-2014",0)))))))))))))))))))))))))</f>
        <v/>
      </c>
      <c r="H1482" s="77" t="inlineStr">
        <is>
          <t>Fall-2013</t>
        </is>
      </c>
      <c r="I1482" s="77" t="inlineStr">
        <is>
          <t>-</t>
        </is>
      </c>
      <c r="J1482" s="77" t="inlineStr">
        <is>
          <t>-</t>
        </is>
      </c>
      <c r="K1482" s="77" t="inlineStr">
        <is>
          <t>-</t>
        </is>
      </c>
      <c r="L1482" s="77" t="inlineStr">
        <is>
          <t>Vill-West Hansha, Post-Honipur Bazar, Thana-West Hansha, Dist-Chandpur.</t>
        </is>
      </c>
      <c r="M1482" s="101" t="n">
        <v>1676470895</v>
      </c>
      <c r="N1482" s="55" t="inlineStr">
        <is>
          <t>farizuddin66@gmail.com</t>
        </is>
      </c>
    </row>
    <row customHeight="1" ht="12.75" r="1483" s="161">
      <c r="A1483" s="84" t="n"/>
      <c r="B1483" s="85" t="n">
        <v>1486</v>
      </c>
      <c r="C1483" s="77" t="n"/>
      <c r="D1483" s="98" t="inlineStr">
        <is>
          <t>Amina Akter</t>
        </is>
      </c>
      <c r="E1483" s="98" t="inlineStr">
        <is>
          <t>101-29-170</t>
        </is>
      </c>
      <c r="F1483" s="49">
        <f>IF((MID(E1483,5,2))="10","ENG",IF((MID(E1483,5,2))="11","BBA",IF((MID(E1483,5,2))="12","MBA(E)",IF((MID(E1483,5,2))="14","MBA",IF((MID(E1483,5,2))="15","CSE",IF((MID(E1483,5,2))="16","CIS",IF((MID(E1483,5,2))="17","MS-MIS",IF((MID(E1483,5,2))="18","B.COM",IF((MID(E1483,5,2))="19","ETE",IF((MID(E1483,5,2))="20","CS",IF((MID(E1483,5,2))="21","MA-ENG(P)",IF((MID(E1483,5,2))="22","MA-ENG(F)",IF((MID(E1483,5,2))="23","TE",IF((MID(E1483,5,2))="24","JMC",IF((MID(E1483,5,2))="25","MS-CSE",IF((MID(E1483,5,2))="26","LLB(H)",IF((MID(E1483,5,2))="27","BRE",IF((MID(E1483,5,2))="28","MSS-JMC",IF((MID(E1483,5,2))="29","PHARMACY",IF((MID(E1483,5,2))="30","ESDM",IF((MID(E1483,5,2))="31","MS-ETE",IF((MID(E1483,5,2))="32","MS-TE",IF((MID(E1483,5,2))="33","EEE",IF((MID(E1483,5,2))="34","NFE",IF((MID(E1483,5,2))="35","SWE",IF((MID(E1483,5,2))="36","LLB(P)",IF((MID(E1483,5,2))="37","LLM(Pre)",IF((MID(E1483,5,2))="38","LLM(F)",IF((MID(E1483,5,2))="39","ICT",IF((MID(E1483,5,2))="40","MTCA",IF((MID(E1483,5,2))="41","MS-PH",IF((MID(E1483,5,2))="42","ARCH",IF((MID(E1483,5,2))="43","THM",IF((MID(E1483,5,2))="44","MS-SWE",IF((MID(E1483,5,2))="45","ENTRE",IF((MID(E1483,5,2))="46","M-PHARM",IF((MID(E1483,5,2))="47","CIVIL-ENG",0)))))))))))))))))))))))))))))))))))))</f>
        <v/>
      </c>
      <c r="G1483" s="90">
        <f>IF((LEFT(E1483,3))="063","Fall-2006",IF((LEFT(E1483,3))="071","Spring-2007",IF((LEFT(E1483,3))="072","Summer-2007",IF((LEFT(E1483,3))="073","Fall-2007",IF((LEFT(E1483,3))="081","Spring-2008",IF((LEFT(E1483,3))="082","Summer-2008",IF((LEFT(E1483,3))="083","Fall-2008",IF((LEFT(E1483,3))="091","Spring-2009",IF((LEFT(E1483,3))="092","Summer-2009",IF((LEFT(E1483,3))="093","Fall-2009",IF((LEFT(E1483,3))="101","Spring-2010",IF((LEFT(E1483,3))="102","Summer-2010",IF((LEFT(E1483,3))="103","Fall-2010",IF((LEFT(E1483,3))="111","Spring-2011",IF((LEFT(E1483,3))="112","Summer-2011",IF((LEFT(E1483,3))="113","Fall-2011",IF((LEFT(E1483,3))="121","Spring-2012",IF((LEFT(E1483,3))="122","Summer-2012",IF((LEFT(E1483,3))="123","Fall-2012",IF((LEFT(E1483,3))="131","Spring-2013",IF((LEFT(E1483,3))="132","Summer-2013",IF((LEFT(E1483,3))="133","Fall-2013",IF((LEFT(E1483,3))="141","Spring-2014",IF((LEFT(E1483,3))="142","Summer-2014",IF((LEFT(E1483,3))="143","Fall-2014",0)))))))))))))))))))))))))</f>
        <v/>
      </c>
      <c r="H1483" s="77" t="inlineStr">
        <is>
          <t>Fall-2013</t>
        </is>
      </c>
      <c r="I1483" s="77" t="inlineStr">
        <is>
          <t>-</t>
        </is>
      </c>
      <c r="J1483" s="77" t="inlineStr">
        <is>
          <t>-</t>
        </is>
      </c>
      <c r="K1483" s="77" t="inlineStr">
        <is>
          <t>524/C, Khilgaon, Dhaka.</t>
        </is>
      </c>
      <c r="L1483" s="77" t="inlineStr">
        <is>
          <t>Sontoshpur, Faridgonj, Chandpur.</t>
        </is>
      </c>
      <c r="M1483" s="101" t="n">
        <v>1670879031</v>
      </c>
      <c r="N1483" s="55" t="inlineStr">
        <is>
          <t>aminasumi.bd@gmail.com</t>
        </is>
      </c>
    </row>
    <row customHeight="1" ht="12.75" r="1484" s="161">
      <c r="A1484" s="84" t="n"/>
      <c r="B1484" s="85" t="n">
        <v>1487</v>
      </c>
      <c r="C1484" s="77" t="n"/>
      <c r="D1484" s="98" t="inlineStr">
        <is>
          <t>Mohammad Mamun Napti</t>
        </is>
      </c>
      <c r="E1484" s="98" t="inlineStr">
        <is>
          <t>111-15-1228</t>
        </is>
      </c>
      <c r="F1484" s="49">
        <f>IF((MID(E1484,5,2))="10","ENG",IF((MID(E1484,5,2))="11","BBA",IF((MID(E1484,5,2))="12","MBA(E)",IF((MID(E1484,5,2))="14","MBA",IF((MID(E1484,5,2))="15","CSE",IF((MID(E1484,5,2))="16","CIS",IF((MID(E1484,5,2))="17","MS-MIS",IF((MID(E1484,5,2))="18","B.COM",IF((MID(E1484,5,2))="19","ETE",IF((MID(E1484,5,2))="20","CS",IF((MID(E1484,5,2))="21","MA-ENG(P)",IF((MID(E1484,5,2))="22","MA-ENG(F)",IF((MID(E1484,5,2))="23","TE",IF((MID(E1484,5,2))="24","JMC",IF((MID(E1484,5,2))="25","MS-CSE",IF((MID(E1484,5,2))="26","LLB(H)",IF((MID(E1484,5,2))="27","BRE",IF((MID(E1484,5,2))="28","MSS-JMC",IF((MID(E1484,5,2))="29","PHARMACY",IF((MID(E1484,5,2))="30","ESDM",IF((MID(E1484,5,2))="31","MS-ETE",IF((MID(E1484,5,2))="32","MS-TE",IF((MID(E1484,5,2))="33","EEE",IF((MID(E1484,5,2))="34","NFE",IF((MID(E1484,5,2))="35","SWE",IF((MID(E1484,5,2))="36","LLB(P)",IF((MID(E1484,5,2))="37","LLM(Pre)",IF((MID(E1484,5,2))="38","LLM(F)",IF((MID(E1484,5,2))="39","ICT",IF((MID(E1484,5,2))="40","MTCA",IF((MID(E1484,5,2))="41","MS-PH",IF((MID(E1484,5,2))="42","ARCH",IF((MID(E1484,5,2))="43","THM",IF((MID(E1484,5,2))="44","MS-SWE",IF((MID(E1484,5,2))="45","ENTRE",IF((MID(E1484,5,2))="46","M-PHARM",IF((MID(E1484,5,2))="47","CIVIL-ENG",0)))))))))))))))))))))))))))))))))))))</f>
        <v/>
      </c>
      <c r="G1484" s="90">
        <f>IF((LEFT(E1484,3))="063","Fall-2006",IF((LEFT(E1484,3))="071","Spring-2007",IF((LEFT(E1484,3))="072","Summer-2007",IF((LEFT(E1484,3))="073","Fall-2007",IF((LEFT(E1484,3))="081","Spring-2008",IF((LEFT(E1484,3))="082","Summer-2008",IF((LEFT(E1484,3))="083","Fall-2008",IF((LEFT(E1484,3))="091","Spring-2009",IF((LEFT(E1484,3))="092","Summer-2009",IF((LEFT(E1484,3))="093","Fall-2009",IF((LEFT(E1484,3))="101","Spring-2010",IF((LEFT(E1484,3))="102","Summer-2010",IF((LEFT(E1484,3))="103","Fall-2010",IF((LEFT(E1484,3))="111","Spring-2011",IF((LEFT(E1484,3))="112","Summer-2011",IF((LEFT(E1484,3))="113","Fall-2011",IF((LEFT(E1484,3))="121","Spring-2012",IF((LEFT(E1484,3))="122","Summer-2012",IF((LEFT(E1484,3))="123","Fall-2012",IF((LEFT(E1484,3))="131","Spring-2013",IF((LEFT(E1484,3))="132","Summer-2013",IF((LEFT(E1484,3))="133","Fall-2013",IF((LEFT(E1484,3))="141","Spring-2014",IF((LEFT(E1484,3))="142","Summer-2014",IF((LEFT(E1484,3))="143","Fall-2014",0)))))))))))))))))))))))))</f>
        <v/>
      </c>
      <c r="H1484" s="77" t="inlineStr">
        <is>
          <t>Fall-2015</t>
        </is>
      </c>
      <c r="I1484" s="77" t="inlineStr">
        <is>
          <t>-</t>
        </is>
      </c>
      <c r="J1484" s="77" t="inlineStr">
        <is>
          <t>-</t>
        </is>
      </c>
      <c r="K1484" s="77" t="inlineStr">
        <is>
          <t>Kallyanpur, House No-10, Road No-1, Dhaka-1207.</t>
        </is>
      </c>
      <c r="L1484" s="77" t="inlineStr">
        <is>
          <t>Puran Bazar, Tolghor, Sadar Madaripur.</t>
        </is>
      </c>
      <c r="M1484" s="101" t="n">
        <v>1735857168</v>
      </c>
      <c r="N1484" s="55">
        <f>HYPERLINK("mailto:sadaful.mamun@gmail.com","sadaful.mamun@gmail.com")</f>
        <v/>
      </c>
    </row>
    <row customHeight="1" ht="12.75" r="1485" s="161">
      <c r="A1485" s="84" t="n"/>
      <c r="B1485" s="85" t="n">
        <v>1488</v>
      </c>
      <c r="C1485" s="77" t="n"/>
      <c r="D1485" s="98" t="inlineStr">
        <is>
          <t>MD. YEASIN ALAM</t>
        </is>
      </c>
      <c r="E1485" s="98" t="inlineStr">
        <is>
          <t>111-26-243</t>
        </is>
      </c>
      <c r="F1485" s="49">
        <f>IF((MID(E1485,5,2))="10","ENG",IF((MID(E1485,5,2))="11","BBA",IF((MID(E1485,5,2))="12","MBA(E)",IF((MID(E1485,5,2))="14","MBA",IF((MID(E1485,5,2))="15","CSE",IF((MID(E1485,5,2))="16","CIS",IF((MID(E1485,5,2))="17","MS-MIS",IF((MID(E1485,5,2))="18","B.COM",IF((MID(E1485,5,2))="19","ETE",IF((MID(E1485,5,2))="20","CS",IF((MID(E1485,5,2))="21","MA-ENG(P)",IF((MID(E1485,5,2))="22","MA-ENG(F)",IF((MID(E1485,5,2))="23","TE",IF((MID(E1485,5,2))="24","JMC",IF((MID(E1485,5,2))="25","MS-CSE",IF((MID(E1485,5,2))="26","LLB(H)",IF((MID(E1485,5,2))="27","BRE",IF((MID(E1485,5,2))="28","MSS-JMC",IF((MID(E1485,5,2))="29","PHARMACY",IF((MID(E1485,5,2))="30","ESDM",IF((MID(E1485,5,2))="31","MS-ETE",IF((MID(E1485,5,2))="32","MS-TE",IF((MID(E1485,5,2))="33","EEE",IF((MID(E1485,5,2))="34","NFE",IF((MID(E1485,5,2))="35","SWE",IF((MID(E1485,5,2))="36","LLB(P)",IF((MID(E1485,5,2))="37","LLM(Pre)",IF((MID(E1485,5,2))="38","LLM(F)",IF((MID(E1485,5,2))="39","ICT",IF((MID(E1485,5,2))="40","MTCA",IF((MID(E1485,5,2))="41","MS-PH",IF((MID(E1485,5,2))="42","ARCH",IF((MID(E1485,5,2))="43","THM",IF((MID(E1485,5,2))="44","MS-SWE",IF((MID(E1485,5,2))="45","ENTRE",IF((MID(E1485,5,2))="46","M-PHARM",IF((MID(E1485,5,2))="47","CIVIL-ENG",0)))))))))))))))))))))))))))))))))))))</f>
        <v/>
      </c>
      <c r="G1485" s="90">
        <f>IF((LEFT(E1485,3))="063","Fall-2006",IF((LEFT(E1485,3))="071","Spring-2007",IF((LEFT(E1485,3))="072","Summer-2007",IF((LEFT(E1485,3))="073","Fall-2007",IF((LEFT(E1485,3))="081","Spring-2008",IF((LEFT(E1485,3))="082","Summer-2008",IF((LEFT(E1485,3))="083","Fall-2008",IF((LEFT(E1485,3))="091","Spring-2009",IF((LEFT(E1485,3))="092","Summer-2009",IF((LEFT(E1485,3))="093","Fall-2009",IF((LEFT(E1485,3))="101","Spring-2010",IF((LEFT(E1485,3))="102","Summer-2010",IF((LEFT(E1485,3))="103","Fall-2010",IF((LEFT(E1485,3))="111","Spring-2011",IF((LEFT(E1485,3))="112","Summer-2011",IF((LEFT(E1485,3))="113","Fall-2011",IF((LEFT(E1485,3))="121","Spring-2012",IF((LEFT(E1485,3))="122","Summer-2012",IF((LEFT(E1485,3))="123","Fall-2012",IF((LEFT(E1485,3))="131","Spring-2013",IF((LEFT(E1485,3))="132","Summer-2013",IF((LEFT(E1485,3))="133","Fall-2013",IF((LEFT(E1485,3))="141","Spring-2014",IF((LEFT(E1485,3))="142","Summer-2014",IF((LEFT(E1485,3))="143","Fall-2014",0)))))))))))))))))))))))))</f>
        <v/>
      </c>
      <c r="H1485" s="77" t="inlineStr">
        <is>
          <t>Fall-2014</t>
        </is>
      </c>
      <c r="I1485" s="77" t="inlineStr">
        <is>
          <t>-</t>
        </is>
      </c>
      <c r="J1485" s="77" t="inlineStr">
        <is>
          <t>-</t>
        </is>
      </c>
      <c r="K1485" s="77" t="inlineStr">
        <is>
          <t>Shorifpur, Gazipur, Word No-34.</t>
        </is>
      </c>
      <c r="L1485" s="77" t="inlineStr">
        <is>
          <t>Shorifpur, Gazipur, Word No-34.</t>
        </is>
      </c>
      <c r="M1485" s="101" t="n">
        <v>1961807270</v>
      </c>
      <c r="N1485" s="90" t="inlineStr">
        <is>
          <t>yeasin26-243@diu.edu.bd</t>
        </is>
      </c>
    </row>
    <row customHeight="1" ht="12.75" r="1486" s="161">
      <c r="A1486" s="84" t="n"/>
      <c r="B1486" s="85" t="n">
        <v>1489</v>
      </c>
      <c r="C1486" s="77" t="n"/>
      <c r="D1486" s="98" t="inlineStr">
        <is>
          <t>Sumaiya Parvin</t>
        </is>
      </c>
      <c r="E1486" s="98" t="inlineStr">
        <is>
          <t>101-29-160</t>
        </is>
      </c>
      <c r="F1486" s="49">
        <f>IF((MID(E1486,5,2))="10","ENG",IF((MID(E1486,5,2))="11","BBA",IF((MID(E1486,5,2))="12","MBA(E)",IF((MID(E1486,5,2))="14","MBA",IF((MID(E1486,5,2))="15","CSE",IF((MID(E1486,5,2))="16","CIS",IF((MID(E1486,5,2))="17","MS-MIS",IF((MID(E1486,5,2))="18","B.COM",IF((MID(E1486,5,2))="19","ETE",IF((MID(E1486,5,2))="20","CS",IF((MID(E1486,5,2))="21","MA-ENG(P)",IF((MID(E1486,5,2))="22","MA-ENG(F)",IF((MID(E1486,5,2))="23","TE",IF((MID(E1486,5,2))="24","JMC",IF((MID(E1486,5,2))="25","MS-CSE",IF((MID(E1486,5,2))="26","LLB(H)",IF((MID(E1486,5,2))="27","BRE",IF((MID(E1486,5,2))="28","MSS-JMC",IF((MID(E1486,5,2))="29","PHARMACY",IF((MID(E1486,5,2))="30","ESDM",IF((MID(E1486,5,2))="31","MS-ETE",IF((MID(E1486,5,2))="32","MS-TE",IF((MID(E1486,5,2))="33","EEE",IF((MID(E1486,5,2))="34","NFE",IF((MID(E1486,5,2))="35","SWE",IF((MID(E1486,5,2))="36","LLB(P)",IF((MID(E1486,5,2))="37","LLM(Pre)",IF((MID(E1486,5,2))="38","LLM(F)",IF((MID(E1486,5,2))="39","ICT",IF((MID(E1486,5,2))="40","MTCA",IF((MID(E1486,5,2))="41","MS-PH",IF((MID(E1486,5,2))="42","ARCH",IF((MID(E1486,5,2))="43","THM",IF((MID(E1486,5,2))="44","MS-SWE",IF((MID(E1486,5,2))="45","ENTRE",IF((MID(E1486,5,2))="46","M-PHARM",IF((MID(E1486,5,2))="47","CIVIL-ENG",0)))))))))))))))))))))))))))))))))))))</f>
        <v/>
      </c>
      <c r="G1486" s="90">
        <f>IF((LEFT(E1486,3))="063","Fall-2006",IF((LEFT(E1486,3))="071","Spring-2007",IF((LEFT(E1486,3))="072","Summer-2007",IF((LEFT(E1486,3))="073","Fall-2007",IF((LEFT(E1486,3))="081","Spring-2008",IF((LEFT(E1486,3))="082","Summer-2008",IF((LEFT(E1486,3))="083","Fall-2008",IF((LEFT(E1486,3))="091","Spring-2009",IF((LEFT(E1486,3))="092","Summer-2009",IF((LEFT(E1486,3))="093","Fall-2009",IF((LEFT(E1486,3))="101","Spring-2010",IF((LEFT(E1486,3))="102","Summer-2010",IF((LEFT(E1486,3))="103","Fall-2010",IF((LEFT(E1486,3))="111","Spring-2011",IF((LEFT(E1486,3))="112","Summer-2011",IF((LEFT(E1486,3))="113","Fall-2011",IF((LEFT(E1486,3))="121","Spring-2012",IF((LEFT(E1486,3))="122","Summer-2012",IF((LEFT(E1486,3))="123","Fall-2012",IF((LEFT(E1486,3))="131","Spring-2013",IF((LEFT(E1486,3))="132","Summer-2013",IF((LEFT(E1486,3))="133","Fall-2013",IF((LEFT(E1486,3))="141","Spring-2014",IF((LEFT(E1486,3))="142","Summer-2014",IF((LEFT(E1486,3))="143","Fall-2014",0)))))))))))))))))))))))))</f>
        <v/>
      </c>
      <c r="H1486" s="77" t="inlineStr">
        <is>
          <t>Fall-2013</t>
        </is>
      </c>
      <c r="I1486" s="77" t="inlineStr">
        <is>
          <t>-</t>
        </is>
      </c>
      <c r="J1486" s="77" t="inlineStr">
        <is>
          <t>-</t>
        </is>
      </c>
      <c r="K1486" s="77" t="inlineStr">
        <is>
          <t>-</t>
        </is>
      </c>
      <c r="L1486" s="77" t="inlineStr">
        <is>
          <t>Vill-Arpara, Post-Arpara, Thana-Shalikha, Dist-Magura.</t>
        </is>
      </c>
      <c r="M1486" s="101" t="n">
        <v>1743613952</v>
      </c>
      <c r="N1486" s="55" t="inlineStr">
        <is>
          <t>sumaiya.uap15@gmail.com</t>
        </is>
      </c>
    </row>
    <row customHeight="1" ht="12.75" r="1487" s="161">
      <c r="A1487" s="84" t="n"/>
      <c r="B1487" s="85" t="n">
        <v>1490</v>
      </c>
      <c r="C1487" s="77" t="n"/>
      <c r="D1487" s="98" t="inlineStr">
        <is>
          <t>Fatema Begum</t>
        </is>
      </c>
      <c r="E1487" s="98" t="inlineStr">
        <is>
          <t>101-29-167</t>
        </is>
      </c>
      <c r="F1487" s="49">
        <f>IF((MID(E1487,5,2))="10","ENG",IF((MID(E1487,5,2))="11","BBA",IF((MID(E1487,5,2))="12","MBA(E)",IF((MID(E1487,5,2))="14","MBA",IF((MID(E1487,5,2))="15","CSE",IF((MID(E1487,5,2))="16","CIS",IF((MID(E1487,5,2))="17","MS-MIS",IF((MID(E1487,5,2))="18","B.COM",IF((MID(E1487,5,2))="19","ETE",IF((MID(E1487,5,2))="20","CS",IF((MID(E1487,5,2))="21","MA-ENG(P)",IF((MID(E1487,5,2))="22","MA-ENG(F)",IF((MID(E1487,5,2))="23","TE",IF((MID(E1487,5,2))="24","JMC",IF((MID(E1487,5,2))="25","MS-CSE",IF((MID(E1487,5,2))="26","LLB(H)",IF((MID(E1487,5,2))="27","BRE",IF((MID(E1487,5,2))="28","MSS-JMC",IF((MID(E1487,5,2))="29","PHARMACY",IF((MID(E1487,5,2))="30","ESDM",IF((MID(E1487,5,2))="31","MS-ETE",IF((MID(E1487,5,2))="32","MS-TE",IF((MID(E1487,5,2))="33","EEE",IF((MID(E1487,5,2))="34","NFE",IF((MID(E1487,5,2))="35","SWE",IF((MID(E1487,5,2))="36","LLB(P)",IF((MID(E1487,5,2))="37","LLM(Pre)",IF((MID(E1487,5,2))="38","LLM(F)",IF((MID(E1487,5,2))="39","ICT",IF((MID(E1487,5,2))="40","MTCA",IF((MID(E1487,5,2))="41","MS-PH",IF((MID(E1487,5,2))="42","ARCH",IF((MID(E1487,5,2))="43","THM",IF((MID(E1487,5,2))="44","MS-SWE",IF((MID(E1487,5,2))="45","ENTRE",IF((MID(E1487,5,2))="46","M-PHARM",IF((MID(E1487,5,2))="47","CIVIL-ENG",0)))))))))))))))))))))))))))))))))))))</f>
        <v/>
      </c>
      <c r="G1487" s="90">
        <f>IF((LEFT(E1487,3))="063","Fall-2006",IF((LEFT(E1487,3))="071","Spring-2007",IF((LEFT(E1487,3))="072","Summer-2007",IF((LEFT(E1487,3))="073","Fall-2007",IF((LEFT(E1487,3))="081","Spring-2008",IF((LEFT(E1487,3))="082","Summer-2008",IF((LEFT(E1487,3))="083","Fall-2008",IF((LEFT(E1487,3))="091","Spring-2009",IF((LEFT(E1487,3))="092","Summer-2009",IF((LEFT(E1487,3))="093","Fall-2009",IF((LEFT(E1487,3))="101","Spring-2010",IF((LEFT(E1487,3))="102","Summer-2010",IF((LEFT(E1487,3))="103","Fall-2010",IF((LEFT(E1487,3))="111","Spring-2011",IF((LEFT(E1487,3))="112","Summer-2011",IF((LEFT(E1487,3))="113","Fall-2011",IF((LEFT(E1487,3))="121","Spring-2012",IF((LEFT(E1487,3))="122","Summer-2012",IF((LEFT(E1487,3))="123","Fall-2012",IF((LEFT(E1487,3))="131","Spring-2013",IF((LEFT(E1487,3))="132","Summer-2013",IF((LEFT(E1487,3))="133","Fall-2013",IF((LEFT(E1487,3))="141","Spring-2014",IF((LEFT(E1487,3))="142","Summer-2014",IF((LEFT(E1487,3))="143","Fall-2014",0)))))))))))))))))))))))))</f>
        <v/>
      </c>
      <c r="H1487" s="77" t="inlineStr">
        <is>
          <t>Fall-2013</t>
        </is>
      </c>
      <c r="I1487" s="77" t="inlineStr">
        <is>
          <t>-</t>
        </is>
      </c>
      <c r="J1487" s="77" t="inlineStr">
        <is>
          <t>-</t>
        </is>
      </c>
      <c r="K1487" s="77" t="inlineStr">
        <is>
          <t>-</t>
        </is>
      </c>
      <c r="L1487" s="77" t="inlineStr">
        <is>
          <t>Vill-West Parakote, Post-Dashghuaria, Thana-Chatkhil, Dist-Naokhali.</t>
        </is>
      </c>
      <c r="M1487" s="101" t="n">
        <v>1680101649</v>
      </c>
      <c r="N1487" s="55" t="inlineStr">
        <is>
          <t>fatemajui167@gmail.com</t>
        </is>
      </c>
    </row>
    <row customHeight="1" ht="12.75" r="1488" s="161">
      <c r="A1488" s="84" t="n"/>
      <c r="B1488" s="85" t="n">
        <v>1491</v>
      </c>
      <c r="C1488" s="77" t="n"/>
      <c r="D1488" s="98" t="inlineStr">
        <is>
          <t>Md. Rasel Mamun</t>
        </is>
      </c>
      <c r="E1488" s="98" t="inlineStr">
        <is>
          <t>101-29-157</t>
        </is>
      </c>
      <c r="F1488" s="49">
        <f>IF((MID(E1488,5,2))="10","ENG",IF((MID(E1488,5,2))="11","BBA",IF((MID(E1488,5,2))="12","MBA(E)",IF((MID(E1488,5,2))="14","MBA",IF((MID(E1488,5,2))="15","CSE",IF((MID(E1488,5,2))="16","CIS",IF((MID(E1488,5,2))="17","MS-MIS",IF((MID(E1488,5,2))="18","B.COM",IF((MID(E1488,5,2))="19","ETE",IF((MID(E1488,5,2))="20","CS",IF((MID(E1488,5,2))="21","MA-ENG(P)",IF((MID(E1488,5,2))="22","MA-ENG(F)",IF((MID(E1488,5,2))="23","TE",IF((MID(E1488,5,2))="24","JMC",IF((MID(E1488,5,2))="25","MS-CSE",IF((MID(E1488,5,2))="26","LLB(H)",IF((MID(E1488,5,2))="27","BRE",IF((MID(E1488,5,2))="28","MSS-JMC",IF((MID(E1488,5,2))="29","PHARMACY",IF((MID(E1488,5,2))="30","ESDM",IF((MID(E1488,5,2))="31","MS-ETE",IF((MID(E1488,5,2))="32","MS-TE",IF((MID(E1488,5,2))="33","EEE",IF((MID(E1488,5,2))="34","NFE",IF((MID(E1488,5,2))="35","SWE",IF((MID(E1488,5,2))="36","LLB(P)",IF((MID(E1488,5,2))="37","LLM(Pre)",IF((MID(E1488,5,2))="38","LLM(F)",IF((MID(E1488,5,2))="39","ICT",IF((MID(E1488,5,2))="40","MTCA",IF((MID(E1488,5,2))="41","MS-PH",IF((MID(E1488,5,2))="42","ARCH",IF((MID(E1488,5,2))="43","THM",IF((MID(E1488,5,2))="44","MS-SWE",IF((MID(E1488,5,2))="45","ENTRE",IF((MID(E1488,5,2))="46","M-PHARM",IF((MID(E1488,5,2))="47","CIVIL-ENG",0)))))))))))))))))))))))))))))))))))))</f>
        <v/>
      </c>
      <c r="G1488" s="90">
        <f>IF((LEFT(E1488,3))="063","Fall-2006",IF((LEFT(E1488,3))="071","Spring-2007",IF((LEFT(E1488,3))="072","Summer-2007",IF((LEFT(E1488,3))="073","Fall-2007",IF((LEFT(E1488,3))="081","Spring-2008",IF((LEFT(E1488,3))="082","Summer-2008",IF((LEFT(E1488,3))="083","Fall-2008",IF((LEFT(E1488,3))="091","Spring-2009",IF((LEFT(E1488,3))="092","Summer-2009",IF((LEFT(E1488,3))="093","Fall-2009",IF((LEFT(E1488,3))="101","Spring-2010",IF((LEFT(E1488,3))="102","Summer-2010",IF((LEFT(E1488,3))="103","Fall-2010",IF((LEFT(E1488,3))="111","Spring-2011",IF((LEFT(E1488,3))="112","Summer-2011",IF((LEFT(E1488,3))="113","Fall-2011",IF((LEFT(E1488,3))="121","Spring-2012",IF((LEFT(E1488,3))="122","Summer-2012",IF((LEFT(E1488,3))="123","Fall-2012",IF((LEFT(E1488,3))="131","Spring-2013",IF((LEFT(E1488,3))="132","Summer-2013",IF((LEFT(E1488,3))="133","Fall-2013",IF((LEFT(E1488,3))="141","Spring-2014",IF((LEFT(E1488,3))="142","Summer-2014",IF((LEFT(E1488,3))="143","Fall-2014",0)))))))))))))))))))))))))</f>
        <v/>
      </c>
      <c r="H1488" s="77" t="inlineStr">
        <is>
          <t>Fall-2013</t>
        </is>
      </c>
      <c r="I1488" s="77" t="inlineStr">
        <is>
          <t>-</t>
        </is>
      </c>
      <c r="J1488" s="77" t="inlineStr">
        <is>
          <t>-</t>
        </is>
      </c>
      <c r="K1488" s="77" t="inlineStr">
        <is>
          <t>-</t>
        </is>
      </c>
      <c r="L1488" s="77" t="inlineStr">
        <is>
          <t>Narayanpur, Post-Narayanpur, Thana-Chowgacha, Dist-Jessore.</t>
        </is>
      </c>
      <c r="M1488" s="101" t="n">
        <v>1710612982</v>
      </c>
      <c r="N1488" s="55" t="inlineStr">
        <is>
          <t>rasel_157@diu.edu.bd</t>
        </is>
      </c>
    </row>
    <row customHeight="1" ht="12.75" r="1489" s="161">
      <c r="A1489" s="84" t="n"/>
      <c r="B1489" s="85" t="n">
        <v>1492</v>
      </c>
      <c r="C1489" s="77" t="n"/>
      <c r="D1489" s="98" t="inlineStr">
        <is>
          <t>Jannatul Ferduse</t>
        </is>
      </c>
      <c r="E1489" s="98" t="inlineStr">
        <is>
          <t>113-26-342</t>
        </is>
      </c>
      <c r="F1489" s="49">
        <f>IF((MID(E1489,5,2))="10","ENG",IF((MID(E1489,5,2))="11","BBA",IF((MID(E1489,5,2))="12","MBA(E)",IF((MID(E1489,5,2))="14","MBA",IF((MID(E1489,5,2))="15","CSE",IF((MID(E1489,5,2))="16","CIS",IF((MID(E1489,5,2))="17","MS-MIS",IF((MID(E1489,5,2))="18","B.COM",IF((MID(E1489,5,2))="19","ETE",IF((MID(E1489,5,2))="20","CS",IF((MID(E1489,5,2))="21","MA-ENG(P)",IF((MID(E1489,5,2))="22","MA-ENG(F)",IF((MID(E1489,5,2))="23","TE",IF((MID(E1489,5,2))="24","JMC",IF((MID(E1489,5,2))="25","MS-CSE",IF((MID(E1489,5,2))="26","LLB(H)",IF((MID(E1489,5,2))="27","BRE",IF((MID(E1489,5,2))="28","MSS-JMC",IF((MID(E1489,5,2))="29","PHARMACY",IF((MID(E1489,5,2))="30","ESDM",IF((MID(E1489,5,2))="31","MS-ETE",IF((MID(E1489,5,2))="32","MS-TE",IF((MID(E1489,5,2))="33","EEE",IF((MID(E1489,5,2))="34","NFE",IF((MID(E1489,5,2))="35","SWE",IF((MID(E1489,5,2))="36","LLB(P)",IF((MID(E1489,5,2))="37","LLM(Pre)",IF((MID(E1489,5,2))="38","LLM(F)",IF((MID(E1489,5,2))="39","ICT",IF((MID(E1489,5,2))="40","MTCA",IF((MID(E1489,5,2))="41","MS-PH",IF((MID(E1489,5,2))="42","ARCH",IF((MID(E1489,5,2))="43","THM",IF((MID(E1489,5,2))="44","MS-SWE",IF((MID(E1489,5,2))="45","ENTRE",IF((MID(E1489,5,2))="46","M-PHARM",IF((MID(E1489,5,2))="47","CIVIL-ENG",0)))))))))))))))))))))))))))))))))))))</f>
        <v/>
      </c>
      <c r="G1489" s="90">
        <f>IF((LEFT(E1489,3))="063","Fall-2006",IF((LEFT(E1489,3))="071","Spring-2007",IF((LEFT(E1489,3))="072","Summer-2007",IF((LEFT(E1489,3))="073","Fall-2007",IF((LEFT(E1489,3))="081","Spring-2008",IF((LEFT(E1489,3))="082","Summer-2008",IF((LEFT(E1489,3))="083","Fall-2008",IF((LEFT(E1489,3))="091","Spring-2009",IF((LEFT(E1489,3))="092","Summer-2009",IF((LEFT(E1489,3))="093","Fall-2009",IF((LEFT(E1489,3))="101","Spring-2010",IF((LEFT(E1489,3))="102","Summer-2010",IF((LEFT(E1489,3))="103","Fall-2010",IF((LEFT(E1489,3))="111","Spring-2011",IF((LEFT(E1489,3))="112","Summer-2011",IF((LEFT(E1489,3))="113","Fall-2011",IF((LEFT(E1489,3))="121","Spring-2012",IF((LEFT(E1489,3))="122","Summer-2012",IF((LEFT(E1489,3))="123","Fall-2012",IF((LEFT(E1489,3))="131","Spring-2013",IF((LEFT(E1489,3))="132","Summer-2013",IF((LEFT(E1489,3))="133","Fall-2013",IF((LEFT(E1489,3))="141","Spring-2014",IF((LEFT(E1489,3))="142","Summer-2014",IF((LEFT(E1489,3))="143","Fall-2014",0)))))))))))))))))))))))))</f>
        <v/>
      </c>
      <c r="H1489" s="77" t="inlineStr">
        <is>
          <t>Summer-2015</t>
        </is>
      </c>
      <c r="I1489" s="77" t="inlineStr">
        <is>
          <t>-</t>
        </is>
      </c>
      <c r="J1489" s="77" t="inlineStr">
        <is>
          <t>-</t>
        </is>
      </c>
      <c r="K1489" s="77" t="inlineStr">
        <is>
          <t>Math Para, New Court, Munshigonj</t>
        </is>
      </c>
      <c r="L1489" s="77" t="inlineStr">
        <is>
          <t>Math Para</t>
        </is>
      </c>
      <c r="M1489" s="101" t="n">
        <v>1923130309</v>
      </c>
      <c r="N1489" s="90" t="inlineStr">
        <is>
          <t>jannat26-342@diu.edu.bd</t>
        </is>
      </c>
    </row>
    <row customHeight="1" ht="12.75" r="1490" s="161">
      <c r="A1490" s="84" t="n"/>
      <c r="B1490" s="85" t="n">
        <v>1493</v>
      </c>
      <c r="C1490" s="77" t="n"/>
      <c r="D1490" s="98" t="inlineStr">
        <is>
          <t>Jhumpa Raha</t>
        </is>
      </c>
      <c r="E1490" s="98" t="inlineStr">
        <is>
          <t>101-29-182</t>
        </is>
      </c>
      <c r="F1490" s="49">
        <f>IF((MID(E1490,5,2))="10","ENG",IF((MID(E1490,5,2))="11","BBA",IF((MID(E1490,5,2))="12","MBA(E)",IF((MID(E1490,5,2))="14","MBA",IF((MID(E1490,5,2))="15","CSE",IF((MID(E1490,5,2))="16","CIS",IF((MID(E1490,5,2))="17","MS-MIS",IF((MID(E1490,5,2))="18","B.COM",IF((MID(E1490,5,2))="19","ETE",IF((MID(E1490,5,2))="20","CS",IF((MID(E1490,5,2))="21","MA-ENG(P)",IF((MID(E1490,5,2))="22","MA-ENG(F)",IF((MID(E1490,5,2))="23","TE",IF((MID(E1490,5,2))="24","JMC",IF((MID(E1490,5,2))="25","MS-CSE",IF((MID(E1490,5,2))="26","LLB(H)",IF((MID(E1490,5,2))="27","BRE",IF((MID(E1490,5,2))="28","MSS-JMC",IF((MID(E1490,5,2))="29","PHARMACY",IF((MID(E1490,5,2))="30","ESDM",IF((MID(E1490,5,2))="31","MS-ETE",IF((MID(E1490,5,2))="32","MS-TE",IF((MID(E1490,5,2))="33","EEE",IF((MID(E1490,5,2))="34","NFE",IF((MID(E1490,5,2))="35","SWE",IF((MID(E1490,5,2))="36","LLB(P)",IF((MID(E1490,5,2))="37","LLM(Pre)",IF((MID(E1490,5,2))="38","LLM(F)",IF((MID(E1490,5,2))="39","ICT",IF((MID(E1490,5,2))="40","MTCA",IF((MID(E1490,5,2))="41","MS-PH",IF((MID(E1490,5,2))="42","ARCH",IF((MID(E1490,5,2))="43","THM",IF((MID(E1490,5,2))="44","MS-SWE",IF((MID(E1490,5,2))="45","ENTRE",IF((MID(E1490,5,2))="46","M-PHARM",IF((MID(E1490,5,2))="47","CIVIL-ENG",0)))))))))))))))))))))))))))))))))))))</f>
        <v/>
      </c>
      <c r="G1490" s="90">
        <f>IF((LEFT(E1490,3))="063","Fall-2006",IF((LEFT(E1490,3))="071","Spring-2007",IF((LEFT(E1490,3))="072","Summer-2007",IF((LEFT(E1490,3))="073","Fall-2007",IF((LEFT(E1490,3))="081","Spring-2008",IF((LEFT(E1490,3))="082","Summer-2008",IF((LEFT(E1490,3))="083","Fall-2008",IF((LEFT(E1490,3))="091","Spring-2009",IF((LEFT(E1490,3))="092","Summer-2009",IF((LEFT(E1490,3))="093","Fall-2009",IF((LEFT(E1490,3))="101","Spring-2010",IF((LEFT(E1490,3))="102","Summer-2010",IF((LEFT(E1490,3))="103","Fall-2010",IF((LEFT(E1490,3))="111","Spring-2011",IF((LEFT(E1490,3))="112","Summer-2011",IF((LEFT(E1490,3))="113","Fall-2011",IF((LEFT(E1490,3))="121","Spring-2012",IF((LEFT(E1490,3))="122","Summer-2012",IF((LEFT(E1490,3))="123","Fall-2012",IF((LEFT(E1490,3))="131","Spring-2013",IF((LEFT(E1490,3))="132","Summer-2013",IF((LEFT(E1490,3))="133","Fall-2013",IF((LEFT(E1490,3))="141","Spring-2014",IF((LEFT(E1490,3))="142","Summer-2014",IF((LEFT(E1490,3))="143","Fall-2014",0)))))))))))))))))))))))))</f>
        <v/>
      </c>
      <c r="H1490" s="77" t="inlineStr">
        <is>
          <t>Fall-2013</t>
        </is>
      </c>
      <c r="I1490" s="77" t="inlineStr">
        <is>
          <t>-</t>
        </is>
      </c>
      <c r="J1490" s="77" t="inlineStr">
        <is>
          <t>-</t>
        </is>
      </c>
      <c r="K1490" s="77" t="inlineStr">
        <is>
          <t>-</t>
        </is>
      </c>
      <c r="L1490" s="77" t="inlineStr">
        <is>
          <t>Vill-Mouhopur, Post-Baghutia, Upz-Abhaynagar, Dis-Jessore</t>
        </is>
      </c>
      <c r="M1490" s="101" t="n">
        <v>1925375754</v>
      </c>
      <c r="N1490" s="55" t="inlineStr">
        <is>
          <t>jhumpa_182@diu.edu.bd</t>
        </is>
      </c>
    </row>
    <row customHeight="1" ht="12.75" r="1491" s="161">
      <c r="A1491" s="84" t="n"/>
      <c r="B1491" s="85" t="n">
        <v>1494</v>
      </c>
      <c r="C1491" s="77" t="n"/>
      <c r="D1491" s="98" t="inlineStr">
        <is>
          <t>Syeda Shohela Akter</t>
        </is>
      </c>
      <c r="E1491" s="98" t="inlineStr">
        <is>
          <t>111-26-192</t>
        </is>
      </c>
      <c r="F1491" s="49">
        <f>IF((MID(E1491,5,2))="10","ENG",IF((MID(E1491,5,2))="11","BBA",IF((MID(E1491,5,2))="12","MBA(E)",IF((MID(E1491,5,2))="14","MBA",IF((MID(E1491,5,2))="15","CSE",IF((MID(E1491,5,2))="16","CIS",IF((MID(E1491,5,2))="17","MS-MIS",IF((MID(E1491,5,2))="18","B.COM",IF((MID(E1491,5,2))="19","ETE",IF((MID(E1491,5,2))="20","CS",IF((MID(E1491,5,2))="21","MA-ENG(P)",IF((MID(E1491,5,2))="22","MA-ENG(F)",IF((MID(E1491,5,2))="23","TE",IF((MID(E1491,5,2))="24","JMC",IF((MID(E1491,5,2))="25","MS-CSE",IF((MID(E1491,5,2))="26","LLB(H)",IF((MID(E1491,5,2))="27","BRE",IF((MID(E1491,5,2))="28","MSS-JMC",IF((MID(E1491,5,2))="29","PHARMACY",IF((MID(E1491,5,2))="30","ESDM",IF((MID(E1491,5,2))="31","MS-ETE",IF((MID(E1491,5,2))="32","MS-TE",IF((MID(E1491,5,2))="33","EEE",IF((MID(E1491,5,2))="34","NFE",IF((MID(E1491,5,2))="35","SWE",IF((MID(E1491,5,2))="36","LLB(P)",IF((MID(E1491,5,2))="37","LLM(Pre)",IF((MID(E1491,5,2))="38","LLM(F)",IF((MID(E1491,5,2))="39","ICT",IF((MID(E1491,5,2))="40","MTCA",IF((MID(E1491,5,2))="41","MS-PH",IF((MID(E1491,5,2))="42","ARCH",IF((MID(E1491,5,2))="43","THM",IF((MID(E1491,5,2))="44","MS-SWE",IF((MID(E1491,5,2))="45","ENTRE",IF((MID(E1491,5,2))="46","M-PHARM",IF((MID(E1491,5,2))="47","CIVIL-ENG",0)))))))))))))))))))))))))))))))))))))</f>
        <v/>
      </c>
      <c r="G1491" s="90">
        <f>IF((LEFT(E1491,3))="063","Fall-2006",IF((LEFT(E1491,3))="071","Spring-2007",IF((LEFT(E1491,3))="072","Summer-2007",IF((LEFT(E1491,3))="073","Fall-2007",IF((LEFT(E1491,3))="081","Spring-2008",IF((LEFT(E1491,3))="082","Summer-2008",IF((LEFT(E1491,3))="083","Fall-2008",IF((LEFT(E1491,3))="091","Spring-2009",IF((LEFT(E1491,3))="092","Summer-2009",IF((LEFT(E1491,3))="093","Fall-2009",IF((LEFT(E1491,3))="101","Spring-2010",IF((LEFT(E1491,3))="102","Summer-2010",IF((LEFT(E1491,3))="103","Fall-2010",IF((LEFT(E1491,3))="111","Spring-2011",IF((LEFT(E1491,3))="112","Summer-2011",IF((LEFT(E1491,3))="113","Fall-2011",IF((LEFT(E1491,3))="121","Spring-2012",IF((LEFT(E1491,3))="122","Summer-2012",IF((LEFT(E1491,3))="123","Fall-2012",IF((LEFT(E1491,3))="131","Spring-2013",IF((LEFT(E1491,3))="132","Summer-2013",IF((LEFT(E1491,3))="133","Fall-2013",IF((LEFT(E1491,3))="141","Spring-2014",IF((LEFT(E1491,3))="142","Summer-2014",IF((LEFT(E1491,3))="143","Fall-2014",0)))))))))))))))))))))))))</f>
        <v/>
      </c>
      <c r="H1491" s="77" t="inlineStr">
        <is>
          <t>Fall-2014</t>
        </is>
      </c>
      <c r="I1491" s="77" t="inlineStr">
        <is>
          <t>-</t>
        </is>
      </c>
      <c r="J1491" s="77" t="inlineStr">
        <is>
          <t>-</t>
        </is>
      </c>
      <c r="K1491" s="77" t="inlineStr">
        <is>
          <t>18/I, Tollabag, Dhanmondi, Dhaka-1207</t>
        </is>
      </c>
      <c r="L1491" s="77" t="inlineStr">
        <is>
          <t>18/I, Tollabag, Dhanmondi, Dhaka-1207</t>
        </is>
      </c>
      <c r="M1491" s="120" t="n">
        <v>1961547939</v>
      </c>
      <c r="N1491" s="90" t="inlineStr">
        <is>
          <t>shohela192@diu.edu.bd</t>
        </is>
      </c>
    </row>
    <row customHeight="1" ht="12.75" r="1492" s="161">
      <c r="A1492" s="84" t="n"/>
      <c r="B1492" s="85" t="n">
        <v>1495</v>
      </c>
      <c r="C1492" s="77" t="n"/>
      <c r="D1492" s="98" t="inlineStr">
        <is>
          <t>Md. Shakif Hossain</t>
        </is>
      </c>
      <c r="E1492" s="98" t="inlineStr">
        <is>
          <t>111-26-196</t>
        </is>
      </c>
      <c r="F1492" s="49">
        <f>IF((MID(E1492,5,2))="10","ENG",IF((MID(E1492,5,2))="11","BBA",IF((MID(E1492,5,2))="12","MBA(E)",IF((MID(E1492,5,2))="14","MBA",IF((MID(E1492,5,2))="15","CSE",IF((MID(E1492,5,2))="16","CIS",IF((MID(E1492,5,2))="17","MS-MIS",IF((MID(E1492,5,2))="18","B.COM",IF((MID(E1492,5,2))="19","ETE",IF((MID(E1492,5,2))="20","CS",IF((MID(E1492,5,2))="21","MA-ENG(P)",IF((MID(E1492,5,2))="22","MA-ENG(F)",IF((MID(E1492,5,2))="23","TE",IF((MID(E1492,5,2))="24","JMC",IF((MID(E1492,5,2))="25","MS-CSE",IF((MID(E1492,5,2))="26","LLB(H)",IF((MID(E1492,5,2))="27","BRE",IF((MID(E1492,5,2))="28","MSS-JMC",IF((MID(E1492,5,2))="29","PHARMACY",IF((MID(E1492,5,2))="30","ESDM",IF((MID(E1492,5,2))="31","MS-ETE",IF((MID(E1492,5,2))="32","MS-TE",IF((MID(E1492,5,2))="33","EEE",IF((MID(E1492,5,2))="34","NFE",IF((MID(E1492,5,2))="35","SWE",IF((MID(E1492,5,2))="36","LLB(P)",IF((MID(E1492,5,2))="37","LLM(Pre)",IF((MID(E1492,5,2))="38","LLM(F)",IF((MID(E1492,5,2))="39","ICT",IF((MID(E1492,5,2))="40","MTCA",IF((MID(E1492,5,2))="41","MS-PH",IF((MID(E1492,5,2))="42","ARCH",IF((MID(E1492,5,2))="43","THM",IF((MID(E1492,5,2))="44","MS-SWE",IF((MID(E1492,5,2))="45","ENTRE",IF((MID(E1492,5,2))="46","M-PHARM",IF((MID(E1492,5,2))="47","CIVIL-ENG",0)))))))))))))))))))))))))))))))))))))</f>
        <v/>
      </c>
      <c r="G1492" s="90">
        <f>IF((LEFT(E1492,3))="063","Fall-2006",IF((LEFT(E1492,3))="071","Spring-2007",IF((LEFT(E1492,3))="072","Summer-2007",IF((LEFT(E1492,3))="073","Fall-2007",IF((LEFT(E1492,3))="081","Spring-2008",IF((LEFT(E1492,3))="082","Summer-2008",IF((LEFT(E1492,3))="083","Fall-2008",IF((LEFT(E1492,3))="091","Spring-2009",IF((LEFT(E1492,3))="092","Summer-2009",IF((LEFT(E1492,3))="093","Fall-2009",IF((LEFT(E1492,3))="101","Spring-2010",IF((LEFT(E1492,3))="102","Summer-2010",IF((LEFT(E1492,3))="103","Fall-2010",IF((LEFT(E1492,3))="111","Spring-2011",IF((LEFT(E1492,3))="112","Summer-2011",IF((LEFT(E1492,3))="113","Fall-2011",IF((LEFT(E1492,3))="121","Spring-2012",IF((LEFT(E1492,3))="122","Summer-2012",IF((LEFT(E1492,3))="123","Fall-2012",IF((LEFT(E1492,3))="131","Spring-2013",IF((LEFT(E1492,3))="132","Summer-2013",IF((LEFT(E1492,3))="133","Fall-2013",IF((LEFT(E1492,3))="141","Spring-2014",IF((LEFT(E1492,3))="142","Summer-2014",IF((LEFT(E1492,3))="143","Fall-2014",0)))))))))))))))))))))))))</f>
        <v/>
      </c>
      <c r="H1492" s="77" t="inlineStr">
        <is>
          <t>Fall-2014</t>
        </is>
      </c>
      <c r="I1492" s="77" t="inlineStr">
        <is>
          <t>-</t>
        </is>
      </c>
      <c r="J1492" s="77" t="inlineStr">
        <is>
          <t>-</t>
        </is>
      </c>
      <c r="K1492" s="77" t="inlineStr">
        <is>
          <t>H#62, R#21, B-B Banani, Dhaka-1213</t>
        </is>
      </c>
      <c r="L1492" s="77" t="inlineStr">
        <is>
          <t>Bheramara, Kustia</t>
        </is>
      </c>
      <c r="M1492" s="95" t="n">
        <v>172365911</v>
      </c>
      <c r="N1492" s="77" t="inlineStr">
        <is>
          <t>adv.shalifbd@gmail.com</t>
        </is>
      </c>
    </row>
    <row customHeight="1" ht="12.75" r="1493" s="161">
      <c r="A1493" s="84" t="n"/>
      <c r="B1493" s="85" t="n">
        <v>1496</v>
      </c>
      <c r="C1493" s="77" t="n"/>
      <c r="D1493" s="98" t="inlineStr">
        <is>
          <t>Md. Rafiqul Islam</t>
        </is>
      </c>
      <c r="E1493" s="98" t="inlineStr">
        <is>
          <t>111-26-236</t>
        </is>
      </c>
      <c r="F1493" s="49">
        <f>IF((MID(E1493,5,2))="10","ENG",IF((MID(E1493,5,2))="11","BBA",IF((MID(E1493,5,2))="12","MBA(E)",IF((MID(E1493,5,2))="14","MBA",IF((MID(E1493,5,2))="15","CSE",IF((MID(E1493,5,2))="16","CIS",IF((MID(E1493,5,2))="17","MS-MIS",IF((MID(E1493,5,2))="18","B.COM",IF((MID(E1493,5,2))="19","ETE",IF((MID(E1493,5,2))="20","CS",IF((MID(E1493,5,2))="21","MA-ENG(P)",IF((MID(E1493,5,2))="22","MA-ENG(F)",IF((MID(E1493,5,2))="23","TE",IF((MID(E1493,5,2))="24","JMC",IF((MID(E1493,5,2))="25","MS-CSE",IF((MID(E1493,5,2))="26","LLB(H)",IF((MID(E1493,5,2))="27","BRE",IF((MID(E1493,5,2))="28","MSS-JMC",IF((MID(E1493,5,2))="29","PHARMACY",IF((MID(E1493,5,2))="30","ESDM",IF((MID(E1493,5,2))="31","MS-ETE",IF((MID(E1493,5,2))="32","MS-TE",IF((MID(E1493,5,2))="33","EEE",IF((MID(E1493,5,2))="34","NFE",IF((MID(E1493,5,2))="35","SWE",IF((MID(E1493,5,2))="36","LLB(P)",IF((MID(E1493,5,2))="37","LLM(Pre)",IF((MID(E1493,5,2))="38","LLM(F)",IF((MID(E1493,5,2))="39","ICT",IF((MID(E1493,5,2))="40","MTCA",IF((MID(E1493,5,2))="41","MS-PH",IF((MID(E1493,5,2))="42","ARCH",IF((MID(E1493,5,2))="43","THM",IF((MID(E1493,5,2))="44","MS-SWE",IF((MID(E1493,5,2))="45","ENTRE",IF((MID(E1493,5,2))="46","M-PHARM",IF((MID(E1493,5,2))="47","CIVIL-ENG",0)))))))))))))))))))))))))))))))))))))</f>
        <v/>
      </c>
      <c r="G1493" s="90">
        <f>IF((LEFT(E1493,3))="063","Fall-2006",IF((LEFT(E1493,3))="071","Spring-2007",IF((LEFT(E1493,3))="072","Summer-2007",IF((LEFT(E1493,3))="073","Fall-2007",IF((LEFT(E1493,3))="081","Spring-2008",IF((LEFT(E1493,3))="082","Summer-2008",IF((LEFT(E1493,3))="083","Fall-2008",IF((LEFT(E1493,3))="091","Spring-2009",IF((LEFT(E1493,3))="092","Summer-2009",IF((LEFT(E1493,3))="093","Fall-2009",IF((LEFT(E1493,3))="101","Spring-2010",IF((LEFT(E1493,3))="102","Summer-2010",IF((LEFT(E1493,3))="103","Fall-2010",IF((LEFT(E1493,3))="111","Spring-2011",IF((LEFT(E1493,3))="112","Summer-2011",IF((LEFT(E1493,3))="113","Fall-2011",IF((LEFT(E1493,3))="121","Spring-2012",IF((LEFT(E1493,3))="122","Summer-2012",IF((LEFT(E1493,3))="123","Fall-2012",IF((LEFT(E1493,3))="131","Spring-2013",IF((LEFT(E1493,3))="132","Summer-2013",IF((LEFT(E1493,3))="133","Fall-2013",IF((LEFT(E1493,3))="141","Spring-2014",IF((LEFT(E1493,3))="142","Summer-2014",IF((LEFT(E1493,3))="143","Fall-2014",0)))))))))))))))))))))))))</f>
        <v/>
      </c>
      <c r="H1493" s="77" t="inlineStr">
        <is>
          <t>Fall-2014</t>
        </is>
      </c>
      <c r="I1493" s="77" t="inlineStr">
        <is>
          <t>-</t>
        </is>
      </c>
      <c r="J1493" s="77" t="inlineStr">
        <is>
          <t>-</t>
        </is>
      </c>
      <c r="K1493" s="77" t="inlineStr">
        <is>
          <t>College gate, Gazipur</t>
        </is>
      </c>
      <c r="L1493" s="77" t="inlineStr">
        <is>
          <t>College gate, Gazipur</t>
        </is>
      </c>
      <c r="M1493" s="95" t="n">
        <v>1966288255</v>
      </c>
      <c r="N1493" s="55" t="inlineStr">
        <is>
          <t>rafiq26-236@diu.edu.bd</t>
        </is>
      </c>
    </row>
    <row customHeight="1" ht="12.75" r="1494" s="161">
      <c r="A1494" s="84" t="n"/>
      <c r="B1494" s="85" t="n">
        <v>1497</v>
      </c>
      <c r="C1494" s="77" t="n"/>
      <c r="D1494" s="98" t="inlineStr">
        <is>
          <t>Md. Fahmid Hasan</t>
        </is>
      </c>
      <c r="E1494" s="98" t="inlineStr">
        <is>
          <t>101-29-171</t>
        </is>
      </c>
      <c r="F1494" s="49">
        <f>IF((MID(E1494,5,2))="10","ENG",IF((MID(E1494,5,2))="11","BBA",IF((MID(E1494,5,2))="12","MBA(E)",IF((MID(E1494,5,2))="14","MBA",IF((MID(E1494,5,2))="15","CSE",IF((MID(E1494,5,2))="16","CIS",IF((MID(E1494,5,2))="17","MS-MIS",IF((MID(E1494,5,2))="18","B.COM",IF((MID(E1494,5,2))="19","ETE",IF((MID(E1494,5,2))="20","CS",IF((MID(E1494,5,2))="21","MA-ENG(P)",IF((MID(E1494,5,2))="22","MA-ENG(F)",IF((MID(E1494,5,2))="23","TE",IF((MID(E1494,5,2))="24","JMC",IF((MID(E1494,5,2))="25","MS-CSE",IF((MID(E1494,5,2))="26","LLB(H)",IF((MID(E1494,5,2))="27","BRE",IF((MID(E1494,5,2))="28","MSS-JMC",IF((MID(E1494,5,2))="29","PHARMACY",IF((MID(E1494,5,2))="30","ESDM",IF((MID(E1494,5,2))="31","MS-ETE",IF((MID(E1494,5,2))="32","MS-TE",IF((MID(E1494,5,2))="33","EEE",IF((MID(E1494,5,2))="34","NFE",IF((MID(E1494,5,2))="35","SWE",IF((MID(E1494,5,2))="36","LLB(P)",IF((MID(E1494,5,2))="37","LLM(Pre)",IF((MID(E1494,5,2))="38","LLM(F)",IF((MID(E1494,5,2))="39","ICT",IF((MID(E1494,5,2))="40","MTCA",IF((MID(E1494,5,2))="41","MS-PH",IF((MID(E1494,5,2))="42","ARCH",IF((MID(E1494,5,2))="43","THM",IF((MID(E1494,5,2))="44","MS-SWE",IF((MID(E1494,5,2))="45","ENTRE",IF((MID(E1494,5,2))="46","M-PHARM",IF((MID(E1494,5,2))="47","CIVIL-ENG",0)))))))))))))))))))))))))))))))))))))</f>
        <v/>
      </c>
      <c r="G1494" s="90">
        <f>IF((LEFT(E1494,3))="063","Fall-2006",IF((LEFT(E1494,3))="071","Spring-2007",IF((LEFT(E1494,3))="072","Summer-2007",IF((LEFT(E1494,3))="073","Fall-2007",IF((LEFT(E1494,3))="081","Spring-2008",IF((LEFT(E1494,3))="082","Summer-2008",IF((LEFT(E1494,3))="083","Fall-2008",IF((LEFT(E1494,3))="091","Spring-2009",IF((LEFT(E1494,3))="092","Summer-2009",IF((LEFT(E1494,3))="093","Fall-2009",IF((LEFT(E1494,3))="101","Spring-2010",IF((LEFT(E1494,3))="102","Summer-2010",IF((LEFT(E1494,3))="103","Fall-2010",IF((LEFT(E1494,3))="111","Spring-2011",IF((LEFT(E1494,3))="112","Summer-2011",IF((LEFT(E1494,3))="113","Fall-2011",IF((LEFT(E1494,3))="121","Spring-2012",IF((LEFT(E1494,3))="122","Summer-2012",IF((LEFT(E1494,3))="123","Fall-2012",IF((LEFT(E1494,3))="131","Spring-2013",IF((LEFT(E1494,3))="132","Summer-2013",IF((LEFT(E1494,3))="133","Fall-2013",IF((LEFT(E1494,3))="141","Spring-2014",IF((LEFT(E1494,3))="142","Summer-2014",IF((LEFT(E1494,3))="143","Fall-2014",0)))))))))))))))))))))))))</f>
        <v/>
      </c>
      <c r="H1494" s="77" t="inlineStr">
        <is>
          <t>Fall-2013</t>
        </is>
      </c>
      <c r="I1494" s="77" t="inlineStr">
        <is>
          <t>-</t>
        </is>
      </c>
      <c r="J1494" s="77" t="inlineStr">
        <is>
          <t>-</t>
        </is>
      </c>
      <c r="K1494" s="77" t="inlineStr">
        <is>
          <t>75/1 Shukrabad Dhaka-1207</t>
        </is>
      </c>
      <c r="L1494" s="77" t="inlineStr">
        <is>
          <t>Vill-Puraton Bamon kola, Gurudaspur Natore</t>
        </is>
      </c>
      <c r="M1494" s="101" t="n">
        <v>1738127677</v>
      </c>
      <c r="N1494" s="55" t="inlineStr">
        <is>
          <t>fahmidhasan88@yahoo.com</t>
        </is>
      </c>
    </row>
    <row customHeight="1" ht="12.75" r="1495" s="161">
      <c r="A1495" s="84" t="n"/>
      <c r="B1495" s="85" t="n">
        <v>1498</v>
      </c>
      <c r="C1495" s="77" t="n"/>
      <c r="D1495" s="98" t="inlineStr">
        <is>
          <t>Md. Ali Akbar Tamim</t>
        </is>
      </c>
      <c r="E1495" s="98" t="inlineStr">
        <is>
          <t>113-23-2754</t>
        </is>
      </c>
      <c r="F1495" s="49">
        <f>IF((MID(E1495,5,2))="10","ENG",IF((MID(E1495,5,2))="11","BBA",IF((MID(E1495,5,2))="12","MBA(E)",IF((MID(E1495,5,2))="14","MBA",IF((MID(E1495,5,2))="15","CSE",IF((MID(E1495,5,2))="16","CIS",IF((MID(E1495,5,2))="17","MS-MIS",IF((MID(E1495,5,2))="18","B.COM",IF((MID(E1495,5,2))="19","ETE",IF((MID(E1495,5,2))="20","CS",IF((MID(E1495,5,2))="21","MA-ENG(P)",IF((MID(E1495,5,2))="22","MA-ENG(F)",IF((MID(E1495,5,2))="23","TE",IF((MID(E1495,5,2))="24","JMC",IF((MID(E1495,5,2))="25","MS-CSE",IF((MID(E1495,5,2))="26","LLB(H)",IF((MID(E1495,5,2))="27","BRE",IF((MID(E1495,5,2))="28","MSS-JMC",IF((MID(E1495,5,2))="29","PHARMACY",IF((MID(E1495,5,2))="30","ESDM",IF((MID(E1495,5,2))="31","MS-ETE",IF((MID(E1495,5,2))="32","MS-TE",IF((MID(E1495,5,2))="33","EEE",IF((MID(E1495,5,2))="34","NFE",IF((MID(E1495,5,2))="35","SWE",IF((MID(E1495,5,2))="36","LLB(P)",IF((MID(E1495,5,2))="37","LLM(Pre)",IF((MID(E1495,5,2))="38","LLM(F)",IF((MID(E1495,5,2))="39","ICT",IF((MID(E1495,5,2))="40","MTCA",IF((MID(E1495,5,2))="41","MS-PH",IF((MID(E1495,5,2))="42","ARCH",IF((MID(E1495,5,2))="43","THM",IF((MID(E1495,5,2))="44","MS-SWE",IF((MID(E1495,5,2))="45","ENTRE",IF((MID(E1495,5,2))="46","M-PHARM",IF((MID(E1495,5,2))="47","CIVIL-ENG",0)))))))))))))))))))))))))))))))))))))</f>
        <v/>
      </c>
      <c r="G1495" s="90">
        <f>IF((LEFT(E1495,3))="063","Fall-2006",IF((LEFT(E1495,3))="071","Spring-2007",IF((LEFT(E1495,3))="072","Summer-2007",IF((LEFT(E1495,3))="073","Fall-2007",IF((LEFT(E1495,3))="081","Spring-2008",IF((LEFT(E1495,3))="082","Summer-2008",IF((LEFT(E1495,3))="083","Fall-2008",IF((LEFT(E1495,3))="091","Spring-2009",IF((LEFT(E1495,3))="092","Summer-2009",IF((LEFT(E1495,3))="093","Fall-2009",IF((LEFT(E1495,3))="101","Spring-2010",IF((LEFT(E1495,3))="102","Summer-2010",IF((LEFT(E1495,3))="103","Fall-2010",IF((LEFT(E1495,3))="111","Spring-2011",IF((LEFT(E1495,3))="112","Summer-2011",IF((LEFT(E1495,3))="113","Fall-2011",IF((LEFT(E1495,3))="121","Spring-2012",IF((LEFT(E1495,3))="122","Summer-2012",IF((LEFT(E1495,3))="123","Fall-2012",IF((LEFT(E1495,3))="131","Spring-2013",IF((LEFT(E1495,3))="132","Summer-2013",IF((LEFT(E1495,3))="133","Fall-2013",IF((LEFT(E1495,3))="141","Spring-2014",IF((LEFT(E1495,3))="142","Summer-2014",IF((LEFT(E1495,3))="143","Fall-2014",0)))))))))))))))))))))))))</f>
        <v/>
      </c>
      <c r="H1495" s="77" t="inlineStr">
        <is>
          <t>Summer-2015</t>
        </is>
      </c>
      <c r="I1495" s="77" t="inlineStr">
        <is>
          <t>-</t>
        </is>
      </c>
      <c r="J1495" s="77" t="inlineStr">
        <is>
          <t>-</t>
        </is>
      </c>
      <c r="K1495" s="77" t="inlineStr">
        <is>
          <t>Hagigonj. Narayangonj</t>
        </is>
      </c>
      <c r="L1495" s="77" t="inlineStr">
        <is>
          <t>Hagigonj. Narayangonj</t>
        </is>
      </c>
      <c r="M1495" s="95" t="n">
        <v>1676400330</v>
      </c>
      <c r="N1495" s="90" t="inlineStr">
        <is>
          <t>-</t>
        </is>
      </c>
    </row>
    <row customHeight="1" ht="12.75" r="1496" s="161">
      <c r="A1496" s="84" t="n"/>
      <c r="B1496" s="85" t="n">
        <v>1499</v>
      </c>
      <c r="C1496" s="77" t="n"/>
      <c r="D1496" s="98" t="inlineStr">
        <is>
          <t>Md. Shah Jalal Mozumder</t>
        </is>
      </c>
      <c r="E1496" s="98" t="inlineStr">
        <is>
          <t>102-11-1539</t>
        </is>
      </c>
      <c r="F1496" s="49">
        <f>IF((MID(E1496,5,2))="10","ENG",IF((MID(E1496,5,2))="11","BBA",IF((MID(E1496,5,2))="12","MBA(E)",IF((MID(E1496,5,2))="14","MBA",IF((MID(E1496,5,2))="15","CSE",IF((MID(E1496,5,2))="16","CIS",IF((MID(E1496,5,2))="17","MS-MIS",IF((MID(E1496,5,2))="18","B.COM",IF((MID(E1496,5,2))="19","ETE",IF((MID(E1496,5,2))="20","CS",IF((MID(E1496,5,2))="21","MA-ENG(P)",IF((MID(E1496,5,2))="22","MA-ENG(F)",IF((MID(E1496,5,2))="23","TE",IF((MID(E1496,5,2))="24","JMC",IF((MID(E1496,5,2))="25","MS-CSE",IF((MID(E1496,5,2))="26","LLB(H)",IF((MID(E1496,5,2))="27","BRE",IF((MID(E1496,5,2))="28","MSS-JMC",IF((MID(E1496,5,2))="29","PHARMACY",IF((MID(E1496,5,2))="30","ESDM",IF((MID(E1496,5,2))="31","MS-ETE",IF((MID(E1496,5,2))="32","MS-TE",IF((MID(E1496,5,2))="33","EEE",IF((MID(E1496,5,2))="34","NFE",IF((MID(E1496,5,2))="35","SWE",IF((MID(E1496,5,2))="36","LLB(P)",IF((MID(E1496,5,2))="37","LLM(Pre)",IF((MID(E1496,5,2))="38","LLM(F)",IF((MID(E1496,5,2))="39","ICT",IF((MID(E1496,5,2))="40","MTCA",IF((MID(E1496,5,2))="41","MS-PH",IF((MID(E1496,5,2))="42","ARCH",IF((MID(E1496,5,2))="43","THM",IF((MID(E1496,5,2))="44","MS-SWE",IF((MID(E1496,5,2))="45","ENTRE",IF((MID(E1496,5,2))="46","M-PHARM",IF((MID(E1496,5,2))="47","CIVIL-ENG",0)))))))))))))))))))))))))))))))))))))</f>
        <v/>
      </c>
      <c r="G1496" s="90">
        <f>IF((LEFT(E1496,3))="063","Fall-2006",IF((LEFT(E1496,3))="071","Spring-2007",IF((LEFT(E1496,3))="072","Summer-2007",IF((LEFT(E1496,3))="073","Fall-2007",IF((LEFT(E1496,3))="081","Spring-2008",IF((LEFT(E1496,3))="082","Summer-2008",IF((LEFT(E1496,3))="083","Fall-2008",IF((LEFT(E1496,3))="091","Spring-2009",IF((LEFT(E1496,3))="092","Summer-2009",IF((LEFT(E1496,3))="093","Fall-2009",IF((LEFT(E1496,3))="101","Spring-2010",IF((LEFT(E1496,3))="102","Summer-2010",IF((LEFT(E1496,3))="103","Fall-2010",IF((LEFT(E1496,3))="111","Spring-2011",IF((LEFT(E1496,3))="112","Summer-2011",IF((LEFT(E1496,3))="113","Fall-2011",IF((LEFT(E1496,3))="121","Spring-2012",IF((LEFT(E1496,3))="122","Summer-2012",IF((LEFT(E1496,3))="123","Fall-2012",IF((LEFT(E1496,3))="131","Spring-2013",IF((LEFT(E1496,3))="132","Summer-2013",IF((LEFT(E1496,3))="133","Fall-2013",IF((LEFT(E1496,3))="141","Spring-2014",IF((LEFT(E1496,3))="142","Summer-2014",IF((LEFT(E1496,3))="143","Fall-2014",0)))))))))))))))))))))))))</f>
        <v/>
      </c>
      <c r="H1496" s="77" t="inlineStr">
        <is>
          <t>Spring-2014</t>
        </is>
      </c>
      <c r="I1496" s="77" t="inlineStr">
        <is>
          <t>Globe Biscuits and Dairy Milk ltd</t>
        </is>
      </c>
      <c r="J1496" s="77" t="inlineStr">
        <is>
          <t>Corporate T.S.O</t>
        </is>
      </c>
      <c r="K1496" s="77" t="inlineStr">
        <is>
          <t>105, Wast Rampura, Dhaka-1219</t>
        </is>
      </c>
      <c r="L1496" s="77" t="inlineStr">
        <is>
          <t>Vill-Deuipur, Post-Batiha, P.S-Chauddagram, Dis-Comilla</t>
        </is>
      </c>
      <c r="M1496" s="101" t="n">
        <v>1920804842</v>
      </c>
      <c r="N1496" s="55" t="inlineStr">
        <is>
          <t>mozumder@diu.edu.bd</t>
        </is>
      </c>
    </row>
    <row customHeight="1" ht="12.75" r="1497" s="161">
      <c r="A1497" s="84" t="n"/>
      <c r="B1497" s="85" t="n">
        <v>1500</v>
      </c>
      <c r="C1497" s="77" t="n"/>
      <c r="D1497" s="98" t="inlineStr">
        <is>
          <t>Most. Shewly Khatun</t>
        </is>
      </c>
      <c r="E1497" s="98" t="inlineStr">
        <is>
          <t>132-41-056</t>
        </is>
      </c>
      <c r="F1497" s="49">
        <f>IF((MID(E1497,5,2))="10","ENG",IF((MID(E1497,5,2))="11","BBA",IF((MID(E1497,5,2))="12","MBA(E)",IF((MID(E1497,5,2))="14","MBA",IF((MID(E1497,5,2))="15","CSE",IF((MID(E1497,5,2))="16","CIS",IF((MID(E1497,5,2))="17","MS-MIS",IF((MID(E1497,5,2))="18","B.COM",IF((MID(E1497,5,2))="19","ETE",IF((MID(E1497,5,2))="20","CS",IF((MID(E1497,5,2))="21","MA-ENG(P)",IF((MID(E1497,5,2))="22","MA-ENG(F)",IF((MID(E1497,5,2))="23","TE",IF((MID(E1497,5,2))="24","JMC",IF((MID(E1497,5,2))="25","MS-CSE",IF((MID(E1497,5,2))="26","LLB(H)",IF((MID(E1497,5,2))="27","BRE",IF((MID(E1497,5,2))="28","MSS-JMC",IF((MID(E1497,5,2))="29","PHARMACY",IF((MID(E1497,5,2))="30","ESDM",IF((MID(E1497,5,2))="31","MS-ETE",IF((MID(E1497,5,2))="32","MS-TE",IF((MID(E1497,5,2))="33","EEE",IF((MID(E1497,5,2))="34","NFE",IF((MID(E1497,5,2))="35","SWE",IF((MID(E1497,5,2))="36","LLB(P)",IF((MID(E1497,5,2))="37","LLM(Pre)",IF((MID(E1497,5,2))="38","LLM(F)",IF((MID(E1497,5,2))="39","ICT",IF((MID(E1497,5,2))="40","MTCA",IF((MID(E1497,5,2))="41","MS-PH",IF((MID(E1497,5,2))="42","ARCH",IF((MID(E1497,5,2))="43","THM",IF((MID(E1497,5,2))="44","MS-SWE",IF((MID(E1497,5,2))="45","ENTRE",IF((MID(E1497,5,2))="46","M-PHARM",IF((MID(E1497,5,2))="47","CIVIL-ENG",0)))))))))))))))))))))))))))))))))))))</f>
        <v/>
      </c>
      <c r="G1497" s="90">
        <f>IF((LEFT(E1497,3))="063","Fall-2006",IF((LEFT(E1497,3))="071","Spring-2007",IF((LEFT(E1497,3))="072","Summer-2007",IF((LEFT(E1497,3))="073","Fall-2007",IF((LEFT(E1497,3))="081","Spring-2008",IF((LEFT(E1497,3))="082","Summer-2008",IF((LEFT(E1497,3))="083","Fall-2008",IF((LEFT(E1497,3))="091","Spring-2009",IF((LEFT(E1497,3))="092","Summer-2009",IF((LEFT(E1497,3))="093","Fall-2009",IF((LEFT(E1497,3))="101","Spring-2010",IF((LEFT(E1497,3))="102","Summer-2010",IF((LEFT(E1497,3))="103","Fall-2010",IF((LEFT(E1497,3))="111","Spring-2011",IF((LEFT(E1497,3))="112","Summer-2011",IF((LEFT(E1497,3))="113","Fall-2011",IF((LEFT(E1497,3))="121","Spring-2012",IF((LEFT(E1497,3))="122","Summer-2012",IF((LEFT(E1497,3))="123","Fall-2012",IF((LEFT(E1497,3))="131","Spring-2013",IF((LEFT(E1497,3))="132","Summer-2013",IF((LEFT(E1497,3))="133","Fall-2013",IF((LEFT(E1497,3))="141","Spring-2014",IF((LEFT(E1497,3))="142","Summer-2014",IF((LEFT(E1497,3))="143","Fall-2014",0)))))))))))))))))))))))))</f>
        <v/>
      </c>
      <c r="H1497" s="77" t="inlineStr">
        <is>
          <t>Spring-2015</t>
        </is>
      </c>
      <c r="I1497" s="77" t="inlineStr">
        <is>
          <t>Sir Solimulla Madical College</t>
        </is>
      </c>
      <c r="J1497" s="77" t="inlineStr">
        <is>
          <t>Survice</t>
        </is>
      </c>
      <c r="K1497" s="77" t="inlineStr">
        <is>
          <t>29A/22 Pallabi, Dhaka</t>
        </is>
      </c>
      <c r="L1497" s="77" t="inlineStr">
        <is>
          <t>Vill-Jhatibelai, P.O-Kamarkhand, Dis-Sirajgonj</t>
        </is>
      </c>
      <c r="M1497" s="95" t="n">
        <v>1913740647</v>
      </c>
      <c r="N1497" s="90" t="inlineStr">
        <is>
          <t>shewly056@diu.edu.bd</t>
        </is>
      </c>
    </row>
    <row customHeight="1" ht="12.75" r="1498" s="161">
      <c r="A1498" s="84" t="n"/>
      <c r="B1498" s="85" t="n">
        <v>1501</v>
      </c>
      <c r="C1498" s="77" t="n"/>
      <c r="D1498" s="98" t="inlineStr">
        <is>
          <t>Shamsul Arefin Molllik</t>
        </is>
      </c>
      <c r="E1498" s="98" t="inlineStr">
        <is>
          <t>102-23-1993</t>
        </is>
      </c>
      <c r="F1498" s="49">
        <f>IF((MID(E1498,5,2))="10","ENG",IF((MID(E1498,5,2))="11","BBA",IF((MID(E1498,5,2))="12","MBA(E)",IF((MID(E1498,5,2))="14","MBA",IF((MID(E1498,5,2))="15","CSE",IF((MID(E1498,5,2))="16","CIS",IF((MID(E1498,5,2))="17","MS-MIS",IF((MID(E1498,5,2))="18","B.COM",IF((MID(E1498,5,2))="19","ETE",IF((MID(E1498,5,2))="20","CS",IF((MID(E1498,5,2))="21","MA-ENG(P)",IF((MID(E1498,5,2))="22","MA-ENG(F)",IF((MID(E1498,5,2))="23","TE",IF((MID(E1498,5,2))="24","JMC",IF((MID(E1498,5,2))="25","MS-CSE",IF((MID(E1498,5,2))="26","LLB(H)",IF((MID(E1498,5,2))="27","BRE",IF((MID(E1498,5,2))="28","MSS-JMC",IF((MID(E1498,5,2))="29","PHARMACY",IF((MID(E1498,5,2))="30","ESDM",IF((MID(E1498,5,2))="31","MS-ETE",IF((MID(E1498,5,2))="32","MS-TE",IF((MID(E1498,5,2))="33","EEE",IF((MID(E1498,5,2))="34","NFE",IF((MID(E1498,5,2))="35","SWE",IF((MID(E1498,5,2))="36","LLB(P)",IF((MID(E1498,5,2))="37","LLM(Pre)",IF((MID(E1498,5,2))="38","LLM(F)",IF((MID(E1498,5,2))="39","ICT",IF((MID(E1498,5,2))="40","MTCA",IF((MID(E1498,5,2))="41","MS-PH",IF((MID(E1498,5,2))="42","ARCH",IF((MID(E1498,5,2))="43","THM",IF((MID(E1498,5,2))="44","MS-SWE",IF((MID(E1498,5,2))="45","ENTRE",IF((MID(E1498,5,2))="46","M-PHARM",IF((MID(E1498,5,2))="47","CIVIL-ENG",0)))))))))))))))))))))))))))))))))))))</f>
        <v/>
      </c>
      <c r="G1498" s="90">
        <f>IF((LEFT(E1498,3))="063","Fall-2006",IF((LEFT(E1498,3))="071","Spring-2007",IF((LEFT(E1498,3))="072","Summer-2007",IF((LEFT(E1498,3))="073","Fall-2007",IF((LEFT(E1498,3))="081","Spring-2008",IF((LEFT(E1498,3))="082","Summer-2008",IF((LEFT(E1498,3))="083","Fall-2008",IF((LEFT(E1498,3))="091","Spring-2009",IF((LEFT(E1498,3))="092","Summer-2009",IF((LEFT(E1498,3))="093","Fall-2009",IF((LEFT(E1498,3))="101","Spring-2010",IF((LEFT(E1498,3))="102","Summer-2010",IF((LEFT(E1498,3))="103","Fall-2010",IF((LEFT(E1498,3))="111","Spring-2011",IF((LEFT(E1498,3))="112","Summer-2011",IF((LEFT(E1498,3))="113","Fall-2011",IF((LEFT(E1498,3))="121","Spring-2012",IF((LEFT(E1498,3))="122","Summer-2012",IF((LEFT(E1498,3))="123","Fall-2012",IF((LEFT(E1498,3))="131","Spring-2013",IF((LEFT(E1498,3))="132","Summer-2013",IF((LEFT(E1498,3))="133","Fall-2013",IF((LEFT(E1498,3))="141","Spring-2014",IF((LEFT(E1498,3))="142","Summer-2014",IF((LEFT(E1498,3))="143","Fall-2014",0)))))))))))))))))))))))))</f>
        <v/>
      </c>
      <c r="H1498" s="77" t="inlineStr">
        <is>
          <t>Fall 2015</t>
        </is>
      </c>
      <c r="I1498" s="77" t="inlineStr">
        <is>
          <t>Starling Creation
Ltd.</t>
        </is>
      </c>
      <c r="J1498" s="77" t="inlineStr">
        <is>
          <t>Management
Executive (IE)</t>
        </is>
      </c>
      <c r="K1498" s="77" t="inlineStr">
        <is>
          <t>Gazirehat, Ashulia, Savar,
Dhaka</t>
        </is>
      </c>
      <c r="L1498" s="77" t="inlineStr">
        <is>
          <t>Gazirehat, Ashulia, Savar,
Dhaka</t>
        </is>
      </c>
      <c r="M1498" s="95" t="n">
        <v>8801685939368</v>
      </c>
      <c r="N1498" s="77" t="inlineStr">
        <is>
          <t>arefin.mollik@yahoo.com
arefin.lotus@gmail.com</t>
        </is>
      </c>
    </row>
    <row customHeight="1" ht="12.75" r="1499" s="161">
      <c r="A1499" s="84" t="n"/>
      <c r="B1499" s="85" t="n">
        <v>1502</v>
      </c>
      <c r="C1499" s="77" t="n"/>
      <c r="D1499" s="98" t="inlineStr">
        <is>
          <t>Md. Anzamamul Haque</t>
        </is>
      </c>
      <c r="E1499" s="96" t="inlineStr">
        <is>
          <t>102-23-1993</t>
        </is>
      </c>
      <c r="F1499" s="49">
        <f>IF((MID(E1499,5,2))="10","ENG",IF((MID(E1499,5,2))="11","BBA",IF((MID(E1499,5,2))="12","MBA(E)",IF((MID(E1499,5,2))="14","MBA",IF((MID(E1499,5,2))="15","CSE",IF((MID(E1499,5,2))="16","CIS",IF((MID(E1499,5,2))="17","MS-MIS",IF((MID(E1499,5,2))="18","B.COM",IF((MID(E1499,5,2))="19","ETE",IF((MID(E1499,5,2))="20","CS",IF((MID(E1499,5,2))="21","MA-ENG(P)",IF((MID(E1499,5,2))="22","MA-ENG(F)",IF((MID(E1499,5,2))="23","TE",IF((MID(E1499,5,2))="24","JMC",IF((MID(E1499,5,2))="25","MS-CSE",IF((MID(E1499,5,2))="26","LLB(H)",IF((MID(E1499,5,2))="27","BRE",IF((MID(E1499,5,2))="28","MSS-JMC",IF((MID(E1499,5,2))="29","PHARMACY",IF((MID(E1499,5,2))="30","ESDM",IF((MID(E1499,5,2))="31","MS-ETE",IF((MID(E1499,5,2))="32","MS-TE",IF((MID(E1499,5,2))="33","EEE",IF((MID(E1499,5,2))="34","NFE",IF((MID(E1499,5,2))="35","SWE",IF((MID(E1499,5,2))="36","LLB(P)",IF((MID(E1499,5,2))="37","LLM(Pre)",IF((MID(E1499,5,2))="38","LLM(F)",IF((MID(E1499,5,2))="39","ICT",IF((MID(E1499,5,2))="40","MTCA",IF((MID(E1499,5,2))="41","MS-PH",IF((MID(E1499,5,2))="42","ARCH",IF((MID(E1499,5,2))="43","THM",IF((MID(E1499,5,2))="44","MS-SWE",IF((MID(E1499,5,2))="45","ENTRE",IF((MID(E1499,5,2))="46","M-PHARM",IF((MID(E1499,5,2))="47","CIVIL-ENG",0)))))))))))))))))))))))))))))))))))))</f>
        <v/>
      </c>
      <c r="G1499" s="90">
        <f>IF((LEFT(E1499,3))="063","Fall-2006",IF((LEFT(E1499,3))="071","Spring-2007",IF((LEFT(E1499,3))="072","Summer-2007",IF((LEFT(E1499,3))="073","Fall-2007",IF((LEFT(E1499,3))="081","Spring-2008",IF((LEFT(E1499,3))="082","Summer-2008",IF((LEFT(E1499,3))="083","Fall-2008",IF((LEFT(E1499,3))="091","Spring-2009",IF((LEFT(E1499,3))="092","Summer-2009",IF((LEFT(E1499,3))="093","Fall-2009",IF((LEFT(E1499,3))="101","Spring-2010",IF((LEFT(E1499,3))="102","Summer-2010",IF((LEFT(E1499,3))="103","Fall-2010",IF((LEFT(E1499,3))="111","Spring-2011",IF((LEFT(E1499,3))="112","Summer-2011",IF((LEFT(E1499,3))="113","Fall-2011",IF((LEFT(E1499,3))="121","Spring-2012",IF((LEFT(E1499,3))="122","Summer-2012",IF((LEFT(E1499,3))="123","Fall-2012",IF((LEFT(E1499,3))="131","Spring-2013",IF((LEFT(E1499,3))="132","Summer-2013",IF((LEFT(E1499,3))="133","Fall-2013",IF((LEFT(E1499,3))="141","Spring-2014",IF((LEFT(E1499,3))="142","Summer-2014",IF((LEFT(E1499,3))="143","Fall-2014",0)))))))))))))))))))))))))</f>
        <v/>
      </c>
      <c r="H1499" s="77" t="inlineStr">
        <is>
          <t>Summer
2014</t>
        </is>
      </c>
      <c r="I1499" s="77" t="inlineStr">
        <is>
          <t>DBL Group</t>
        </is>
      </c>
      <c r="J1499" s="77" t="inlineStr">
        <is>
          <t>Assistant 
Officer</t>
        </is>
      </c>
      <c r="K1499" s="77" t="inlineStr">
        <is>
          <t>DBL Officers Dormitory
Shardaganj, Kashimpur,
Gazipur</t>
        </is>
      </c>
      <c r="L1499" s="77" t="inlineStr">
        <is>
          <t>Vill: Pali, PO: Narayanpara
Thana &amp; Dist: Joypurhat</t>
        </is>
      </c>
      <c r="M1499" s="95" t="n">
        <v>8801770638828</v>
      </c>
      <c r="N1499" s="77" t="inlineStr">
        <is>
          <t>anzamamul@gmail.com</t>
        </is>
      </c>
    </row>
    <row customHeight="1" ht="12.75" r="1500" s="161">
      <c r="A1500" s="84" t="n"/>
      <c r="B1500" s="85" t="n">
        <v>1503</v>
      </c>
      <c r="C1500" s="77" t="n"/>
      <c r="D1500" s="98" t="inlineStr">
        <is>
          <t>Md. Atiqul Haque</t>
        </is>
      </c>
      <c r="E1500" s="98" t="inlineStr">
        <is>
          <t>111-11-243</t>
        </is>
      </c>
      <c r="F1500" s="49">
        <f>IF((MID(E1500,5,2))="10","ENG",IF((MID(E1500,5,2))="11","BBA",IF((MID(E1500,5,2))="12","MBA(E)",IF((MID(E1500,5,2))="14","MBA",IF((MID(E1500,5,2))="15","CSE",IF((MID(E1500,5,2))="16","CIS",IF((MID(E1500,5,2))="17","MS-MIS",IF((MID(E1500,5,2))="18","B.COM",IF((MID(E1500,5,2))="19","ETE",IF((MID(E1500,5,2))="20","CS",IF((MID(E1500,5,2))="21","MA-ENG(P)",IF((MID(E1500,5,2))="22","MA-ENG(F)",IF((MID(E1500,5,2))="23","TE",IF((MID(E1500,5,2))="24","JMC",IF((MID(E1500,5,2))="25","MS-CSE",IF((MID(E1500,5,2))="26","LLB(H)",IF((MID(E1500,5,2))="27","BRE",IF((MID(E1500,5,2))="28","MSS-JMC",IF((MID(E1500,5,2))="29","PHARMACY",IF((MID(E1500,5,2))="30","ESDM",IF((MID(E1500,5,2))="31","MS-ETE",IF((MID(E1500,5,2))="32","MS-TE",IF((MID(E1500,5,2))="33","EEE",IF((MID(E1500,5,2))="34","NFE",IF((MID(E1500,5,2))="35","SWE",IF((MID(E1500,5,2))="36","LLB(P)",IF((MID(E1500,5,2))="37","LLM(Pre)",IF((MID(E1500,5,2))="38","LLM(F)",IF((MID(E1500,5,2))="39","ICT",IF((MID(E1500,5,2))="40","MTCA",IF((MID(E1500,5,2))="41","MS-PH",IF((MID(E1500,5,2))="42","ARCH",IF((MID(E1500,5,2))="43","THM",IF((MID(E1500,5,2))="44","MS-SWE",IF((MID(E1500,5,2))="45","ENTRE",IF((MID(E1500,5,2))="46","M-PHARM",IF((MID(E1500,5,2))="47","CIVIL-ENG",0)))))))))))))))))))))))))))))))))))))</f>
        <v/>
      </c>
      <c r="G1500" s="90">
        <f>IF((LEFT(E1500,3))="063","Fall-2006",IF((LEFT(E1500,3))="071","Spring-2007",IF((LEFT(E1500,3))="072","Summer-2007",IF((LEFT(E1500,3))="073","Fall-2007",IF((LEFT(E1500,3))="081","Spring-2008",IF((LEFT(E1500,3))="082","Summer-2008",IF((LEFT(E1500,3))="083","Fall-2008",IF((LEFT(E1500,3))="091","Spring-2009",IF((LEFT(E1500,3))="092","Summer-2009",IF((LEFT(E1500,3))="093","Fall-2009",IF((LEFT(E1500,3))="101","Spring-2010",IF((LEFT(E1500,3))="102","Summer-2010",IF((LEFT(E1500,3))="103","Fall-2010",IF((LEFT(E1500,3))="111","Spring-2011",IF((LEFT(E1500,3))="112","Summer-2011",IF((LEFT(E1500,3))="113","Fall-2011",IF((LEFT(E1500,3))="121","Spring-2012",IF((LEFT(E1500,3))="122","Summer-2012",IF((LEFT(E1500,3))="123","Fall-2012",IF((LEFT(E1500,3))="131","Spring-2013",IF((LEFT(E1500,3))="132","Summer-2013",IF((LEFT(E1500,3))="133","Fall-2013",IF((LEFT(E1500,3))="141","Spring-2014",IF((LEFT(E1500,3))="142","Summer-2014",IF((LEFT(E1500,3))="143","Fall-2014",0)))))))))))))))))))))))))</f>
        <v/>
      </c>
      <c r="H1500" s="77" t="inlineStr">
        <is>
          <t>Spring-2014</t>
        </is>
      </c>
      <c r="I1500" s="77" t="inlineStr">
        <is>
          <t>Waseq Group</t>
        </is>
      </c>
      <c r="J1500" s="77" t="inlineStr">
        <is>
          <t>Assistnat QC Manager</t>
        </is>
      </c>
      <c r="K1500" s="77" t="inlineStr">
        <is>
          <t>-</t>
        </is>
      </c>
      <c r="L1500" s="77" t="inlineStr">
        <is>
          <t>Vill-Mohammadpur, Senbagh, Dist-Noakhali.</t>
        </is>
      </c>
      <c r="M1500" s="101" t="n">
        <v>1685055102</v>
      </c>
      <c r="N1500" s="55" t="inlineStr">
        <is>
          <t>atikee.nkh@gmail.com</t>
        </is>
      </c>
    </row>
    <row customHeight="1" ht="12.75" r="1501" s="161">
      <c r="A1501" s="84" t="n"/>
      <c r="B1501" s="85" t="n">
        <v>1504</v>
      </c>
      <c r="C1501" s="77" t="n"/>
      <c r="D1501" s="98" t="inlineStr">
        <is>
          <t>Nusrat Jahan</t>
        </is>
      </c>
      <c r="E1501" s="98" t="inlineStr">
        <is>
          <t>123-14-859</t>
        </is>
      </c>
      <c r="F1501" s="49">
        <f>IF((MID(E1501,5,2))="10","ENG",IF((MID(E1501,5,2))="11","BBA",IF((MID(E1501,5,2))="12","MBA(E)",IF((MID(E1501,5,2))="14","MBA",IF((MID(E1501,5,2))="15","CSE",IF((MID(E1501,5,2))="16","CIS",IF((MID(E1501,5,2))="17","MS-MIS",IF((MID(E1501,5,2))="18","B.COM",IF((MID(E1501,5,2))="19","ETE",IF((MID(E1501,5,2))="20","CS",IF((MID(E1501,5,2))="21","MA-ENG(P)",IF((MID(E1501,5,2))="22","MA-ENG(F)",IF((MID(E1501,5,2))="23","TE",IF((MID(E1501,5,2))="24","JMC",IF((MID(E1501,5,2))="25","MS-CSE",IF((MID(E1501,5,2))="26","LLB(H)",IF((MID(E1501,5,2))="27","BRE",IF((MID(E1501,5,2))="28","MSS-JMC",IF((MID(E1501,5,2))="29","PHARMACY",IF((MID(E1501,5,2))="30","ESDM",IF((MID(E1501,5,2))="31","MS-ETE",IF((MID(E1501,5,2))="32","MS-TE",IF((MID(E1501,5,2))="33","EEE",IF((MID(E1501,5,2))="34","NFE",IF((MID(E1501,5,2))="35","SWE",IF((MID(E1501,5,2))="36","LLB(P)",IF((MID(E1501,5,2))="37","LLM(Pre)",IF((MID(E1501,5,2))="38","LLM(F)",IF((MID(E1501,5,2))="39","ICT",IF((MID(E1501,5,2))="40","MTCA",IF((MID(E1501,5,2))="41","MS-PH",IF((MID(E1501,5,2))="42","ARCH",IF((MID(E1501,5,2))="43","THM",IF((MID(E1501,5,2))="44","MS-SWE",IF((MID(E1501,5,2))="45","ENTRE",IF((MID(E1501,5,2))="46","M-PHARM",IF((MID(E1501,5,2))="47","CIVIL-ENG",0)))))))))))))))))))))))))))))))))))))</f>
        <v/>
      </c>
      <c r="G1501" s="90">
        <f>IF((LEFT(E1501,3))="063","Fall-2006",IF((LEFT(E1501,3))="071","Spring-2007",IF((LEFT(E1501,3))="072","Summer-2007",IF((LEFT(E1501,3))="073","Fall-2007",IF((LEFT(E1501,3))="081","Spring-2008",IF((LEFT(E1501,3))="082","Summer-2008",IF((LEFT(E1501,3))="083","Fall-2008",IF((LEFT(E1501,3))="091","Spring-2009",IF((LEFT(E1501,3))="092","Summer-2009",IF((LEFT(E1501,3))="093","Fall-2009",IF((LEFT(E1501,3))="101","Spring-2010",IF((LEFT(E1501,3))="102","Summer-2010",IF((LEFT(E1501,3))="103","Fall-2010",IF((LEFT(E1501,3))="111","Spring-2011",IF((LEFT(E1501,3))="112","Summer-2011",IF((LEFT(E1501,3))="113","Fall-2011",IF((LEFT(E1501,3))="121","Spring-2012",IF((LEFT(E1501,3))="122","Summer-2012",IF((LEFT(E1501,3))="123","Fall-2012",IF((LEFT(E1501,3))="131","Spring-2013",IF((LEFT(E1501,3))="132","Summer-2013",IF((LEFT(E1501,3))="133","Fall-2013",IF((LEFT(E1501,3))="141","Spring-2014",IF((LEFT(E1501,3))="142","Summer-2014",IF((LEFT(E1501,3))="143","Fall-2014",0)))))))))))))))))))))))))</f>
        <v/>
      </c>
      <c r="H1501" s="77" t="inlineStr">
        <is>
          <t>Summer 2014</t>
        </is>
      </c>
      <c r="I1501" s="77" t="inlineStr">
        <is>
          <t>SGS 
Bangladesh Ltd.</t>
        </is>
      </c>
      <c r="J1501" s="77" t="inlineStr">
        <is>
          <t>Lead Auditor</t>
        </is>
      </c>
      <c r="K1501" s="77" t="inlineStr">
        <is>
          <t>H#37, R#24, Gulshan-1
Dhaka</t>
        </is>
      </c>
      <c r="L1501" s="77" t="inlineStr">
        <is>
          <t>B/89, (Halima Cottage)
Islampur Medical Road,
Dhamrai, Dhaka-1350</t>
        </is>
      </c>
      <c r="M1501" s="95" t="n">
        <v>8801912145176</v>
      </c>
      <c r="N1501" s="77" t="inlineStr">
        <is>
          <t>nusrat.002@gmail.com</t>
        </is>
      </c>
    </row>
    <row customHeight="1" ht="12.75" r="1502" s="161">
      <c r="A1502" s="84" t="n"/>
      <c r="B1502" s="85" t="n">
        <v>1505</v>
      </c>
      <c r="C1502" s="77" t="n"/>
      <c r="D1502" s="98" t="inlineStr">
        <is>
          <t>Md. Tanvir Kamal</t>
        </is>
      </c>
      <c r="E1502" s="98" t="inlineStr">
        <is>
          <t>101-11-1485</t>
        </is>
      </c>
      <c r="F1502" s="49">
        <f>IF((MID(E1502,5,2))="10","ENG",IF((MID(E1502,5,2))="11","BBA",IF((MID(E1502,5,2))="12","MBA(E)",IF((MID(E1502,5,2))="14","MBA",IF((MID(E1502,5,2))="15","CSE",IF((MID(E1502,5,2))="16","CIS",IF((MID(E1502,5,2))="17","MS-MIS",IF((MID(E1502,5,2))="18","B.COM",IF((MID(E1502,5,2))="19","ETE",IF((MID(E1502,5,2))="20","CS",IF((MID(E1502,5,2))="21","MA-ENG(P)",IF((MID(E1502,5,2))="22","MA-ENG(F)",IF((MID(E1502,5,2))="23","TE",IF((MID(E1502,5,2))="24","JMC",IF((MID(E1502,5,2))="25","MS-CSE",IF((MID(E1502,5,2))="26","LLB(H)",IF((MID(E1502,5,2))="27","BRE",IF((MID(E1502,5,2))="28","MSS-JMC",IF((MID(E1502,5,2))="29","PHARMACY",IF((MID(E1502,5,2))="30","ESDM",IF((MID(E1502,5,2))="31","MS-ETE",IF((MID(E1502,5,2))="32","MS-TE",IF((MID(E1502,5,2))="33","EEE",IF((MID(E1502,5,2))="34","NFE",IF((MID(E1502,5,2))="35","SWE",IF((MID(E1502,5,2))="36","LLB(P)",IF((MID(E1502,5,2))="37","LLM(Pre)",IF((MID(E1502,5,2))="38","LLM(F)",IF((MID(E1502,5,2))="39","ICT",IF((MID(E1502,5,2))="40","MTCA",IF((MID(E1502,5,2))="41","MS-PH",IF((MID(E1502,5,2))="42","ARCH",IF((MID(E1502,5,2))="43","THM",IF((MID(E1502,5,2))="44","MS-SWE",IF((MID(E1502,5,2))="45","ENTRE",IF((MID(E1502,5,2))="46","M-PHARM",IF((MID(E1502,5,2))="47","CIVIL-ENG",0)))))))))))))))))))))))))))))))))))))</f>
        <v/>
      </c>
      <c r="G1502" s="90">
        <f>IF((LEFT(E1502,3))="063","Fall-2006",IF((LEFT(E1502,3))="071","Spring-2007",IF((LEFT(E1502,3))="072","Summer-2007",IF((LEFT(E1502,3))="073","Fall-2007",IF((LEFT(E1502,3))="081","Spring-2008",IF((LEFT(E1502,3))="082","Summer-2008",IF((LEFT(E1502,3))="083","Fall-2008",IF((LEFT(E1502,3))="091","Spring-2009",IF((LEFT(E1502,3))="092","Summer-2009",IF((LEFT(E1502,3))="093","Fall-2009",IF((LEFT(E1502,3))="101","Spring-2010",IF((LEFT(E1502,3))="102","Summer-2010",IF((LEFT(E1502,3))="103","Fall-2010",IF((LEFT(E1502,3))="111","Spring-2011",IF((LEFT(E1502,3))="112","Summer-2011",IF((LEFT(E1502,3))="113","Fall-2011",IF((LEFT(E1502,3))="121","Spring-2012",IF((LEFT(E1502,3))="122","Summer-2012",IF((LEFT(E1502,3))="123","Fall-2012",IF((LEFT(E1502,3))="131","Spring-2013",IF((LEFT(E1502,3))="132","Summer-2013",IF((LEFT(E1502,3))="133","Fall-2013",IF((LEFT(E1502,3))="141","Spring-2014",IF((LEFT(E1502,3))="142","Summer-2014",IF((LEFT(E1502,3))="143","Fall-2014",0)))))))))))))))))))))))))</f>
        <v/>
      </c>
      <c r="H1502" s="77" t="inlineStr">
        <is>
          <t>Spring 2015</t>
        </is>
      </c>
      <c r="I1502" s="77" t="inlineStr">
        <is>
          <t>Orient Button ltd.</t>
        </is>
      </c>
      <c r="J1502" s="77" t="inlineStr">
        <is>
          <t>Accounts 
Executive</t>
        </is>
      </c>
      <c r="K1502" s="77" t="inlineStr">
        <is>
          <t>371/1, 4C, Senpara 
Parbata, Mirpur 10, Dhaka</t>
        </is>
      </c>
      <c r="L1502" s="77" t="inlineStr">
        <is>
          <t>Anwar Library, Old Hospital
Road, Habiganj</t>
        </is>
      </c>
      <c r="M1502" s="95" t="n">
        <v>880167178503</v>
      </c>
      <c r="N1502" s="77" t="inlineStr">
        <is>
          <t>md.tanvir.sohan@gmail.com</t>
        </is>
      </c>
    </row>
    <row customHeight="1" ht="12.75" r="1503" s="161">
      <c r="A1503" s="84" t="n"/>
      <c r="B1503" s="85" t="n">
        <v>1506</v>
      </c>
      <c r="C1503" s="77" t="n"/>
      <c r="D1503" s="98" t="inlineStr">
        <is>
          <t>Sweety Rani Sarker</t>
        </is>
      </c>
      <c r="E1503" s="98" t="inlineStr">
        <is>
          <t>131-12-565</t>
        </is>
      </c>
      <c r="F1503" s="49">
        <f>IF((MID(E1503,5,2))="10","ENG",IF((MID(E1503,5,2))="11","BBA",IF((MID(E1503,5,2))="12","MBA(E)",IF((MID(E1503,5,2))="14","MBA",IF((MID(E1503,5,2))="15","CSE",IF((MID(E1503,5,2))="16","CIS",IF((MID(E1503,5,2))="17","MS-MIS",IF((MID(E1503,5,2))="18","B.COM",IF((MID(E1503,5,2))="19","ETE",IF((MID(E1503,5,2))="20","CS",IF((MID(E1503,5,2))="21","MA-ENG(P)",IF((MID(E1503,5,2))="22","MA-ENG(F)",IF((MID(E1503,5,2))="23","TE",IF((MID(E1503,5,2))="24","JMC",IF((MID(E1503,5,2))="25","MS-CSE",IF((MID(E1503,5,2))="26","LLB(H)",IF((MID(E1503,5,2))="27","BRE",IF((MID(E1503,5,2))="28","MSS-JMC",IF((MID(E1503,5,2))="29","PHARMACY",IF((MID(E1503,5,2))="30","ESDM",IF((MID(E1503,5,2))="31","MS-ETE",IF((MID(E1503,5,2))="32","MS-TE",IF((MID(E1503,5,2))="33","EEE",IF((MID(E1503,5,2))="34","NFE",IF((MID(E1503,5,2))="35","SWE",IF((MID(E1503,5,2))="36","LLB(P)",IF((MID(E1503,5,2))="37","LLM(Pre)",IF((MID(E1503,5,2))="38","LLM(F)",IF((MID(E1503,5,2))="39","ICT",IF((MID(E1503,5,2))="40","MTCA",IF((MID(E1503,5,2))="41","MS-PH",IF((MID(E1503,5,2))="42","ARCH",IF((MID(E1503,5,2))="43","THM",IF((MID(E1503,5,2))="44","MS-SWE",IF((MID(E1503,5,2))="45","ENTRE",IF((MID(E1503,5,2))="46","M-PHARM",IF((MID(E1503,5,2))="47","CIVIL-ENG",0)))))))))))))))))))))))))))))))))))))</f>
        <v/>
      </c>
      <c r="G1503" s="90">
        <f>IF((LEFT(E1503,3))="063","Fall-2006",IF((LEFT(E1503,3))="071","Spring-2007",IF((LEFT(E1503,3))="072","Summer-2007",IF((LEFT(E1503,3))="073","Fall-2007",IF((LEFT(E1503,3))="081","Spring-2008",IF((LEFT(E1503,3))="082","Summer-2008",IF((LEFT(E1503,3))="083","Fall-2008",IF((LEFT(E1503,3))="091","Spring-2009",IF((LEFT(E1503,3))="092","Summer-2009",IF((LEFT(E1503,3))="093","Fall-2009",IF((LEFT(E1503,3))="101","Spring-2010",IF((LEFT(E1503,3))="102","Summer-2010",IF((LEFT(E1503,3))="103","Fall-2010",IF((LEFT(E1503,3))="111","Spring-2011",IF((LEFT(E1503,3))="112","Summer-2011",IF((LEFT(E1503,3))="113","Fall-2011",IF((LEFT(E1503,3))="121","Spring-2012",IF((LEFT(E1503,3))="122","Summer-2012",IF((LEFT(E1503,3))="123","Fall-2012",IF((LEFT(E1503,3))="131","Spring-2013",IF((LEFT(E1503,3))="132","Summer-2013",IF((LEFT(E1503,3))="133","Fall-2013",IF((LEFT(E1503,3))="141","Spring-2014",IF((LEFT(E1503,3))="142","Summer-2014",IF((LEFT(E1503,3))="143","Fall-2014",0)))))))))))))))))))))))))</f>
        <v/>
      </c>
      <c r="H1503" s="77" t="inlineStr">
        <is>
          <t>Summer 2015</t>
        </is>
      </c>
      <c r="I1503" s="77" t="inlineStr">
        <is>
          <t>-</t>
        </is>
      </c>
      <c r="J1503" s="77" t="inlineStr">
        <is>
          <t>-</t>
        </is>
      </c>
      <c r="K1503" s="77" t="inlineStr">
        <is>
          <t>64/2/1, RK Mission Road,
Gopibag, Wari, Dhaka</t>
        </is>
      </c>
      <c r="L1503" s="77" t="inlineStr">
        <is>
          <t>Vill: Bapta, PO: Kaoridf,
PS: Sreepur, Gazipur</t>
        </is>
      </c>
      <c r="M1503" s="95" t="n">
        <v>8801718927823</v>
      </c>
      <c r="N1503" s="77" t="inlineStr">
        <is>
          <t>sarkersweety@yahoo.com</t>
        </is>
      </c>
    </row>
    <row customHeight="1" ht="12.75" r="1504" s="161">
      <c r="A1504" s="84" t="n"/>
      <c r="B1504" s="85" t="n">
        <v>1507</v>
      </c>
      <c r="C1504" s="77" t="n"/>
      <c r="D1504" s="98" t="inlineStr">
        <is>
          <t>Md. Ahsan Habib 
Chowdhury</t>
        </is>
      </c>
      <c r="E1504" s="98" t="inlineStr">
        <is>
          <t>113-23-2670</t>
        </is>
      </c>
      <c r="F1504" s="49">
        <f>IF((MID(E1504,5,2))="10","ENG",IF((MID(E1504,5,2))="11","BBA",IF((MID(E1504,5,2))="12","MBA(E)",IF((MID(E1504,5,2))="14","MBA",IF((MID(E1504,5,2))="15","CSE",IF((MID(E1504,5,2))="16","CIS",IF((MID(E1504,5,2))="17","MS-MIS",IF((MID(E1504,5,2))="18","B.COM",IF((MID(E1504,5,2))="19","ETE",IF((MID(E1504,5,2))="20","CS",IF((MID(E1504,5,2))="21","MA-ENG(P)",IF((MID(E1504,5,2))="22","MA-ENG(F)",IF((MID(E1504,5,2))="23","TE",IF((MID(E1504,5,2))="24","JMC",IF((MID(E1504,5,2))="25","MS-CSE",IF((MID(E1504,5,2))="26","LLB(H)",IF((MID(E1504,5,2))="27","BRE",IF((MID(E1504,5,2))="28","MSS-JMC",IF((MID(E1504,5,2))="29","PHARMACY",IF((MID(E1504,5,2))="30","ESDM",IF((MID(E1504,5,2))="31","MS-ETE",IF((MID(E1504,5,2))="32","MS-TE",IF((MID(E1504,5,2))="33","EEE",IF((MID(E1504,5,2))="34","NFE",IF((MID(E1504,5,2))="35","SWE",IF((MID(E1504,5,2))="36","LLB(P)",IF((MID(E1504,5,2))="37","LLM(Pre)",IF((MID(E1504,5,2))="38","LLM(F)",IF((MID(E1504,5,2))="39","ICT",IF((MID(E1504,5,2))="40","MTCA",IF((MID(E1504,5,2))="41","MS-PH",IF((MID(E1504,5,2))="42","ARCH",IF((MID(E1504,5,2))="43","THM",IF((MID(E1504,5,2))="44","MS-SWE",IF((MID(E1504,5,2))="45","ENTRE",IF((MID(E1504,5,2))="46","M-PHARM",IF((MID(E1504,5,2))="47","CIVIL-ENG",0)))))))))))))))))))))))))))))))))))))</f>
        <v/>
      </c>
      <c r="G1504" s="90">
        <f>IF((LEFT(E1504,3))="063","Fall-2006",IF((LEFT(E1504,3))="071","Spring-2007",IF((LEFT(E1504,3))="072","Summer-2007",IF((LEFT(E1504,3))="073","Fall-2007",IF((LEFT(E1504,3))="081","Spring-2008",IF((LEFT(E1504,3))="082","Summer-2008",IF((LEFT(E1504,3))="083","Fall-2008",IF((LEFT(E1504,3))="091","Spring-2009",IF((LEFT(E1504,3))="092","Summer-2009",IF((LEFT(E1504,3))="093","Fall-2009",IF((LEFT(E1504,3))="101","Spring-2010",IF((LEFT(E1504,3))="102","Summer-2010",IF((LEFT(E1504,3))="103","Fall-2010",IF((LEFT(E1504,3))="111","Spring-2011",IF((LEFT(E1504,3))="112","Summer-2011",IF((LEFT(E1504,3))="113","Fall-2011",IF((LEFT(E1504,3))="121","Spring-2012",IF((LEFT(E1504,3))="122","Summer-2012",IF((LEFT(E1504,3))="123","Fall-2012",IF((LEFT(E1504,3))="131","Spring-2013",IF((LEFT(E1504,3))="132","Summer-2013",IF((LEFT(E1504,3))="133","Fall-2013",IF((LEFT(E1504,3))="141","Spring-2014",IF((LEFT(E1504,3))="142","Summer-2014",IF((LEFT(E1504,3))="143","Fall-2014",0)))))))))))))))))))))))))</f>
        <v/>
      </c>
      <c r="H1504" s="77" t="inlineStr">
        <is>
          <t>Summer 2015</t>
        </is>
      </c>
      <c r="I1504" s="77" t="inlineStr">
        <is>
          <t>-</t>
        </is>
      </c>
      <c r="J1504" s="77" t="inlineStr">
        <is>
          <t>-</t>
        </is>
      </c>
      <c r="K1504" s="77" t="inlineStr">
        <is>
          <t>38, Shukrabad</t>
        </is>
      </c>
      <c r="L1504" s="77" t="inlineStr">
        <is>
          <t>Rangpur</t>
        </is>
      </c>
      <c r="M1504" s="95" t="n">
        <v>8801731438190</v>
      </c>
      <c r="N1504" s="77" t="inlineStr">
        <is>
          <t>ah.saurav98@gmail.com</t>
        </is>
      </c>
    </row>
    <row customHeight="1" ht="12.75" r="1505" s="161">
      <c r="A1505" s="84" t="n"/>
      <c r="B1505" s="85" t="n">
        <v>1508</v>
      </c>
      <c r="C1505" s="77" t="n"/>
      <c r="D1505" s="98" t="inlineStr">
        <is>
          <t>Md. Zakir Hossain</t>
        </is>
      </c>
      <c r="E1505" s="98" t="inlineStr">
        <is>
          <t>112-23-2576</t>
        </is>
      </c>
      <c r="F1505" s="49">
        <f>IF((MID(E1505,5,2))="10","ENG",IF((MID(E1505,5,2))="11","BBA",IF((MID(E1505,5,2))="12","MBA(E)",IF((MID(E1505,5,2))="14","MBA",IF((MID(E1505,5,2))="15","CSE",IF((MID(E1505,5,2))="16","CIS",IF((MID(E1505,5,2))="17","MS-MIS",IF((MID(E1505,5,2))="18","B.COM",IF((MID(E1505,5,2))="19","ETE",IF((MID(E1505,5,2))="20","CS",IF((MID(E1505,5,2))="21","MA-ENG(P)",IF((MID(E1505,5,2))="22","MA-ENG(F)",IF((MID(E1505,5,2))="23","TE",IF((MID(E1505,5,2))="24","JMC",IF((MID(E1505,5,2))="25","MS-CSE",IF((MID(E1505,5,2))="26","LLB(H)",IF((MID(E1505,5,2))="27","BRE",IF((MID(E1505,5,2))="28","MSS-JMC",IF((MID(E1505,5,2))="29","PHARMACY",IF((MID(E1505,5,2))="30","ESDM",IF((MID(E1505,5,2))="31","MS-ETE",IF((MID(E1505,5,2))="32","MS-TE",IF((MID(E1505,5,2))="33","EEE",IF((MID(E1505,5,2))="34","NFE",IF((MID(E1505,5,2))="35","SWE",IF((MID(E1505,5,2))="36","LLB(P)",IF((MID(E1505,5,2))="37","LLM(Pre)",IF((MID(E1505,5,2))="38","LLM(F)",IF((MID(E1505,5,2))="39","ICT",IF((MID(E1505,5,2))="40","MTCA",IF((MID(E1505,5,2))="41","MS-PH",IF((MID(E1505,5,2))="42","ARCH",IF((MID(E1505,5,2))="43","THM",IF((MID(E1505,5,2))="44","MS-SWE",IF((MID(E1505,5,2))="45","ENTRE",IF((MID(E1505,5,2))="46","M-PHARM",IF((MID(E1505,5,2))="47","CIVIL-ENG",0)))))))))))))))))))))))))))))))))))))</f>
        <v/>
      </c>
      <c r="G1505" s="90">
        <f>IF((LEFT(E1505,3))="063","Fall-2006",IF((LEFT(E1505,3))="071","Spring-2007",IF((LEFT(E1505,3))="072","Summer-2007",IF((LEFT(E1505,3))="073","Fall-2007",IF((LEFT(E1505,3))="081","Spring-2008",IF((LEFT(E1505,3))="082","Summer-2008",IF((LEFT(E1505,3))="083","Fall-2008",IF((LEFT(E1505,3))="091","Spring-2009",IF((LEFT(E1505,3))="092","Summer-2009",IF((LEFT(E1505,3))="093","Fall-2009",IF((LEFT(E1505,3))="101","Spring-2010",IF((LEFT(E1505,3))="102","Summer-2010",IF((LEFT(E1505,3))="103","Fall-2010",IF((LEFT(E1505,3))="111","Spring-2011",IF((LEFT(E1505,3))="112","Summer-2011",IF((LEFT(E1505,3))="113","Fall-2011",IF((LEFT(E1505,3))="121","Spring-2012",IF((LEFT(E1505,3))="122","Summer-2012",IF((LEFT(E1505,3))="123","Fall-2012",IF((LEFT(E1505,3))="131","Spring-2013",IF((LEFT(E1505,3))="132","Summer-2013",IF((LEFT(E1505,3))="133","Fall-2013",IF((LEFT(E1505,3))="141","Spring-2014",IF((LEFT(E1505,3))="142","Summer-2014",IF((LEFT(E1505,3))="143","Fall-2014",0)))))))))))))))))))))))))</f>
        <v/>
      </c>
      <c r="H1505" s="77" t="inlineStr">
        <is>
          <t>Summer 2015</t>
        </is>
      </c>
      <c r="I1505" s="77" t="inlineStr">
        <is>
          <t>Blue Cap Knit 
Fashion Ltd.</t>
        </is>
      </c>
      <c r="J1505" s="77" t="inlineStr">
        <is>
          <t>IE Assistant</t>
        </is>
      </c>
      <c r="K1505" s="77" t="inlineStr">
        <is>
          <t>-</t>
        </is>
      </c>
      <c r="L1505" s="77" t="inlineStr">
        <is>
          <t>Vill: Bakharnagar, PS:
Muradnagar, Comilla</t>
        </is>
      </c>
      <c r="M1505" s="95" t="n">
        <v>8801739934464</v>
      </c>
      <c r="N1505" s="77" t="inlineStr">
        <is>
          <t>zakir232576@gmail.com</t>
        </is>
      </c>
    </row>
    <row customHeight="1" ht="12.75" r="1506" s="161">
      <c r="A1506" s="84" t="n"/>
      <c r="B1506" s="85" t="n">
        <v>1509</v>
      </c>
      <c r="C1506" s="77" t="n"/>
      <c r="D1506" s="98" t="inlineStr">
        <is>
          <t>Md. Shakil Ahmed</t>
        </is>
      </c>
      <c r="E1506" s="98" t="inlineStr">
        <is>
          <t>112-23-2591</t>
        </is>
      </c>
      <c r="F1506" s="49">
        <f>IF((MID(E1506,5,2))="10","ENG",IF((MID(E1506,5,2))="11","BBA",IF((MID(E1506,5,2))="12","MBA(E)",IF((MID(E1506,5,2))="14","MBA",IF((MID(E1506,5,2))="15","CSE",IF((MID(E1506,5,2))="16","CIS",IF((MID(E1506,5,2))="17","MS-MIS",IF((MID(E1506,5,2))="18","B.COM",IF((MID(E1506,5,2))="19","ETE",IF((MID(E1506,5,2))="20","CS",IF((MID(E1506,5,2))="21","MA-ENG(P)",IF((MID(E1506,5,2))="22","MA-ENG(F)",IF((MID(E1506,5,2))="23","TE",IF((MID(E1506,5,2))="24","JMC",IF((MID(E1506,5,2))="25","MS-CSE",IF((MID(E1506,5,2))="26","LLB(H)",IF((MID(E1506,5,2))="27","BRE",IF((MID(E1506,5,2))="28","MSS-JMC",IF((MID(E1506,5,2))="29","PHARMACY",IF((MID(E1506,5,2))="30","ESDM",IF((MID(E1506,5,2))="31","MS-ETE",IF((MID(E1506,5,2))="32","MS-TE",IF((MID(E1506,5,2))="33","EEE",IF((MID(E1506,5,2))="34","NFE",IF((MID(E1506,5,2))="35","SWE",IF((MID(E1506,5,2))="36","LLB(P)",IF((MID(E1506,5,2))="37","LLM(Pre)",IF((MID(E1506,5,2))="38","LLM(F)",IF((MID(E1506,5,2))="39","ICT",IF((MID(E1506,5,2))="40","MTCA",IF((MID(E1506,5,2))="41","MS-PH",IF((MID(E1506,5,2))="42","ARCH",IF((MID(E1506,5,2))="43","THM",IF((MID(E1506,5,2))="44","MS-SWE",IF((MID(E1506,5,2))="45","ENTRE",IF((MID(E1506,5,2))="46","M-PHARM",IF((MID(E1506,5,2))="47","CIVIL-ENG",0)))))))))))))))))))))))))))))))))))))</f>
        <v/>
      </c>
      <c r="G1506" s="90">
        <f>IF((LEFT(E1506,3))="063","Fall-2006",IF((LEFT(E1506,3))="071","Spring-2007",IF((LEFT(E1506,3))="072","Summer-2007",IF((LEFT(E1506,3))="073","Fall-2007",IF((LEFT(E1506,3))="081","Spring-2008",IF((LEFT(E1506,3))="082","Summer-2008",IF((LEFT(E1506,3))="083","Fall-2008",IF((LEFT(E1506,3))="091","Spring-2009",IF((LEFT(E1506,3))="092","Summer-2009",IF((LEFT(E1506,3))="093","Fall-2009",IF((LEFT(E1506,3))="101","Spring-2010",IF((LEFT(E1506,3))="102","Summer-2010",IF((LEFT(E1506,3))="103","Fall-2010",IF((LEFT(E1506,3))="111","Spring-2011",IF((LEFT(E1506,3))="112","Summer-2011",IF((LEFT(E1506,3))="113","Fall-2011",IF((LEFT(E1506,3))="121","Spring-2012",IF((LEFT(E1506,3))="122","Summer-2012",IF((LEFT(E1506,3))="123","Fall-2012",IF((LEFT(E1506,3))="131","Spring-2013",IF((LEFT(E1506,3))="132","Summer-2013",IF((LEFT(E1506,3))="133","Fall-2013",IF((LEFT(E1506,3))="141","Spring-2014",IF((LEFT(E1506,3))="142","Summer-2014",IF((LEFT(E1506,3))="143","Fall-2014",0)))))))))))))))))))))))))</f>
        <v/>
      </c>
      <c r="H1506" s="77" t="inlineStr">
        <is>
          <t>Summer 2015</t>
        </is>
      </c>
      <c r="I1506" s="77" t="inlineStr">
        <is>
          <t>Nassa Group</t>
        </is>
      </c>
      <c r="J1506" s="77" t="inlineStr">
        <is>
          <t>IE Officer</t>
        </is>
      </c>
      <c r="K1506" s="77" t="inlineStr">
        <is>
          <t>Bou Bazar, Kalishpur,
Chittagong</t>
        </is>
      </c>
      <c r="L1506" s="77" t="inlineStr">
        <is>
          <t>Vill: Char Filize, PS:
Shakipur, Bederganj, 
Shariatpur</t>
        </is>
      </c>
      <c r="M1506" s="95" t="n">
        <v>8801740903715</v>
      </c>
      <c r="N1506" s="77" t="inlineStr">
        <is>
          <t>shakil91textile@gmail.com</t>
        </is>
      </c>
    </row>
    <row customHeight="1" ht="12.75" r="1507" s="161">
      <c r="A1507" s="84" t="n"/>
      <c r="B1507" s="85" t="n">
        <v>1510</v>
      </c>
      <c r="C1507" s="77" t="n"/>
      <c r="D1507" s="98" t="inlineStr">
        <is>
          <t>Saiful Islam</t>
        </is>
      </c>
      <c r="E1507" s="98" t="inlineStr">
        <is>
          <t>102-15-1057</t>
        </is>
      </c>
      <c r="F1507" s="49">
        <f>IF((MID(E1507,5,2))="10","ENG",IF((MID(E1507,5,2))="11","BBA",IF((MID(E1507,5,2))="12","MBA(E)",IF((MID(E1507,5,2))="14","MBA",IF((MID(E1507,5,2))="15","CSE",IF((MID(E1507,5,2))="16","CIS",IF((MID(E1507,5,2))="17","MS-MIS",IF((MID(E1507,5,2))="18","B.COM",IF((MID(E1507,5,2))="19","ETE",IF((MID(E1507,5,2))="20","CS",IF((MID(E1507,5,2))="21","MA-ENG(P)",IF((MID(E1507,5,2))="22","MA-ENG(F)",IF((MID(E1507,5,2))="23","TE",IF((MID(E1507,5,2))="24","JMC",IF((MID(E1507,5,2))="25","MS-CSE",IF((MID(E1507,5,2))="26","LLB(H)",IF((MID(E1507,5,2))="27","BRE",IF((MID(E1507,5,2))="28","MSS-JMC",IF((MID(E1507,5,2))="29","PHARMACY",IF((MID(E1507,5,2))="30","ESDM",IF((MID(E1507,5,2))="31","MS-ETE",IF((MID(E1507,5,2))="32","MS-TE",IF((MID(E1507,5,2))="33","EEE",IF((MID(E1507,5,2))="34","NFE",IF((MID(E1507,5,2))="35","SWE",IF((MID(E1507,5,2))="36","LLB(P)",IF((MID(E1507,5,2))="37","LLM(Pre)",IF((MID(E1507,5,2))="38","LLM(F)",IF((MID(E1507,5,2))="39","ICT",IF((MID(E1507,5,2))="40","MTCA",IF((MID(E1507,5,2))="41","MS-PH",IF((MID(E1507,5,2))="42","ARCH",IF((MID(E1507,5,2))="43","THM",IF((MID(E1507,5,2))="44","MS-SWE",IF((MID(E1507,5,2))="45","ENTRE",IF((MID(E1507,5,2))="46","M-PHARM",IF((MID(E1507,5,2))="47","CIVIL-ENG",0)))))))))))))))))))))))))))))))))))))</f>
        <v/>
      </c>
      <c r="G1507" s="90">
        <f>IF((LEFT(E1507,3))="063","Fall-2006",IF((LEFT(E1507,3))="071","Spring-2007",IF((LEFT(E1507,3))="072","Summer-2007",IF((LEFT(E1507,3))="073","Fall-2007",IF((LEFT(E1507,3))="081","Spring-2008",IF((LEFT(E1507,3))="082","Summer-2008",IF((LEFT(E1507,3))="083","Fall-2008",IF((LEFT(E1507,3))="091","Spring-2009",IF((LEFT(E1507,3))="092","Summer-2009",IF((LEFT(E1507,3))="093","Fall-2009",IF((LEFT(E1507,3))="101","Spring-2010",IF((LEFT(E1507,3))="102","Summer-2010",IF((LEFT(E1507,3))="103","Fall-2010",IF((LEFT(E1507,3))="111","Spring-2011",IF((LEFT(E1507,3))="112","Summer-2011",IF((LEFT(E1507,3))="113","Fall-2011",IF((LEFT(E1507,3))="121","Spring-2012",IF((LEFT(E1507,3))="122","Summer-2012",IF((LEFT(E1507,3))="123","Fall-2012",IF((LEFT(E1507,3))="131","Spring-2013",IF((LEFT(E1507,3))="132","Summer-2013",IF((LEFT(E1507,3))="133","Fall-2013",IF((LEFT(E1507,3))="141","Spring-2014",IF((LEFT(E1507,3))="142","Summer-2014",IF((LEFT(E1507,3))="143","Fall-2014",0)))))))))))))))))))))))))</f>
        <v/>
      </c>
      <c r="H1507" s="77" t="inlineStr">
        <is>
          <t>Fall v2014</t>
        </is>
      </c>
      <c r="I1507" s="77" t="inlineStr">
        <is>
          <t>Robority Soft</t>
        </is>
      </c>
      <c r="J1507" s="77" t="inlineStr">
        <is>
          <t>Web Developer</t>
        </is>
      </c>
      <c r="K1507" s="77" t="inlineStr">
        <is>
          <t>A/48, Arsingate, Faridabad
Shampur, Dhaka</t>
        </is>
      </c>
      <c r="L1507" s="77" t="inlineStr">
        <is>
          <t>A/48, Arsingate, Faridabad
Shampur, Dhaka</t>
        </is>
      </c>
      <c r="M1507" s="95" t="n">
        <v>8801617450000</v>
      </c>
      <c r="N1507" s="77" t="inlineStr">
        <is>
          <t>saiful_1057@diu.edu.bd</t>
        </is>
      </c>
    </row>
    <row customHeight="1" ht="12.75" r="1508" s="161">
      <c r="A1508" s="84" t="n"/>
      <c r="B1508" s="85" t="n">
        <v>1511</v>
      </c>
      <c r="C1508" s="77" t="n"/>
      <c r="D1508" s="98" t="inlineStr">
        <is>
          <t>Ripon Kumar Ghos</t>
        </is>
      </c>
      <c r="E1508" s="98" t="inlineStr">
        <is>
          <t>111-23-2526</t>
        </is>
      </c>
      <c r="F1508" s="49">
        <f>IF((MID(E1508,5,2))="10","ENG",IF((MID(E1508,5,2))="11","BBA",IF((MID(E1508,5,2))="12","MBA(E)",IF((MID(E1508,5,2))="14","MBA",IF((MID(E1508,5,2))="15","CSE",IF((MID(E1508,5,2))="16","CIS",IF((MID(E1508,5,2))="17","MS-MIS",IF((MID(E1508,5,2))="18","B.COM",IF((MID(E1508,5,2))="19","ETE",IF((MID(E1508,5,2))="20","CS",IF((MID(E1508,5,2))="21","MA-ENG(P)",IF((MID(E1508,5,2))="22","MA-ENG(F)",IF((MID(E1508,5,2))="23","TE",IF((MID(E1508,5,2))="24","JMC",IF((MID(E1508,5,2))="25","MS-CSE",IF((MID(E1508,5,2))="26","LLB(H)",IF((MID(E1508,5,2))="27","BRE",IF((MID(E1508,5,2))="28","MSS-JMC",IF((MID(E1508,5,2))="29","PHARMACY",IF((MID(E1508,5,2))="30","ESDM",IF((MID(E1508,5,2))="31","MS-ETE",IF((MID(E1508,5,2))="32","MS-TE",IF((MID(E1508,5,2))="33","EEE",IF((MID(E1508,5,2))="34","NFE",IF((MID(E1508,5,2))="35","SWE",IF((MID(E1508,5,2))="36","LLB(P)",IF((MID(E1508,5,2))="37","LLM(Pre)",IF((MID(E1508,5,2))="38","LLM(F)",IF((MID(E1508,5,2))="39","ICT",IF((MID(E1508,5,2))="40","MTCA",IF((MID(E1508,5,2))="41","MS-PH",IF((MID(E1508,5,2))="42","ARCH",IF((MID(E1508,5,2))="43","THM",IF((MID(E1508,5,2))="44","MS-SWE",IF((MID(E1508,5,2))="45","ENTRE",IF((MID(E1508,5,2))="46","M-PHARM",IF((MID(E1508,5,2))="47","CIVIL-ENG",0)))))))))))))))))))))))))))))))))))))</f>
        <v/>
      </c>
      <c r="G1508" s="90">
        <f>IF((LEFT(E1508,3))="063","Fall-2006",IF((LEFT(E1508,3))="071","Spring-2007",IF((LEFT(E1508,3))="072","Summer-2007",IF((LEFT(E1508,3))="073","Fall-2007",IF((LEFT(E1508,3))="081","Spring-2008",IF((LEFT(E1508,3))="082","Summer-2008",IF((LEFT(E1508,3))="083","Fall-2008",IF((LEFT(E1508,3))="091","Spring-2009",IF((LEFT(E1508,3))="092","Summer-2009",IF((LEFT(E1508,3))="093","Fall-2009",IF((LEFT(E1508,3))="101","Spring-2010",IF((LEFT(E1508,3))="102","Summer-2010",IF((LEFT(E1508,3))="103","Fall-2010",IF((LEFT(E1508,3))="111","Spring-2011",IF((LEFT(E1508,3))="112","Summer-2011",IF((LEFT(E1508,3))="113","Fall-2011",IF((LEFT(E1508,3))="121","Spring-2012",IF((LEFT(E1508,3))="122","Summer-2012",IF((LEFT(E1508,3))="123","Fall-2012",IF((LEFT(E1508,3))="131","Spring-2013",IF((LEFT(E1508,3))="132","Summer-2013",IF((LEFT(E1508,3))="133","Fall-2013",IF((LEFT(E1508,3))="141","Spring-2014",IF((LEFT(E1508,3))="142","Summer-2014",IF((LEFT(E1508,3))="143","Fall-2014",0)))))))))))))))))))))))))</f>
        <v/>
      </c>
      <c r="H1508" s="77" t="inlineStr">
        <is>
          <t>Fall 2015</t>
        </is>
      </c>
      <c r="I1508" s="77" t="inlineStr">
        <is>
          <t>-</t>
        </is>
      </c>
      <c r="J1508" s="77" t="inlineStr">
        <is>
          <t>-</t>
        </is>
      </c>
      <c r="K1508" s="77" t="inlineStr">
        <is>
          <t>59/F, West Raza Bazar,
Dhaka</t>
        </is>
      </c>
      <c r="L1508" s="77" t="inlineStr">
        <is>
          <t>Vill: Damdama, PS: Singra
PO: Singra, Natore</t>
        </is>
      </c>
      <c r="M1508" s="95" t="n">
        <v>8801746029236</v>
      </c>
      <c r="N1508" s="77" t="inlineStr">
        <is>
          <t>ripon14-1814@diu.edu.bd</t>
        </is>
      </c>
    </row>
    <row customHeight="1" ht="12.75" r="1509" s="161">
      <c r="A1509" s="84" t="n"/>
      <c r="B1509" s="85" t="n">
        <v>1512</v>
      </c>
      <c r="C1509" s="77" t="n"/>
      <c r="D1509" s="98" t="inlineStr">
        <is>
          <t>Md. Anisur Rahaman</t>
        </is>
      </c>
      <c r="E1509" s="98" t="inlineStr">
        <is>
          <t>103-23-2169</t>
        </is>
      </c>
      <c r="F1509" s="49">
        <f>IF((MID(E1509,5,2))="10","ENG",IF((MID(E1509,5,2))="11","BBA",IF((MID(E1509,5,2))="12","MBA(E)",IF((MID(E1509,5,2))="14","MBA",IF((MID(E1509,5,2))="15","CSE",IF((MID(E1509,5,2))="16","CIS",IF((MID(E1509,5,2))="17","MS-MIS",IF((MID(E1509,5,2))="18","B.COM",IF((MID(E1509,5,2))="19","ETE",IF((MID(E1509,5,2))="20","CS",IF((MID(E1509,5,2))="21","MA-ENG(P)",IF((MID(E1509,5,2))="22","MA-ENG(F)",IF((MID(E1509,5,2))="23","TE",IF((MID(E1509,5,2))="24","JMC",IF((MID(E1509,5,2))="25","MS-CSE",IF((MID(E1509,5,2))="26","LLB(H)",IF((MID(E1509,5,2))="27","BRE",IF((MID(E1509,5,2))="28","MSS-JMC",IF((MID(E1509,5,2))="29","PHARMACY",IF((MID(E1509,5,2))="30","ESDM",IF((MID(E1509,5,2))="31","MS-ETE",IF((MID(E1509,5,2))="32","MS-TE",IF((MID(E1509,5,2))="33","EEE",IF((MID(E1509,5,2))="34","NFE",IF((MID(E1509,5,2))="35","SWE",IF((MID(E1509,5,2))="36","LLB(P)",IF((MID(E1509,5,2))="37","LLM(Pre)",IF((MID(E1509,5,2))="38","LLM(F)",IF((MID(E1509,5,2))="39","ICT",IF((MID(E1509,5,2))="40","MTCA",IF((MID(E1509,5,2))="41","MS-PH",IF((MID(E1509,5,2))="42","ARCH",IF((MID(E1509,5,2))="43","THM",IF((MID(E1509,5,2))="44","MS-SWE",IF((MID(E1509,5,2))="45","ENTRE",IF((MID(E1509,5,2))="46","M-PHARM",IF((MID(E1509,5,2))="47","CIVIL-ENG",0)))))))))))))))))))))))))))))))))))))</f>
        <v/>
      </c>
      <c r="G1509" s="90">
        <f>IF((LEFT(E1509,3))="063","Fall-2006",IF((LEFT(E1509,3))="071","Spring-2007",IF((LEFT(E1509,3))="072","Summer-2007",IF((LEFT(E1509,3))="073","Fall-2007",IF((LEFT(E1509,3))="081","Spring-2008",IF((LEFT(E1509,3))="082","Summer-2008",IF((LEFT(E1509,3))="083","Fall-2008",IF((LEFT(E1509,3))="091","Spring-2009",IF((LEFT(E1509,3))="092","Summer-2009",IF((LEFT(E1509,3))="093","Fall-2009",IF((LEFT(E1509,3))="101","Spring-2010",IF((LEFT(E1509,3))="102","Summer-2010",IF((LEFT(E1509,3))="103","Fall-2010",IF((LEFT(E1509,3))="111","Spring-2011",IF((LEFT(E1509,3))="112","Summer-2011",IF((LEFT(E1509,3))="113","Fall-2011",IF((LEFT(E1509,3))="121","Spring-2012",IF((LEFT(E1509,3))="122","Summer-2012",IF((LEFT(E1509,3))="123","Fall-2012",IF((LEFT(E1509,3))="131","Spring-2013",IF((LEFT(E1509,3))="132","Summer-2013",IF((LEFT(E1509,3))="133","Fall-2013",IF((LEFT(E1509,3))="141","Spring-2014",IF((LEFT(E1509,3))="142","Summer-2014",IF((LEFT(E1509,3))="143","Fall-2014",0)))))))))))))))))))))))))</f>
        <v/>
      </c>
      <c r="H1509" s="77" t="inlineStr">
        <is>
          <t>Summer 2014</t>
        </is>
      </c>
      <c r="I1509" s="77" t="inlineStr">
        <is>
          <t>Tua-Ha Textiles
Ltd.</t>
        </is>
      </c>
      <c r="J1509" s="77" t="inlineStr">
        <is>
          <t>Executive, IES
Planning</t>
        </is>
      </c>
      <c r="K1509" s="77" t="inlineStr">
        <is>
          <t>Crankbari, Ashulia, Savar,
Dhaka</t>
        </is>
      </c>
      <c r="L1509" s="77" t="inlineStr">
        <is>
          <t>Vill: Radhakrisnapur, PO:
Rahmatpur, PS: Mithapukur
Rangpur</t>
        </is>
      </c>
      <c r="M1509" s="95" t="n">
        <v>8801727638042</v>
      </c>
      <c r="N1509" s="77" t="inlineStr">
        <is>
          <t>anis&amp;tex@gmail.com</t>
        </is>
      </c>
    </row>
    <row customHeight="1" ht="12.75" r="1510" s="161">
      <c r="A1510" s="84" t="n"/>
      <c r="B1510" s="85" t="n">
        <v>1513</v>
      </c>
      <c r="C1510" s="77" t="n"/>
      <c r="D1510" s="98" t="inlineStr">
        <is>
          <t>Md. Sahadat Hosen</t>
        </is>
      </c>
      <c r="E1510" s="98" t="inlineStr">
        <is>
          <t>103-23-2192</t>
        </is>
      </c>
      <c r="F1510" s="49">
        <f>IF((MID(E1510,5,2))="10","ENG",IF((MID(E1510,5,2))="11","BBA",IF((MID(E1510,5,2))="12","MBA(E)",IF((MID(E1510,5,2))="14","MBA",IF((MID(E1510,5,2))="15","CSE",IF((MID(E1510,5,2))="16","CIS",IF((MID(E1510,5,2))="17","MS-MIS",IF((MID(E1510,5,2))="18","B.COM",IF((MID(E1510,5,2))="19","ETE",IF((MID(E1510,5,2))="20","CS",IF((MID(E1510,5,2))="21","MA-ENG(P)",IF((MID(E1510,5,2))="22","MA-ENG(F)",IF((MID(E1510,5,2))="23","TE",IF((MID(E1510,5,2))="24","JMC",IF((MID(E1510,5,2))="25","MS-CSE",IF((MID(E1510,5,2))="26","LLB(H)",IF((MID(E1510,5,2))="27","BRE",IF((MID(E1510,5,2))="28","MSS-JMC",IF((MID(E1510,5,2))="29","PHARMACY",IF((MID(E1510,5,2))="30","ESDM",IF((MID(E1510,5,2))="31","MS-ETE",IF((MID(E1510,5,2))="32","MS-TE",IF((MID(E1510,5,2))="33","EEE",IF((MID(E1510,5,2))="34","NFE",IF((MID(E1510,5,2))="35","SWE",IF((MID(E1510,5,2))="36","LLB(P)",IF((MID(E1510,5,2))="37","LLM(Pre)",IF((MID(E1510,5,2))="38","LLM(F)",IF((MID(E1510,5,2))="39","ICT",IF((MID(E1510,5,2))="40","MTCA",IF((MID(E1510,5,2))="41","MS-PH",IF((MID(E1510,5,2))="42","ARCH",IF((MID(E1510,5,2))="43","THM",IF((MID(E1510,5,2))="44","MS-SWE",IF((MID(E1510,5,2))="45","ENTRE",IF((MID(E1510,5,2))="46","M-PHARM",IF((MID(E1510,5,2))="47","CIVIL-ENG",0)))))))))))))))))))))))))))))))))))))</f>
        <v/>
      </c>
      <c r="G1510" s="90">
        <f>IF((LEFT(E1510,3))="063","Fall-2006",IF((LEFT(E1510,3))="071","Spring-2007",IF((LEFT(E1510,3))="072","Summer-2007",IF((LEFT(E1510,3))="073","Fall-2007",IF((LEFT(E1510,3))="081","Spring-2008",IF((LEFT(E1510,3))="082","Summer-2008",IF((LEFT(E1510,3))="083","Fall-2008",IF((LEFT(E1510,3))="091","Spring-2009",IF((LEFT(E1510,3))="092","Summer-2009",IF((LEFT(E1510,3))="093","Fall-2009",IF((LEFT(E1510,3))="101","Spring-2010",IF((LEFT(E1510,3))="102","Summer-2010",IF((LEFT(E1510,3))="103","Fall-2010",IF((LEFT(E1510,3))="111","Spring-2011",IF((LEFT(E1510,3))="112","Summer-2011",IF((LEFT(E1510,3))="113","Fall-2011",IF((LEFT(E1510,3))="121","Spring-2012",IF((LEFT(E1510,3))="122","Summer-2012",IF((LEFT(E1510,3))="123","Fall-2012",IF((LEFT(E1510,3))="131","Spring-2013",IF((LEFT(E1510,3))="132","Summer-2013",IF((LEFT(E1510,3))="133","Fall-2013",IF((LEFT(E1510,3))="141","Spring-2014",IF((LEFT(E1510,3))="142","Summer-2014",IF((LEFT(E1510,3))="143","Fall-2014",0)))))))))))))))))))))))))</f>
        <v/>
      </c>
      <c r="H1510" s="77" t="inlineStr">
        <is>
          <t>Fall 2014</t>
        </is>
      </c>
      <c r="I1510" s="77" t="inlineStr">
        <is>
          <t>Asian Textile 
Mills</t>
        </is>
      </c>
      <c r="J1510" s="77" t="inlineStr">
        <is>
          <t>Finishing Officer
AT</t>
        </is>
      </c>
      <c r="K1510" s="77" t="inlineStr">
        <is>
          <t>Katgara, Ashulia, Savar,
Dhaka</t>
        </is>
      </c>
      <c r="L1510" s="77" t="inlineStr">
        <is>
          <t>Katgara, Ashulia, Savar,
Dhaka</t>
        </is>
      </c>
      <c r="M1510" s="95" t="n">
        <v>8801911269920</v>
      </c>
      <c r="N1510" s="77" t="inlineStr">
        <is>
          <t>sahadat.hosen05@gmail.com</t>
        </is>
      </c>
    </row>
    <row customHeight="1" ht="12.75" r="1511" s="161">
      <c r="A1511" s="84" t="n"/>
      <c r="B1511" s="85" t="n">
        <v>1514</v>
      </c>
      <c r="C1511" s="77" t="n"/>
      <c r="D1511" s="98" t="inlineStr">
        <is>
          <t>Ahmed Hasan-Uz-
Zaman</t>
        </is>
      </c>
      <c r="E1511" s="98" t="inlineStr">
        <is>
          <t>111-26-212</t>
        </is>
      </c>
      <c r="F1511" s="49">
        <f>IF((MID(E1511,5,2))="10","ENG",IF((MID(E1511,5,2))="11","BBA",IF((MID(E1511,5,2))="12","MBA(E)",IF((MID(E1511,5,2))="14","MBA",IF((MID(E1511,5,2))="15","CSE",IF((MID(E1511,5,2))="16","CIS",IF((MID(E1511,5,2))="17","MS-MIS",IF((MID(E1511,5,2))="18","B.COM",IF((MID(E1511,5,2))="19","ETE",IF((MID(E1511,5,2))="20","CS",IF((MID(E1511,5,2))="21","MA-ENG(P)",IF((MID(E1511,5,2))="22","MA-ENG(F)",IF((MID(E1511,5,2))="23","TE",IF((MID(E1511,5,2))="24","JMC",IF((MID(E1511,5,2))="25","MS-CSE",IF((MID(E1511,5,2))="26","LLB(H)",IF((MID(E1511,5,2))="27","BRE",IF((MID(E1511,5,2))="28","MSS-JMC",IF((MID(E1511,5,2))="29","PHARMACY",IF((MID(E1511,5,2))="30","ESDM",IF((MID(E1511,5,2))="31","MS-ETE",IF((MID(E1511,5,2))="32","MS-TE",IF((MID(E1511,5,2))="33","EEE",IF((MID(E1511,5,2))="34","NFE",IF((MID(E1511,5,2))="35","SWE",IF((MID(E1511,5,2))="36","LLB(P)",IF((MID(E1511,5,2))="37","LLM(Pre)",IF((MID(E1511,5,2))="38","LLM(F)",IF((MID(E1511,5,2))="39","ICT",IF((MID(E1511,5,2))="40","MTCA",IF((MID(E1511,5,2))="41","MS-PH",IF((MID(E1511,5,2))="42","ARCH",IF((MID(E1511,5,2))="43","THM",IF((MID(E1511,5,2))="44","MS-SWE",IF((MID(E1511,5,2))="45","ENTRE",IF((MID(E1511,5,2))="46","M-PHARM",IF((MID(E1511,5,2))="47","CIVIL-ENG",0)))))))))))))))))))))))))))))))))))))</f>
        <v/>
      </c>
      <c r="G1511" s="90">
        <f>IF((LEFT(E1511,3))="063","Fall-2006",IF((LEFT(E1511,3))="071","Spring-2007",IF((LEFT(E1511,3))="072","Summer-2007",IF((LEFT(E1511,3))="073","Fall-2007",IF((LEFT(E1511,3))="081","Spring-2008",IF((LEFT(E1511,3))="082","Summer-2008",IF((LEFT(E1511,3))="083","Fall-2008",IF((LEFT(E1511,3))="091","Spring-2009",IF((LEFT(E1511,3))="092","Summer-2009",IF((LEFT(E1511,3))="093","Fall-2009",IF((LEFT(E1511,3))="101","Spring-2010",IF((LEFT(E1511,3))="102","Summer-2010",IF((LEFT(E1511,3))="103","Fall-2010",IF((LEFT(E1511,3))="111","Spring-2011",IF((LEFT(E1511,3))="112","Summer-2011",IF((LEFT(E1511,3))="113","Fall-2011",IF((LEFT(E1511,3))="121","Spring-2012",IF((LEFT(E1511,3))="122","Summer-2012",IF((LEFT(E1511,3))="123","Fall-2012",IF((LEFT(E1511,3))="131","Spring-2013",IF((LEFT(E1511,3))="132","Summer-2013",IF((LEFT(E1511,3))="133","Fall-2013",IF((LEFT(E1511,3))="141","Spring-2014",IF((LEFT(E1511,3))="142","Summer-2014",IF((LEFT(E1511,3))="143","Fall-2014",0)))))))))))))))))))))))))</f>
        <v/>
      </c>
      <c r="H1511" s="77" t="inlineStr">
        <is>
          <t>Fall 2014</t>
        </is>
      </c>
      <c r="I1511" s="77" t="inlineStr">
        <is>
          <t>-</t>
        </is>
      </c>
      <c r="J1511" s="77" t="inlineStr">
        <is>
          <t>-</t>
        </is>
      </c>
      <c r="K1511" s="77" t="inlineStr">
        <is>
          <t>-</t>
        </is>
      </c>
      <c r="L1511" s="77" t="inlineStr">
        <is>
          <t>34/8, Kanch Jhuli, Etkhola
Road, Mymensing</t>
        </is>
      </c>
      <c r="M1511" s="95" t="n">
        <v>8801717783837</v>
      </c>
      <c r="N1511" s="77" t="inlineStr">
        <is>
          <t>hassanopu1@gmail.com</t>
        </is>
      </c>
    </row>
    <row customHeight="1" ht="12.75" r="1512" s="161">
      <c r="A1512" s="84" t="n"/>
      <c r="B1512" s="85" t="n">
        <v>1515</v>
      </c>
      <c r="C1512" s="77" t="n"/>
      <c r="D1512" s="98" t="inlineStr">
        <is>
          <t>Md. Meraj Ahmed 
Tushar</t>
        </is>
      </c>
      <c r="E1512" s="98" t="inlineStr">
        <is>
          <t>103-23-113</t>
        </is>
      </c>
      <c r="F1512" s="49">
        <f>IF((MID(E1512,5,2))="10","ENG",IF((MID(E1512,5,2))="11","BBA",IF((MID(E1512,5,2))="12","MBA(E)",IF((MID(E1512,5,2))="14","MBA",IF((MID(E1512,5,2))="15","CSE",IF((MID(E1512,5,2))="16","CIS",IF((MID(E1512,5,2))="17","MS-MIS",IF((MID(E1512,5,2))="18","B.COM",IF((MID(E1512,5,2))="19","ETE",IF((MID(E1512,5,2))="20","CS",IF((MID(E1512,5,2))="21","MA-ENG(P)",IF((MID(E1512,5,2))="22","MA-ENG(F)",IF((MID(E1512,5,2))="23","TE",IF((MID(E1512,5,2))="24","JMC",IF((MID(E1512,5,2))="25","MS-CSE",IF((MID(E1512,5,2))="26","LLB(H)",IF((MID(E1512,5,2))="27","BRE",IF((MID(E1512,5,2))="28","MSS-JMC",IF((MID(E1512,5,2))="29","PHARMACY",IF((MID(E1512,5,2))="30","ESDM",IF((MID(E1512,5,2))="31","MS-ETE",IF((MID(E1512,5,2))="32","MS-TE",IF((MID(E1512,5,2))="33","EEE",IF((MID(E1512,5,2))="34","NFE",IF((MID(E1512,5,2))="35","SWE",IF((MID(E1512,5,2))="36","LLB(P)",IF((MID(E1512,5,2))="37","LLM(Pre)",IF((MID(E1512,5,2))="38","LLM(F)",IF((MID(E1512,5,2))="39","ICT",IF((MID(E1512,5,2))="40","MTCA",IF((MID(E1512,5,2))="41","MS-PH",IF((MID(E1512,5,2))="42","ARCH",IF((MID(E1512,5,2))="43","THM",IF((MID(E1512,5,2))="44","MS-SWE",IF((MID(E1512,5,2))="45","ENTRE",IF((MID(E1512,5,2))="46","M-PHARM",IF((MID(E1512,5,2))="47","CIVIL-ENG",0)))))))))))))))))))))))))))))))))))))</f>
        <v/>
      </c>
      <c r="G1512" s="90">
        <f>IF((LEFT(E1512,3))="063","Fall-2006",IF((LEFT(E1512,3))="071","Spring-2007",IF((LEFT(E1512,3))="072","Summer-2007",IF((LEFT(E1512,3))="073","Fall-2007",IF((LEFT(E1512,3))="081","Spring-2008",IF((LEFT(E1512,3))="082","Summer-2008",IF((LEFT(E1512,3))="083","Fall-2008",IF((LEFT(E1512,3))="091","Spring-2009",IF((LEFT(E1512,3))="092","Summer-2009",IF((LEFT(E1512,3))="093","Fall-2009",IF((LEFT(E1512,3))="101","Spring-2010",IF((LEFT(E1512,3))="102","Summer-2010",IF((LEFT(E1512,3))="103","Fall-2010",IF((LEFT(E1512,3))="111","Spring-2011",IF((LEFT(E1512,3))="112","Summer-2011",IF((LEFT(E1512,3))="113","Fall-2011",IF((LEFT(E1512,3))="121","Spring-2012",IF((LEFT(E1512,3))="122","Summer-2012",IF((LEFT(E1512,3))="123","Fall-2012",IF((LEFT(E1512,3))="131","Spring-2013",IF((LEFT(E1512,3))="132","Summer-2013",IF((LEFT(E1512,3))="133","Fall-2013",IF((LEFT(E1512,3))="141","Spring-2014",IF((LEFT(E1512,3))="142","Summer-2014",IF((LEFT(E1512,3))="143","Fall-2014",0)))))))))))))))))))))))))</f>
        <v/>
      </c>
      <c r="H1512" s="77" t="inlineStr">
        <is>
          <t>Fall 2014</t>
        </is>
      </c>
      <c r="I1512" s="77" t="inlineStr">
        <is>
          <t>Pioneer Group</t>
        </is>
      </c>
      <c r="J1512" s="77" t="inlineStr">
        <is>
          <t>Marchandiser</t>
        </is>
      </c>
      <c r="K1512" s="77" t="inlineStr">
        <is>
          <t>Mirpur-12, Dhaka</t>
        </is>
      </c>
      <c r="L1512" s="77" t="inlineStr">
        <is>
          <t>College Para, Debiganj,
Panchagarh</t>
        </is>
      </c>
      <c r="M1512" s="95" t="n">
        <v>8801717728002</v>
      </c>
      <c r="N1512" s="77" t="inlineStr">
        <is>
          <t>meraj.tushar@gmail.com</t>
        </is>
      </c>
    </row>
    <row customHeight="1" ht="12.75" r="1513" s="161">
      <c r="A1513" s="84" t="n"/>
      <c r="B1513" s="85" t="n">
        <v>1516</v>
      </c>
      <c r="C1513" s="77" t="n"/>
      <c r="D1513" s="98" t="inlineStr">
        <is>
          <t>Anamul Haque Monir</t>
        </is>
      </c>
      <c r="E1513" s="98" t="inlineStr">
        <is>
          <t>121-33-951</t>
        </is>
      </c>
      <c r="F1513" s="49">
        <f>IF((MID(E1513,5,2))="10","ENG",IF((MID(E1513,5,2))="11","BBA",IF((MID(E1513,5,2))="12","MBA(E)",IF((MID(E1513,5,2))="14","MBA",IF((MID(E1513,5,2))="15","CSE",IF((MID(E1513,5,2))="16","CIS",IF((MID(E1513,5,2))="17","MS-MIS",IF((MID(E1513,5,2))="18","B.COM",IF((MID(E1513,5,2))="19","ETE",IF((MID(E1513,5,2))="20","CS",IF((MID(E1513,5,2))="21","MA-ENG(P)",IF((MID(E1513,5,2))="22","MA-ENG(F)",IF((MID(E1513,5,2))="23","TE",IF((MID(E1513,5,2))="24","JMC",IF((MID(E1513,5,2))="25","MS-CSE",IF((MID(E1513,5,2))="26","LLB(H)",IF((MID(E1513,5,2))="27","BRE",IF((MID(E1513,5,2))="28","MSS-JMC",IF((MID(E1513,5,2))="29","PHARMACY",IF((MID(E1513,5,2))="30","ESDM",IF((MID(E1513,5,2))="31","MS-ETE",IF((MID(E1513,5,2))="32","MS-TE",IF((MID(E1513,5,2))="33","EEE",IF((MID(E1513,5,2))="34","NFE",IF((MID(E1513,5,2))="35","SWE",IF((MID(E1513,5,2))="36","LLB(P)",IF((MID(E1513,5,2))="37","LLM(Pre)",IF((MID(E1513,5,2))="38","LLM(F)",IF((MID(E1513,5,2))="39","ICT",IF((MID(E1513,5,2))="40","MTCA",IF((MID(E1513,5,2))="41","MS-PH",IF((MID(E1513,5,2))="42","ARCH",IF((MID(E1513,5,2))="43","THM",IF((MID(E1513,5,2))="44","MS-SWE",IF((MID(E1513,5,2))="45","ENTRE",IF((MID(E1513,5,2))="46","M-PHARM",IF((MID(E1513,5,2))="47","CIVIL-ENG",0)))))))))))))))))))))))))))))))))))))</f>
        <v/>
      </c>
      <c r="G1513" s="90">
        <f>IF((LEFT(E1513,3))="063","Fall-2006",IF((LEFT(E1513,3))="071","Spring-2007",IF((LEFT(E1513,3))="072","Summer-2007",IF((LEFT(E1513,3))="073","Fall-2007",IF((LEFT(E1513,3))="081","Spring-2008",IF((LEFT(E1513,3))="082","Summer-2008",IF((LEFT(E1513,3))="083","Fall-2008",IF((LEFT(E1513,3))="091","Spring-2009",IF((LEFT(E1513,3))="092","Summer-2009",IF((LEFT(E1513,3))="093","Fall-2009",IF((LEFT(E1513,3))="101","Spring-2010",IF((LEFT(E1513,3))="102","Summer-2010",IF((LEFT(E1513,3))="103","Fall-2010",IF((LEFT(E1513,3))="111","Spring-2011",IF((LEFT(E1513,3))="112","Summer-2011",IF((LEFT(E1513,3))="113","Fall-2011",IF((LEFT(E1513,3))="121","Spring-2012",IF((LEFT(E1513,3))="122","Summer-2012",IF((LEFT(E1513,3))="123","Fall-2012",IF((LEFT(E1513,3))="131","Spring-2013",IF((LEFT(E1513,3))="132","Summer-2013",IF((LEFT(E1513,3))="133","Fall-2013",IF((LEFT(E1513,3))="141","Spring-2014",IF((LEFT(E1513,3))="142","Summer-2014",IF((LEFT(E1513,3))="143","Fall-2014",0)))))))))))))))))))))))))</f>
        <v/>
      </c>
      <c r="H1513" s="77" t="inlineStr">
        <is>
          <t>Spring 2015</t>
        </is>
      </c>
      <c r="I1513" s="77" t="inlineStr">
        <is>
          <t>Beta-Tech Eng.</t>
        </is>
      </c>
      <c r="J1513" s="77" t="inlineStr">
        <is>
          <t>Asst. Eng.</t>
        </is>
      </c>
      <c r="K1513" s="77" t="inlineStr">
        <is>
          <t>Square Hospital, Bir Uttam
Nuruzzaman Sarak, Level-6,
Dhaka</t>
        </is>
      </c>
      <c r="L1513" s="77" t="inlineStr">
        <is>
          <t>Vill: Julshuka Kumudgonj, 
PO: Shamgong, PS:
Purbadhala, Netrokona</t>
        </is>
      </c>
      <c r="M1513" s="95" t="n">
        <v>8801919862323</v>
      </c>
      <c r="N1513" s="77" t="inlineStr">
        <is>
          <t>anamul.anamul.anamul@gmail.com</t>
        </is>
      </c>
    </row>
    <row customHeight="1" ht="12.75" r="1514" s="161">
      <c r="A1514" s="84" t="n"/>
      <c r="B1514" s="85" t="n">
        <v>1517</v>
      </c>
      <c r="C1514" s="77" t="n"/>
      <c r="D1514" s="98" t="inlineStr">
        <is>
          <t>Md. Tareq Aziz</t>
        </is>
      </c>
      <c r="E1514" s="98" t="inlineStr">
        <is>
          <t>111-11-1942</t>
        </is>
      </c>
      <c r="F1514" s="49">
        <f>IF((MID(E1514,5,2))="10","ENG",IF((MID(E1514,5,2))="11","BBA",IF((MID(E1514,5,2))="12","MBA(E)",IF((MID(E1514,5,2))="14","MBA",IF((MID(E1514,5,2))="15","CSE",IF((MID(E1514,5,2))="16","CIS",IF((MID(E1514,5,2))="17","MS-MIS",IF((MID(E1514,5,2))="18","B.COM",IF((MID(E1514,5,2))="19","ETE",IF((MID(E1514,5,2))="20","CS",IF((MID(E1514,5,2))="21","MA-ENG(P)",IF((MID(E1514,5,2))="22","MA-ENG(F)",IF((MID(E1514,5,2))="23","TE",IF((MID(E1514,5,2))="24","JMC",IF((MID(E1514,5,2))="25","MS-CSE",IF((MID(E1514,5,2))="26","LLB(H)",IF((MID(E1514,5,2))="27","BRE",IF((MID(E1514,5,2))="28","MSS-JMC",IF((MID(E1514,5,2))="29","PHARMACY",IF((MID(E1514,5,2))="30","ESDM",IF((MID(E1514,5,2))="31","MS-ETE",IF((MID(E1514,5,2))="32","MS-TE",IF((MID(E1514,5,2))="33","EEE",IF((MID(E1514,5,2))="34","NFE",IF((MID(E1514,5,2))="35","SWE",IF((MID(E1514,5,2))="36","LLB(P)",IF((MID(E1514,5,2))="37","LLM(Pre)",IF((MID(E1514,5,2))="38","LLM(F)",IF((MID(E1514,5,2))="39","ICT",IF((MID(E1514,5,2))="40","MTCA",IF((MID(E1514,5,2))="41","MS-PH",IF((MID(E1514,5,2))="42","ARCH",IF((MID(E1514,5,2))="43","THM",IF((MID(E1514,5,2))="44","MS-SWE",IF((MID(E1514,5,2))="45","ENTRE",IF((MID(E1514,5,2))="46","M-PHARM",IF((MID(E1514,5,2))="47","CIVIL-ENG",0)))))))))))))))))))))))))))))))))))))</f>
        <v/>
      </c>
      <c r="G1514" s="90">
        <f>IF((LEFT(E1514,3))="063","Fall-2006",IF((LEFT(E1514,3))="071","Spring-2007",IF((LEFT(E1514,3))="072","Summer-2007",IF((LEFT(E1514,3))="073","Fall-2007",IF((LEFT(E1514,3))="081","Spring-2008",IF((LEFT(E1514,3))="082","Summer-2008",IF((LEFT(E1514,3))="083","Fall-2008",IF((LEFT(E1514,3))="091","Spring-2009",IF((LEFT(E1514,3))="092","Summer-2009",IF((LEFT(E1514,3))="093","Fall-2009",IF((LEFT(E1514,3))="101","Spring-2010",IF((LEFT(E1514,3))="102","Summer-2010",IF((LEFT(E1514,3))="103","Fall-2010",IF((LEFT(E1514,3))="111","Spring-2011",IF((LEFT(E1514,3))="112","Summer-2011",IF((LEFT(E1514,3))="113","Fall-2011",IF((LEFT(E1514,3))="121","Spring-2012",IF((LEFT(E1514,3))="122","Summer-2012",IF((LEFT(E1514,3))="123","Fall-2012",IF((LEFT(E1514,3))="131","Spring-2013",IF((LEFT(E1514,3))="132","Summer-2013",IF((LEFT(E1514,3))="133","Fall-2013",IF((LEFT(E1514,3))="141","Spring-2014",IF((LEFT(E1514,3))="142","Summer-2014",IF((LEFT(E1514,3))="143","Fall-2014",0)))))))))))))))))))))))))</f>
        <v/>
      </c>
      <c r="H1514" s="77" t="inlineStr">
        <is>
          <t>Spring 2014</t>
        </is>
      </c>
      <c r="I1514" s="77" t="inlineStr">
        <is>
          <t>-</t>
        </is>
      </c>
      <c r="J1514" s="77" t="inlineStr">
        <is>
          <t>-</t>
        </is>
      </c>
      <c r="K1514" s="77" t="inlineStr">
        <is>
          <t>43/2, 3rd Floor, Shukrabad
Dhanmondi, Dhaka</t>
        </is>
      </c>
      <c r="L1514" s="77" t="inlineStr">
        <is>
          <t>Vill; Karbondo, PO:
Mohamaya, PS: Matlab
Chandpur</t>
        </is>
      </c>
      <c r="M1514" s="95" t="n">
        <v>8801970450470</v>
      </c>
      <c r="N1514" s="77" t="inlineStr">
        <is>
          <t>tareqaziz66@live.com</t>
        </is>
      </c>
    </row>
    <row customHeight="1" ht="12.75" r="1515" s="161">
      <c r="A1515" s="84" t="n"/>
      <c r="B1515" s="85" t="n">
        <v>1518</v>
      </c>
      <c r="C1515" s="77" t="n"/>
      <c r="D1515" s="98" t="inlineStr">
        <is>
          <t>Khan Ibna Nayas</t>
        </is>
      </c>
      <c r="E1515" s="98" t="inlineStr">
        <is>
          <t>103-15-1126</t>
        </is>
      </c>
      <c r="F1515" s="49">
        <f>IF((MID(E1515,5,2))="10","ENG",IF((MID(E1515,5,2))="11","BBA",IF((MID(E1515,5,2))="12","MBA(E)",IF((MID(E1515,5,2))="14","MBA",IF((MID(E1515,5,2))="15","CSE",IF((MID(E1515,5,2))="16","CIS",IF((MID(E1515,5,2))="17","MS-MIS",IF((MID(E1515,5,2))="18","B.COM",IF((MID(E1515,5,2))="19","ETE",IF((MID(E1515,5,2))="20","CS",IF((MID(E1515,5,2))="21","MA-ENG(P)",IF((MID(E1515,5,2))="22","MA-ENG(F)",IF((MID(E1515,5,2))="23","TE",IF((MID(E1515,5,2))="24","JMC",IF((MID(E1515,5,2))="25","MS-CSE",IF((MID(E1515,5,2))="26","LLB(H)",IF((MID(E1515,5,2))="27","BRE",IF((MID(E1515,5,2))="28","MSS-JMC",IF((MID(E1515,5,2))="29","PHARMACY",IF((MID(E1515,5,2))="30","ESDM",IF((MID(E1515,5,2))="31","MS-ETE",IF((MID(E1515,5,2))="32","MS-TE",IF((MID(E1515,5,2))="33","EEE",IF((MID(E1515,5,2))="34","NFE",IF((MID(E1515,5,2))="35","SWE",IF((MID(E1515,5,2))="36","LLB(P)",IF((MID(E1515,5,2))="37","LLM(Pre)",IF((MID(E1515,5,2))="38","LLM(F)",IF((MID(E1515,5,2))="39","ICT",IF((MID(E1515,5,2))="40","MTCA",IF((MID(E1515,5,2))="41","MS-PH",IF((MID(E1515,5,2))="42","ARCH",IF((MID(E1515,5,2))="43","THM",IF((MID(E1515,5,2))="44","MS-SWE",IF((MID(E1515,5,2))="45","ENTRE",IF((MID(E1515,5,2))="46","M-PHARM",IF((MID(E1515,5,2))="47","CIVIL-ENG",0)))))))))))))))))))))))))))))))))))))</f>
        <v/>
      </c>
      <c r="G1515" s="90">
        <f>IF((LEFT(E1515,3))="063","Fall-2006",IF((LEFT(E1515,3))="071","Spring-2007",IF((LEFT(E1515,3))="072","Summer-2007",IF((LEFT(E1515,3))="073","Fall-2007",IF((LEFT(E1515,3))="081","Spring-2008",IF((LEFT(E1515,3))="082","Summer-2008",IF((LEFT(E1515,3))="083","Fall-2008",IF((LEFT(E1515,3))="091","Spring-2009",IF((LEFT(E1515,3))="092","Summer-2009",IF((LEFT(E1515,3))="093","Fall-2009",IF((LEFT(E1515,3))="101","Spring-2010",IF((LEFT(E1515,3))="102","Summer-2010",IF((LEFT(E1515,3))="103","Fall-2010",IF((LEFT(E1515,3))="111","Spring-2011",IF((LEFT(E1515,3))="112","Summer-2011",IF((LEFT(E1515,3))="113","Fall-2011",IF((LEFT(E1515,3))="121","Spring-2012",IF((LEFT(E1515,3))="122","Summer-2012",IF((LEFT(E1515,3))="123","Fall-2012",IF((LEFT(E1515,3))="131","Spring-2013",IF((LEFT(E1515,3))="132","Summer-2013",IF((LEFT(E1515,3))="133","Fall-2013",IF((LEFT(E1515,3))="141","Spring-2014",IF((LEFT(E1515,3))="142","Summer-2014",IF((LEFT(E1515,3))="143","Fall-2014",0)))))))))))))))))))))))))</f>
        <v/>
      </c>
      <c r="H1515" s="77" t="inlineStr">
        <is>
          <t>Summer 2014</t>
        </is>
      </c>
      <c r="I1515" s="77" t="inlineStr">
        <is>
          <t>DIU</t>
        </is>
      </c>
      <c r="J1515" s="77" t="inlineStr">
        <is>
          <t>Research
Associate</t>
        </is>
      </c>
      <c r="K1515" s="77" t="inlineStr">
        <is>
          <t>29/25, Paikpara, Govt, 
Staff Quater, Mirpur-1, Dhaka</t>
        </is>
      </c>
      <c r="L1515" s="77" t="inlineStr">
        <is>
          <t>Vill: Bhattaidhoba, PO: 
Majrah, PS: Kashiqni,
Gopalganj</t>
        </is>
      </c>
      <c r="M1515" s="95" t="n">
        <v>8801924092320</v>
      </c>
      <c r="N1515" s="77" t="inlineStr">
        <is>
          <t>nayas.cse@gmail.com</t>
        </is>
      </c>
    </row>
    <row customHeight="1" ht="12.75" r="1516" s="161">
      <c r="A1516" s="84" t="n"/>
      <c r="B1516" s="85" t="n">
        <v>1519</v>
      </c>
      <c r="C1516" s="77" t="n"/>
      <c r="D1516" s="98" t="inlineStr">
        <is>
          <t>Md. Alif-Uz-Zaman</t>
        </is>
      </c>
      <c r="E1516" s="98" t="inlineStr">
        <is>
          <t>101-15-913</t>
        </is>
      </c>
      <c r="F1516" s="49">
        <f>IF((MID(E1516,5,2))="10","ENG",IF((MID(E1516,5,2))="11","BBA",IF((MID(E1516,5,2))="12","MBA(E)",IF((MID(E1516,5,2))="14","MBA",IF((MID(E1516,5,2))="15","CSE",IF((MID(E1516,5,2))="16","CIS",IF((MID(E1516,5,2))="17","MS-MIS",IF((MID(E1516,5,2))="18","B.COM",IF((MID(E1516,5,2))="19","ETE",IF((MID(E1516,5,2))="20","CS",IF((MID(E1516,5,2))="21","MA-ENG(P)",IF((MID(E1516,5,2))="22","MA-ENG(F)",IF((MID(E1516,5,2))="23","TE",IF((MID(E1516,5,2))="24","JMC",IF((MID(E1516,5,2))="25","MS-CSE",IF((MID(E1516,5,2))="26","LLB(H)",IF((MID(E1516,5,2))="27","BRE",IF((MID(E1516,5,2))="28","MSS-JMC",IF((MID(E1516,5,2))="29","PHARMACY",IF((MID(E1516,5,2))="30","ESDM",IF((MID(E1516,5,2))="31","MS-ETE",IF((MID(E1516,5,2))="32","MS-TE",IF((MID(E1516,5,2))="33","EEE",IF((MID(E1516,5,2))="34","NFE",IF((MID(E1516,5,2))="35","SWE",IF((MID(E1516,5,2))="36","LLB(P)",IF((MID(E1516,5,2))="37","LLM(Pre)",IF((MID(E1516,5,2))="38","LLM(F)",IF((MID(E1516,5,2))="39","ICT",IF((MID(E1516,5,2))="40","MTCA",IF((MID(E1516,5,2))="41","MS-PH",IF((MID(E1516,5,2))="42","ARCH",IF((MID(E1516,5,2))="43","THM",IF((MID(E1516,5,2))="44","MS-SWE",IF((MID(E1516,5,2))="45","ENTRE",IF((MID(E1516,5,2))="46","M-PHARM",IF((MID(E1516,5,2))="47","CIVIL-ENG",0)))))))))))))))))))))))))))))))))))))</f>
        <v/>
      </c>
      <c r="G1516" s="90">
        <f>IF((LEFT(E1516,3))="063","Fall-2006",IF((LEFT(E1516,3))="071","Spring-2007",IF((LEFT(E1516,3))="072","Summer-2007",IF((LEFT(E1516,3))="073","Fall-2007",IF((LEFT(E1516,3))="081","Spring-2008",IF((LEFT(E1516,3))="082","Summer-2008",IF((LEFT(E1516,3))="083","Fall-2008",IF((LEFT(E1516,3))="091","Spring-2009",IF((LEFT(E1516,3))="092","Summer-2009",IF((LEFT(E1516,3))="093","Fall-2009",IF((LEFT(E1516,3))="101","Spring-2010",IF((LEFT(E1516,3))="102","Summer-2010",IF((LEFT(E1516,3))="103","Fall-2010",IF((LEFT(E1516,3))="111","Spring-2011",IF((LEFT(E1516,3))="112","Summer-2011",IF((LEFT(E1516,3))="113","Fall-2011",IF((LEFT(E1516,3))="121","Spring-2012",IF((LEFT(E1516,3))="122","Summer-2012",IF((LEFT(E1516,3))="123","Fall-2012",IF((LEFT(E1516,3))="131","Spring-2013",IF((LEFT(E1516,3))="132","Summer-2013",IF((LEFT(E1516,3))="133","Fall-2013",IF((LEFT(E1516,3))="141","Spring-2014",IF((LEFT(E1516,3))="142","Summer-2014",IF((LEFT(E1516,3))="143","Fall-2014",0)))))))))))))))))))))))))</f>
        <v/>
      </c>
      <c r="H1516" s="77" t="inlineStr">
        <is>
          <t>Summer 2014</t>
        </is>
      </c>
      <c r="I1516" s="77" t="inlineStr">
        <is>
          <t>FKN Group</t>
        </is>
      </c>
      <c r="J1516" s="77" t="inlineStr">
        <is>
          <t xml:space="preserve">Executive </t>
        </is>
      </c>
      <c r="K1516" s="77" t="inlineStr">
        <is>
          <t>35/A/1/A, R# 15, Janata
Housing, Shah Ali Bag, 
Mirpur-1, Dhaka-1216</t>
        </is>
      </c>
      <c r="L1516" s="77" t="inlineStr">
        <is>
          <t>Vill: Rahamatganj, 2nd Lane
PO, PS &amp; Dist; Sirajgonj</t>
        </is>
      </c>
      <c r="M1516" s="95" t="n">
        <v>8801680842287</v>
      </c>
      <c r="N1516" s="77" t="inlineStr">
        <is>
          <t>alif_cse@yahoo.com</t>
        </is>
      </c>
    </row>
    <row customHeight="1" ht="12.75" r="1517" s="161">
      <c r="A1517" s="84" t="n"/>
      <c r="B1517" s="85" t="n">
        <v>1520</v>
      </c>
      <c r="C1517" s="77" t="n"/>
      <c r="D1517" s="98" t="inlineStr">
        <is>
          <t>Md. Alamgir Hossain</t>
        </is>
      </c>
      <c r="E1517" s="98" t="inlineStr">
        <is>
          <t>111-23-2430</t>
        </is>
      </c>
      <c r="F1517" s="49">
        <f>IF((MID(E1517,5,2))="10","ENG",IF((MID(E1517,5,2))="11","BBA",IF((MID(E1517,5,2))="12","MBA(E)",IF((MID(E1517,5,2))="14","MBA",IF((MID(E1517,5,2))="15","CSE",IF((MID(E1517,5,2))="16","CIS",IF((MID(E1517,5,2))="17","MS-MIS",IF((MID(E1517,5,2))="18","B.COM",IF((MID(E1517,5,2))="19","ETE",IF((MID(E1517,5,2))="20","CS",IF((MID(E1517,5,2))="21","MA-ENG(P)",IF((MID(E1517,5,2))="22","MA-ENG(F)",IF((MID(E1517,5,2))="23","TE",IF((MID(E1517,5,2))="24","JMC",IF((MID(E1517,5,2))="25","MS-CSE",IF((MID(E1517,5,2))="26","LLB(H)",IF((MID(E1517,5,2))="27","BRE",IF((MID(E1517,5,2))="28","MSS-JMC",IF((MID(E1517,5,2))="29","PHARMACY",IF((MID(E1517,5,2))="30","ESDM",IF((MID(E1517,5,2))="31","MS-ETE",IF((MID(E1517,5,2))="32","MS-TE",IF((MID(E1517,5,2))="33","EEE",IF((MID(E1517,5,2))="34","NFE",IF((MID(E1517,5,2))="35","SWE",IF((MID(E1517,5,2))="36","LLB(P)",IF((MID(E1517,5,2))="37","LLM(Pre)",IF((MID(E1517,5,2))="38","LLM(F)",IF((MID(E1517,5,2))="39","ICT",IF((MID(E1517,5,2))="40","MTCA",IF((MID(E1517,5,2))="41","MS-PH",IF((MID(E1517,5,2))="42","ARCH",IF((MID(E1517,5,2))="43","THM",IF((MID(E1517,5,2))="44","MS-SWE",IF((MID(E1517,5,2))="45","ENTRE",IF((MID(E1517,5,2))="46","M-PHARM",IF((MID(E1517,5,2))="47","CIVIL-ENG",0)))))))))))))))))))))))))))))))))))))</f>
        <v/>
      </c>
      <c r="G1517" s="90">
        <f>IF((LEFT(E1517,3))="063","Fall-2006",IF((LEFT(E1517,3))="071","Spring-2007",IF((LEFT(E1517,3))="072","Summer-2007",IF((LEFT(E1517,3))="073","Fall-2007",IF((LEFT(E1517,3))="081","Spring-2008",IF((LEFT(E1517,3))="082","Summer-2008",IF((LEFT(E1517,3))="083","Fall-2008",IF((LEFT(E1517,3))="091","Spring-2009",IF((LEFT(E1517,3))="092","Summer-2009",IF((LEFT(E1517,3))="093","Fall-2009",IF((LEFT(E1517,3))="101","Spring-2010",IF((LEFT(E1517,3))="102","Summer-2010",IF((LEFT(E1517,3))="103","Fall-2010",IF((LEFT(E1517,3))="111","Spring-2011",IF((LEFT(E1517,3))="112","Summer-2011",IF((LEFT(E1517,3))="113","Fall-2011",IF((LEFT(E1517,3))="121","Spring-2012",IF((LEFT(E1517,3))="122","Summer-2012",IF((LEFT(E1517,3))="123","Fall-2012",IF((LEFT(E1517,3))="131","Spring-2013",IF((LEFT(E1517,3))="132","Summer-2013",IF((LEFT(E1517,3))="133","Fall-2013",IF((LEFT(E1517,3))="141","Spring-2014",IF((LEFT(E1517,3))="142","Summer-2014",IF((LEFT(E1517,3))="143","Fall-2014",0)))))))))))))))))))))))))</f>
        <v/>
      </c>
      <c r="H1517" s="77" t="inlineStr">
        <is>
          <t>Spring 2015</t>
        </is>
      </c>
      <c r="I1517" s="77" t="inlineStr">
        <is>
          <t>Apex Febrics Ltd.</t>
        </is>
      </c>
      <c r="J1517" s="77" t="inlineStr">
        <is>
          <t>Production 
Officer</t>
        </is>
      </c>
      <c r="K1517" s="77" t="inlineStr">
        <is>
          <t>Shafipur Bazar,
Gazipur</t>
        </is>
      </c>
      <c r="L1517" s="77" t="inlineStr">
        <is>
          <t>Vill: Kafuria, PO, PS &amp;
Dist: Natore</t>
        </is>
      </c>
      <c r="M1517" s="95" t="n">
        <v>8801704641188</v>
      </c>
      <c r="N1517" s="77" t="inlineStr">
        <is>
          <t>rdrarmr@gmail.com</t>
        </is>
      </c>
    </row>
    <row customHeight="1" ht="12.75" r="1518" s="161">
      <c r="A1518" s="84" t="n"/>
      <c r="B1518" s="85" t="n">
        <v>1521</v>
      </c>
      <c r="C1518" s="77" t="n"/>
      <c r="D1518" s="98" t="inlineStr">
        <is>
          <t>Md. Anaf Faiaj</t>
        </is>
      </c>
      <c r="E1518" s="98" t="inlineStr">
        <is>
          <t>111-23-2534</t>
        </is>
      </c>
      <c r="F1518" s="49">
        <f>IF((MID(E1518,5,2))="10","ENG",IF((MID(E1518,5,2))="11","BBA",IF((MID(E1518,5,2))="12","MBA(E)",IF((MID(E1518,5,2))="14","MBA",IF((MID(E1518,5,2))="15","CSE",IF((MID(E1518,5,2))="16","CIS",IF((MID(E1518,5,2))="17","MS-MIS",IF((MID(E1518,5,2))="18","B.COM",IF((MID(E1518,5,2))="19","ETE",IF((MID(E1518,5,2))="20","CS",IF((MID(E1518,5,2))="21","MA-ENG(P)",IF((MID(E1518,5,2))="22","MA-ENG(F)",IF((MID(E1518,5,2))="23","TE",IF((MID(E1518,5,2))="24","JMC",IF((MID(E1518,5,2))="25","MS-CSE",IF((MID(E1518,5,2))="26","LLB(H)",IF((MID(E1518,5,2))="27","BRE",IF((MID(E1518,5,2))="28","MSS-JMC",IF((MID(E1518,5,2))="29","PHARMACY",IF((MID(E1518,5,2))="30","ESDM",IF((MID(E1518,5,2))="31","MS-ETE",IF((MID(E1518,5,2))="32","MS-TE",IF((MID(E1518,5,2))="33","EEE",IF((MID(E1518,5,2))="34","NFE",IF((MID(E1518,5,2))="35","SWE",IF((MID(E1518,5,2))="36","LLB(P)",IF((MID(E1518,5,2))="37","LLM(Pre)",IF((MID(E1518,5,2))="38","LLM(F)",IF((MID(E1518,5,2))="39","ICT",IF((MID(E1518,5,2))="40","MTCA",IF((MID(E1518,5,2))="41","MS-PH",IF((MID(E1518,5,2))="42","ARCH",IF((MID(E1518,5,2))="43","THM",IF((MID(E1518,5,2))="44","MS-SWE",IF((MID(E1518,5,2))="45","ENTRE",IF((MID(E1518,5,2))="46","M-PHARM",IF((MID(E1518,5,2))="47","CIVIL-ENG",0)))))))))))))))))))))))))))))))))))))</f>
        <v/>
      </c>
      <c r="G1518" s="90">
        <f>IF((LEFT(E1518,3))="063","Fall-2006",IF((LEFT(E1518,3))="071","Spring-2007",IF((LEFT(E1518,3))="072","Summer-2007",IF((LEFT(E1518,3))="073","Fall-2007",IF((LEFT(E1518,3))="081","Spring-2008",IF((LEFT(E1518,3))="082","Summer-2008",IF((LEFT(E1518,3))="083","Fall-2008",IF((LEFT(E1518,3))="091","Spring-2009",IF((LEFT(E1518,3))="092","Summer-2009",IF((LEFT(E1518,3))="093","Fall-2009",IF((LEFT(E1518,3))="101","Spring-2010",IF((LEFT(E1518,3))="102","Summer-2010",IF((LEFT(E1518,3))="103","Fall-2010",IF((LEFT(E1518,3))="111","Spring-2011",IF((LEFT(E1518,3))="112","Summer-2011",IF((LEFT(E1518,3))="113","Fall-2011",IF((LEFT(E1518,3))="121","Spring-2012",IF((LEFT(E1518,3))="122","Summer-2012",IF((LEFT(E1518,3))="123","Fall-2012",IF((LEFT(E1518,3))="131","Spring-2013",IF((LEFT(E1518,3))="132","Summer-2013",IF((LEFT(E1518,3))="133","Fall-2013",IF((LEFT(E1518,3))="141","Spring-2014",IF((LEFT(E1518,3))="142","Summer-2014",IF((LEFT(E1518,3))="143","Fall-2014",0)))))))))))))))))))))))))</f>
        <v/>
      </c>
      <c r="H1518" s="77" t="inlineStr">
        <is>
          <t>Spring 2015</t>
        </is>
      </c>
      <c r="I1518" s="77" t="inlineStr">
        <is>
          <t>Agami Washing
Ltd.</t>
        </is>
      </c>
      <c r="J1518" s="77" t="inlineStr">
        <is>
          <t>Production 
Officer</t>
        </is>
      </c>
      <c r="K1518" s="77" t="inlineStr">
        <is>
          <t>Chandra, Gazipur</t>
        </is>
      </c>
      <c r="L1518" s="77" t="inlineStr">
        <is>
          <t>Vill: Jagonnatpur, PO:
Singhajhuly, Chowgacha,
Jessore</t>
        </is>
      </c>
      <c r="M1518" s="95" t="n">
        <v>8801764731946</v>
      </c>
      <c r="N1518" s="77" t="inlineStr">
        <is>
          <t>anaftex11@gmail.com</t>
        </is>
      </c>
    </row>
    <row customHeight="1" ht="12.75" r="1519" s="161">
      <c r="A1519" s="84" t="n"/>
      <c r="B1519" s="85" t="n">
        <v>1522</v>
      </c>
      <c r="C1519" s="77" t="n"/>
      <c r="D1519" s="98" t="inlineStr">
        <is>
          <t>Ayesha Ahmed</t>
        </is>
      </c>
      <c r="E1519" s="98" t="inlineStr">
        <is>
          <t>113-23-2638</t>
        </is>
      </c>
      <c r="F1519" s="49">
        <f>IF((MID(E1519,5,2))="10","ENG",IF((MID(E1519,5,2))="11","BBA",IF((MID(E1519,5,2))="12","MBA(E)",IF((MID(E1519,5,2))="14","MBA",IF((MID(E1519,5,2))="15","CSE",IF((MID(E1519,5,2))="16","CIS",IF((MID(E1519,5,2))="17","MS-MIS",IF((MID(E1519,5,2))="18","B.COM",IF((MID(E1519,5,2))="19","ETE",IF((MID(E1519,5,2))="20","CS",IF((MID(E1519,5,2))="21","MA-ENG(P)",IF((MID(E1519,5,2))="22","MA-ENG(F)",IF((MID(E1519,5,2))="23","TE",IF((MID(E1519,5,2))="24","JMC",IF((MID(E1519,5,2))="25","MS-CSE",IF((MID(E1519,5,2))="26","LLB(H)",IF((MID(E1519,5,2))="27","BRE",IF((MID(E1519,5,2))="28","MSS-JMC",IF((MID(E1519,5,2))="29","PHARMACY",IF((MID(E1519,5,2))="30","ESDM",IF((MID(E1519,5,2))="31","MS-ETE",IF((MID(E1519,5,2))="32","MS-TE",IF((MID(E1519,5,2))="33","EEE",IF((MID(E1519,5,2))="34","NFE",IF((MID(E1519,5,2))="35","SWE",IF((MID(E1519,5,2))="36","LLB(P)",IF((MID(E1519,5,2))="37","LLM(Pre)",IF((MID(E1519,5,2))="38","LLM(F)",IF((MID(E1519,5,2))="39","ICT",IF((MID(E1519,5,2))="40","MTCA",IF((MID(E1519,5,2))="41","MS-PH",IF((MID(E1519,5,2))="42","ARCH",IF((MID(E1519,5,2))="43","THM",IF((MID(E1519,5,2))="44","MS-SWE",IF((MID(E1519,5,2))="45","ENTRE",IF((MID(E1519,5,2))="46","M-PHARM",IF((MID(E1519,5,2))="47","CIVIL-ENG",0)))))))))))))))))))))))))))))))))))))</f>
        <v/>
      </c>
      <c r="G1519" s="90">
        <f>IF((LEFT(E1519,3))="063","Fall-2006",IF((LEFT(E1519,3))="071","Spring-2007",IF((LEFT(E1519,3))="072","Summer-2007",IF((LEFT(E1519,3))="073","Fall-2007",IF((LEFT(E1519,3))="081","Spring-2008",IF((LEFT(E1519,3))="082","Summer-2008",IF((LEFT(E1519,3))="083","Fall-2008",IF((LEFT(E1519,3))="091","Spring-2009",IF((LEFT(E1519,3))="092","Summer-2009",IF((LEFT(E1519,3))="093","Fall-2009",IF((LEFT(E1519,3))="101","Spring-2010",IF((LEFT(E1519,3))="102","Summer-2010",IF((LEFT(E1519,3))="103","Fall-2010",IF((LEFT(E1519,3))="111","Spring-2011",IF((LEFT(E1519,3))="112","Summer-2011",IF((LEFT(E1519,3))="113","Fall-2011",IF((LEFT(E1519,3))="121","Spring-2012",IF((LEFT(E1519,3))="122","Summer-2012",IF((LEFT(E1519,3))="123","Fall-2012",IF((LEFT(E1519,3))="131","Spring-2013",IF((LEFT(E1519,3))="132","Summer-2013",IF((LEFT(E1519,3))="133","Fall-2013",IF((LEFT(E1519,3))="141","Spring-2014",IF((LEFT(E1519,3))="142","Summer-2014",IF((LEFT(E1519,3))="143","Fall-2014",0)))))))))))))))))))))))))</f>
        <v/>
      </c>
      <c r="H1519" s="77" t="inlineStr">
        <is>
          <t>Summer 2015</t>
        </is>
      </c>
      <c r="I1519" s="77" t="inlineStr">
        <is>
          <t>-</t>
        </is>
      </c>
      <c r="J1519" s="77" t="inlineStr">
        <is>
          <t>-</t>
        </is>
      </c>
      <c r="K1519" s="77" t="inlineStr">
        <is>
          <t>Chowdhury Bari,
Narayanganj</t>
        </is>
      </c>
      <c r="L1519" s="77" t="inlineStr">
        <is>
          <t>Chowdhury Bari,
Narayanganj</t>
        </is>
      </c>
      <c r="M1519" s="95" t="n">
        <v>8801683534127</v>
      </c>
      <c r="N1519" s="77" t="inlineStr">
        <is>
          <t>ayeshareza30@gmail.com</t>
        </is>
      </c>
    </row>
    <row customHeight="1" ht="12.75" r="1520" s="161">
      <c r="A1520" s="84" t="n"/>
      <c r="B1520" s="85" t="n">
        <v>1523</v>
      </c>
      <c r="C1520" s="77" t="n"/>
      <c r="D1520" s="98" t="inlineStr">
        <is>
          <t>Sadman Ahmed</t>
        </is>
      </c>
      <c r="E1520" s="98" t="inlineStr">
        <is>
          <t>093-11-1217</t>
        </is>
      </c>
      <c r="F1520" s="49">
        <f>IF((MID(E1520,5,2))="10","ENG",IF((MID(E1520,5,2))="11","BBA",IF((MID(E1520,5,2))="12","MBA(E)",IF((MID(E1520,5,2))="14","MBA",IF((MID(E1520,5,2))="15","CSE",IF((MID(E1520,5,2))="16","CIS",IF((MID(E1520,5,2))="17","MS-MIS",IF((MID(E1520,5,2))="18","B.COM",IF((MID(E1520,5,2))="19","ETE",IF((MID(E1520,5,2))="20","CS",IF((MID(E1520,5,2))="21","MA-ENG(P)",IF((MID(E1520,5,2))="22","MA-ENG(F)",IF((MID(E1520,5,2))="23","TE",IF((MID(E1520,5,2))="24","JMC",IF((MID(E1520,5,2))="25","MS-CSE",IF((MID(E1520,5,2))="26","LLB(H)",IF((MID(E1520,5,2))="27","BRE",IF((MID(E1520,5,2))="28","MSS-JMC",IF((MID(E1520,5,2))="29","PHARMACY",IF((MID(E1520,5,2))="30","ESDM",IF((MID(E1520,5,2))="31","MS-ETE",IF((MID(E1520,5,2))="32","MS-TE",IF((MID(E1520,5,2))="33","EEE",IF((MID(E1520,5,2))="34","NFE",IF((MID(E1520,5,2))="35","SWE",IF((MID(E1520,5,2))="36","LLB(P)",IF((MID(E1520,5,2))="37","LLM(Pre)",IF((MID(E1520,5,2))="38","LLM(F)",IF((MID(E1520,5,2))="39","ICT",IF((MID(E1520,5,2))="40","MTCA",IF((MID(E1520,5,2))="41","MS-PH",IF((MID(E1520,5,2))="42","ARCH",IF((MID(E1520,5,2))="43","THM",IF((MID(E1520,5,2))="44","MS-SWE",IF((MID(E1520,5,2))="45","ENTRE",IF((MID(E1520,5,2))="46","M-PHARM",IF((MID(E1520,5,2))="47","CIVIL-ENG",0)))))))))))))))))))))))))))))))))))))</f>
        <v/>
      </c>
      <c r="G1520" s="90">
        <f>IF((LEFT(E1520,3))="063","Fall-2006",IF((LEFT(E1520,3))="071","Spring-2007",IF((LEFT(E1520,3))="072","Summer-2007",IF((LEFT(E1520,3))="073","Fall-2007",IF((LEFT(E1520,3))="081","Spring-2008",IF((LEFT(E1520,3))="082","Summer-2008",IF((LEFT(E1520,3))="083","Fall-2008",IF((LEFT(E1520,3))="091","Spring-2009",IF((LEFT(E1520,3))="092","Summer-2009",IF((LEFT(E1520,3))="093","Fall-2009",IF((LEFT(E1520,3))="101","Spring-2010",IF((LEFT(E1520,3))="102","Summer-2010",IF((LEFT(E1520,3))="103","Fall-2010",IF((LEFT(E1520,3))="111","Spring-2011",IF((LEFT(E1520,3))="112","Summer-2011",IF((LEFT(E1520,3))="113","Fall-2011",IF((LEFT(E1520,3))="121","Spring-2012",IF((LEFT(E1520,3))="122","Summer-2012",IF((LEFT(E1520,3))="123","Fall-2012",IF((LEFT(E1520,3))="131","Spring-2013",IF((LEFT(E1520,3))="132","Summer-2013",IF((LEFT(E1520,3))="133","Fall-2013",IF((LEFT(E1520,3))="141","Spring-2014",IF((LEFT(E1520,3))="142","Summer-2014",IF((LEFT(E1520,3))="143","Fall-2014",0)))))))))))))))))))))))))</f>
        <v/>
      </c>
      <c r="H1520" s="77" t="inlineStr">
        <is>
          <t>Summer 2014</t>
        </is>
      </c>
      <c r="I1520" s="77" t="inlineStr">
        <is>
          <t>United Commercial
Ltd.</t>
        </is>
      </c>
      <c r="J1520" s="77" t="inlineStr">
        <is>
          <t>Airport
Executive</t>
        </is>
      </c>
      <c r="K1520" s="77" t="inlineStr">
        <is>
          <t>205, Sheltech Kheya,
Hatirpool, Dhaka</t>
        </is>
      </c>
      <c r="L1520" s="77" t="inlineStr">
        <is>
          <t>Kahl-East, Munshiganj</t>
        </is>
      </c>
      <c r="M1520" s="95" t="n">
        <v>8801723984398</v>
      </c>
      <c r="N1520" s="77" t="inlineStr">
        <is>
          <t>sadmanturash@gmail.com</t>
        </is>
      </c>
    </row>
    <row customHeight="1" ht="12.75" r="1521" s="161">
      <c r="A1521" s="84" t="n"/>
      <c r="B1521" s="85" t="n">
        <v>1524</v>
      </c>
      <c r="C1521" s="77" t="n"/>
      <c r="D1521" s="98" t="inlineStr">
        <is>
          <t>Md. Mazbah Uddin</t>
        </is>
      </c>
      <c r="E1521" s="98" t="inlineStr">
        <is>
          <t>111-23-2447</t>
        </is>
      </c>
      <c r="F1521" s="49">
        <f>IF((MID(E1521,5,2))="10","ENG",IF((MID(E1521,5,2))="11","BBA",IF((MID(E1521,5,2))="12","MBA(E)",IF((MID(E1521,5,2))="14","MBA",IF((MID(E1521,5,2))="15","CSE",IF((MID(E1521,5,2))="16","CIS",IF((MID(E1521,5,2))="17","MS-MIS",IF((MID(E1521,5,2))="18","B.COM",IF((MID(E1521,5,2))="19","ETE",IF((MID(E1521,5,2))="20","CS",IF((MID(E1521,5,2))="21","MA-ENG(P)",IF((MID(E1521,5,2))="22","MA-ENG(F)",IF((MID(E1521,5,2))="23","TE",IF((MID(E1521,5,2))="24","JMC",IF((MID(E1521,5,2))="25","MS-CSE",IF((MID(E1521,5,2))="26","LLB(H)",IF((MID(E1521,5,2))="27","BRE",IF((MID(E1521,5,2))="28","MSS-JMC",IF((MID(E1521,5,2))="29","PHARMACY",IF((MID(E1521,5,2))="30","ESDM",IF((MID(E1521,5,2))="31","MS-ETE",IF((MID(E1521,5,2))="32","MS-TE",IF((MID(E1521,5,2))="33","EEE",IF((MID(E1521,5,2))="34","NFE",IF((MID(E1521,5,2))="35","SWE",IF((MID(E1521,5,2))="36","LLB(P)",IF((MID(E1521,5,2))="37","LLM(Pre)",IF((MID(E1521,5,2))="38","LLM(F)",IF((MID(E1521,5,2))="39","ICT",IF((MID(E1521,5,2))="40","MTCA",IF((MID(E1521,5,2))="41","MS-PH",IF((MID(E1521,5,2))="42","ARCH",IF((MID(E1521,5,2))="43","THM",IF((MID(E1521,5,2))="44","MS-SWE",IF((MID(E1521,5,2))="45","ENTRE",IF((MID(E1521,5,2))="46","M-PHARM",IF((MID(E1521,5,2))="47","CIVIL-ENG",0)))))))))))))))))))))))))))))))))))))</f>
        <v/>
      </c>
      <c r="G1521" s="90">
        <f>IF((LEFT(E1521,3))="063","Fall-2006",IF((LEFT(E1521,3))="071","Spring-2007",IF((LEFT(E1521,3))="072","Summer-2007",IF((LEFT(E1521,3))="073","Fall-2007",IF((LEFT(E1521,3))="081","Spring-2008",IF((LEFT(E1521,3))="082","Summer-2008",IF((LEFT(E1521,3))="083","Fall-2008",IF((LEFT(E1521,3))="091","Spring-2009",IF((LEFT(E1521,3))="092","Summer-2009",IF((LEFT(E1521,3))="093","Fall-2009",IF((LEFT(E1521,3))="101","Spring-2010",IF((LEFT(E1521,3))="102","Summer-2010",IF((LEFT(E1521,3))="103","Fall-2010",IF((LEFT(E1521,3))="111","Spring-2011",IF((LEFT(E1521,3))="112","Summer-2011",IF((LEFT(E1521,3))="113","Fall-2011",IF((LEFT(E1521,3))="121","Spring-2012",IF((LEFT(E1521,3))="122","Summer-2012",IF((LEFT(E1521,3))="123","Fall-2012",IF((LEFT(E1521,3))="131","Spring-2013",IF((LEFT(E1521,3))="132","Summer-2013",IF((LEFT(E1521,3))="133","Fall-2013",IF((LEFT(E1521,3))="141","Spring-2014",IF((LEFT(E1521,3))="142","Summer-2014",IF((LEFT(E1521,3))="143","Fall-2014",0)))))))))))))))))))))))))</f>
        <v/>
      </c>
      <c r="H1521" s="77" t="inlineStr">
        <is>
          <t>Fall 2014</t>
        </is>
      </c>
      <c r="I1521" s="77" t="inlineStr">
        <is>
          <t>Benevolent Textile
Services</t>
        </is>
      </c>
      <c r="J1521" s="77" t="inlineStr">
        <is>
          <t>Executive Eng.</t>
        </is>
      </c>
      <c r="K1521" s="77" t="inlineStr">
        <is>
          <t>-</t>
        </is>
      </c>
      <c r="L1521" s="77" t="inlineStr">
        <is>
          <t>607/A, Boro Moghbazar</t>
        </is>
      </c>
      <c r="M1521" s="95" t="n">
        <v>8801913780213</v>
      </c>
      <c r="N1521" s="77" t="inlineStr">
        <is>
          <t>-</t>
        </is>
      </c>
    </row>
    <row customHeight="1" ht="12.75" r="1522" s="161">
      <c r="A1522" s="84" t="n"/>
      <c r="B1522" s="85" t="n">
        <v>1525</v>
      </c>
      <c r="C1522" s="77" t="n"/>
      <c r="D1522" s="98" t="inlineStr">
        <is>
          <t>Shahrina Kabir Easha</t>
        </is>
      </c>
      <c r="E1522" s="98" t="inlineStr">
        <is>
          <t>123-15-2101</t>
        </is>
      </c>
      <c r="F1522" s="49">
        <f>IF((MID(E1522,5,2))="10","ENG",IF((MID(E1522,5,2))="11","BBA",IF((MID(E1522,5,2))="12","MBA(E)",IF((MID(E1522,5,2))="14","MBA",IF((MID(E1522,5,2))="15","CSE",IF((MID(E1522,5,2))="16","CIS",IF((MID(E1522,5,2))="17","MS-MIS",IF((MID(E1522,5,2))="18","B.COM",IF((MID(E1522,5,2))="19","ETE",IF((MID(E1522,5,2))="20","CS",IF((MID(E1522,5,2))="21","MA-ENG(P)",IF((MID(E1522,5,2))="22","MA-ENG(F)",IF((MID(E1522,5,2))="23","TE",IF((MID(E1522,5,2))="24","JMC",IF((MID(E1522,5,2))="25","MS-CSE",IF((MID(E1522,5,2))="26","LLB(H)",IF((MID(E1522,5,2))="27","BRE",IF((MID(E1522,5,2))="28","MSS-JMC",IF((MID(E1522,5,2))="29","PHARMACY",IF((MID(E1522,5,2))="30","ESDM",IF((MID(E1522,5,2))="31","MS-ETE",IF((MID(E1522,5,2))="32","MS-TE",IF((MID(E1522,5,2))="33","EEE",IF((MID(E1522,5,2))="34","NFE",IF((MID(E1522,5,2))="35","SWE",IF((MID(E1522,5,2))="36","LLB(P)",IF((MID(E1522,5,2))="37","LLM(Pre)",IF((MID(E1522,5,2))="38","LLM(F)",IF((MID(E1522,5,2))="39","ICT",IF((MID(E1522,5,2))="40","MTCA",IF((MID(E1522,5,2))="41","MS-PH",IF((MID(E1522,5,2))="42","ARCH",IF((MID(E1522,5,2))="43","THM",IF((MID(E1522,5,2))="44","MS-SWE",IF((MID(E1522,5,2))="45","ENTRE",IF((MID(E1522,5,2))="46","M-PHARM",IF((MID(E1522,5,2))="47","CIVIL-ENG",0)))))))))))))))))))))))))))))))))))))</f>
        <v/>
      </c>
      <c r="G1522" s="90">
        <f>IF((LEFT(E1522,3))="063","Fall-2006",IF((LEFT(E1522,3))="071","Spring-2007",IF((LEFT(E1522,3))="072","Summer-2007",IF((LEFT(E1522,3))="073","Fall-2007",IF((LEFT(E1522,3))="081","Spring-2008",IF((LEFT(E1522,3))="082","Summer-2008",IF((LEFT(E1522,3))="083","Fall-2008",IF((LEFT(E1522,3))="091","Spring-2009",IF((LEFT(E1522,3))="092","Summer-2009",IF((LEFT(E1522,3))="093","Fall-2009",IF((LEFT(E1522,3))="101","Spring-2010",IF((LEFT(E1522,3))="102","Summer-2010",IF((LEFT(E1522,3))="103","Fall-2010",IF((LEFT(E1522,3))="111","Spring-2011",IF((LEFT(E1522,3))="112","Summer-2011",IF((LEFT(E1522,3))="113","Fall-2011",IF((LEFT(E1522,3))="121","Spring-2012",IF((LEFT(E1522,3))="122","Summer-2012",IF((LEFT(E1522,3))="123","Fall-2012",IF((LEFT(E1522,3))="131","Spring-2013",IF((LEFT(E1522,3))="132","Summer-2013",IF((LEFT(E1522,3))="133","Fall-2013",IF((LEFT(E1522,3))="141","Spring-2014",IF((LEFT(E1522,3))="142","Summer-2014",IF((LEFT(E1522,3))="143","Fall-2014",0)))))))))))))))))))))))))</f>
        <v/>
      </c>
      <c r="H1522" s="77" t="inlineStr">
        <is>
          <t>Summer 2015</t>
        </is>
      </c>
      <c r="I1522" s="77" t="inlineStr">
        <is>
          <t>Divine Ltd.</t>
        </is>
      </c>
      <c r="J1522" s="77" t="inlineStr">
        <is>
          <t>Executive</t>
        </is>
      </c>
      <c r="K1522" s="77" t="inlineStr">
        <is>
          <t>20/A, Noor Fateh Lane, 
Lalbagh, Dhaka</t>
        </is>
      </c>
      <c r="L1522" s="77" t="inlineStr">
        <is>
          <t>221, Basabati,
Bagerhat</t>
        </is>
      </c>
      <c r="M1522" s="95" t="n">
        <v>8801611084025</v>
      </c>
      <c r="N1522" s="77" t="inlineStr">
        <is>
          <t>shahrina.kabir@gmail.com</t>
        </is>
      </c>
    </row>
    <row customHeight="1" ht="12.75" r="1523" s="161">
      <c r="A1523" s="84" t="n"/>
      <c r="B1523" s="85" t="n">
        <v>1526</v>
      </c>
      <c r="C1523" s="77" t="n"/>
      <c r="D1523" s="98" t="inlineStr">
        <is>
          <t>Md. Mehedi Hasan</t>
        </is>
      </c>
      <c r="E1523" s="98" t="inlineStr">
        <is>
          <t>103-23-2087</t>
        </is>
      </c>
      <c r="F1523" s="49">
        <f>IF((MID(E1523,5,2))="10","ENG",IF((MID(E1523,5,2))="11","BBA",IF((MID(E1523,5,2))="12","MBA(E)",IF((MID(E1523,5,2))="14","MBA",IF((MID(E1523,5,2))="15","CSE",IF((MID(E1523,5,2))="16","CIS",IF((MID(E1523,5,2))="17","MS-MIS",IF((MID(E1523,5,2))="18","B.COM",IF((MID(E1523,5,2))="19","ETE",IF((MID(E1523,5,2))="20","CS",IF((MID(E1523,5,2))="21","MA-ENG(P)",IF((MID(E1523,5,2))="22","MA-ENG(F)",IF((MID(E1523,5,2))="23","TE",IF((MID(E1523,5,2))="24","JMC",IF((MID(E1523,5,2))="25","MS-CSE",IF((MID(E1523,5,2))="26","LLB(H)",IF((MID(E1523,5,2))="27","BRE",IF((MID(E1523,5,2))="28","MSS-JMC",IF((MID(E1523,5,2))="29","PHARMACY",IF((MID(E1523,5,2))="30","ESDM",IF((MID(E1523,5,2))="31","MS-ETE",IF((MID(E1523,5,2))="32","MS-TE",IF((MID(E1523,5,2))="33","EEE",IF((MID(E1523,5,2))="34","NFE",IF((MID(E1523,5,2))="35","SWE",IF((MID(E1523,5,2))="36","LLB(P)",IF((MID(E1523,5,2))="37","LLM(Pre)",IF((MID(E1523,5,2))="38","LLM(F)",IF((MID(E1523,5,2))="39","ICT",IF((MID(E1523,5,2))="40","MTCA",IF((MID(E1523,5,2))="41","MS-PH",IF((MID(E1523,5,2))="42","ARCH",IF((MID(E1523,5,2))="43","THM",IF((MID(E1523,5,2))="44","MS-SWE",IF((MID(E1523,5,2))="45","ENTRE",IF((MID(E1523,5,2))="46","M-PHARM",IF((MID(E1523,5,2))="47","CIVIL-ENG",0)))))))))))))))))))))))))))))))))))))</f>
        <v/>
      </c>
      <c r="G1523" s="90">
        <f>IF((LEFT(E1523,3))="063","Fall-2006",IF((LEFT(E1523,3))="071","Spring-2007",IF((LEFT(E1523,3))="072","Summer-2007",IF((LEFT(E1523,3))="073","Fall-2007",IF((LEFT(E1523,3))="081","Spring-2008",IF((LEFT(E1523,3))="082","Summer-2008",IF((LEFT(E1523,3))="083","Fall-2008",IF((LEFT(E1523,3))="091","Spring-2009",IF((LEFT(E1523,3))="092","Summer-2009",IF((LEFT(E1523,3))="093","Fall-2009",IF((LEFT(E1523,3))="101","Spring-2010",IF((LEFT(E1523,3))="102","Summer-2010",IF((LEFT(E1523,3))="103","Fall-2010",IF((LEFT(E1523,3))="111","Spring-2011",IF((LEFT(E1523,3))="112","Summer-2011",IF((LEFT(E1523,3))="113","Fall-2011",IF((LEFT(E1523,3))="121","Spring-2012",IF((LEFT(E1523,3))="122","Summer-2012",IF((LEFT(E1523,3))="123","Fall-2012",IF((LEFT(E1523,3))="131","Spring-2013",IF((LEFT(E1523,3))="132","Summer-2013",IF((LEFT(E1523,3))="133","Fall-2013",IF((LEFT(E1523,3))="141","Spring-2014",IF((LEFT(E1523,3))="142","Summer-2014",IF((LEFT(E1523,3))="143","Fall-2014",0)))))))))))))))))))))))))</f>
        <v/>
      </c>
      <c r="H1523" s="77" t="inlineStr">
        <is>
          <t>-</t>
        </is>
      </c>
      <c r="I1523" s="77" t="inlineStr">
        <is>
          <t>Sgt Group</t>
        </is>
      </c>
      <c r="J1523" s="77" t="inlineStr">
        <is>
          <t>Customer
Service Asst.</t>
        </is>
      </c>
      <c r="K1523" s="77" t="inlineStr">
        <is>
          <t>-</t>
        </is>
      </c>
      <c r="L1523" s="77" t="inlineStr">
        <is>
          <t>Kacharipara, Kodomtola
Pabna</t>
        </is>
      </c>
      <c r="M1523" s="95" t="n">
        <v>8801715169793</v>
      </c>
      <c r="N1523" s="77" t="inlineStr">
        <is>
          <t>-</t>
        </is>
      </c>
    </row>
    <row customHeight="1" ht="12.75" r="1524" s="161">
      <c r="A1524" s="84" t="n"/>
      <c r="B1524" s="85" t="n">
        <v>1527</v>
      </c>
      <c r="C1524" s="77" t="n"/>
      <c r="D1524" s="98" t="inlineStr">
        <is>
          <t>Sharmin Akter</t>
        </is>
      </c>
      <c r="E1524" s="98" t="inlineStr">
        <is>
          <t>111-11-1801</t>
        </is>
      </c>
      <c r="F1524" s="49">
        <f>IF((MID(E1524,5,2))="10","ENG",IF((MID(E1524,5,2))="11","BBA",IF((MID(E1524,5,2))="12","MBA(E)",IF((MID(E1524,5,2))="14","MBA",IF((MID(E1524,5,2))="15","CSE",IF((MID(E1524,5,2))="16","CIS",IF((MID(E1524,5,2))="17","MS-MIS",IF((MID(E1524,5,2))="18","B.COM",IF((MID(E1524,5,2))="19","ETE",IF((MID(E1524,5,2))="20","CS",IF((MID(E1524,5,2))="21","MA-ENG(P)",IF((MID(E1524,5,2))="22","MA-ENG(F)",IF((MID(E1524,5,2))="23","TE",IF((MID(E1524,5,2))="24","JMC",IF((MID(E1524,5,2))="25","MS-CSE",IF((MID(E1524,5,2))="26","LLB(H)",IF((MID(E1524,5,2))="27","BRE",IF((MID(E1524,5,2))="28","MSS-JMC",IF((MID(E1524,5,2))="29","PHARMACY",IF((MID(E1524,5,2))="30","ESDM",IF((MID(E1524,5,2))="31","MS-ETE",IF((MID(E1524,5,2))="32","MS-TE",IF((MID(E1524,5,2))="33","EEE",IF((MID(E1524,5,2))="34","NFE",IF((MID(E1524,5,2))="35","SWE",IF((MID(E1524,5,2))="36","LLB(P)",IF((MID(E1524,5,2))="37","LLM(Pre)",IF((MID(E1524,5,2))="38","LLM(F)",IF((MID(E1524,5,2))="39","ICT",IF((MID(E1524,5,2))="40","MTCA",IF((MID(E1524,5,2))="41","MS-PH",IF((MID(E1524,5,2))="42","ARCH",IF((MID(E1524,5,2))="43","THM",IF((MID(E1524,5,2))="44","MS-SWE",IF((MID(E1524,5,2))="45","ENTRE",IF((MID(E1524,5,2))="46","M-PHARM",IF((MID(E1524,5,2))="47","CIVIL-ENG",0)))))))))))))))))))))))))))))))))))))</f>
        <v/>
      </c>
      <c r="G1524" s="90">
        <f>IF((LEFT(E1524,3))="063","Fall-2006",IF((LEFT(E1524,3))="071","Spring-2007",IF((LEFT(E1524,3))="072","Summer-2007",IF((LEFT(E1524,3))="073","Fall-2007",IF((LEFT(E1524,3))="081","Spring-2008",IF((LEFT(E1524,3))="082","Summer-2008",IF((LEFT(E1524,3))="083","Fall-2008",IF((LEFT(E1524,3))="091","Spring-2009",IF((LEFT(E1524,3))="092","Summer-2009",IF((LEFT(E1524,3))="093","Fall-2009",IF((LEFT(E1524,3))="101","Spring-2010",IF((LEFT(E1524,3))="102","Summer-2010",IF((LEFT(E1524,3))="103","Fall-2010",IF((LEFT(E1524,3))="111","Spring-2011",IF((LEFT(E1524,3))="112","Summer-2011",IF((LEFT(E1524,3))="113","Fall-2011",IF((LEFT(E1524,3))="121","Spring-2012",IF((LEFT(E1524,3))="122","Summer-2012",IF((LEFT(E1524,3))="123","Fall-2012",IF((LEFT(E1524,3))="131","Spring-2013",IF((LEFT(E1524,3))="132","Summer-2013",IF((LEFT(E1524,3))="133","Fall-2013",IF((LEFT(E1524,3))="141","Spring-2014",IF((LEFT(E1524,3))="142","Summer-2014",IF((LEFT(E1524,3))="143","Fall-2014",0)))))))))))))))))))))))))</f>
        <v/>
      </c>
      <c r="H1524" s="77" t="inlineStr">
        <is>
          <t>Summer 2015</t>
        </is>
      </c>
      <c r="I1524" s="77" t="inlineStr">
        <is>
          <t>-</t>
        </is>
      </c>
      <c r="J1524" s="77" t="inlineStr">
        <is>
          <t>-</t>
        </is>
      </c>
      <c r="K1524" s="77" t="inlineStr">
        <is>
          <t>Line-4, H#98, Block#F, 
Section-11, Mirpur, Dhaka</t>
        </is>
      </c>
      <c r="L1524" s="77" t="inlineStr">
        <is>
          <t>Line-4, H#10, Block#E, 
Section-11, Mirpur, Dhaka</t>
        </is>
      </c>
      <c r="M1524" s="95" t="n">
        <v>8801617180191</v>
      </c>
      <c r="N1524" s="77" t="inlineStr">
        <is>
          <t>sharminaktershormi@gmail.com</t>
        </is>
      </c>
    </row>
    <row customHeight="1" ht="12.75" r="1525" s="161">
      <c r="A1525" s="84" t="n"/>
      <c r="B1525" s="85" t="n">
        <v>1528</v>
      </c>
      <c r="C1525" s="77" t="n"/>
      <c r="D1525" s="98" t="inlineStr">
        <is>
          <t>Maria Afrin</t>
        </is>
      </c>
      <c r="E1525" s="98" t="inlineStr">
        <is>
          <t>121-15-1691</t>
        </is>
      </c>
      <c r="F1525" s="49">
        <f>IF((MID(E1525,5,2))="10","ENG",IF((MID(E1525,5,2))="11","BBA",IF((MID(E1525,5,2))="12","MBA(E)",IF((MID(E1525,5,2))="14","MBA",IF((MID(E1525,5,2))="15","CSE",IF((MID(E1525,5,2))="16","CIS",IF((MID(E1525,5,2))="17","MS-MIS",IF((MID(E1525,5,2))="18","B.COM",IF((MID(E1525,5,2))="19","ETE",IF((MID(E1525,5,2))="20","CS",IF((MID(E1525,5,2))="21","MA-ENG(P)",IF((MID(E1525,5,2))="22","MA-ENG(F)",IF((MID(E1525,5,2))="23","TE",IF((MID(E1525,5,2))="24","JMC",IF((MID(E1525,5,2))="25","MS-CSE",IF((MID(E1525,5,2))="26","LLB(H)",IF((MID(E1525,5,2))="27","BRE",IF((MID(E1525,5,2))="28","MSS-JMC",IF((MID(E1525,5,2))="29","PHARMACY",IF((MID(E1525,5,2))="30","ESDM",IF((MID(E1525,5,2))="31","MS-ETE",IF((MID(E1525,5,2))="32","MS-TE",IF((MID(E1525,5,2))="33","EEE",IF((MID(E1525,5,2))="34","NFE",IF((MID(E1525,5,2))="35","SWE",IF((MID(E1525,5,2))="36","LLB(P)",IF((MID(E1525,5,2))="37","LLM(Pre)",IF((MID(E1525,5,2))="38","LLM(F)",IF((MID(E1525,5,2))="39","ICT",IF((MID(E1525,5,2))="40","MTCA",IF((MID(E1525,5,2))="41","MS-PH",IF((MID(E1525,5,2))="42","ARCH",IF((MID(E1525,5,2))="43","THM",IF((MID(E1525,5,2))="44","MS-SWE",IF((MID(E1525,5,2))="45","ENTRE",IF((MID(E1525,5,2))="46","M-PHARM",IF((MID(E1525,5,2))="47","CIVIL-ENG",0)))))))))))))))))))))))))))))))))))))</f>
        <v/>
      </c>
      <c r="G1525" s="90">
        <f>IF((LEFT(E1525,3))="063","Fall-2006",IF((LEFT(E1525,3))="071","Spring-2007",IF((LEFT(E1525,3))="072","Summer-2007",IF((LEFT(E1525,3))="073","Fall-2007",IF((LEFT(E1525,3))="081","Spring-2008",IF((LEFT(E1525,3))="082","Summer-2008",IF((LEFT(E1525,3))="083","Fall-2008",IF((LEFT(E1525,3))="091","Spring-2009",IF((LEFT(E1525,3))="092","Summer-2009",IF((LEFT(E1525,3))="093","Fall-2009",IF((LEFT(E1525,3))="101","Spring-2010",IF((LEFT(E1525,3))="102","Summer-2010",IF((LEFT(E1525,3))="103","Fall-2010",IF((LEFT(E1525,3))="111","Spring-2011",IF((LEFT(E1525,3))="112","Summer-2011",IF((LEFT(E1525,3))="113","Fall-2011",IF((LEFT(E1525,3))="121","Spring-2012",IF((LEFT(E1525,3))="122","Summer-2012",IF((LEFT(E1525,3))="123","Fall-2012",IF((LEFT(E1525,3))="131","Spring-2013",IF((LEFT(E1525,3))="132","Summer-2013",IF((LEFT(E1525,3))="133","Fall-2013",IF((LEFT(E1525,3))="141","Spring-2014",IF((LEFT(E1525,3))="142","Summer-2014",IF((LEFT(E1525,3))="143","Fall-2014",0)))))))))))))))))))))))))</f>
        <v/>
      </c>
      <c r="H1525" s="77" t="inlineStr">
        <is>
          <t>Summer 2015</t>
        </is>
      </c>
      <c r="I1525" s="77" t="inlineStr">
        <is>
          <t>-</t>
        </is>
      </c>
      <c r="J1525" s="77" t="inlineStr">
        <is>
          <t>-</t>
        </is>
      </c>
      <c r="K1525" s="77" t="inlineStr">
        <is>
          <t>H#1, Kha-1 (5th Floor)R#
7/A, Dhanmondi, Dahka</t>
        </is>
      </c>
      <c r="L1525" s="77" t="inlineStr">
        <is>
          <t>H#2237, Vill:Sultanpur
Naogaon Sadar, Naogaon</t>
        </is>
      </c>
      <c r="M1525" s="95" t="n">
        <v>8801738531777</v>
      </c>
      <c r="N1525" s="77" t="inlineStr">
        <is>
          <t>mariaafrin057@gmail.com</t>
        </is>
      </c>
    </row>
    <row customHeight="1" ht="12.75" r="1526" s="161">
      <c r="A1526" s="84" t="n"/>
      <c r="B1526" s="85" t="n">
        <v>1529</v>
      </c>
      <c r="C1526" s="77" t="n"/>
      <c r="D1526" s="98" t="inlineStr">
        <is>
          <t>Md. Golam Hafiz</t>
        </is>
      </c>
      <c r="E1526" s="98" t="inlineStr">
        <is>
          <t>121-15-1644</t>
        </is>
      </c>
      <c r="F1526" s="49">
        <f>IF((MID(E1526,5,2))="10","ENG",IF((MID(E1526,5,2))="11","BBA",IF((MID(E1526,5,2))="12","MBA(E)",IF((MID(E1526,5,2))="14","MBA",IF((MID(E1526,5,2))="15","CSE",IF((MID(E1526,5,2))="16","CIS",IF((MID(E1526,5,2))="17","MS-MIS",IF((MID(E1526,5,2))="18","B.COM",IF((MID(E1526,5,2))="19","ETE",IF((MID(E1526,5,2))="20","CS",IF((MID(E1526,5,2))="21","MA-ENG(P)",IF((MID(E1526,5,2))="22","MA-ENG(F)",IF((MID(E1526,5,2))="23","TE",IF((MID(E1526,5,2))="24","JMC",IF((MID(E1526,5,2))="25","MS-CSE",IF((MID(E1526,5,2))="26","LLB(H)",IF((MID(E1526,5,2))="27","BRE",IF((MID(E1526,5,2))="28","MSS-JMC",IF((MID(E1526,5,2))="29","PHARMACY",IF((MID(E1526,5,2))="30","ESDM",IF((MID(E1526,5,2))="31","MS-ETE",IF((MID(E1526,5,2))="32","MS-TE",IF((MID(E1526,5,2))="33","EEE",IF((MID(E1526,5,2))="34","NFE",IF((MID(E1526,5,2))="35","SWE",IF((MID(E1526,5,2))="36","LLB(P)",IF((MID(E1526,5,2))="37","LLM(Pre)",IF((MID(E1526,5,2))="38","LLM(F)",IF((MID(E1526,5,2))="39","ICT",IF((MID(E1526,5,2))="40","MTCA",IF((MID(E1526,5,2))="41","MS-PH",IF((MID(E1526,5,2))="42","ARCH",IF((MID(E1526,5,2))="43","THM",IF((MID(E1526,5,2))="44","MS-SWE",IF((MID(E1526,5,2))="45","ENTRE",IF((MID(E1526,5,2))="46","M-PHARM",IF((MID(E1526,5,2))="47","CIVIL-ENG",0)))))))))))))))))))))))))))))))))))))</f>
        <v/>
      </c>
      <c r="G1526" s="90">
        <f>IF((LEFT(E1526,3))="063","Fall-2006",IF((LEFT(E1526,3))="071","Spring-2007",IF((LEFT(E1526,3))="072","Summer-2007",IF((LEFT(E1526,3))="073","Fall-2007",IF((LEFT(E1526,3))="081","Spring-2008",IF((LEFT(E1526,3))="082","Summer-2008",IF((LEFT(E1526,3))="083","Fall-2008",IF((LEFT(E1526,3))="091","Spring-2009",IF((LEFT(E1526,3))="092","Summer-2009",IF((LEFT(E1526,3))="093","Fall-2009",IF((LEFT(E1526,3))="101","Spring-2010",IF((LEFT(E1526,3))="102","Summer-2010",IF((LEFT(E1526,3))="103","Fall-2010",IF((LEFT(E1526,3))="111","Spring-2011",IF((LEFT(E1526,3))="112","Summer-2011",IF((LEFT(E1526,3))="113","Fall-2011",IF((LEFT(E1526,3))="121","Spring-2012",IF((LEFT(E1526,3))="122","Summer-2012",IF((LEFT(E1526,3))="123","Fall-2012",IF((LEFT(E1526,3))="131","Spring-2013",IF((LEFT(E1526,3))="132","Summer-2013",IF((LEFT(E1526,3))="133","Fall-2013",IF((LEFT(E1526,3))="141","Spring-2014",IF((LEFT(E1526,3))="142","Summer-2014",IF((LEFT(E1526,3))="143","Fall-2014",0)))))))))))))))))))))))))</f>
        <v/>
      </c>
      <c r="H1526" s="77" t="inlineStr">
        <is>
          <t>Summer-2015</t>
        </is>
      </c>
      <c r="I1526" s="77" t="inlineStr">
        <is>
          <t>-</t>
        </is>
      </c>
      <c r="J1526" s="77" t="inlineStr">
        <is>
          <t>-</t>
        </is>
      </c>
      <c r="K1526" s="77" t="inlineStr">
        <is>
          <t>76/9C, Jafarabad, Sankar, Dhanmondi, Dhaka.</t>
        </is>
      </c>
      <c r="L1526" s="77" t="inlineStr">
        <is>
          <t>House No-817, Kanaikhali,Natore-6400</t>
        </is>
      </c>
      <c r="M1526" s="101" t="n">
        <v>1723559617</v>
      </c>
      <c r="N1526" s="55" t="inlineStr">
        <is>
          <t>sumonnill40@gmail.com</t>
        </is>
      </c>
    </row>
    <row customHeight="1" ht="12.75" r="1527" s="161">
      <c r="A1527" s="84" t="n"/>
      <c r="B1527" s="85" t="n">
        <v>1530</v>
      </c>
      <c r="C1527" s="77" t="n"/>
      <c r="D1527" s="98" t="inlineStr">
        <is>
          <t>Md. Mahamudul Hassan</t>
        </is>
      </c>
      <c r="E1527" s="98" t="inlineStr">
        <is>
          <t>112-23-2619</t>
        </is>
      </c>
      <c r="F1527" s="49">
        <f>IF((MID(E1527,5,2))="10","ENG",IF((MID(E1527,5,2))="11","BBA",IF((MID(E1527,5,2))="12","MBA(E)",IF((MID(E1527,5,2))="14","MBA",IF((MID(E1527,5,2))="15","CSE",IF((MID(E1527,5,2))="16","CIS",IF((MID(E1527,5,2))="17","MS-MIS",IF((MID(E1527,5,2))="18","B.COM",IF((MID(E1527,5,2))="19","ETE",IF((MID(E1527,5,2))="20","CS",IF((MID(E1527,5,2))="21","MA-ENG(P)",IF((MID(E1527,5,2))="22","MA-ENG(F)",IF((MID(E1527,5,2))="23","TE",IF((MID(E1527,5,2))="24","JMC",IF((MID(E1527,5,2))="25","MS-CSE",IF((MID(E1527,5,2))="26","LLB(H)",IF((MID(E1527,5,2))="27","BRE",IF((MID(E1527,5,2))="28","MSS-JMC",IF((MID(E1527,5,2))="29","PHARMACY",IF((MID(E1527,5,2))="30","ESDM",IF((MID(E1527,5,2))="31","MS-ETE",IF((MID(E1527,5,2))="32","MS-TE",IF((MID(E1527,5,2))="33","EEE",IF((MID(E1527,5,2))="34","NFE",IF((MID(E1527,5,2))="35","SWE",IF((MID(E1527,5,2))="36","LLB(P)",IF((MID(E1527,5,2))="37","LLM(Pre)",IF((MID(E1527,5,2))="38","LLM(F)",IF((MID(E1527,5,2))="39","ICT",IF((MID(E1527,5,2))="40","MTCA",IF((MID(E1527,5,2))="41","MS-PH",IF((MID(E1527,5,2))="42","ARCH",IF((MID(E1527,5,2))="43","THM",IF((MID(E1527,5,2))="44","MS-SWE",IF((MID(E1527,5,2))="45","ENTRE",IF((MID(E1527,5,2))="46","M-PHARM",IF((MID(E1527,5,2))="47","CIVIL-ENG",0)))))))))))))))))))))))))))))))))))))</f>
        <v/>
      </c>
      <c r="G1527" s="90">
        <f>IF((LEFT(E1527,3))="063","Fall-2006",IF((LEFT(E1527,3))="071","Spring-2007",IF((LEFT(E1527,3))="072","Summer-2007",IF((LEFT(E1527,3))="073","Fall-2007",IF((LEFT(E1527,3))="081","Spring-2008",IF((LEFT(E1527,3))="082","Summer-2008",IF((LEFT(E1527,3))="083","Fall-2008",IF((LEFT(E1527,3))="091","Spring-2009",IF((LEFT(E1527,3))="092","Summer-2009",IF((LEFT(E1527,3))="093","Fall-2009",IF((LEFT(E1527,3))="101","Spring-2010",IF((LEFT(E1527,3))="102","Summer-2010",IF((LEFT(E1527,3))="103","Fall-2010",IF((LEFT(E1527,3))="111","Spring-2011",IF((LEFT(E1527,3))="112","Summer-2011",IF((LEFT(E1527,3))="113","Fall-2011",IF((LEFT(E1527,3))="121","Spring-2012",IF((LEFT(E1527,3))="122","Summer-2012",IF((LEFT(E1527,3))="123","Fall-2012",IF((LEFT(E1527,3))="131","Spring-2013",IF((LEFT(E1527,3))="132","Summer-2013",IF((LEFT(E1527,3))="133","Fall-2013",IF((LEFT(E1527,3))="141","Spring-2014",IF((LEFT(E1527,3))="142","Summer-2014",IF((LEFT(E1527,3))="143","Fall-2014",0)))))))))))))))))))))))))</f>
        <v/>
      </c>
      <c r="H1527" s="77" t="inlineStr">
        <is>
          <t>-</t>
        </is>
      </c>
      <c r="I1527" s="77" t="inlineStr">
        <is>
          <t>-</t>
        </is>
      </c>
      <c r="J1527" s="77" t="inlineStr">
        <is>
          <t>IE Officer</t>
        </is>
      </c>
      <c r="K1527" s="77" t="inlineStr">
        <is>
          <t>-</t>
        </is>
      </c>
      <c r="L1527" s="77" t="inlineStr">
        <is>
          <t>Ghasipara, Dinajpur Sadar, Dinjpur.</t>
        </is>
      </c>
      <c r="M1527" s="101" t="n">
        <v>1719346193</v>
      </c>
      <c r="N1527" s="55">
        <f>HYPERLINK("mailto:mithun01719346193@gmail.com","mithun01719346193@gmail.com")</f>
        <v/>
      </c>
    </row>
    <row customHeight="1" ht="12.75" r="1528" s="161">
      <c r="A1528" s="84" t="n"/>
      <c r="B1528" s="85" t="n">
        <v>1531</v>
      </c>
      <c r="C1528" s="77" t="n"/>
      <c r="D1528" s="98" t="inlineStr">
        <is>
          <t>Sharuv Banik</t>
        </is>
      </c>
      <c r="E1528" s="98" t="inlineStr">
        <is>
          <t>111-23-2503</t>
        </is>
      </c>
      <c r="F1528" s="49">
        <f>IF((MID(E1528,5,2))="10","ENG",IF((MID(E1528,5,2))="11","BBA",IF((MID(E1528,5,2))="12","MBA(E)",IF((MID(E1528,5,2))="14","MBA",IF((MID(E1528,5,2))="15","CSE",IF((MID(E1528,5,2))="16","CIS",IF((MID(E1528,5,2))="17","MS-MIS",IF((MID(E1528,5,2))="18","B.COM",IF((MID(E1528,5,2))="19","ETE",IF((MID(E1528,5,2))="20","CS",IF((MID(E1528,5,2))="21","MA-ENG(P)",IF((MID(E1528,5,2))="22","MA-ENG(F)",IF((MID(E1528,5,2))="23","TE",IF((MID(E1528,5,2))="24","JMC",IF((MID(E1528,5,2))="25","MS-CSE",IF((MID(E1528,5,2))="26","LLB(H)",IF((MID(E1528,5,2))="27","BRE",IF((MID(E1528,5,2))="28","MSS-JMC",IF((MID(E1528,5,2))="29","PHARMACY",IF((MID(E1528,5,2))="30","ESDM",IF((MID(E1528,5,2))="31","MS-ETE",IF((MID(E1528,5,2))="32","MS-TE",IF((MID(E1528,5,2))="33","EEE",IF((MID(E1528,5,2))="34","NFE",IF((MID(E1528,5,2))="35","SWE",IF((MID(E1528,5,2))="36","LLB(P)",IF((MID(E1528,5,2))="37","LLM(Pre)",IF((MID(E1528,5,2))="38","LLM(F)",IF((MID(E1528,5,2))="39","ICT",IF((MID(E1528,5,2))="40","MTCA",IF((MID(E1528,5,2))="41","MS-PH",IF((MID(E1528,5,2))="42","ARCH",IF((MID(E1528,5,2))="43","THM",IF((MID(E1528,5,2))="44","MS-SWE",IF((MID(E1528,5,2))="45","ENTRE",IF((MID(E1528,5,2))="46","M-PHARM",IF((MID(E1528,5,2))="47","CIVIL-ENG",0)))))))))))))))))))))))))))))))))))))</f>
        <v/>
      </c>
      <c r="G1528" s="90">
        <f>IF((LEFT(E1528,3))="063","Fall-2006",IF((LEFT(E1528,3))="071","Spring-2007",IF((LEFT(E1528,3))="072","Summer-2007",IF((LEFT(E1528,3))="073","Fall-2007",IF((LEFT(E1528,3))="081","Spring-2008",IF((LEFT(E1528,3))="082","Summer-2008",IF((LEFT(E1528,3))="083","Fall-2008",IF((LEFT(E1528,3))="091","Spring-2009",IF((LEFT(E1528,3))="092","Summer-2009",IF((LEFT(E1528,3))="093","Fall-2009",IF((LEFT(E1528,3))="101","Spring-2010",IF((LEFT(E1528,3))="102","Summer-2010",IF((LEFT(E1528,3))="103","Fall-2010",IF((LEFT(E1528,3))="111","Spring-2011",IF((LEFT(E1528,3))="112","Summer-2011",IF((LEFT(E1528,3))="113","Fall-2011",IF((LEFT(E1528,3))="121","Spring-2012",IF((LEFT(E1528,3))="122","Summer-2012",IF((LEFT(E1528,3))="123","Fall-2012",IF((LEFT(E1528,3))="131","Spring-2013",IF((LEFT(E1528,3))="132","Summer-2013",IF((LEFT(E1528,3))="133","Fall-2013",IF((LEFT(E1528,3))="141","Spring-2014",IF((LEFT(E1528,3))="142","Summer-2014",IF((LEFT(E1528,3))="143","Fall-2014",0)))))))))))))))))))))))))</f>
        <v/>
      </c>
      <c r="H1528" s="77" t="inlineStr">
        <is>
          <t>Fall-2014</t>
        </is>
      </c>
      <c r="I1528" s="77" t="inlineStr">
        <is>
          <t>Baxter Brenton BD. Clothing Manufacturing co. Ltd.</t>
        </is>
      </c>
      <c r="J1528" s="77" t="inlineStr">
        <is>
          <t>Planning and IE Officer</t>
        </is>
      </c>
      <c r="K1528" s="77" t="inlineStr">
        <is>
          <t>Gorat, Ashulia, Savar, Dhaka.</t>
        </is>
      </c>
      <c r="L1528" s="77" t="inlineStr">
        <is>
          <t>House No-137/346, Vill-North Morile, Banik Para, Brahamanbaria.</t>
        </is>
      </c>
      <c r="M1528" s="101" t="n">
        <v>1751127616</v>
      </c>
      <c r="N1528" s="55">
        <f>HYPERLINK("mailto:Sbanik@Yahoo.Com","Sbanik@Yahoo.Com")</f>
        <v/>
      </c>
    </row>
    <row customHeight="1" ht="12.75" r="1529" s="161">
      <c r="A1529" s="84" t="n"/>
      <c r="B1529" s="85" t="n">
        <v>1532</v>
      </c>
      <c r="C1529" s="77" t="n"/>
      <c r="D1529" s="98" t="inlineStr">
        <is>
          <t>Mohammad Shajidul Islam</t>
        </is>
      </c>
      <c r="E1529" s="98" t="inlineStr">
        <is>
          <t>111-23-2494</t>
        </is>
      </c>
      <c r="F1529" s="49">
        <f>IF((MID(E1529,5,2))="10","ENG",IF((MID(E1529,5,2))="11","BBA",IF((MID(E1529,5,2))="12","MBA(E)",IF((MID(E1529,5,2))="14","MBA",IF((MID(E1529,5,2))="15","CSE",IF((MID(E1529,5,2))="16","CIS",IF((MID(E1529,5,2))="17","MS-MIS",IF((MID(E1529,5,2))="18","B.COM",IF((MID(E1529,5,2))="19","ETE",IF((MID(E1529,5,2))="20","CS",IF((MID(E1529,5,2))="21","MA-ENG(P)",IF((MID(E1529,5,2))="22","MA-ENG(F)",IF((MID(E1529,5,2))="23","TE",IF((MID(E1529,5,2))="24","JMC",IF((MID(E1529,5,2))="25","MS-CSE",IF((MID(E1529,5,2))="26","LLB(H)",IF((MID(E1529,5,2))="27","BRE",IF((MID(E1529,5,2))="28","MSS-JMC",IF((MID(E1529,5,2))="29","PHARMACY",IF((MID(E1529,5,2))="30","ESDM",IF((MID(E1529,5,2))="31","MS-ETE",IF((MID(E1529,5,2))="32","MS-TE",IF((MID(E1529,5,2))="33","EEE",IF((MID(E1529,5,2))="34","NFE",IF((MID(E1529,5,2))="35","SWE",IF((MID(E1529,5,2))="36","LLB(P)",IF((MID(E1529,5,2))="37","LLM(Pre)",IF((MID(E1529,5,2))="38","LLM(F)",IF((MID(E1529,5,2))="39","ICT",IF((MID(E1529,5,2))="40","MTCA",IF((MID(E1529,5,2))="41","MS-PH",IF((MID(E1529,5,2))="42","ARCH",IF((MID(E1529,5,2))="43","THM",IF((MID(E1529,5,2))="44","MS-SWE",IF((MID(E1529,5,2))="45","ENTRE",IF((MID(E1529,5,2))="46","M-PHARM",IF((MID(E1529,5,2))="47","CIVIL-ENG",0)))))))))))))))))))))))))))))))))))))</f>
        <v/>
      </c>
      <c r="G1529" s="90">
        <f>IF((LEFT(E1529,3))="063","Fall-2006",IF((LEFT(E1529,3))="071","Spring-2007",IF((LEFT(E1529,3))="072","Summer-2007",IF((LEFT(E1529,3))="073","Fall-2007",IF((LEFT(E1529,3))="081","Spring-2008",IF((LEFT(E1529,3))="082","Summer-2008",IF((LEFT(E1529,3))="083","Fall-2008",IF((LEFT(E1529,3))="091","Spring-2009",IF((LEFT(E1529,3))="092","Summer-2009",IF((LEFT(E1529,3))="093","Fall-2009",IF((LEFT(E1529,3))="101","Spring-2010",IF((LEFT(E1529,3))="102","Summer-2010",IF((LEFT(E1529,3))="103","Fall-2010",IF((LEFT(E1529,3))="111","Spring-2011",IF((LEFT(E1529,3))="112","Summer-2011",IF((LEFT(E1529,3))="113","Fall-2011",IF((LEFT(E1529,3))="121","Spring-2012",IF((LEFT(E1529,3))="122","Summer-2012",IF((LEFT(E1529,3))="123","Fall-2012",IF((LEFT(E1529,3))="131","Spring-2013",IF((LEFT(E1529,3))="132","Summer-2013",IF((LEFT(E1529,3))="133","Fall-2013",IF((LEFT(E1529,3))="141","Spring-2014",IF((LEFT(E1529,3))="142","Summer-2014",IF((LEFT(E1529,3))="143","Fall-2014",0)))))))))))))))))))))))))</f>
        <v/>
      </c>
      <c r="H1529" s="77" t="inlineStr">
        <is>
          <t>Fall-2014</t>
        </is>
      </c>
      <c r="I1529" s="77" t="inlineStr">
        <is>
          <t>Liz Fashion Industries Ltd.</t>
        </is>
      </c>
      <c r="J1529" s="77" t="inlineStr">
        <is>
          <t>Planning Officer</t>
        </is>
      </c>
      <c r="K1529" s="77" t="inlineStr">
        <is>
          <t>Kaliakoir, Safipur, Gazipur.</t>
        </is>
      </c>
      <c r="L1529" s="77" t="inlineStr">
        <is>
          <t>Vill-Araivari, Thana-Kasba, Dist-Brahmanbaria</t>
        </is>
      </c>
      <c r="M1529" s="101" t="n">
        <v>1685558002</v>
      </c>
      <c r="N1529" s="55">
        <f>HYPERLINK("mailto:Shajidulte261@gmailcom","Shajidulte261@gmailcom")</f>
        <v/>
      </c>
    </row>
    <row customHeight="1" ht="12.75" r="1530" s="161">
      <c r="A1530" s="84" t="n"/>
      <c r="B1530" s="85" t="n">
        <v>1533</v>
      </c>
      <c r="C1530" s="77" t="n"/>
      <c r="D1530" s="98" t="inlineStr">
        <is>
          <t>Abdur Rahman</t>
        </is>
      </c>
      <c r="E1530" s="98" t="inlineStr">
        <is>
          <t>121-15-1772</t>
        </is>
      </c>
      <c r="F1530" s="49">
        <f>IF((MID(E1530,5,2))="10","ENG",IF((MID(E1530,5,2))="11","BBA",IF((MID(E1530,5,2))="12","MBA(E)",IF((MID(E1530,5,2))="14","MBA",IF((MID(E1530,5,2))="15","CSE",IF((MID(E1530,5,2))="16","CIS",IF((MID(E1530,5,2))="17","MS-MIS",IF((MID(E1530,5,2))="18","B.COM",IF((MID(E1530,5,2))="19","ETE",IF((MID(E1530,5,2))="20","CS",IF((MID(E1530,5,2))="21","MA-ENG(P)",IF((MID(E1530,5,2))="22","MA-ENG(F)",IF((MID(E1530,5,2))="23","TE",IF((MID(E1530,5,2))="24","JMC",IF((MID(E1530,5,2))="25","MS-CSE",IF((MID(E1530,5,2))="26","LLB(H)",IF((MID(E1530,5,2))="27","BRE",IF((MID(E1530,5,2))="28","MSS-JMC",IF((MID(E1530,5,2))="29","PHARMACY",IF((MID(E1530,5,2))="30","ESDM",IF((MID(E1530,5,2))="31","MS-ETE",IF((MID(E1530,5,2))="32","MS-TE",IF((MID(E1530,5,2))="33","EEE",IF((MID(E1530,5,2))="34","NFE",IF((MID(E1530,5,2))="35","SWE",IF((MID(E1530,5,2))="36","LLB(P)",IF((MID(E1530,5,2))="37","LLM(Pre)",IF((MID(E1530,5,2))="38","LLM(F)",IF((MID(E1530,5,2))="39","ICT",IF((MID(E1530,5,2))="40","MTCA",IF((MID(E1530,5,2))="41","MS-PH",IF((MID(E1530,5,2))="42","ARCH",IF((MID(E1530,5,2))="43","THM",IF((MID(E1530,5,2))="44","MS-SWE",IF((MID(E1530,5,2))="45","ENTRE",IF((MID(E1530,5,2))="46","M-PHARM",IF((MID(E1530,5,2))="47","CIVIL-ENG",0)))))))))))))))))))))))))))))))))))))</f>
        <v/>
      </c>
      <c r="G1530" s="90">
        <f>IF((LEFT(E1530,3))="063","Fall-2006",IF((LEFT(E1530,3))="071","Spring-2007",IF((LEFT(E1530,3))="072","Summer-2007",IF((LEFT(E1530,3))="073","Fall-2007",IF((LEFT(E1530,3))="081","Spring-2008",IF((LEFT(E1530,3))="082","Summer-2008",IF((LEFT(E1530,3))="083","Fall-2008",IF((LEFT(E1530,3))="091","Spring-2009",IF((LEFT(E1530,3))="092","Summer-2009",IF((LEFT(E1530,3))="093","Fall-2009",IF((LEFT(E1530,3))="101","Spring-2010",IF((LEFT(E1530,3))="102","Summer-2010",IF((LEFT(E1530,3))="103","Fall-2010",IF((LEFT(E1530,3))="111","Spring-2011",IF((LEFT(E1530,3))="112","Summer-2011",IF((LEFT(E1530,3))="113","Fall-2011",IF((LEFT(E1530,3))="121","Spring-2012",IF((LEFT(E1530,3))="122","Summer-2012",IF((LEFT(E1530,3))="123","Fall-2012",IF((LEFT(E1530,3))="131","Spring-2013",IF((LEFT(E1530,3))="132","Summer-2013",IF((LEFT(E1530,3))="133","Fall-2013",IF((LEFT(E1530,3))="141","Spring-2014",IF((LEFT(E1530,3))="142","Summer-2014",IF((LEFT(E1530,3))="143","Fall-2014",0)))))))))))))))))))))))))</f>
        <v/>
      </c>
      <c r="H1530" s="77" t="inlineStr">
        <is>
          <t>Summer-2015</t>
        </is>
      </c>
      <c r="I1530" s="77" t="inlineStr">
        <is>
          <t>Benchmark Software Bd. Limited</t>
        </is>
      </c>
      <c r="J1530" s="77" t="inlineStr">
        <is>
          <t>Jr. Programmer</t>
        </is>
      </c>
      <c r="K1530" s="77" t="inlineStr">
        <is>
          <t>66, B-block, Dhaka Realstate, Mohammadpur, Dhaka.</t>
        </is>
      </c>
      <c r="L1530" s="77" t="inlineStr">
        <is>
          <t>Vill-Shampur, Post-Kharihor, Thana-Sharasti, Dist-Chandpur.</t>
        </is>
      </c>
      <c r="M1530" s="101" t="n">
        <v>1683254409</v>
      </c>
      <c r="N1530" s="55" t="inlineStr">
        <is>
          <t>taruncse12@gmail.com</t>
        </is>
      </c>
    </row>
    <row customHeight="1" ht="12.75" r="1531" s="161">
      <c r="A1531" s="84" t="n"/>
      <c r="B1531" s="85" t="n">
        <v>1534</v>
      </c>
      <c r="C1531" s="77" t="n"/>
      <c r="D1531" s="98" t="inlineStr">
        <is>
          <t>Md. Aminur Rahman</t>
        </is>
      </c>
      <c r="E1531" s="98" t="inlineStr">
        <is>
          <t>093-11-1255</t>
        </is>
      </c>
      <c r="F1531" s="49">
        <f>IF((MID(E1531,5,2))="10","ENG",IF((MID(E1531,5,2))="11","BBA",IF((MID(E1531,5,2))="12","MBA(E)",IF((MID(E1531,5,2))="14","MBA",IF((MID(E1531,5,2))="15","CSE",IF((MID(E1531,5,2))="16","CIS",IF((MID(E1531,5,2))="17","MS-MIS",IF((MID(E1531,5,2))="18","B.COM",IF((MID(E1531,5,2))="19","ETE",IF((MID(E1531,5,2))="20","CS",IF((MID(E1531,5,2))="21","MA-ENG(P)",IF((MID(E1531,5,2))="22","MA-ENG(F)",IF((MID(E1531,5,2))="23","TE",IF((MID(E1531,5,2))="24","JMC",IF((MID(E1531,5,2))="25","MS-CSE",IF((MID(E1531,5,2))="26","LLB(H)",IF((MID(E1531,5,2))="27","BRE",IF((MID(E1531,5,2))="28","MSS-JMC",IF((MID(E1531,5,2))="29","PHARMACY",IF((MID(E1531,5,2))="30","ESDM",IF((MID(E1531,5,2))="31","MS-ETE",IF((MID(E1531,5,2))="32","MS-TE",IF((MID(E1531,5,2))="33","EEE",IF((MID(E1531,5,2))="34","NFE",IF((MID(E1531,5,2))="35","SWE",IF((MID(E1531,5,2))="36","LLB(P)",IF((MID(E1531,5,2))="37","LLM(Pre)",IF((MID(E1531,5,2))="38","LLM(F)",IF((MID(E1531,5,2))="39","ICT",IF((MID(E1531,5,2))="40","MTCA",IF((MID(E1531,5,2))="41","MS-PH",IF((MID(E1531,5,2))="42","ARCH",IF((MID(E1531,5,2))="43","THM",IF((MID(E1531,5,2))="44","MS-SWE",IF((MID(E1531,5,2))="45","ENTRE",IF((MID(E1531,5,2))="46","M-PHARM",IF((MID(E1531,5,2))="47","CIVIL-ENG",0)))))))))))))))))))))))))))))))))))))</f>
        <v/>
      </c>
      <c r="G1531" s="90">
        <f>IF((LEFT(E1531,3))="063","Fall-2006",IF((LEFT(E1531,3))="071","Spring-2007",IF((LEFT(E1531,3))="072","Summer-2007",IF((LEFT(E1531,3))="073","Fall-2007",IF((LEFT(E1531,3))="081","Spring-2008",IF((LEFT(E1531,3))="082","Summer-2008",IF((LEFT(E1531,3))="083","Fall-2008",IF((LEFT(E1531,3))="091","Spring-2009",IF((LEFT(E1531,3))="092","Summer-2009",IF((LEFT(E1531,3))="093","Fall-2009",IF((LEFT(E1531,3))="101","Spring-2010",IF((LEFT(E1531,3))="102","Summer-2010",IF((LEFT(E1531,3))="103","Fall-2010",IF((LEFT(E1531,3))="111","Spring-2011",IF((LEFT(E1531,3))="112","Summer-2011",IF((LEFT(E1531,3))="113","Fall-2011",IF((LEFT(E1531,3))="121","Spring-2012",IF((LEFT(E1531,3))="122","Summer-2012",IF((LEFT(E1531,3))="123","Fall-2012",IF((LEFT(E1531,3))="131","Spring-2013",IF((LEFT(E1531,3))="132","Summer-2013",IF((LEFT(E1531,3))="133","Fall-2013",IF((LEFT(E1531,3))="141","Spring-2014",IF((LEFT(E1531,3))="142","Summer-2014",IF((LEFT(E1531,3))="143","Fall-2014",0)))))))))))))))))))))))))</f>
        <v/>
      </c>
      <c r="H1531" s="77" t="inlineStr">
        <is>
          <t>Spring-2015</t>
        </is>
      </c>
      <c r="I1531" s="77" t="inlineStr">
        <is>
          <t xml:space="preserve">Placid Express </t>
        </is>
      </c>
      <c r="J1531" s="77" t="inlineStr">
        <is>
          <t>Assistant Officer</t>
        </is>
      </c>
      <c r="K1531" s="77" t="inlineStr">
        <is>
          <t>House No-2/3, Flat-A/3, Continental Apartment, South kallayanpur, Mirpur, Dhaka.</t>
        </is>
      </c>
      <c r="L1531" s="77" t="inlineStr">
        <is>
          <t>House No-2/3, Flat-A/3, Continental Apartment, South kallayanpur, Mirpur, Dhaka.</t>
        </is>
      </c>
      <c r="M1531" s="101" t="n">
        <v>1674650110</v>
      </c>
      <c r="N1531" s="55">
        <f>HYPERLINK("mailto:rabbyme7@gmail.com","aminbd0707@gmail.com")</f>
        <v/>
      </c>
    </row>
    <row customHeight="1" ht="12.75" r="1532" s="161">
      <c r="A1532" s="84" t="n"/>
      <c r="B1532" s="85" t="n">
        <v>1535</v>
      </c>
      <c r="C1532" s="77" t="n"/>
      <c r="D1532" s="98" t="inlineStr">
        <is>
          <t>Jalal Ahamad</t>
        </is>
      </c>
      <c r="E1532" s="98" t="inlineStr">
        <is>
          <t>121-15-1643</t>
        </is>
      </c>
      <c r="F1532" s="49">
        <f>IF((MID(E1532,5,2))="10","ENG",IF((MID(E1532,5,2))="11","BBA",IF((MID(E1532,5,2))="12","MBA(E)",IF((MID(E1532,5,2))="14","MBA",IF((MID(E1532,5,2))="15","CSE",IF((MID(E1532,5,2))="16","CIS",IF((MID(E1532,5,2))="17","MS-MIS",IF((MID(E1532,5,2))="18","B.COM",IF((MID(E1532,5,2))="19","ETE",IF((MID(E1532,5,2))="20","CS",IF((MID(E1532,5,2))="21","MA-ENG(P)",IF((MID(E1532,5,2))="22","MA-ENG(F)",IF((MID(E1532,5,2))="23","TE",IF((MID(E1532,5,2))="24","JMC",IF((MID(E1532,5,2))="25","MS-CSE",IF((MID(E1532,5,2))="26","LLB(H)",IF((MID(E1532,5,2))="27","BRE",IF((MID(E1532,5,2))="28","MSS-JMC",IF((MID(E1532,5,2))="29","PHARMACY",IF((MID(E1532,5,2))="30","ESDM",IF((MID(E1532,5,2))="31","MS-ETE",IF((MID(E1532,5,2))="32","MS-TE",IF((MID(E1532,5,2))="33","EEE",IF((MID(E1532,5,2))="34","NFE",IF((MID(E1532,5,2))="35","SWE",IF((MID(E1532,5,2))="36","LLB(P)",IF((MID(E1532,5,2))="37","LLM(Pre)",IF((MID(E1532,5,2))="38","LLM(F)",IF((MID(E1532,5,2))="39","ICT",IF((MID(E1532,5,2))="40","MTCA",IF((MID(E1532,5,2))="41","MS-PH",IF((MID(E1532,5,2))="42","ARCH",IF((MID(E1532,5,2))="43","THM",IF((MID(E1532,5,2))="44","MS-SWE",IF((MID(E1532,5,2))="45","ENTRE",IF((MID(E1532,5,2))="46","M-PHARM",IF((MID(E1532,5,2))="47","CIVIL-ENG",0)))))))))))))))))))))))))))))))))))))</f>
        <v/>
      </c>
      <c r="G1532" s="90">
        <f>IF((LEFT(E1532,3))="063","Fall-2006",IF((LEFT(E1532,3))="071","Spring-2007",IF((LEFT(E1532,3))="072","Summer-2007",IF((LEFT(E1532,3))="073","Fall-2007",IF((LEFT(E1532,3))="081","Spring-2008",IF((LEFT(E1532,3))="082","Summer-2008",IF((LEFT(E1532,3))="083","Fall-2008",IF((LEFT(E1532,3))="091","Spring-2009",IF((LEFT(E1532,3))="092","Summer-2009",IF((LEFT(E1532,3))="093","Fall-2009",IF((LEFT(E1532,3))="101","Spring-2010",IF((LEFT(E1532,3))="102","Summer-2010",IF((LEFT(E1532,3))="103","Fall-2010",IF((LEFT(E1532,3))="111","Spring-2011",IF((LEFT(E1532,3))="112","Summer-2011",IF((LEFT(E1532,3))="113","Fall-2011",IF((LEFT(E1532,3))="121","Spring-2012",IF((LEFT(E1532,3))="122","Summer-2012",IF((LEFT(E1532,3))="123","Fall-2012",IF((LEFT(E1532,3))="131","Spring-2013",IF((LEFT(E1532,3))="132","Summer-2013",IF((LEFT(E1532,3))="133","Fall-2013",IF((LEFT(E1532,3))="141","Spring-2014",IF((LEFT(E1532,3))="142","Summer-2014",IF((LEFT(E1532,3))="143","Fall-2014",0)))))))))))))))))))))))))</f>
        <v/>
      </c>
      <c r="H1532" s="77" t="inlineStr">
        <is>
          <t>Summer-2015</t>
        </is>
      </c>
      <c r="I1532" s="77" t="inlineStr">
        <is>
          <t>W3 Engineers</t>
        </is>
      </c>
      <c r="J1532" s="77" t="inlineStr">
        <is>
          <t>web Developer</t>
        </is>
      </c>
      <c r="K1532" s="77" t="inlineStr">
        <is>
          <t>66, B-Block, Dhaka Real state, Mohammadpur, Dhaka.</t>
        </is>
      </c>
      <c r="L1532" s="77" t="inlineStr">
        <is>
          <t>Vill-Kariya, Post-Kachua, Thana-kachua, Dist-chandpur.</t>
        </is>
      </c>
      <c r="M1532" s="101" t="n">
        <v>1813323479</v>
      </c>
      <c r="N1532" s="55" t="inlineStr">
        <is>
          <t>mavrick.jalal@gmail.com</t>
        </is>
      </c>
    </row>
    <row customHeight="1" ht="12.75" r="1533" s="161">
      <c r="A1533" s="84" t="n"/>
      <c r="B1533" s="85" t="n">
        <v>1536</v>
      </c>
      <c r="C1533" s="77" t="n"/>
      <c r="D1533" s="98" t="inlineStr">
        <is>
          <t>Md. Al-Amin</t>
        </is>
      </c>
      <c r="E1533" s="98" t="inlineStr">
        <is>
          <t>102-27-182</t>
        </is>
      </c>
      <c r="F1533" s="49">
        <f>IF((MID(E1533,5,2))="10","ENG",IF((MID(E1533,5,2))="11","BBA",IF((MID(E1533,5,2))="12","MBA(E)",IF((MID(E1533,5,2))="14","MBA",IF((MID(E1533,5,2))="15","CSE",IF((MID(E1533,5,2))="16","CIS",IF((MID(E1533,5,2))="17","MS-MIS",IF((MID(E1533,5,2))="18","B.COM",IF((MID(E1533,5,2))="19","ETE",IF((MID(E1533,5,2))="20","CS",IF((MID(E1533,5,2))="21","MA-ENG(P)",IF((MID(E1533,5,2))="22","MA-ENG(F)",IF((MID(E1533,5,2))="23","TE",IF((MID(E1533,5,2))="24","JMC",IF((MID(E1533,5,2))="25","MS-CSE",IF((MID(E1533,5,2))="26","LLB(H)",IF((MID(E1533,5,2))="27","BRE",IF((MID(E1533,5,2))="28","MSS-JMC",IF((MID(E1533,5,2))="29","PHARMACY",IF((MID(E1533,5,2))="30","ESDM",IF((MID(E1533,5,2))="31","MS-ETE",IF((MID(E1533,5,2))="32","MS-TE",IF((MID(E1533,5,2))="33","EEE",IF((MID(E1533,5,2))="34","NFE",IF((MID(E1533,5,2))="35","SWE",IF((MID(E1533,5,2))="36","LLB(P)",IF((MID(E1533,5,2))="37","LLM(Pre)",IF((MID(E1533,5,2))="38","LLM(F)",IF((MID(E1533,5,2))="39","ICT",IF((MID(E1533,5,2))="40","MTCA",IF((MID(E1533,5,2))="41","MS-PH",IF((MID(E1533,5,2))="42","ARCH",IF((MID(E1533,5,2))="43","THM",IF((MID(E1533,5,2))="44","MS-SWE",IF((MID(E1533,5,2))="45","ENTRE",IF((MID(E1533,5,2))="46","M-PHARM",IF((MID(E1533,5,2))="47","CIVIL-ENG",0)))))))))))))))))))))))))))))))))))))</f>
        <v/>
      </c>
      <c r="G1533" s="90">
        <f>IF((LEFT(E1533,3))="063","Fall-2006",IF((LEFT(E1533,3))="071","Spring-2007",IF((LEFT(E1533,3))="072","Summer-2007",IF((LEFT(E1533,3))="073","Fall-2007",IF((LEFT(E1533,3))="081","Spring-2008",IF((LEFT(E1533,3))="082","Summer-2008",IF((LEFT(E1533,3))="083","Fall-2008",IF((LEFT(E1533,3))="091","Spring-2009",IF((LEFT(E1533,3))="092","Summer-2009",IF((LEFT(E1533,3))="093","Fall-2009",IF((LEFT(E1533,3))="101","Spring-2010",IF((LEFT(E1533,3))="102","Summer-2010",IF((LEFT(E1533,3))="103","Fall-2010",IF((LEFT(E1533,3))="111","Spring-2011",IF((LEFT(E1533,3))="112","Summer-2011",IF((LEFT(E1533,3))="113","Fall-2011",IF((LEFT(E1533,3))="121","Spring-2012",IF((LEFT(E1533,3))="122","Summer-2012",IF((LEFT(E1533,3))="123","Fall-2012",IF((LEFT(E1533,3))="131","Spring-2013",IF((LEFT(E1533,3))="132","Summer-2013",IF((LEFT(E1533,3))="133","Fall-2013",IF((LEFT(E1533,3))="141","Spring-2014",IF((LEFT(E1533,3))="142","Summer-2014",IF((LEFT(E1533,3))="143","Fall-2014",0)))))))))))))))))))))))))</f>
        <v/>
      </c>
      <c r="H1533" s="77" t="inlineStr">
        <is>
          <t>-</t>
        </is>
      </c>
      <c r="I1533" s="77" t="inlineStr">
        <is>
          <t>Build Safe Real Estate Consultancy Firm</t>
        </is>
      </c>
      <c r="J1533" s="77" t="inlineStr">
        <is>
          <t>Managing Director.</t>
        </is>
      </c>
      <c r="K1533" s="77" t="inlineStr">
        <is>
          <t>House No-1125, 3rd Floor, Road No-Masjid Road, vatara, Gulshan, Dhaka-1212</t>
        </is>
      </c>
      <c r="L1533" s="77" t="inlineStr">
        <is>
          <t>Vill-Rameshenpur Nishupara, Post-Rameshenpur, Thana-Gabtali, Dist-Bogra.</t>
        </is>
      </c>
      <c r="M1533" s="101" t="n">
        <v>1926447266</v>
      </c>
      <c r="N1533" s="55" t="inlineStr">
        <is>
          <t>buildsafe182@gmail.com</t>
        </is>
      </c>
    </row>
    <row customHeight="1" ht="12.75" r="1534" s="161">
      <c r="A1534" s="84" t="n"/>
      <c r="B1534" s="85" t="n">
        <v>1537</v>
      </c>
      <c r="C1534" s="77" t="n"/>
      <c r="D1534" s="98" t="inlineStr">
        <is>
          <t>Mohammad Abu Kawsar</t>
        </is>
      </c>
      <c r="E1534" s="98" t="inlineStr">
        <is>
          <t>121-15-1701</t>
        </is>
      </c>
      <c r="F1534" s="49">
        <f>IF((MID(E1534,5,2))="10","ENG",IF((MID(E1534,5,2))="11","BBA",IF((MID(E1534,5,2))="12","MBA(E)",IF((MID(E1534,5,2))="14","MBA",IF((MID(E1534,5,2))="15","CSE",IF((MID(E1534,5,2))="16","CIS",IF((MID(E1534,5,2))="17","MS-MIS",IF((MID(E1534,5,2))="18","B.COM",IF((MID(E1534,5,2))="19","ETE",IF((MID(E1534,5,2))="20","CS",IF((MID(E1534,5,2))="21","MA-ENG(P)",IF((MID(E1534,5,2))="22","MA-ENG(F)",IF((MID(E1534,5,2))="23","TE",IF((MID(E1534,5,2))="24","JMC",IF((MID(E1534,5,2))="25","MS-CSE",IF((MID(E1534,5,2))="26","LLB(H)",IF((MID(E1534,5,2))="27","BRE",IF((MID(E1534,5,2))="28","MSS-JMC",IF((MID(E1534,5,2))="29","PHARMACY",IF((MID(E1534,5,2))="30","ESDM",IF((MID(E1534,5,2))="31","MS-ETE",IF((MID(E1534,5,2))="32","MS-TE",IF((MID(E1534,5,2))="33","EEE",IF((MID(E1534,5,2))="34","NFE",IF((MID(E1534,5,2))="35","SWE",IF((MID(E1534,5,2))="36","LLB(P)",IF((MID(E1534,5,2))="37","LLM(Pre)",IF((MID(E1534,5,2))="38","LLM(F)",IF((MID(E1534,5,2))="39","ICT",IF((MID(E1534,5,2))="40","MTCA",IF((MID(E1534,5,2))="41","MS-PH",IF((MID(E1534,5,2))="42","ARCH",IF((MID(E1534,5,2))="43","THM",IF((MID(E1534,5,2))="44","MS-SWE",IF((MID(E1534,5,2))="45","ENTRE",IF((MID(E1534,5,2))="46","M-PHARM",IF((MID(E1534,5,2))="47","CIVIL-ENG",0)))))))))))))))))))))))))))))))))))))</f>
        <v/>
      </c>
      <c r="G1534" s="90">
        <f>IF((LEFT(E1534,3))="063","Fall-2006",IF((LEFT(E1534,3))="071","Spring-2007",IF((LEFT(E1534,3))="072","Summer-2007",IF((LEFT(E1534,3))="073","Fall-2007",IF((LEFT(E1534,3))="081","Spring-2008",IF((LEFT(E1534,3))="082","Summer-2008",IF((LEFT(E1534,3))="083","Fall-2008",IF((LEFT(E1534,3))="091","Spring-2009",IF((LEFT(E1534,3))="092","Summer-2009",IF((LEFT(E1534,3))="093","Fall-2009",IF((LEFT(E1534,3))="101","Spring-2010",IF((LEFT(E1534,3))="102","Summer-2010",IF((LEFT(E1534,3))="103","Fall-2010",IF((LEFT(E1534,3))="111","Spring-2011",IF((LEFT(E1534,3))="112","Summer-2011",IF((LEFT(E1534,3))="113","Fall-2011",IF((LEFT(E1534,3))="121","Spring-2012",IF((LEFT(E1534,3))="122","Summer-2012",IF((LEFT(E1534,3))="123","Fall-2012",IF((LEFT(E1534,3))="131","Spring-2013",IF((LEFT(E1534,3))="132","Summer-2013",IF((LEFT(E1534,3))="133","Fall-2013",IF((LEFT(E1534,3))="141","Spring-2014",IF((LEFT(E1534,3))="142","Summer-2014",IF((LEFT(E1534,3))="143","Fall-2014",0)))))))))))))))))))))))))</f>
        <v/>
      </c>
      <c r="H1534" s="77" t="inlineStr">
        <is>
          <t>Summer-2015</t>
        </is>
      </c>
      <c r="I1534" s="77" t="inlineStr">
        <is>
          <t>-</t>
        </is>
      </c>
      <c r="J1534" s="77" t="inlineStr">
        <is>
          <t>-</t>
        </is>
      </c>
      <c r="K1534" s="77" t="inlineStr">
        <is>
          <t>66, B-block, Dhaka Real Estate, Mohammadpur, Dhaka.</t>
        </is>
      </c>
      <c r="L1534" s="77" t="inlineStr">
        <is>
          <t>Vill-Mohespur, Post-Bagmara, Thana- Comilla Sadar South, Dist-Comilla.</t>
        </is>
      </c>
      <c r="M1534" s="101" t="n">
        <v>1916115824</v>
      </c>
      <c r="N1534" s="77" t="inlineStr">
        <is>
          <t>kawsarjoydiu@gmail.com</t>
        </is>
      </c>
    </row>
    <row customHeight="1" ht="12.75" r="1535" s="161">
      <c r="A1535" s="84" t="n"/>
      <c r="B1535" s="85" t="n">
        <v>1538</v>
      </c>
      <c r="C1535" s="77" t="n"/>
      <c r="D1535" s="98" t="inlineStr">
        <is>
          <t>Sonia Akter</t>
        </is>
      </c>
      <c r="E1535" s="98" t="inlineStr">
        <is>
          <t>132-14-1116</t>
        </is>
      </c>
      <c r="F1535" s="49">
        <f>IF((MID(E1535,5,2))="10","ENG",IF((MID(E1535,5,2))="11","BBA",IF((MID(E1535,5,2))="12","MBA(E)",IF((MID(E1535,5,2))="14","MBA",IF((MID(E1535,5,2))="15","CSE",IF((MID(E1535,5,2))="16","CIS",IF((MID(E1535,5,2))="17","MS-MIS",IF((MID(E1535,5,2))="18","B.COM",IF((MID(E1535,5,2))="19","ETE",IF((MID(E1535,5,2))="20","CS",IF((MID(E1535,5,2))="21","MA-ENG(P)",IF((MID(E1535,5,2))="22","MA-ENG(F)",IF((MID(E1535,5,2))="23","TE",IF((MID(E1535,5,2))="24","JMC",IF((MID(E1535,5,2))="25","MS-CSE",IF((MID(E1535,5,2))="26","LLB(H)",IF((MID(E1535,5,2))="27","BRE",IF((MID(E1535,5,2))="28","MSS-JMC",IF((MID(E1535,5,2))="29","PHARMACY",IF((MID(E1535,5,2))="30","ESDM",IF((MID(E1535,5,2))="31","MS-ETE",IF((MID(E1535,5,2))="32","MS-TE",IF((MID(E1535,5,2))="33","EEE",IF((MID(E1535,5,2))="34","NFE",IF((MID(E1535,5,2))="35","SWE",IF((MID(E1535,5,2))="36","LLB(P)",IF((MID(E1535,5,2))="37","LLM(Pre)",IF((MID(E1535,5,2))="38","LLM(F)",IF((MID(E1535,5,2))="39","ICT",IF((MID(E1535,5,2))="40","MTCA",IF((MID(E1535,5,2))="41","MS-PH",IF((MID(E1535,5,2))="42","ARCH",IF((MID(E1535,5,2))="43","THM",IF((MID(E1535,5,2))="44","MS-SWE",IF((MID(E1535,5,2))="45","ENTRE",IF((MID(E1535,5,2))="46","M-PHARM",IF((MID(E1535,5,2))="47","CIVIL-ENG",0)))))))))))))))))))))))))))))))))))))</f>
        <v/>
      </c>
      <c r="G1535" s="90">
        <f>IF((LEFT(E1535,3))="063","Fall-2006",IF((LEFT(E1535,3))="071","Spring-2007",IF((LEFT(E1535,3))="072","Summer-2007",IF((LEFT(E1535,3))="073","Fall-2007",IF((LEFT(E1535,3))="081","Spring-2008",IF((LEFT(E1535,3))="082","Summer-2008",IF((LEFT(E1535,3))="083","Fall-2008",IF((LEFT(E1535,3))="091","Spring-2009",IF((LEFT(E1535,3))="092","Summer-2009",IF((LEFT(E1535,3))="093","Fall-2009",IF((LEFT(E1535,3))="101","Spring-2010",IF((LEFT(E1535,3))="102","Summer-2010",IF((LEFT(E1535,3))="103","Fall-2010",IF((LEFT(E1535,3))="111","Spring-2011",IF((LEFT(E1535,3))="112","Summer-2011",IF((LEFT(E1535,3))="113","Fall-2011",IF((LEFT(E1535,3))="121","Spring-2012",IF((LEFT(E1535,3))="122","Summer-2012",IF((LEFT(E1535,3))="123","Fall-2012",IF((LEFT(E1535,3))="131","Spring-2013",IF((LEFT(E1535,3))="132","Summer-2013",IF((LEFT(E1535,3))="133","Fall-2013",IF((LEFT(E1535,3))="141","Spring-2014",IF((LEFT(E1535,3))="142","Summer-2014",IF((LEFT(E1535,3))="143","Fall-2014",0)))))))))))))))))))))))))</f>
        <v/>
      </c>
      <c r="H1535" s="77" t="inlineStr">
        <is>
          <t>Fall-2014</t>
        </is>
      </c>
      <c r="I1535" s="77" t="inlineStr">
        <is>
          <t xml:space="preserve"> University of Dhaka</t>
        </is>
      </c>
      <c r="J1535" s="77" t="inlineStr">
        <is>
          <t>Project Accountant, Institute Of energy</t>
        </is>
      </c>
      <c r="K1535" s="77" t="inlineStr">
        <is>
          <t>25/13, Tallabag, Sukrabad</t>
        </is>
      </c>
      <c r="L1535" s="77" t="inlineStr">
        <is>
          <t>Vill-Chotorpypara, P.O-B.K Roypara P.S-Gazaria, Dis-Munshiganj</t>
        </is>
      </c>
      <c r="M1535" s="101" t="n">
        <v>1842235689</v>
      </c>
      <c r="N1535" s="55" t="inlineStr">
        <is>
          <t>soniaakter939@yahoo.com</t>
        </is>
      </c>
    </row>
    <row customHeight="1" ht="12.75" r="1536" s="161">
      <c r="A1536" s="84" t="n"/>
      <c r="B1536" s="85" t="n">
        <v>1539</v>
      </c>
      <c r="C1536" s="77" t="n"/>
      <c r="D1536" s="98" t="inlineStr">
        <is>
          <t>MD. MOHIUDDIN</t>
        </is>
      </c>
      <c r="E1536" s="98" t="inlineStr">
        <is>
          <t>111-11-270</t>
        </is>
      </c>
      <c r="F1536" s="49">
        <f>IF((MID(E1536,5,2))="10","ENG",IF((MID(E1536,5,2))="11","BBA",IF((MID(E1536,5,2))="12","MBA(E)",IF((MID(E1536,5,2))="14","MBA",IF((MID(E1536,5,2))="15","CSE",IF((MID(E1536,5,2))="16","CIS",IF((MID(E1536,5,2))="17","MS-MIS",IF((MID(E1536,5,2))="18","B.COM",IF((MID(E1536,5,2))="19","ETE",IF((MID(E1536,5,2))="20","CS",IF((MID(E1536,5,2))="21","MA-ENG(P)",IF((MID(E1536,5,2))="22","MA-ENG(F)",IF((MID(E1536,5,2))="23","TE",IF((MID(E1536,5,2))="24","JMC",IF((MID(E1536,5,2))="25","MS-CSE",IF((MID(E1536,5,2))="26","LLB(H)",IF((MID(E1536,5,2))="27","BRE",IF((MID(E1536,5,2))="28","MSS-JMC",IF((MID(E1536,5,2))="29","PHARMACY",IF((MID(E1536,5,2))="30","ESDM",IF((MID(E1536,5,2))="31","MS-ETE",IF((MID(E1536,5,2))="32","MS-TE",IF((MID(E1536,5,2))="33","EEE",IF((MID(E1536,5,2))="34","NFE",IF((MID(E1536,5,2))="35","SWE",IF((MID(E1536,5,2))="36","LLB(P)",IF((MID(E1536,5,2))="37","LLM(Pre)",IF((MID(E1536,5,2))="38","LLM(F)",IF((MID(E1536,5,2))="39","ICT",IF((MID(E1536,5,2))="40","MTCA",IF((MID(E1536,5,2))="41","MS-PH",IF((MID(E1536,5,2))="42","ARCH",IF((MID(E1536,5,2))="43","THM",IF((MID(E1536,5,2))="44","MS-SWE",IF((MID(E1536,5,2))="45","ENTRE",IF((MID(E1536,5,2))="46","M-PHARM",IF((MID(E1536,5,2))="47","CIVIL-ENG",0)))))))))))))))))))))))))))))))))))))</f>
        <v/>
      </c>
      <c r="G1536" s="90">
        <f>IF((LEFT(E1536,3))="063","Fall-2006",IF((LEFT(E1536,3))="071","Spring-2007",IF((LEFT(E1536,3))="072","Summer-2007",IF((LEFT(E1536,3))="073","Fall-2007",IF((LEFT(E1536,3))="081","Spring-2008",IF((LEFT(E1536,3))="082","Summer-2008",IF((LEFT(E1536,3))="083","Fall-2008",IF((LEFT(E1536,3))="091","Spring-2009",IF((LEFT(E1536,3))="092","Summer-2009",IF((LEFT(E1536,3))="093","Fall-2009",IF((LEFT(E1536,3))="101","Spring-2010",IF((LEFT(E1536,3))="102","Summer-2010",IF((LEFT(E1536,3))="103","Fall-2010",IF((LEFT(E1536,3))="111","Spring-2011",IF((LEFT(E1536,3))="112","Summer-2011",IF((LEFT(E1536,3))="113","Fall-2011",IF((LEFT(E1536,3))="121","Spring-2012",IF((LEFT(E1536,3))="122","Summer-2012",IF((LEFT(E1536,3))="123","Fall-2012",IF((LEFT(E1536,3))="131","Spring-2013",IF((LEFT(E1536,3))="132","Summer-2013",IF((LEFT(E1536,3))="133","Fall-2013",IF((LEFT(E1536,3))="141","Spring-2014",IF((LEFT(E1536,3))="142","Summer-2014",IF((LEFT(E1536,3))="143","Fall-2014",0)))))))))))))))))))))))))</f>
        <v/>
      </c>
      <c r="H1536" s="77" t="inlineStr">
        <is>
          <t>Fall-2014</t>
        </is>
      </c>
      <c r="I1536" s="77" t="inlineStr">
        <is>
          <t>Waseq Textile Mills Ltd</t>
        </is>
      </c>
      <c r="J1536" s="77" t="inlineStr">
        <is>
          <t>Worker as a Marketing Manager</t>
        </is>
      </c>
      <c r="K1536" s="77" t="inlineStr">
        <is>
          <t>32/ South Manikdia, Dhaka, Cantonment, Dhaka-1206</t>
        </is>
      </c>
      <c r="L1536" s="77" t="inlineStr">
        <is>
          <t>32/ South Manikdia, Dhaka, Cantonment, Dhaka-1206</t>
        </is>
      </c>
      <c r="M1536" s="95" t="n">
        <v>1722955430</v>
      </c>
      <c r="N1536" s="55" t="inlineStr">
        <is>
          <t>mohiuddin469@gmail.com</t>
        </is>
      </c>
    </row>
    <row customHeight="1" ht="12.75" r="1537" s="161">
      <c r="A1537" s="84" t="n"/>
      <c r="B1537" s="85" t="n">
        <v>1540</v>
      </c>
      <c r="C1537" s="77" t="n"/>
      <c r="D1537" s="98" t="inlineStr">
        <is>
          <t xml:space="preserve">Ayrin Nahar  </t>
        </is>
      </c>
      <c r="E1537" s="98" t="inlineStr">
        <is>
          <t>133-14-1227</t>
        </is>
      </c>
      <c r="F1537" s="49">
        <f>IF((MID(E1537,5,2))="10","ENG",IF((MID(E1537,5,2))="11","BBA",IF((MID(E1537,5,2))="12","MBA(E)",IF((MID(E1537,5,2))="14","MBA",IF((MID(E1537,5,2))="15","CSE",IF((MID(E1537,5,2))="16","CIS",IF((MID(E1537,5,2))="17","MS-MIS",IF((MID(E1537,5,2))="18","B.COM",IF((MID(E1537,5,2))="19","ETE",IF((MID(E1537,5,2))="20","CS",IF((MID(E1537,5,2))="21","MA-ENG(P)",IF((MID(E1537,5,2))="22","MA-ENG(F)",IF((MID(E1537,5,2))="23","TE",IF((MID(E1537,5,2))="24","JMC",IF((MID(E1537,5,2))="25","MS-CSE",IF((MID(E1537,5,2))="26","LLB(H)",IF((MID(E1537,5,2))="27","BRE",IF((MID(E1537,5,2))="28","MSS-JMC",IF((MID(E1537,5,2))="29","PHARMACY",IF((MID(E1537,5,2))="30","ESDM",IF((MID(E1537,5,2))="31","MS-ETE",IF((MID(E1537,5,2))="32","MS-TE",IF((MID(E1537,5,2))="33","EEE",IF((MID(E1537,5,2))="34","NFE",IF((MID(E1537,5,2))="35","SWE",IF((MID(E1537,5,2))="36","LLB(P)",IF((MID(E1537,5,2))="37","LLM(Pre)",IF((MID(E1537,5,2))="38","LLM(F)",IF((MID(E1537,5,2))="39","ICT",IF((MID(E1537,5,2))="40","MTCA",IF((MID(E1537,5,2))="41","MS-PH",IF((MID(E1537,5,2))="42","ARCH",IF((MID(E1537,5,2))="43","THM",IF((MID(E1537,5,2))="44","MS-SWE",IF((MID(E1537,5,2))="45","ENTRE",IF((MID(E1537,5,2))="46","M-PHARM",IF((MID(E1537,5,2))="47","CIVIL-ENG",0)))))))))))))))))))))))))))))))))))))</f>
        <v/>
      </c>
      <c r="G1537" s="90">
        <f>IF((LEFT(E1537,3))="063","Fall-2006",IF((LEFT(E1537,3))="071","Spring-2007",IF((LEFT(E1537,3))="072","Summer-2007",IF((LEFT(E1537,3))="073","Fall-2007",IF((LEFT(E1537,3))="081","Spring-2008",IF((LEFT(E1537,3))="082","Summer-2008",IF((LEFT(E1537,3))="083","Fall-2008",IF((LEFT(E1537,3))="091","Spring-2009",IF((LEFT(E1537,3))="092","Summer-2009",IF((LEFT(E1537,3))="093","Fall-2009",IF((LEFT(E1537,3))="101","Spring-2010",IF((LEFT(E1537,3))="102","Summer-2010",IF((LEFT(E1537,3))="103","Fall-2010",IF((LEFT(E1537,3))="111","Spring-2011",IF((LEFT(E1537,3))="112","Summer-2011",IF((LEFT(E1537,3))="113","Fall-2011",IF((LEFT(E1537,3))="121","Spring-2012",IF((LEFT(E1537,3))="122","Summer-2012",IF((LEFT(E1537,3))="123","Fall-2012",IF((LEFT(E1537,3))="131","Spring-2013",IF((LEFT(E1537,3))="132","Summer-2013",IF((LEFT(E1537,3))="133","Fall-2013",IF((LEFT(E1537,3))="141","Spring-2014",IF((LEFT(E1537,3))="142","Summer-2014",IF((LEFT(E1537,3))="143","Fall-2014",0)))))))))))))))))))))))))</f>
        <v/>
      </c>
      <c r="H1537" s="77" t="inlineStr">
        <is>
          <t>-</t>
        </is>
      </c>
      <c r="I1537" s="77" t="inlineStr">
        <is>
          <t>Grameen Phone Ltd</t>
        </is>
      </c>
      <c r="J1537" s="77" t="inlineStr">
        <is>
          <t>Executive MFS</t>
        </is>
      </c>
      <c r="K1537" s="77" t="inlineStr">
        <is>
          <t>SEC-11, Block-A, Road-7, Plot-2, Mirpur</t>
        </is>
      </c>
      <c r="L1537" s="77" t="inlineStr">
        <is>
          <t>Vill-Naraunpur, Post-pangsa, Thana-Pangsa, Dis-Rajbari</t>
        </is>
      </c>
      <c r="M1537" s="95" t="n">
        <v>1711177654</v>
      </c>
      <c r="N1537" s="55" t="inlineStr">
        <is>
          <t>ayrin1227@diu.edu.bd</t>
        </is>
      </c>
    </row>
    <row customHeight="1" ht="12.75" r="1538" s="161">
      <c r="A1538" s="84" t="n"/>
      <c r="B1538" s="85" t="n">
        <v>1541</v>
      </c>
      <c r="C1538" s="77" t="n"/>
      <c r="D1538" s="98" t="inlineStr">
        <is>
          <t>Badhan Saha Setu</t>
        </is>
      </c>
      <c r="E1538" s="98" t="inlineStr">
        <is>
          <t>103-15-1132</t>
        </is>
      </c>
      <c r="F1538" s="49">
        <f>IF((MID(E1538,5,2))="10","ENG",IF((MID(E1538,5,2))="11","BBA",IF((MID(E1538,5,2))="12","MBA(E)",IF((MID(E1538,5,2))="14","MBA",IF((MID(E1538,5,2))="15","CSE",IF((MID(E1538,5,2))="16","CIS",IF((MID(E1538,5,2))="17","MS-MIS",IF((MID(E1538,5,2))="18","B.COM",IF((MID(E1538,5,2))="19","ETE",IF((MID(E1538,5,2))="20","CS",IF((MID(E1538,5,2))="21","MA-ENG(P)",IF((MID(E1538,5,2))="22","MA-ENG(F)",IF((MID(E1538,5,2))="23","TE",IF((MID(E1538,5,2))="24","JMC",IF((MID(E1538,5,2))="25","MS-CSE",IF((MID(E1538,5,2))="26","LLB(H)",IF((MID(E1538,5,2))="27","BRE",IF((MID(E1538,5,2))="28","MSS-JMC",IF((MID(E1538,5,2))="29","PHARMACY",IF((MID(E1538,5,2))="30","ESDM",IF((MID(E1538,5,2))="31","MS-ETE",IF((MID(E1538,5,2))="32","MS-TE",IF((MID(E1538,5,2))="33","EEE",IF((MID(E1538,5,2))="34","NFE",IF((MID(E1538,5,2))="35","SWE",IF((MID(E1538,5,2))="36","LLB(P)",IF((MID(E1538,5,2))="37","LLM(Pre)",IF((MID(E1538,5,2))="38","LLM(F)",IF((MID(E1538,5,2))="39","ICT",IF((MID(E1538,5,2))="40","MTCA",IF((MID(E1538,5,2))="41","MS-PH",IF((MID(E1538,5,2))="42","ARCH",IF((MID(E1538,5,2))="43","THM",IF((MID(E1538,5,2))="44","MS-SWE",IF((MID(E1538,5,2))="45","ENTRE",IF((MID(E1538,5,2))="46","M-PHARM",IF((MID(E1538,5,2))="47","CIVIL-ENG",0)))))))))))))))))))))))))))))))))))))</f>
        <v/>
      </c>
      <c r="G1538" s="90">
        <f>IF((LEFT(E1538,3))="063","Fall-2006",IF((LEFT(E1538,3))="071","Spring-2007",IF((LEFT(E1538,3))="072","Summer-2007",IF((LEFT(E1538,3))="073","Fall-2007",IF((LEFT(E1538,3))="081","Spring-2008",IF((LEFT(E1538,3))="082","Summer-2008",IF((LEFT(E1538,3))="083","Fall-2008",IF((LEFT(E1538,3))="091","Spring-2009",IF((LEFT(E1538,3))="092","Summer-2009",IF((LEFT(E1538,3))="093","Fall-2009",IF((LEFT(E1538,3))="101","Spring-2010",IF((LEFT(E1538,3))="102","Summer-2010",IF((LEFT(E1538,3))="103","Fall-2010",IF((LEFT(E1538,3))="111","Spring-2011",IF((LEFT(E1538,3))="112","Summer-2011",IF((LEFT(E1538,3))="113","Fall-2011",IF((LEFT(E1538,3))="121","Spring-2012",IF((LEFT(E1538,3))="122","Summer-2012",IF((LEFT(E1538,3))="123","Fall-2012",IF((LEFT(E1538,3))="131","Spring-2013",IF((LEFT(E1538,3))="132","Summer-2013",IF((LEFT(E1538,3))="133","Fall-2013",IF((LEFT(E1538,3))="141","Spring-2014",IF((LEFT(E1538,3))="142","Summer-2014",IF((LEFT(E1538,3))="143","Fall-2014",0)))))))))))))))))))))))))</f>
        <v/>
      </c>
      <c r="H1538" s="77" t="inlineStr">
        <is>
          <t>Fall-2014</t>
        </is>
      </c>
      <c r="I1538" s="77" t="inlineStr">
        <is>
          <t>S.F Ahmed &amp; Co</t>
        </is>
      </c>
      <c r="J1538" s="77" t="inlineStr">
        <is>
          <t>Officer</t>
        </is>
      </c>
      <c r="K1538" s="77" t="inlineStr">
        <is>
          <t>43, Flat- (F/3), Sukrabad, Sher-E-Banglanogor, Dhaka</t>
        </is>
      </c>
      <c r="L1538" s="77" t="inlineStr">
        <is>
          <t>Vill-Boronogor, Union-Kolacupa, P.O-Nababgonj, Dis-Dhaka</t>
        </is>
      </c>
      <c r="M1538" s="101" t="n">
        <v>1929601706</v>
      </c>
      <c r="N1538" s="55" t="inlineStr">
        <is>
          <t>badhan_1132@diu.edu.bd</t>
        </is>
      </c>
    </row>
    <row customHeight="1" ht="12.75" r="1539" s="161">
      <c r="A1539" s="84" t="n"/>
      <c r="B1539" s="85" t="n">
        <v>1542</v>
      </c>
      <c r="C1539" s="77" t="n"/>
      <c r="D1539" s="98" t="inlineStr">
        <is>
          <t>Yusuf Ahmed Yusuf Elmi</t>
        </is>
      </c>
      <c r="E1539" s="98" t="inlineStr">
        <is>
          <t>142-25-411</t>
        </is>
      </c>
      <c r="F1539" s="49">
        <f>IF((MID(E1539,5,2))="10","ENG",IF((MID(E1539,5,2))="11","BBA",IF((MID(E1539,5,2))="12","MBA(E)",IF((MID(E1539,5,2))="14","MBA",IF((MID(E1539,5,2))="15","CSE",IF((MID(E1539,5,2))="16","CIS",IF((MID(E1539,5,2))="17","MS-MIS",IF((MID(E1539,5,2))="18","B.COM",IF((MID(E1539,5,2))="19","ETE",IF((MID(E1539,5,2))="20","CS",IF((MID(E1539,5,2))="21","MA-ENG(P)",IF((MID(E1539,5,2))="22","MA-ENG(F)",IF((MID(E1539,5,2))="23","TE",IF((MID(E1539,5,2))="24","JMC",IF((MID(E1539,5,2))="25","MS-CSE",IF((MID(E1539,5,2))="26","LLB(H)",IF((MID(E1539,5,2))="27","BRE",IF((MID(E1539,5,2))="28","MSS-JMC",IF((MID(E1539,5,2))="29","PHARMACY",IF((MID(E1539,5,2))="30","ESDM",IF((MID(E1539,5,2))="31","MS-ETE",IF((MID(E1539,5,2))="32","MS-TE",IF((MID(E1539,5,2))="33","EEE",IF((MID(E1539,5,2))="34","NFE",IF((MID(E1539,5,2))="35","SWE",IF((MID(E1539,5,2))="36","LLB(P)",IF((MID(E1539,5,2))="37","LLM(Pre)",IF((MID(E1539,5,2))="38","LLM(F)",IF((MID(E1539,5,2))="39","ICT",IF((MID(E1539,5,2))="40","MTCA",IF((MID(E1539,5,2))="41","MS-PH",IF((MID(E1539,5,2))="42","ARCH",IF((MID(E1539,5,2))="43","THM",IF((MID(E1539,5,2))="44","MS-SWE",IF((MID(E1539,5,2))="45","ENTRE",IF((MID(E1539,5,2))="46","M-PHARM",IF((MID(E1539,5,2))="47","CIVIL-ENG",0)))))))))))))))))))))))))))))))))))))</f>
        <v/>
      </c>
      <c r="G1539" s="90">
        <f>IF((LEFT(E1539,3))="063","Fall-2006",IF((LEFT(E1539,3))="071","Spring-2007",IF((LEFT(E1539,3))="072","Summer-2007",IF((LEFT(E1539,3))="073","Fall-2007",IF((LEFT(E1539,3))="081","Spring-2008",IF((LEFT(E1539,3))="082","Summer-2008",IF((LEFT(E1539,3))="083","Fall-2008",IF((LEFT(E1539,3))="091","Spring-2009",IF((LEFT(E1539,3))="092","Summer-2009",IF((LEFT(E1539,3))="093","Fall-2009",IF((LEFT(E1539,3))="101","Spring-2010",IF((LEFT(E1539,3))="102","Summer-2010",IF((LEFT(E1539,3))="103","Fall-2010",IF((LEFT(E1539,3))="111","Spring-2011",IF((LEFT(E1539,3))="112","Summer-2011",IF((LEFT(E1539,3))="113","Fall-2011",IF((LEFT(E1539,3))="121","Spring-2012",IF((LEFT(E1539,3))="122","Summer-2012",IF((LEFT(E1539,3))="123","Fall-2012",IF((LEFT(E1539,3))="131","Spring-2013",IF((LEFT(E1539,3))="132","Summer-2013",IF((LEFT(E1539,3))="133","Fall-2013",IF((LEFT(E1539,3))="141","Spring-2014",IF((LEFT(E1539,3))="142","Summer-2014",IF((LEFT(E1539,3))="143","Fall-2014",0)))))))))))))))))))))))))</f>
        <v/>
      </c>
      <c r="H1539" s="77" t="inlineStr">
        <is>
          <t>-</t>
        </is>
      </c>
      <c r="I1539" s="77" t="inlineStr">
        <is>
          <t>-</t>
        </is>
      </c>
      <c r="J1539" s="77" t="inlineStr">
        <is>
          <t>-</t>
        </is>
      </c>
      <c r="K1539" s="77" t="inlineStr">
        <is>
          <t>-</t>
        </is>
      </c>
      <c r="L1539" s="77" t="inlineStr">
        <is>
          <t>105/2, Zigatola Post office</t>
        </is>
      </c>
      <c r="M1539" s="120" t="n">
        <v>1797576582</v>
      </c>
      <c r="N1539" s="55" t="inlineStr">
        <is>
          <t>yusuf.ay10@gmail.com</t>
        </is>
      </c>
    </row>
    <row customHeight="1" ht="12.75" r="1540" s="161">
      <c r="A1540" s="84" t="n"/>
      <c r="B1540" s="85" t="n">
        <v>1543</v>
      </c>
      <c r="C1540" s="77" t="n"/>
      <c r="D1540" s="98" t="inlineStr">
        <is>
          <t>Abdul Wadud</t>
        </is>
      </c>
      <c r="E1540" s="98" t="inlineStr">
        <is>
          <t>111-26-173</t>
        </is>
      </c>
      <c r="F1540" s="49">
        <f>IF((MID(E1540,5,2))="10","ENG",IF((MID(E1540,5,2))="11","BBA",IF((MID(E1540,5,2))="12","MBA(E)",IF((MID(E1540,5,2))="14","MBA",IF((MID(E1540,5,2))="15","CSE",IF((MID(E1540,5,2))="16","CIS",IF((MID(E1540,5,2))="17","MS-MIS",IF((MID(E1540,5,2))="18","B.COM",IF((MID(E1540,5,2))="19","ETE",IF((MID(E1540,5,2))="20","CS",IF((MID(E1540,5,2))="21","MA-ENG(P)",IF((MID(E1540,5,2))="22","MA-ENG(F)",IF((MID(E1540,5,2))="23","TE",IF((MID(E1540,5,2))="24","JMC",IF((MID(E1540,5,2))="25","MS-CSE",IF((MID(E1540,5,2))="26","LLB(H)",IF((MID(E1540,5,2))="27","BRE",IF((MID(E1540,5,2))="28","MSS-JMC",IF((MID(E1540,5,2))="29","PHARMACY",IF((MID(E1540,5,2))="30","ESDM",IF((MID(E1540,5,2))="31","MS-ETE",IF((MID(E1540,5,2))="32","MS-TE",IF((MID(E1540,5,2))="33","EEE",IF((MID(E1540,5,2))="34","NFE",IF((MID(E1540,5,2))="35","SWE",IF((MID(E1540,5,2))="36","LLB(P)",IF((MID(E1540,5,2))="37","LLM(Pre)",IF((MID(E1540,5,2))="38","LLM(F)",IF((MID(E1540,5,2))="39","ICT",IF((MID(E1540,5,2))="40","MTCA",IF((MID(E1540,5,2))="41","MS-PH",IF((MID(E1540,5,2))="42","ARCH",IF((MID(E1540,5,2))="43","THM",IF((MID(E1540,5,2))="44","MS-SWE",IF((MID(E1540,5,2))="45","ENTRE",IF((MID(E1540,5,2))="46","M-PHARM",IF((MID(E1540,5,2))="47","CIVIL-ENG",0)))))))))))))))))))))))))))))))))))))</f>
        <v/>
      </c>
      <c r="G1540" s="90">
        <f>IF((LEFT(E1540,3))="063","Fall-2006",IF((LEFT(E1540,3))="071","Spring-2007",IF((LEFT(E1540,3))="072","Summer-2007",IF((LEFT(E1540,3))="073","Fall-2007",IF((LEFT(E1540,3))="081","Spring-2008",IF((LEFT(E1540,3))="082","Summer-2008",IF((LEFT(E1540,3))="083","Fall-2008",IF((LEFT(E1540,3))="091","Spring-2009",IF((LEFT(E1540,3))="092","Summer-2009",IF((LEFT(E1540,3))="093","Fall-2009",IF((LEFT(E1540,3))="101","Spring-2010",IF((LEFT(E1540,3))="102","Summer-2010",IF((LEFT(E1540,3))="103","Fall-2010",IF((LEFT(E1540,3))="111","Spring-2011",IF((LEFT(E1540,3))="112","Summer-2011",IF((LEFT(E1540,3))="113","Fall-2011",IF((LEFT(E1540,3))="121","Spring-2012",IF((LEFT(E1540,3))="122","Summer-2012",IF((LEFT(E1540,3))="123","Fall-2012",IF((LEFT(E1540,3))="131","Spring-2013",IF((LEFT(E1540,3))="132","Summer-2013",IF((LEFT(E1540,3))="133","Fall-2013",IF((LEFT(E1540,3))="141","Spring-2014",IF((LEFT(E1540,3))="142","Summer-2014",IF((LEFT(E1540,3))="143","Fall-2014",0)))))))))))))))))))))))))</f>
        <v/>
      </c>
      <c r="H1540" s="77" t="inlineStr">
        <is>
          <t>Fall-2014</t>
        </is>
      </c>
      <c r="I1540" s="77" t="inlineStr">
        <is>
          <t>Writter Shcms Poldieation, Dhaka</t>
        </is>
      </c>
      <c r="J1540" s="77" t="inlineStr">
        <is>
          <t>Apperentice Advocate</t>
        </is>
      </c>
      <c r="K1540" s="77" t="inlineStr">
        <is>
          <t>-</t>
        </is>
      </c>
      <c r="L1540" s="77" t="inlineStr">
        <is>
          <t>Vill-Celowy, Post-Phirhati, Upozilla-Dhuncet, Dis-Bogra</t>
        </is>
      </c>
      <c r="M1540" s="101" t="n">
        <v>1729448322</v>
      </c>
      <c r="N1540" s="116" t="inlineStr">
        <is>
          <t>wadud26-173@diu.edu.bd</t>
        </is>
      </c>
    </row>
    <row customHeight="1" ht="12.75" r="1541" s="161">
      <c r="A1541" s="84" t="n"/>
      <c r="B1541" s="85" t="n">
        <v>1544</v>
      </c>
      <c r="C1541" s="77" t="n"/>
      <c r="D1541" s="98" t="inlineStr">
        <is>
          <t>Faruk Ahmed</t>
        </is>
      </c>
      <c r="E1541" s="98" t="inlineStr">
        <is>
          <t>111-33-536</t>
        </is>
      </c>
      <c r="F1541" s="49">
        <f>IF((MID(E1541,5,2))="10","ENG",IF((MID(E1541,5,2))="11","BBA",IF((MID(E1541,5,2))="12","MBA(E)",IF((MID(E1541,5,2))="14","MBA",IF((MID(E1541,5,2))="15","CSE",IF((MID(E1541,5,2))="16","CIS",IF((MID(E1541,5,2))="17","MS-MIS",IF((MID(E1541,5,2))="18","B.COM",IF((MID(E1541,5,2))="19","ETE",IF((MID(E1541,5,2))="20","CS",IF((MID(E1541,5,2))="21","MA-ENG(P)",IF((MID(E1541,5,2))="22","MA-ENG(F)",IF((MID(E1541,5,2))="23","TE",IF((MID(E1541,5,2))="24","JMC",IF((MID(E1541,5,2))="25","MS-CSE",IF((MID(E1541,5,2))="26","LLB(H)",IF((MID(E1541,5,2))="27","BRE",IF((MID(E1541,5,2))="28","MSS-JMC",IF((MID(E1541,5,2))="29","PHARMACY",IF((MID(E1541,5,2))="30","ESDM",IF((MID(E1541,5,2))="31","MS-ETE",IF((MID(E1541,5,2))="32","MS-TE",IF((MID(E1541,5,2))="33","EEE",IF((MID(E1541,5,2))="34","NFE",IF((MID(E1541,5,2))="35","SWE",IF((MID(E1541,5,2))="36","LLB(P)",IF((MID(E1541,5,2))="37","LLM(Pre)",IF((MID(E1541,5,2))="38","LLM(F)",IF((MID(E1541,5,2))="39","ICT",IF((MID(E1541,5,2))="40","MTCA",IF((MID(E1541,5,2))="41","MS-PH",IF((MID(E1541,5,2))="42","ARCH",IF((MID(E1541,5,2))="43","THM",IF((MID(E1541,5,2))="44","MS-SWE",IF((MID(E1541,5,2))="45","ENTRE",IF((MID(E1541,5,2))="46","M-PHARM",IF((MID(E1541,5,2))="47","CIVIL-ENG",0)))))))))))))))))))))))))))))))))))))</f>
        <v/>
      </c>
      <c r="G1541" s="90">
        <f>IF((LEFT(E1541,3))="063","Fall-2006",IF((LEFT(E1541,3))="071","Spring-2007",IF((LEFT(E1541,3))="072","Summer-2007",IF((LEFT(E1541,3))="073","Fall-2007",IF((LEFT(E1541,3))="081","Spring-2008",IF((LEFT(E1541,3))="082","Summer-2008",IF((LEFT(E1541,3))="083","Fall-2008",IF((LEFT(E1541,3))="091","Spring-2009",IF((LEFT(E1541,3))="092","Summer-2009",IF((LEFT(E1541,3))="093","Fall-2009",IF((LEFT(E1541,3))="101","Spring-2010",IF((LEFT(E1541,3))="102","Summer-2010",IF((LEFT(E1541,3))="103","Fall-2010",IF((LEFT(E1541,3))="111","Spring-2011",IF((LEFT(E1541,3))="112","Summer-2011",IF((LEFT(E1541,3))="113","Fall-2011",IF((LEFT(E1541,3))="121","Spring-2012",IF((LEFT(E1541,3))="122","Summer-2012",IF((LEFT(E1541,3))="123","Fall-2012",IF((LEFT(E1541,3))="131","Spring-2013",IF((LEFT(E1541,3))="132","Summer-2013",IF((LEFT(E1541,3))="133","Fall-2013",IF((LEFT(E1541,3))="141","Spring-2014",IF((LEFT(E1541,3))="142","Summer-2014",IF((LEFT(E1541,3))="143","Fall-2014",0)))))))))))))))))))))))))</f>
        <v/>
      </c>
      <c r="H1541" s="77" t="inlineStr">
        <is>
          <t>Spring-2014</t>
        </is>
      </c>
      <c r="I1541" s="77" t="inlineStr">
        <is>
          <t>-</t>
        </is>
      </c>
      <c r="J1541" s="77" t="inlineStr">
        <is>
          <t>-</t>
        </is>
      </c>
      <c r="K1541" s="77" t="inlineStr">
        <is>
          <t>Mohammodpur Dhaka</t>
        </is>
      </c>
      <c r="L1541" s="77" t="inlineStr">
        <is>
          <t>Meherpur Boro Bazar Para</t>
        </is>
      </c>
      <c r="M1541" s="101" t="n">
        <v>1954253245</v>
      </c>
      <c r="N1541" s="55" t="inlineStr">
        <is>
          <t>farukahmed513@gmail.com</t>
        </is>
      </c>
    </row>
    <row customHeight="1" ht="12.75" r="1542" s="161">
      <c r="A1542" s="84" t="n"/>
      <c r="B1542" s="85" t="n">
        <v>1545</v>
      </c>
      <c r="C1542" s="77" t="n"/>
      <c r="D1542" s="98" t="inlineStr">
        <is>
          <t>Md. Faisal Reza</t>
        </is>
      </c>
      <c r="E1542" s="98" t="inlineStr">
        <is>
          <t>121-31-132</t>
        </is>
      </c>
      <c r="F1542" s="49">
        <f>IF((MID(E1542,5,2))="10","ENG",IF((MID(E1542,5,2))="11","BBA",IF((MID(E1542,5,2))="12","MBA(E)",IF((MID(E1542,5,2))="14","MBA",IF((MID(E1542,5,2))="15","CSE",IF((MID(E1542,5,2))="16","CIS",IF((MID(E1542,5,2))="17","MS-MIS",IF((MID(E1542,5,2))="18","B.COM",IF((MID(E1542,5,2))="19","ETE",IF((MID(E1542,5,2))="20","CS",IF((MID(E1542,5,2))="21","MA-ENG(P)",IF((MID(E1542,5,2))="22","MA-ENG(F)",IF((MID(E1542,5,2))="23","TE",IF((MID(E1542,5,2))="24","JMC",IF((MID(E1542,5,2))="25","MS-CSE",IF((MID(E1542,5,2))="26","LLB(H)",IF((MID(E1542,5,2))="27","BRE",IF((MID(E1542,5,2))="28","MSS-JMC",IF((MID(E1542,5,2))="29","PHARMACY",IF((MID(E1542,5,2))="30","ESDM",IF((MID(E1542,5,2))="31","MS-ETE",IF((MID(E1542,5,2))="32","MS-TE",IF((MID(E1542,5,2))="33","EEE",IF((MID(E1542,5,2))="34","NFE",IF((MID(E1542,5,2))="35","SWE",IF((MID(E1542,5,2))="36","LLB(P)",IF((MID(E1542,5,2))="37","LLM(Pre)",IF((MID(E1542,5,2))="38","LLM(F)",IF((MID(E1542,5,2))="39","ICT",IF((MID(E1542,5,2))="40","MTCA",IF((MID(E1542,5,2))="41","MS-PH",IF((MID(E1542,5,2))="42","ARCH",IF((MID(E1542,5,2))="43","THM",IF((MID(E1542,5,2))="44","MS-SWE",IF((MID(E1542,5,2))="45","ENTRE",IF((MID(E1542,5,2))="46","M-PHARM",IF((MID(E1542,5,2))="47","CIVIL-ENG",0)))))))))))))))))))))))))))))))))))))</f>
        <v/>
      </c>
      <c r="G1542" s="90">
        <f>IF((LEFT(E1542,3))="063","Fall-2006",IF((LEFT(E1542,3))="071","Spring-2007",IF((LEFT(E1542,3))="072","Summer-2007",IF((LEFT(E1542,3))="073","Fall-2007",IF((LEFT(E1542,3))="081","Spring-2008",IF((LEFT(E1542,3))="082","Summer-2008",IF((LEFT(E1542,3))="083","Fall-2008",IF((LEFT(E1542,3))="091","Spring-2009",IF((LEFT(E1542,3))="092","Summer-2009",IF((LEFT(E1542,3))="093","Fall-2009",IF((LEFT(E1542,3))="101","Spring-2010",IF((LEFT(E1542,3))="102","Summer-2010",IF((LEFT(E1542,3))="103","Fall-2010",IF((LEFT(E1542,3))="111","Spring-2011",IF((LEFT(E1542,3))="112","Summer-2011",IF((LEFT(E1542,3))="113","Fall-2011",IF((LEFT(E1542,3))="121","Spring-2012",IF((LEFT(E1542,3))="122","Summer-2012",IF((LEFT(E1542,3))="123","Fall-2012",IF((LEFT(E1542,3))="131","Spring-2013",IF((LEFT(E1542,3))="132","Summer-2013",IF((LEFT(E1542,3))="133","Fall-2013",IF((LEFT(E1542,3))="141","Spring-2014",IF((LEFT(E1542,3))="142","Summer-2014",IF((LEFT(E1542,3))="143","Fall-2014",0)))))))))))))))))))))))))</f>
        <v/>
      </c>
      <c r="H1542" s="77" t="inlineStr">
        <is>
          <t>Summer-2015</t>
        </is>
      </c>
      <c r="I1542" s="77" t="inlineStr">
        <is>
          <t>Technology Unik Polytecunic Institule</t>
        </is>
      </c>
      <c r="J1542" s="77" t="inlineStr">
        <is>
          <t>Instructor, Computer</t>
        </is>
      </c>
      <c r="K1542" s="77" t="inlineStr">
        <is>
          <t>Vaid Road, Kalibaripara Gaibandha</t>
        </is>
      </c>
      <c r="L1542" s="77" t="inlineStr">
        <is>
          <t>Vaid Road, Kalibaripara Gaibandha</t>
        </is>
      </c>
      <c r="M1542" s="101" t="n">
        <v>1715596933</v>
      </c>
      <c r="N1542" s="77" t="inlineStr">
        <is>
          <t>faisal.ete@gmail.com</t>
        </is>
      </c>
    </row>
    <row customHeight="1" ht="12.75" r="1543" s="161">
      <c r="A1543" s="84" t="n"/>
      <c r="B1543" s="85" t="n">
        <v>1546</v>
      </c>
      <c r="C1543" s="77" t="n"/>
      <c r="D1543" s="98" t="inlineStr">
        <is>
          <t>Md. Faysal Salim</t>
        </is>
      </c>
      <c r="E1543" s="98" t="inlineStr">
        <is>
          <t>103-23-2189</t>
        </is>
      </c>
      <c r="F1543" s="49">
        <f>IF((MID(E1543,5,2))="10","ENG",IF((MID(E1543,5,2))="11","BBA",IF((MID(E1543,5,2))="12","MBA(E)",IF((MID(E1543,5,2))="14","MBA",IF((MID(E1543,5,2))="15","CSE",IF((MID(E1543,5,2))="16","CIS",IF((MID(E1543,5,2))="17","MS-MIS",IF((MID(E1543,5,2))="18","B.COM",IF((MID(E1543,5,2))="19","ETE",IF((MID(E1543,5,2))="20","CS",IF((MID(E1543,5,2))="21","MA-ENG(P)",IF((MID(E1543,5,2))="22","MA-ENG(F)",IF((MID(E1543,5,2))="23","TE",IF((MID(E1543,5,2))="24","JMC",IF((MID(E1543,5,2))="25","MS-CSE",IF((MID(E1543,5,2))="26","LLB(H)",IF((MID(E1543,5,2))="27","BRE",IF((MID(E1543,5,2))="28","MSS-JMC",IF((MID(E1543,5,2))="29","PHARMACY",IF((MID(E1543,5,2))="30","ESDM",IF((MID(E1543,5,2))="31","MS-ETE",IF((MID(E1543,5,2))="32","MS-TE",IF((MID(E1543,5,2))="33","EEE",IF((MID(E1543,5,2))="34","NFE",IF((MID(E1543,5,2))="35","SWE",IF((MID(E1543,5,2))="36","LLB(P)",IF((MID(E1543,5,2))="37","LLM(Pre)",IF((MID(E1543,5,2))="38","LLM(F)",IF((MID(E1543,5,2))="39","ICT",IF((MID(E1543,5,2))="40","MTCA",IF((MID(E1543,5,2))="41","MS-PH",IF((MID(E1543,5,2))="42","ARCH",IF((MID(E1543,5,2))="43","THM",IF((MID(E1543,5,2))="44","MS-SWE",IF((MID(E1543,5,2))="45","ENTRE",IF((MID(E1543,5,2))="46","M-PHARM",IF((MID(E1543,5,2))="47","CIVIL-ENG",0)))))))))))))))))))))))))))))))))))))</f>
        <v/>
      </c>
      <c r="G1543" s="90">
        <f>IF((LEFT(E1543,3))="063","Fall-2006",IF((LEFT(E1543,3))="071","Spring-2007",IF((LEFT(E1543,3))="072","Summer-2007",IF((LEFT(E1543,3))="073","Fall-2007",IF((LEFT(E1543,3))="081","Spring-2008",IF((LEFT(E1543,3))="082","Summer-2008",IF((LEFT(E1543,3))="083","Fall-2008",IF((LEFT(E1543,3))="091","Spring-2009",IF((LEFT(E1543,3))="092","Summer-2009",IF((LEFT(E1543,3))="093","Fall-2009",IF((LEFT(E1543,3))="101","Spring-2010",IF((LEFT(E1543,3))="102","Summer-2010",IF((LEFT(E1543,3))="103","Fall-2010",IF((LEFT(E1543,3))="111","Spring-2011",IF((LEFT(E1543,3))="112","Summer-2011",IF((LEFT(E1543,3))="113","Fall-2011",IF((LEFT(E1543,3))="121","Spring-2012",IF((LEFT(E1543,3))="122","Summer-2012",IF((LEFT(E1543,3))="123","Fall-2012",IF((LEFT(E1543,3))="131","Spring-2013",IF((LEFT(E1543,3))="132","Summer-2013",IF((LEFT(E1543,3))="133","Fall-2013",IF((LEFT(E1543,3))="141","Spring-2014",IF((LEFT(E1543,3))="142","Summer-2014",IF((LEFT(E1543,3))="143","Fall-2014",0)))))))))))))))))))))))))</f>
        <v/>
      </c>
      <c r="H1543" s="77" t="inlineStr">
        <is>
          <t>-</t>
        </is>
      </c>
      <c r="I1543" s="77" t="inlineStr">
        <is>
          <t>-</t>
        </is>
      </c>
      <c r="J1543" s="77" t="inlineStr">
        <is>
          <t>-</t>
        </is>
      </c>
      <c r="K1543" s="77" t="inlineStr">
        <is>
          <t>H-60, Sector-11, Uttara, Dhaka</t>
        </is>
      </c>
      <c r="L1543" s="77" t="inlineStr">
        <is>
          <t>Vill-Tambulkhana, Faridpur Sadar Faridpur</t>
        </is>
      </c>
      <c r="M1543" s="101" t="n">
        <v>1670690774</v>
      </c>
      <c r="N1543" s="77" t="inlineStr">
        <is>
          <t>faysal1100@gmail.com</t>
        </is>
      </c>
    </row>
    <row customHeight="1" ht="12.75" r="1544" s="161">
      <c r="A1544" s="84" t="n"/>
      <c r="B1544" s="85" t="n">
        <v>1547</v>
      </c>
      <c r="C1544" s="77" t="n"/>
      <c r="D1544" s="98" t="inlineStr">
        <is>
          <t xml:space="preserve">Razia Sultana </t>
        </is>
      </c>
      <c r="E1544" s="98" t="inlineStr">
        <is>
          <t>111-15-1321</t>
        </is>
      </c>
      <c r="F1544" s="49">
        <f>IF((MID(E1544,5,2))="10","ENG",IF((MID(E1544,5,2))="11","BBA",IF((MID(E1544,5,2))="12","MBA(E)",IF((MID(E1544,5,2))="14","MBA",IF((MID(E1544,5,2))="15","CSE",IF((MID(E1544,5,2))="16","CIS",IF((MID(E1544,5,2))="17","MS-MIS",IF((MID(E1544,5,2))="18","B.COM",IF((MID(E1544,5,2))="19","ETE",IF((MID(E1544,5,2))="20","CS",IF((MID(E1544,5,2))="21","MA-ENG(P)",IF((MID(E1544,5,2))="22","MA-ENG(F)",IF((MID(E1544,5,2))="23","TE",IF((MID(E1544,5,2))="24","JMC",IF((MID(E1544,5,2))="25","MS-CSE",IF((MID(E1544,5,2))="26","LLB(H)",IF((MID(E1544,5,2))="27","BRE",IF((MID(E1544,5,2))="28","MSS-JMC",IF((MID(E1544,5,2))="29","PHARMACY",IF((MID(E1544,5,2))="30","ESDM",IF((MID(E1544,5,2))="31","MS-ETE",IF((MID(E1544,5,2))="32","MS-TE",IF((MID(E1544,5,2))="33","EEE",IF((MID(E1544,5,2))="34","NFE",IF((MID(E1544,5,2))="35","SWE",IF((MID(E1544,5,2))="36","LLB(P)",IF((MID(E1544,5,2))="37","LLM(Pre)",IF((MID(E1544,5,2))="38","LLM(F)",IF((MID(E1544,5,2))="39","ICT",IF((MID(E1544,5,2))="40","MTCA",IF((MID(E1544,5,2))="41","MS-PH",IF((MID(E1544,5,2))="42","ARCH",IF((MID(E1544,5,2))="43","THM",IF((MID(E1544,5,2))="44","MS-SWE",IF((MID(E1544,5,2))="45","ENTRE",IF((MID(E1544,5,2))="46","M-PHARM",IF((MID(E1544,5,2))="47","CIVIL-ENG",0)))))))))))))))))))))))))))))))))))))</f>
        <v/>
      </c>
      <c r="G1544" s="90">
        <f>IF((LEFT(E1544,3))="063","Fall-2006",IF((LEFT(E1544,3))="071","Spring-2007",IF((LEFT(E1544,3))="072","Summer-2007",IF((LEFT(E1544,3))="073","Fall-2007",IF((LEFT(E1544,3))="081","Spring-2008",IF((LEFT(E1544,3))="082","Summer-2008",IF((LEFT(E1544,3))="083","Fall-2008",IF((LEFT(E1544,3))="091","Spring-2009",IF((LEFT(E1544,3))="092","Summer-2009",IF((LEFT(E1544,3))="093","Fall-2009",IF((LEFT(E1544,3))="101","Spring-2010",IF((LEFT(E1544,3))="102","Summer-2010",IF((LEFT(E1544,3))="103","Fall-2010",IF((LEFT(E1544,3))="111","Spring-2011",IF((LEFT(E1544,3))="112","Summer-2011",IF((LEFT(E1544,3))="113","Fall-2011",IF((LEFT(E1544,3))="121","Spring-2012",IF((LEFT(E1544,3))="122","Summer-2012",IF((LEFT(E1544,3))="123","Fall-2012",IF((LEFT(E1544,3))="131","Spring-2013",IF((LEFT(E1544,3))="132","Summer-2013",IF((LEFT(E1544,3))="133","Fall-2013",IF((LEFT(E1544,3))="141","Spring-2014",IF((LEFT(E1544,3))="142","Summer-2014",IF((LEFT(E1544,3))="143","Fall-2014",0)))))))))))))))))))))))))</f>
        <v/>
      </c>
      <c r="H1544" s="77" t="inlineStr">
        <is>
          <t>Fall-2015</t>
        </is>
      </c>
      <c r="I1544" s="77" t="inlineStr">
        <is>
          <t>-</t>
        </is>
      </c>
      <c r="J1544" s="77" t="inlineStr">
        <is>
          <t>-</t>
        </is>
      </c>
      <c r="K1544" s="77" t="inlineStr">
        <is>
          <t>Dandabar, Savar Cant, Ashulia, Dhaka</t>
        </is>
      </c>
      <c r="L1544" s="77" t="inlineStr">
        <is>
          <t>Dandabar, Savar Cant, Ashulia, Dhaka</t>
        </is>
      </c>
      <c r="M1544" s="95" t="n">
        <v>1829729485</v>
      </c>
      <c r="N1544" s="90" t="inlineStr">
        <is>
          <t>mitu15-1321@diu.edu.bd</t>
        </is>
      </c>
    </row>
    <row customHeight="1" ht="12.75" r="1545" s="161">
      <c r="A1545" s="84" t="n"/>
      <c r="B1545" s="85" t="n">
        <v>1548</v>
      </c>
      <c r="C1545" s="77" t="n"/>
      <c r="D1545" s="98" t="inlineStr">
        <is>
          <t>Dahir</t>
        </is>
      </c>
      <c r="E1545" s="98" t="inlineStr">
        <is>
          <t>122-35-307</t>
        </is>
      </c>
      <c r="F1545" s="49">
        <f>IF((MID(E1545,5,2))="10","ENG",IF((MID(E1545,5,2))="11","BBA",IF((MID(E1545,5,2))="12","MBA(E)",IF((MID(E1545,5,2))="14","MBA",IF((MID(E1545,5,2))="15","CSE",IF((MID(E1545,5,2))="16","CIS",IF((MID(E1545,5,2))="17","MS-MIS",IF((MID(E1545,5,2))="18","B.COM",IF((MID(E1545,5,2))="19","ETE",IF((MID(E1545,5,2))="20","CS",IF((MID(E1545,5,2))="21","MA-ENG(P)",IF((MID(E1545,5,2))="22","MA-ENG(F)",IF((MID(E1545,5,2))="23","TE",IF((MID(E1545,5,2))="24","JMC",IF((MID(E1545,5,2))="25","MS-CSE",IF((MID(E1545,5,2))="26","LLB(H)",IF((MID(E1545,5,2))="27","BRE",IF((MID(E1545,5,2))="28","MSS-JMC",IF((MID(E1545,5,2))="29","PHARMACY",IF((MID(E1545,5,2))="30","ESDM",IF((MID(E1545,5,2))="31","MS-ETE",IF((MID(E1545,5,2))="32","MS-TE",IF((MID(E1545,5,2))="33","EEE",IF((MID(E1545,5,2))="34","NFE",IF((MID(E1545,5,2))="35","SWE",IF((MID(E1545,5,2))="36","LLB(P)",IF((MID(E1545,5,2))="37","LLM(Pre)",IF((MID(E1545,5,2))="38","LLM(F)",IF((MID(E1545,5,2))="39","ICT",IF((MID(E1545,5,2))="40","MTCA",IF((MID(E1545,5,2))="41","MS-PH",IF((MID(E1545,5,2))="42","ARCH",IF((MID(E1545,5,2))="43","THM",IF((MID(E1545,5,2))="44","MS-SWE",IF((MID(E1545,5,2))="45","ENTRE",IF((MID(E1545,5,2))="46","M-PHARM",IF((MID(E1545,5,2))="47","CIVIL-ENG",0)))))))))))))))))))))))))))))))))))))</f>
        <v/>
      </c>
      <c r="G1545" s="90">
        <f>IF((LEFT(E1545,3))="063","Fall-2006",IF((LEFT(E1545,3))="071","Spring-2007",IF((LEFT(E1545,3))="072","Summer-2007",IF((LEFT(E1545,3))="073","Fall-2007",IF((LEFT(E1545,3))="081","Spring-2008",IF((LEFT(E1545,3))="082","Summer-2008",IF((LEFT(E1545,3))="083","Fall-2008",IF((LEFT(E1545,3))="091","Spring-2009",IF((LEFT(E1545,3))="092","Summer-2009",IF((LEFT(E1545,3))="093","Fall-2009",IF((LEFT(E1545,3))="101","Spring-2010",IF((LEFT(E1545,3))="102","Summer-2010",IF((LEFT(E1545,3))="103","Fall-2010",IF((LEFT(E1545,3))="111","Spring-2011",IF((LEFT(E1545,3))="112","Summer-2011",IF((LEFT(E1545,3))="113","Fall-2011",IF((LEFT(E1545,3))="121","Spring-2012",IF((LEFT(E1545,3))="122","Summer-2012",IF((LEFT(E1545,3))="123","Fall-2012",IF((LEFT(E1545,3))="131","Spring-2013",IF((LEFT(E1545,3))="132","Summer-2013",IF((LEFT(E1545,3))="133","Fall-2013",IF((LEFT(E1545,3))="141","Spring-2014",IF((LEFT(E1545,3))="142","Summer-2014",IF((LEFT(E1545,3))="143","Fall-2014",0)))))))))))))))))))))))))</f>
        <v/>
      </c>
      <c r="H1545" s="77" t="inlineStr">
        <is>
          <t>Summer-2015</t>
        </is>
      </c>
      <c r="I1545" s="77" t="inlineStr">
        <is>
          <t>-</t>
        </is>
      </c>
      <c r="J1545" s="77" t="inlineStr">
        <is>
          <t>-</t>
        </is>
      </c>
      <c r="K1545" s="77" t="inlineStr">
        <is>
          <t>-</t>
        </is>
      </c>
      <c r="L1545" s="77" t="inlineStr">
        <is>
          <t>Hodam, Mogadisha, Somalia</t>
        </is>
      </c>
      <c r="M1545" s="120" t="n">
        <v>1685642113</v>
      </c>
      <c r="N1545" s="77" t="inlineStr">
        <is>
          <t>shaakay1@hotmail.com</t>
        </is>
      </c>
    </row>
    <row customHeight="1" ht="12.75" r="1546" s="161">
      <c r="A1546" s="84" t="n"/>
      <c r="B1546" s="85" t="n">
        <v>1549</v>
      </c>
      <c r="C1546" s="77" t="n"/>
      <c r="D1546" s="98" t="inlineStr">
        <is>
          <t>Md. Rashaduzzaman</t>
        </is>
      </c>
      <c r="E1546" s="98" t="inlineStr">
        <is>
          <t>113-15-1593</t>
        </is>
      </c>
      <c r="F1546" s="49">
        <f>IF((MID(E1546,5,2))="10","ENG",IF((MID(E1546,5,2))="11","BBA",IF((MID(E1546,5,2))="12","MBA(E)",IF((MID(E1546,5,2))="14","MBA",IF((MID(E1546,5,2))="15","CSE",IF((MID(E1546,5,2))="16","CIS",IF((MID(E1546,5,2))="17","MS-MIS",IF((MID(E1546,5,2))="18","B.COM",IF((MID(E1546,5,2))="19","ETE",IF((MID(E1546,5,2))="20","CS",IF((MID(E1546,5,2))="21","MA-ENG(P)",IF((MID(E1546,5,2))="22","MA-ENG(F)",IF((MID(E1546,5,2))="23","TE",IF((MID(E1546,5,2))="24","JMC",IF((MID(E1546,5,2))="25","MS-CSE",IF((MID(E1546,5,2))="26","LLB(H)",IF((MID(E1546,5,2))="27","BRE",IF((MID(E1546,5,2))="28","MSS-JMC",IF((MID(E1546,5,2))="29","PHARMACY",IF((MID(E1546,5,2))="30","ESDM",IF((MID(E1546,5,2))="31","MS-ETE",IF((MID(E1546,5,2))="32","MS-TE",IF((MID(E1546,5,2))="33","EEE",IF((MID(E1546,5,2))="34","NFE",IF((MID(E1546,5,2))="35","SWE",IF((MID(E1546,5,2))="36","LLB(P)",IF((MID(E1546,5,2))="37","LLM(Pre)",IF((MID(E1546,5,2))="38","LLM(F)",IF((MID(E1546,5,2))="39","ICT",IF((MID(E1546,5,2))="40","MTCA",IF((MID(E1546,5,2))="41","MS-PH",IF((MID(E1546,5,2))="42","ARCH",IF((MID(E1546,5,2))="43","THM",IF((MID(E1546,5,2))="44","MS-SWE",IF((MID(E1546,5,2))="45","ENTRE",IF((MID(E1546,5,2))="46","M-PHARM",IF((MID(E1546,5,2))="47","CIVIL-ENG",0)))))))))))))))))))))))))))))))))))))</f>
        <v/>
      </c>
      <c r="G1546" s="90">
        <f>IF((LEFT(E1546,3))="063","Fall-2006",IF((LEFT(E1546,3))="071","Spring-2007",IF((LEFT(E1546,3))="072","Summer-2007",IF((LEFT(E1546,3))="073","Fall-2007",IF((LEFT(E1546,3))="081","Spring-2008",IF((LEFT(E1546,3))="082","Summer-2008",IF((LEFT(E1546,3))="083","Fall-2008",IF((LEFT(E1546,3))="091","Spring-2009",IF((LEFT(E1546,3))="092","Summer-2009",IF((LEFT(E1546,3))="093","Fall-2009",IF((LEFT(E1546,3))="101","Spring-2010",IF((LEFT(E1546,3))="102","Summer-2010",IF((LEFT(E1546,3))="103","Fall-2010",IF((LEFT(E1546,3))="111","Spring-2011",IF((LEFT(E1546,3))="112","Summer-2011",IF((LEFT(E1546,3))="113","Fall-2011",IF((LEFT(E1546,3))="121","Spring-2012",IF((LEFT(E1546,3))="122","Summer-2012",IF((LEFT(E1546,3))="123","Fall-2012",IF((LEFT(E1546,3))="131","Spring-2013",IF((LEFT(E1546,3))="132","Summer-2013",IF((LEFT(E1546,3))="133","Fall-2013",IF((LEFT(E1546,3))="141","Spring-2014",IF((LEFT(E1546,3))="142","Summer-2014",IF((LEFT(E1546,3))="143","Fall-2014",0)))))))))))))))))))))))))</f>
        <v/>
      </c>
      <c r="H1546" s="77" t="inlineStr">
        <is>
          <t>Summer-2015</t>
        </is>
      </c>
      <c r="I1546" s="77" t="inlineStr">
        <is>
          <t>Gurukul Instititute Of It</t>
        </is>
      </c>
      <c r="J1546" s="77" t="inlineStr">
        <is>
          <t>Network Administrator</t>
        </is>
      </c>
      <c r="K1546" s="77" t="inlineStr">
        <is>
          <t>Vill-Chantri Shibpur, Post-Chanti, P.S-Natore, Dis-Natore</t>
        </is>
      </c>
      <c r="L1546" s="77" t="inlineStr">
        <is>
          <t>Vill-Chantri Shibpur, Post-Chanti, P.S-Natore, Dis-Natore</t>
        </is>
      </c>
      <c r="M1546" s="101" t="n">
        <v>1739794790</v>
      </c>
      <c r="N1546" s="55" t="inlineStr">
        <is>
          <t>rashad15-1593@diu.edu.bd</t>
        </is>
      </c>
    </row>
    <row customHeight="1" ht="12.75" r="1547" s="161">
      <c r="A1547" s="84" t="n"/>
      <c r="B1547" s="85" t="n">
        <v>1550</v>
      </c>
      <c r="C1547" s="77" t="n"/>
      <c r="D1547" s="98" t="inlineStr">
        <is>
          <t>Muktar Yusuf Abdulle</t>
        </is>
      </c>
      <c r="E1547" s="98" t="inlineStr">
        <is>
          <t>141-25-385</t>
        </is>
      </c>
      <c r="F1547" s="49">
        <f>IF((MID(E1547,5,2))="10","ENG",IF((MID(E1547,5,2))="11","BBA",IF((MID(E1547,5,2))="12","MBA(E)",IF((MID(E1547,5,2))="14","MBA",IF((MID(E1547,5,2))="15","CSE",IF((MID(E1547,5,2))="16","CIS",IF((MID(E1547,5,2))="17","MS-MIS",IF((MID(E1547,5,2))="18","B.COM",IF((MID(E1547,5,2))="19","ETE",IF((MID(E1547,5,2))="20","CS",IF((MID(E1547,5,2))="21","MA-ENG(P)",IF((MID(E1547,5,2))="22","MA-ENG(F)",IF((MID(E1547,5,2))="23","TE",IF((MID(E1547,5,2))="24","JMC",IF((MID(E1547,5,2))="25","MS-CSE",IF((MID(E1547,5,2))="26","LLB(H)",IF((MID(E1547,5,2))="27","BRE",IF((MID(E1547,5,2))="28","MSS-JMC",IF((MID(E1547,5,2))="29","PHARMACY",IF((MID(E1547,5,2))="30","ESDM",IF((MID(E1547,5,2))="31","MS-ETE",IF((MID(E1547,5,2))="32","MS-TE",IF((MID(E1547,5,2))="33","EEE",IF((MID(E1547,5,2))="34","NFE",IF((MID(E1547,5,2))="35","SWE",IF((MID(E1547,5,2))="36","LLB(P)",IF((MID(E1547,5,2))="37","LLM(Pre)",IF((MID(E1547,5,2))="38","LLM(F)",IF((MID(E1547,5,2))="39","ICT",IF((MID(E1547,5,2))="40","MTCA",IF((MID(E1547,5,2))="41","MS-PH",IF((MID(E1547,5,2))="42","ARCH",IF((MID(E1547,5,2))="43","THM",IF((MID(E1547,5,2))="44","MS-SWE",IF((MID(E1547,5,2))="45","ENTRE",IF((MID(E1547,5,2))="46","M-PHARM",IF((MID(E1547,5,2))="47","CIVIL-ENG",0)))))))))))))))))))))))))))))))))))))</f>
        <v/>
      </c>
      <c r="G1547" s="90">
        <f>IF((LEFT(E1547,3))="063","Fall-2006",IF((LEFT(E1547,3))="071","Spring-2007",IF((LEFT(E1547,3))="072","Summer-2007",IF((LEFT(E1547,3))="073","Fall-2007",IF((LEFT(E1547,3))="081","Spring-2008",IF((LEFT(E1547,3))="082","Summer-2008",IF((LEFT(E1547,3))="083","Fall-2008",IF((LEFT(E1547,3))="091","Spring-2009",IF((LEFT(E1547,3))="092","Summer-2009",IF((LEFT(E1547,3))="093","Fall-2009",IF((LEFT(E1547,3))="101","Spring-2010",IF((LEFT(E1547,3))="102","Summer-2010",IF((LEFT(E1547,3))="103","Fall-2010",IF((LEFT(E1547,3))="111","Spring-2011",IF((LEFT(E1547,3))="112","Summer-2011",IF((LEFT(E1547,3))="113","Fall-2011",IF((LEFT(E1547,3))="121","Spring-2012",IF((LEFT(E1547,3))="122","Summer-2012",IF((LEFT(E1547,3))="123","Fall-2012",IF((LEFT(E1547,3))="131","Spring-2013",IF((LEFT(E1547,3))="132","Summer-2013",IF((LEFT(E1547,3))="133","Fall-2013",IF((LEFT(E1547,3))="141","Spring-2014",IF((LEFT(E1547,3))="142","Summer-2014",IF((LEFT(E1547,3))="143","Fall-2014",0)))))))))))))))))))))))))</f>
        <v/>
      </c>
      <c r="H1547" s="77" t="inlineStr">
        <is>
          <t>Summer-2015</t>
        </is>
      </c>
      <c r="I1547" s="77" t="inlineStr">
        <is>
          <t>-</t>
        </is>
      </c>
      <c r="J1547" s="77" t="inlineStr">
        <is>
          <t>-</t>
        </is>
      </c>
      <c r="K1547" s="77" t="inlineStr">
        <is>
          <t>-</t>
        </is>
      </c>
      <c r="L1547" s="77" t="inlineStr">
        <is>
          <t>How/Wada9, Mogad, Shu, Somalia</t>
        </is>
      </c>
      <c r="M1547" s="95" t="n">
        <v>1685642113</v>
      </c>
      <c r="N1547" s="55" t="inlineStr">
        <is>
          <t>mukhtaari@yahoo.com</t>
        </is>
      </c>
    </row>
    <row customHeight="1" ht="12.75" r="1548" s="161">
      <c r="A1548" s="84" t="n"/>
      <c r="B1548" s="85" t="n">
        <v>1551</v>
      </c>
      <c r="C1548" s="77" t="n"/>
      <c r="D1548" s="98" t="inlineStr">
        <is>
          <t>Md. Nasirul Islam</t>
        </is>
      </c>
      <c r="E1548" s="98" t="inlineStr">
        <is>
          <t>122-23-3087</t>
        </is>
      </c>
      <c r="F1548" s="49">
        <f>IF((MID(E1548,5,2))="10","ENG",IF((MID(E1548,5,2))="11","BBA",IF((MID(E1548,5,2))="12","MBA(E)",IF((MID(E1548,5,2))="14","MBA",IF((MID(E1548,5,2))="15","CSE",IF((MID(E1548,5,2))="16","CIS",IF((MID(E1548,5,2))="17","MS-MIS",IF((MID(E1548,5,2))="18","B.COM",IF((MID(E1548,5,2))="19","ETE",IF((MID(E1548,5,2))="20","CS",IF((MID(E1548,5,2))="21","MA-ENG(P)",IF((MID(E1548,5,2))="22","MA-ENG(F)",IF((MID(E1548,5,2))="23","TE",IF((MID(E1548,5,2))="24","JMC",IF((MID(E1548,5,2))="25","MS-CSE",IF((MID(E1548,5,2))="26","LLB(H)",IF((MID(E1548,5,2))="27","BRE",IF((MID(E1548,5,2))="28","MSS-JMC",IF((MID(E1548,5,2))="29","PHARMACY",IF((MID(E1548,5,2))="30","ESDM",IF((MID(E1548,5,2))="31","MS-ETE",IF((MID(E1548,5,2))="32","MS-TE",IF((MID(E1548,5,2))="33","EEE",IF((MID(E1548,5,2))="34","NFE",IF((MID(E1548,5,2))="35","SWE",IF((MID(E1548,5,2))="36","LLB(P)",IF((MID(E1548,5,2))="37","LLM(Pre)",IF((MID(E1548,5,2))="38","LLM(F)",IF((MID(E1548,5,2))="39","ICT",IF((MID(E1548,5,2))="40","MTCA",IF((MID(E1548,5,2))="41","MS-PH",IF((MID(E1548,5,2))="42","ARCH",IF((MID(E1548,5,2))="43","THM",IF((MID(E1548,5,2))="44","MS-SWE",IF((MID(E1548,5,2))="45","ENTRE",IF((MID(E1548,5,2))="46","M-PHARM",IF((MID(E1548,5,2))="47","CIVIL-ENG",0)))))))))))))))))))))))))))))))))))))</f>
        <v/>
      </c>
      <c r="G1548" s="90">
        <f>IF((LEFT(E1548,3))="063","Fall-2006",IF((LEFT(E1548,3))="071","Spring-2007",IF((LEFT(E1548,3))="072","Summer-2007",IF((LEFT(E1548,3))="073","Fall-2007",IF((LEFT(E1548,3))="081","Spring-2008",IF((LEFT(E1548,3))="082","Summer-2008",IF((LEFT(E1548,3))="083","Fall-2008",IF((LEFT(E1548,3))="091","Spring-2009",IF((LEFT(E1548,3))="092","Summer-2009",IF((LEFT(E1548,3))="093","Fall-2009",IF((LEFT(E1548,3))="101","Spring-2010",IF((LEFT(E1548,3))="102","Summer-2010",IF((LEFT(E1548,3))="103","Fall-2010",IF((LEFT(E1548,3))="111","Spring-2011",IF((LEFT(E1548,3))="112","Summer-2011",IF((LEFT(E1548,3))="113","Fall-2011",IF((LEFT(E1548,3))="121","Spring-2012",IF((LEFT(E1548,3))="122","Summer-2012",IF((LEFT(E1548,3))="123","Fall-2012",IF((LEFT(E1548,3))="131","Spring-2013",IF((LEFT(E1548,3))="132","Summer-2013",IF((LEFT(E1548,3))="133","Fall-2013",IF((LEFT(E1548,3))="141","Spring-2014",IF((LEFT(E1548,3))="142","Summer-2014",IF((LEFT(E1548,3))="143","Fall-2014",0)))))))))))))))))))))))))</f>
        <v/>
      </c>
      <c r="H1548" s="77" t="inlineStr">
        <is>
          <t>Summer-2015</t>
        </is>
      </c>
      <c r="I1548" s="77" t="inlineStr">
        <is>
          <t>-</t>
        </is>
      </c>
      <c r="J1548" s="77" t="inlineStr">
        <is>
          <t>-</t>
        </is>
      </c>
      <c r="K1548" s="77" t="inlineStr">
        <is>
          <t>128/A, Road-5, Mohammadia Housing Limited, Mohammadpur, Dhaka</t>
        </is>
      </c>
      <c r="L1548" s="77" t="inlineStr">
        <is>
          <t>Eidgol Residential Area, Sadar, Dinajpur House-227, Block-A, Road-5</t>
        </is>
      </c>
      <c r="M1548" s="101" t="n">
        <v>1911601457</v>
      </c>
      <c r="N1548" s="55" t="inlineStr">
        <is>
          <t>nasirul23-3087@diu.edu.bd</t>
        </is>
      </c>
    </row>
    <row customHeight="1" ht="12.75" r="1549" s="161">
      <c r="A1549" s="84" t="n"/>
      <c r="B1549" s="85" t="n">
        <v>1552</v>
      </c>
      <c r="C1549" s="77" t="n"/>
      <c r="D1549" s="98" t="inlineStr">
        <is>
          <t>Ayesha Rahman</t>
        </is>
      </c>
      <c r="E1549" s="98" t="inlineStr">
        <is>
          <t>111-15-1227</t>
        </is>
      </c>
      <c r="F1549" s="49">
        <f>IF((MID(E1549,5,2))="10","ENG",IF((MID(E1549,5,2))="11","BBA",IF((MID(E1549,5,2))="12","MBA(E)",IF((MID(E1549,5,2))="14","MBA",IF((MID(E1549,5,2))="15","CSE",IF((MID(E1549,5,2))="16","CIS",IF((MID(E1549,5,2))="17","MS-MIS",IF((MID(E1549,5,2))="18","B.COM",IF((MID(E1549,5,2))="19","ETE",IF((MID(E1549,5,2))="20","CS",IF((MID(E1549,5,2))="21","MA-ENG(P)",IF((MID(E1549,5,2))="22","MA-ENG(F)",IF((MID(E1549,5,2))="23","TE",IF((MID(E1549,5,2))="24","JMC",IF((MID(E1549,5,2))="25","MS-CSE",IF((MID(E1549,5,2))="26","LLB(H)",IF((MID(E1549,5,2))="27","BRE",IF((MID(E1549,5,2))="28","MSS-JMC",IF((MID(E1549,5,2))="29","PHARMACY",IF((MID(E1549,5,2))="30","ESDM",IF((MID(E1549,5,2))="31","MS-ETE",IF((MID(E1549,5,2))="32","MS-TE",IF((MID(E1549,5,2))="33","EEE",IF((MID(E1549,5,2))="34","NFE",IF((MID(E1549,5,2))="35","SWE",IF((MID(E1549,5,2))="36","LLB(P)",IF((MID(E1549,5,2))="37","LLM(Pre)",IF((MID(E1549,5,2))="38","LLM(F)",IF((MID(E1549,5,2))="39","ICT",IF((MID(E1549,5,2))="40","MTCA",IF((MID(E1549,5,2))="41","MS-PH",IF((MID(E1549,5,2))="42","ARCH",IF((MID(E1549,5,2))="43","THM",IF((MID(E1549,5,2))="44","MS-SWE",IF((MID(E1549,5,2))="45","ENTRE",IF((MID(E1549,5,2))="46","M-PHARM",IF((MID(E1549,5,2))="47","CIVIL-ENG",0)))))))))))))))))))))))))))))))))))))</f>
        <v/>
      </c>
      <c r="G1549" s="90">
        <f>IF((LEFT(E1549,3))="063","Fall-2006",IF((LEFT(E1549,3))="071","Spring-2007",IF((LEFT(E1549,3))="072","Summer-2007",IF((LEFT(E1549,3))="073","Fall-2007",IF((LEFT(E1549,3))="081","Spring-2008",IF((LEFT(E1549,3))="082","Summer-2008",IF((LEFT(E1549,3))="083","Fall-2008",IF((LEFT(E1549,3))="091","Spring-2009",IF((LEFT(E1549,3))="092","Summer-2009",IF((LEFT(E1549,3))="093","Fall-2009",IF((LEFT(E1549,3))="101","Spring-2010",IF((LEFT(E1549,3))="102","Summer-2010",IF((LEFT(E1549,3))="103","Fall-2010",IF((LEFT(E1549,3))="111","Spring-2011",IF((LEFT(E1549,3))="112","Summer-2011",IF((LEFT(E1549,3))="113","Fall-2011",IF((LEFT(E1549,3))="121","Spring-2012",IF((LEFT(E1549,3))="122","Summer-2012",IF((LEFT(E1549,3))="123","Fall-2012",IF((LEFT(E1549,3))="131","Spring-2013",IF((LEFT(E1549,3))="132","Summer-2013",IF((LEFT(E1549,3))="133","Fall-2013",IF((LEFT(E1549,3))="141","Spring-2014",IF((LEFT(E1549,3))="142","Summer-2014",IF((LEFT(E1549,3))="143","Fall-2014",0)))))))))))))))))))))))))</f>
        <v/>
      </c>
      <c r="H1549" s="77" t="inlineStr">
        <is>
          <t>Fall-2015</t>
        </is>
      </c>
      <c r="I1549" s="77" t="inlineStr">
        <is>
          <t>-</t>
        </is>
      </c>
      <c r="J1549" s="77" t="inlineStr">
        <is>
          <t>-</t>
        </is>
      </c>
      <c r="K1549" s="77" t="inlineStr">
        <is>
          <t>3/7,3/7-1 Johnson Road, Dhaka0-1100</t>
        </is>
      </c>
      <c r="L1549" s="77" t="inlineStr">
        <is>
          <t>3/7,3/7-1 Johnson Road, Dhaka0-1100</t>
        </is>
      </c>
      <c r="M1549" s="95" t="n">
        <v>1825351162</v>
      </c>
      <c r="N1549" s="77" t="inlineStr">
        <is>
          <t>msayesha2010@gmail.com</t>
        </is>
      </c>
    </row>
    <row customHeight="1" ht="12.75" r="1550" s="161">
      <c r="A1550" s="84" t="n"/>
      <c r="B1550" s="85" t="n">
        <v>1553</v>
      </c>
      <c r="C1550" s="77" t="n"/>
      <c r="D1550" s="98" t="inlineStr">
        <is>
          <t>Md. Tarek Al Shamim Sefat</t>
        </is>
      </c>
      <c r="E1550" s="98" t="inlineStr">
        <is>
          <t>112-11-2135</t>
        </is>
      </c>
      <c r="F1550" s="49">
        <f>IF((MID(E1550,5,2))="10","ENG",IF((MID(E1550,5,2))="11","BBA",IF((MID(E1550,5,2))="12","MBA(E)",IF((MID(E1550,5,2))="14","MBA",IF((MID(E1550,5,2))="15","CSE",IF((MID(E1550,5,2))="16","CIS",IF((MID(E1550,5,2))="17","MS-MIS",IF((MID(E1550,5,2))="18","B.COM",IF((MID(E1550,5,2))="19","ETE",IF((MID(E1550,5,2))="20","CS",IF((MID(E1550,5,2))="21","MA-ENG(P)",IF((MID(E1550,5,2))="22","MA-ENG(F)",IF((MID(E1550,5,2))="23","TE",IF((MID(E1550,5,2))="24","JMC",IF((MID(E1550,5,2))="25","MS-CSE",IF((MID(E1550,5,2))="26","LLB(H)",IF((MID(E1550,5,2))="27","BRE",IF((MID(E1550,5,2))="28","MSS-JMC",IF((MID(E1550,5,2))="29","PHARMACY",IF((MID(E1550,5,2))="30","ESDM",IF((MID(E1550,5,2))="31","MS-ETE",IF((MID(E1550,5,2))="32","MS-TE",IF((MID(E1550,5,2))="33","EEE",IF((MID(E1550,5,2))="34","NFE",IF((MID(E1550,5,2))="35","SWE",IF((MID(E1550,5,2))="36","LLB(P)",IF((MID(E1550,5,2))="37","LLM(Pre)",IF((MID(E1550,5,2))="38","LLM(F)",IF((MID(E1550,5,2))="39","ICT",IF((MID(E1550,5,2))="40","MTCA",IF((MID(E1550,5,2))="41","MS-PH",IF((MID(E1550,5,2))="42","ARCH",IF((MID(E1550,5,2))="43","THM",IF((MID(E1550,5,2))="44","MS-SWE",IF((MID(E1550,5,2))="45","ENTRE",IF((MID(E1550,5,2))="46","M-PHARM",IF((MID(E1550,5,2))="47","CIVIL-ENG",0)))))))))))))))))))))))))))))))))))))</f>
        <v/>
      </c>
      <c r="G1550" s="90">
        <f>IF((LEFT(E1550,3))="063","Fall-2006",IF((LEFT(E1550,3))="071","Spring-2007",IF((LEFT(E1550,3))="072","Summer-2007",IF((LEFT(E1550,3))="073","Fall-2007",IF((LEFT(E1550,3))="081","Spring-2008",IF((LEFT(E1550,3))="082","Summer-2008",IF((LEFT(E1550,3))="083","Fall-2008",IF((LEFT(E1550,3))="091","Spring-2009",IF((LEFT(E1550,3))="092","Summer-2009",IF((LEFT(E1550,3))="093","Fall-2009",IF((LEFT(E1550,3))="101","Spring-2010",IF((LEFT(E1550,3))="102","Summer-2010",IF((LEFT(E1550,3))="103","Fall-2010",IF((LEFT(E1550,3))="111","Spring-2011",IF((LEFT(E1550,3))="112","Summer-2011",IF((LEFT(E1550,3))="113","Fall-2011",IF((LEFT(E1550,3))="121","Spring-2012",IF((LEFT(E1550,3))="122","Summer-2012",IF((LEFT(E1550,3))="123","Fall-2012",IF((LEFT(E1550,3))="131","Spring-2013",IF((LEFT(E1550,3))="132","Summer-2013",IF((LEFT(E1550,3))="133","Fall-2013",IF((LEFT(E1550,3))="141","Spring-2014",IF((LEFT(E1550,3))="142","Summer-2014",IF((LEFT(E1550,3))="143","Fall-2014",0)))))))))))))))))))))))))</f>
        <v/>
      </c>
      <c r="H1550" s="77" t="inlineStr">
        <is>
          <t>-</t>
        </is>
      </c>
      <c r="I1550" s="77" t="inlineStr">
        <is>
          <t>-</t>
        </is>
      </c>
      <c r="J1550" s="77" t="inlineStr">
        <is>
          <t>Student</t>
        </is>
      </c>
      <c r="K1550" s="77" t="inlineStr">
        <is>
          <t>-</t>
        </is>
      </c>
      <c r="L1550" s="77" t="inlineStr">
        <is>
          <t>Dis-Panchasurh, Upa-Alwari</t>
        </is>
      </c>
      <c r="M1550" s="95" t="n">
        <v>1737822862</v>
      </c>
      <c r="N1550" s="77" t="inlineStr">
        <is>
          <t>sefat-2135@diu.edu.bd</t>
        </is>
      </c>
    </row>
    <row customHeight="1" ht="12.75" r="1551" s="161">
      <c r="A1551" s="84" t="n"/>
      <c r="B1551" s="85" t="n">
        <v>1554</v>
      </c>
      <c r="C1551" s="77" t="n"/>
      <c r="D1551" s="98" t="inlineStr">
        <is>
          <t>Kaniz Farhana Nila</t>
        </is>
      </c>
      <c r="E1551" s="98" t="inlineStr">
        <is>
          <t>072-19-682</t>
        </is>
      </c>
      <c r="F1551" s="49">
        <f>IF((MID(E1551,5,2))="10","ENG",IF((MID(E1551,5,2))="11","BBA",IF((MID(E1551,5,2))="12","MBA(E)",IF((MID(E1551,5,2))="14","MBA",IF((MID(E1551,5,2))="15","CSE",IF((MID(E1551,5,2))="16","CIS",IF((MID(E1551,5,2))="17","MS-MIS",IF((MID(E1551,5,2))="18","B.COM",IF((MID(E1551,5,2))="19","ETE",IF((MID(E1551,5,2))="20","CS",IF((MID(E1551,5,2))="21","MA-ENG(P)",IF((MID(E1551,5,2))="22","MA-ENG(F)",IF((MID(E1551,5,2))="23","TE",IF((MID(E1551,5,2))="24","JMC",IF((MID(E1551,5,2))="25","MS-CSE",IF((MID(E1551,5,2))="26","LLB(H)",IF((MID(E1551,5,2))="27","BRE",IF((MID(E1551,5,2))="28","MSS-JMC",IF((MID(E1551,5,2))="29","PHARMACY",IF((MID(E1551,5,2))="30","ESDM",IF((MID(E1551,5,2))="31","MS-ETE",IF((MID(E1551,5,2))="32","MS-TE",IF((MID(E1551,5,2))="33","EEE",IF((MID(E1551,5,2))="34","NFE",IF((MID(E1551,5,2))="35","SWE",IF((MID(E1551,5,2))="36","LLB(P)",IF((MID(E1551,5,2))="37","LLM(Pre)",IF((MID(E1551,5,2))="38","LLM(F)",IF((MID(E1551,5,2))="39","ICT",IF((MID(E1551,5,2))="40","MTCA",IF((MID(E1551,5,2))="41","MS-PH",IF((MID(E1551,5,2))="42","ARCH",IF((MID(E1551,5,2))="43","THM",IF((MID(E1551,5,2))="44","MS-SWE",IF((MID(E1551,5,2))="45","ENTRE",IF((MID(E1551,5,2))="46","M-PHARM",IF((MID(E1551,5,2))="47","CIVIL-ENG",0)))))))))))))))))))))))))))))))))))))</f>
        <v/>
      </c>
      <c r="G1551" s="90">
        <f>IF((LEFT(E1551,3))="063","Fall-2006",IF((LEFT(E1551,3))="071","Spring-2007",IF((LEFT(E1551,3))="072","Summer-2007",IF((LEFT(E1551,3))="073","Fall-2007",IF((LEFT(E1551,3))="081","Spring-2008",IF((LEFT(E1551,3))="082","Summer-2008",IF((LEFT(E1551,3))="083","Fall-2008",IF((LEFT(E1551,3))="091","Spring-2009",IF((LEFT(E1551,3))="092","Summer-2009",IF((LEFT(E1551,3))="093","Fall-2009",IF((LEFT(E1551,3))="101","Spring-2010",IF((LEFT(E1551,3))="102","Summer-2010",IF((LEFT(E1551,3))="103","Fall-2010",IF((LEFT(E1551,3))="111","Spring-2011",IF((LEFT(E1551,3))="112","Summer-2011",IF((LEFT(E1551,3))="113","Fall-2011",IF((LEFT(E1551,3))="121","Spring-2012",IF((LEFT(E1551,3))="122","Summer-2012",IF((LEFT(E1551,3))="123","Fall-2012",IF((LEFT(E1551,3))="131","Spring-2013",IF((LEFT(E1551,3))="132","Summer-2013",IF((LEFT(E1551,3))="133","Fall-2013",IF((LEFT(E1551,3))="141","Spring-2014",IF((LEFT(E1551,3))="142","Summer-2014",IF((LEFT(E1551,3))="143","Fall-2014",0)))))))))))))))))))))))))</f>
        <v/>
      </c>
      <c r="H1551" s="77" t="inlineStr">
        <is>
          <t>Fall-2015</t>
        </is>
      </c>
      <c r="I1551" s="77" t="inlineStr">
        <is>
          <t>-</t>
        </is>
      </c>
      <c r="J1551" s="77" t="inlineStr">
        <is>
          <t>-</t>
        </is>
      </c>
      <c r="K1551" s="77" t="inlineStr">
        <is>
          <t>C/O, Md. Amirul islam, Zilla Para Magura</t>
        </is>
      </c>
      <c r="L1551" s="77" t="inlineStr">
        <is>
          <t>Zilla Para, Magura</t>
        </is>
      </c>
      <c r="M1551" s="95" t="n">
        <v>1710352648</v>
      </c>
      <c r="N1551" s="99" t="inlineStr">
        <is>
          <t>kanizfarhana@diu.edu.bd</t>
        </is>
      </c>
    </row>
    <row customHeight="1" ht="12.75" r="1552" s="161">
      <c r="A1552" s="84" t="n"/>
      <c r="B1552" s="85" t="n">
        <v>1555</v>
      </c>
      <c r="C1552" s="77" t="n"/>
      <c r="D1552" s="98" t="inlineStr">
        <is>
          <t>Sabbir Ahmed</t>
        </is>
      </c>
      <c r="E1552" s="98" t="inlineStr">
        <is>
          <t>111-15-1241</t>
        </is>
      </c>
      <c r="F1552" s="49">
        <f>IF((MID(E1552,5,2))="10","ENG",IF((MID(E1552,5,2))="11","BBA",IF((MID(E1552,5,2))="12","MBA(E)",IF((MID(E1552,5,2))="14","MBA",IF((MID(E1552,5,2))="15","CSE",IF((MID(E1552,5,2))="16","CIS",IF((MID(E1552,5,2))="17","MS-MIS",IF((MID(E1552,5,2))="18","B.COM",IF((MID(E1552,5,2))="19","ETE",IF((MID(E1552,5,2))="20","CS",IF((MID(E1552,5,2))="21","MA-ENG(P)",IF((MID(E1552,5,2))="22","MA-ENG(F)",IF((MID(E1552,5,2))="23","TE",IF((MID(E1552,5,2))="24","JMC",IF((MID(E1552,5,2))="25","MS-CSE",IF((MID(E1552,5,2))="26","LLB(H)",IF((MID(E1552,5,2))="27","BRE",IF((MID(E1552,5,2))="28","MSS-JMC",IF((MID(E1552,5,2))="29","PHARMACY",IF((MID(E1552,5,2))="30","ESDM",IF((MID(E1552,5,2))="31","MS-ETE",IF((MID(E1552,5,2))="32","MS-TE",IF((MID(E1552,5,2))="33","EEE",IF((MID(E1552,5,2))="34","NFE",IF((MID(E1552,5,2))="35","SWE",IF((MID(E1552,5,2))="36","LLB(P)",IF((MID(E1552,5,2))="37","LLM(Pre)",IF((MID(E1552,5,2))="38","LLM(F)",IF((MID(E1552,5,2))="39","ICT",IF((MID(E1552,5,2))="40","MTCA",IF((MID(E1552,5,2))="41","MS-PH",IF((MID(E1552,5,2))="42","ARCH",IF((MID(E1552,5,2))="43","THM",IF((MID(E1552,5,2))="44","MS-SWE",IF((MID(E1552,5,2))="45","ENTRE",IF((MID(E1552,5,2))="46","M-PHARM",IF((MID(E1552,5,2))="47","CIVIL-ENG",0)))))))))))))))))))))))))))))))))))))</f>
        <v/>
      </c>
      <c r="G1552" s="90">
        <f>IF((LEFT(E1552,3))="063","Fall-2006",IF((LEFT(E1552,3))="071","Spring-2007",IF((LEFT(E1552,3))="072","Summer-2007",IF((LEFT(E1552,3))="073","Fall-2007",IF((LEFT(E1552,3))="081","Spring-2008",IF((LEFT(E1552,3))="082","Summer-2008",IF((LEFT(E1552,3))="083","Fall-2008",IF((LEFT(E1552,3))="091","Spring-2009",IF((LEFT(E1552,3))="092","Summer-2009",IF((LEFT(E1552,3))="093","Fall-2009",IF((LEFT(E1552,3))="101","Spring-2010",IF((LEFT(E1552,3))="102","Summer-2010",IF((LEFT(E1552,3))="103","Fall-2010",IF((LEFT(E1552,3))="111","Spring-2011",IF((LEFT(E1552,3))="112","Summer-2011",IF((LEFT(E1552,3))="113","Fall-2011",IF((LEFT(E1552,3))="121","Spring-2012",IF((LEFT(E1552,3))="122","Summer-2012",IF((LEFT(E1552,3))="123","Fall-2012",IF((LEFT(E1552,3))="131","Spring-2013",IF((LEFT(E1552,3))="132","Summer-2013",IF((LEFT(E1552,3))="133","Fall-2013",IF((LEFT(E1552,3))="141","Spring-2014",IF((LEFT(E1552,3))="142","Summer-2014",IF((LEFT(E1552,3))="143","Fall-2014",0)))))))))))))))))))))))))</f>
        <v/>
      </c>
      <c r="H1552" s="77" t="inlineStr">
        <is>
          <t>FAll-2014</t>
        </is>
      </c>
      <c r="I1552" s="77" t="inlineStr">
        <is>
          <t>Grameen Cybernet Ltd</t>
        </is>
      </c>
      <c r="J1552" s="77" t="inlineStr">
        <is>
          <t>Jr, Engineer</t>
        </is>
      </c>
      <c r="K1552" s="77" t="inlineStr">
        <is>
          <t>H-South GawairnPrem Bagan Road, Dakkhinkhan, Arkona Dhaka-1230</t>
        </is>
      </c>
      <c r="L1552" s="77" t="inlineStr">
        <is>
          <t>Vill-Modhupur, P.O-Imanpur, P.S-Kushtia Sadar, Dir-Kushtia</t>
        </is>
      </c>
      <c r="M1552" s="100" t="n">
        <v>1924192419</v>
      </c>
      <c r="N1552" s="99" t="inlineStr">
        <is>
          <t>sabbirahmed.kushtia@gmail.com</t>
        </is>
      </c>
    </row>
    <row customHeight="1" ht="12.75" r="1553" s="161">
      <c r="A1553" s="84" t="n"/>
      <c r="B1553" s="85" t="n">
        <v>1556</v>
      </c>
      <c r="C1553" s="77" t="n"/>
      <c r="D1553" s="98" t="inlineStr">
        <is>
          <t>M. Didarul Karim Sikder</t>
        </is>
      </c>
      <c r="E1553" s="98" t="inlineStr">
        <is>
          <t>141-28-173</t>
        </is>
      </c>
      <c r="F1553" s="49">
        <f>IF((MID(E1553,5,2))="10","ENG",IF((MID(E1553,5,2))="11","BBA",IF((MID(E1553,5,2))="12","MBA(E)",IF((MID(E1553,5,2))="14","MBA",IF((MID(E1553,5,2))="15","CSE",IF((MID(E1553,5,2))="16","CIS",IF((MID(E1553,5,2))="17","MS-MIS",IF((MID(E1553,5,2))="18","B.COM",IF((MID(E1553,5,2))="19","ETE",IF((MID(E1553,5,2))="20","CS",IF((MID(E1553,5,2))="21","MA-ENG(P)",IF((MID(E1553,5,2))="22","MA-ENG(F)",IF((MID(E1553,5,2))="23","TE",IF((MID(E1553,5,2))="24","JMC",IF((MID(E1553,5,2))="25","MS-CSE",IF((MID(E1553,5,2))="26","LLB(H)",IF((MID(E1553,5,2))="27","BRE",IF((MID(E1553,5,2))="28","MSS-JMC",IF((MID(E1553,5,2))="29","PHARMACY",IF((MID(E1553,5,2))="30","ESDM",IF((MID(E1553,5,2))="31","MS-ETE",IF((MID(E1553,5,2))="32","MS-TE",IF((MID(E1553,5,2))="33","EEE",IF((MID(E1553,5,2))="34","NFE",IF((MID(E1553,5,2))="35","SWE",IF((MID(E1553,5,2))="36","LLB(P)",IF((MID(E1553,5,2))="37","LLM(Pre)",IF((MID(E1553,5,2))="38","LLM(F)",IF((MID(E1553,5,2))="39","ICT",IF((MID(E1553,5,2))="40","MTCA",IF((MID(E1553,5,2))="41","MS-PH",IF((MID(E1553,5,2))="42","ARCH",IF((MID(E1553,5,2))="43","THM",IF((MID(E1553,5,2))="44","MS-SWE",IF((MID(E1553,5,2))="45","ENTRE",IF((MID(E1553,5,2))="46","M-PHARM",IF((MID(E1553,5,2))="47","CIVIL-ENG",0)))))))))))))))))))))))))))))))))))))</f>
        <v/>
      </c>
      <c r="G1553" s="90">
        <f>IF((LEFT(E1553,3))="063","Fall-2006",IF((LEFT(E1553,3))="071","Spring-2007",IF((LEFT(E1553,3))="072","Summer-2007",IF((LEFT(E1553,3))="073","Fall-2007",IF((LEFT(E1553,3))="081","Spring-2008",IF((LEFT(E1553,3))="082","Summer-2008",IF((LEFT(E1553,3))="083","Fall-2008",IF((LEFT(E1553,3))="091","Spring-2009",IF((LEFT(E1553,3))="092","Summer-2009",IF((LEFT(E1553,3))="093","Fall-2009",IF((LEFT(E1553,3))="101","Spring-2010",IF((LEFT(E1553,3))="102","Summer-2010",IF((LEFT(E1553,3))="103","Fall-2010",IF((LEFT(E1553,3))="111","Spring-2011",IF((LEFT(E1553,3))="112","Summer-2011",IF((LEFT(E1553,3))="113","Fall-2011",IF((LEFT(E1553,3))="121","Spring-2012",IF((LEFT(E1553,3))="122","Summer-2012",IF((LEFT(E1553,3))="123","Fall-2012",IF((LEFT(E1553,3))="131","Spring-2013",IF((LEFT(E1553,3))="132","Summer-2013",IF((LEFT(E1553,3))="133","Fall-2013",IF((LEFT(E1553,3))="141","Spring-2014",IF((LEFT(E1553,3))="142","Summer-2014",IF((LEFT(E1553,3))="143","Fall-2014",0)))))))))))))))))))))))))</f>
        <v/>
      </c>
      <c r="H1553" s="77" t="inlineStr">
        <is>
          <t>Summer-2015</t>
        </is>
      </c>
      <c r="I1553" s="77" t="inlineStr">
        <is>
          <t>ULAB</t>
        </is>
      </c>
      <c r="J1553" s="77" t="inlineStr">
        <is>
          <t>Teaching Assistant</t>
        </is>
      </c>
      <c r="K1553" s="77" t="inlineStr">
        <is>
          <t>H-66/3, F-A3, R-12/A, Dhanmondi Dhaka-1209</t>
        </is>
      </c>
      <c r="L1553" s="77" t="inlineStr">
        <is>
          <t>Rashid Ahmedis House, Noyapara, Horaka, Moesskhali, Cox's Bazar</t>
        </is>
      </c>
      <c r="M1553" s="101" t="n">
        <v>1820505964</v>
      </c>
      <c r="N1553" s="77" t="inlineStr">
        <is>
          <t>didarul.karim09@gmail.com</t>
        </is>
      </c>
    </row>
    <row customHeight="1" ht="12.75" r="1554" s="161">
      <c r="A1554" s="84" t="n"/>
      <c r="B1554" s="85" t="n">
        <v>1557</v>
      </c>
      <c r="C1554" s="77" t="n"/>
      <c r="D1554" s="98" t="inlineStr">
        <is>
          <t>Md. Mezbah-Ur-Rahman</t>
        </is>
      </c>
      <c r="E1554" s="98" t="inlineStr">
        <is>
          <t>103-33-297</t>
        </is>
      </c>
      <c r="F1554" s="49">
        <f>IF((MID(E1554,5,2))="10","ENG",IF((MID(E1554,5,2))="11","BBA",IF((MID(E1554,5,2))="12","MBA(E)",IF((MID(E1554,5,2))="14","MBA",IF((MID(E1554,5,2))="15","CSE",IF((MID(E1554,5,2))="16","CIS",IF((MID(E1554,5,2))="17","MS-MIS",IF((MID(E1554,5,2))="18","B.COM",IF((MID(E1554,5,2))="19","ETE",IF((MID(E1554,5,2))="20","CS",IF((MID(E1554,5,2))="21","MA-ENG(P)",IF((MID(E1554,5,2))="22","MA-ENG(F)",IF((MID(E1554,5,2))="23","TE",IF((MID(E1554,5,2))="24","JMC",IF((MID(E1554,5,2))="25","MS-CSE",IF((MID(E1554,5,2))="26","LLB(H)",IF((MID(E1554,5,2))="27","BRE",IF((MID(E1554,5,2))="28","MSS-JMC",IF((MID(E1554,5,2))="29","PHARMACY",IF((MID(E1554,5,2))="30","ESDM",IF((MID(E1554,5,2))="31","MS-ETE",IF((MID(E1554,5,2))="32","MS-TE",IF((MID(E1554,5,2))="33","EEE",IF((MID(E1554,5,2))="34","NFE",IF((MID(E1554,5,2))="35","SWE",IF((MID(E1554,5,2))="36","LLB(P)",IF((MID(E1554,5,2))="37","LLM(Pre)",IF((MID(E1554,5,2))="38","LLM(F)",IF((MID(E1554,5,2))="39","ICT",IF((MID(E1554,5,2))="40","MTCA",IF((MID(E1554,5,2))="41","MS-PH",IF((MID(E1554,5,2))="42","ARCH",IF((MID(E1554,5,2))="43","THM",IF((MID(E1554,5,2))="44","MS-SWE",IF((MID(E1554,5,2))="45","ENTRE",IF((MID(E1554,5,2))="46","M-PHARM",IF((MID(E1554,5,2))="47","CIVIL-ENG",0)))))))))))))))))))))))))))))))))))))</f>
        <v/>
      </c>
      <c r="G1554" s="90">
        <f>IF((LEFT(E1554,3))="063","Fall-2006",IF((LEFT(E1554,3))="071","Spring-2007",IF((LEFT(E1554,3))="072","Summer-2007",IF((LEFT(E1554,3))="073","Fall-2007",IF((LEFT(E1554,3))="081","Spring-2008",IF((LEFT(E1554,3))="082","Summer-2008",IF((LEFT(E1554,3))="083","Fall-2008",IF((LEFT(E1554,3))="091","Spring-2009",IF((LEFT(E1554,3))="092","Summer-2009",IF((LEFT(E1554,3))="093","Fall-2009",IF((LEFT(E1554,3))="101","Spring-2010",IF((LEFT(E1554,3))="102","Summer-2010",IF((LEFT(E1554,3))="103","Fall-2010",IF((LEFT(E1554,3))="111","Spring-2011",IF((LEFT(E1554,3))="112","Summer-2011",IF((LEFT(E1554,3))="113","Fall-2011",IF((LEFT(E1554,3))="121","Spring-2012",IF((LEFT(E1554,3))="122","Summer-2012",IF((LEFT(E1554,3))="123","Fall-2012",IF((LEFT(E1554,3))="131","Spring-2013",IF((LEFT(E1554,3))="132","Summer-2013",IF((LEFT(E1554,3))="133","Fall-2013",IF((LEFT(E1554,3))="141","Spring-2014",IF((LEFT(E1554,3))="142","Summer-2014",IF((LEFT(E1554,3))="143","Fall-2014",0)))))))))))))))))))))))))</f>
        <v/>
      </c>
      <c r="H1554" s="77" t="inlineStr">
        <is>
          <t>Spring-2014</t>
        </is>
      </c>
      <c r="I1554" s="77" t="inlineStr">
        <is>
          <t>-</t>
        </is>
      </c>
      <c r="J1554" s="77" t="inlineStr">
        <is>
          <t>-</t>
        </is>
      </c>
      <c r="K1554" s="77" t="inlineStr">
        <is>
          <t>Shaya-121 Holsing-4, Block-E, Dottopara, Tongi Gazipur</t>
        </is>
      </c>
      <c r="L1554" s="77" t="inlineStr">
        <is>
          <t>Vill-Jadubpur, P.O-Govipur, P.S-Meherpur, Dis-Meherpur</t>
        </is>
      </c>
      <c r="M1554" s="101" t="n">
        <v>1911332317</v>
      </c>
      <c r="N1554" s="77" t="inlineStr">
        <is>
          <t>mezbah@ymail.com</t>
        </is>
      </c>
    </row>
    <row customHeight="1" ht="12.75" r="1555" s="161">
      <c r="A1555" s="84" t="n"/>
      <c r="B1555" s="85" t="n">
        <v>1558</v>
      </c>
      <c r="C1555" s="77" t="n"/>
      <c r="D1555" s="98" t="inlineStr">
        <is>
          <t>Jasmin Sultana</t>
        </is>
      </c>
      <c r="E1555" s="98" t="inlineStr">
        <is>
          <t>091-11-125</t>
        </is>
      </c>
      <c r="F1555" s="49">
        <f>IF((MID(E1555,5,2))="10","ENG",IF((MID(E1555,5,2))="11","BBA",IF((MID(E1555,5,2))="12","MBA(E)",IF((MID(E1555,5,2))="14","MBA",IF((MID(E1555,5,2))="15","CSE",IF((MID(E1555,5,2))="16","CIS",IF((MID(E1555,5,2))="17","MS-MIS",IF((MID(E1555,5,2))="18","B.COM",IF((MID(E1555,5,2))="19","ETE",IF((MID(E1555,5,2))="20","CS",IF((MID(E1555,5,2))="21","MA-ENG(P)",IF((MID(E1555,5,2))="22","MA-ENG(F)",IF((MID(E1555,5,2))="23","TE",IF((MID(E1555,5,2))="24","JMC",IF((MID(E1555,5,2))="25","MS-CSE",IF((MID(E1555,5,2))="26","LLB(H)",IF((MID(E1555,5,2))="27","BRE",IF((MID(E1555,5,2))="28","MSS-JMC",IF((MID(E1555,5,2))="29","PHARMACY",IF((MID(E1555,5,2))="30","ESDM",IF((MID(E1555,5,2))="31","MS-ETE",IF((MID(E1555,5,2))="32","MS-TE",IF((MID(E1555,5,2))="33","EEE",IF((MID(E1555,5,2))="34","NFE",IF((MID(E1555,5,2))="35","SWE",IF((MID(E1555,5,2))="36","LLB(P)",IF((MID(E1555,5,2))="37","LLM(Pre)",IF((MID(E1555,5,2))="38","LLM(F)",IF((MID(E1555,5,2))="39","ICT",IF((MID(E1555,5,2))="40","MTCA",IF((MID(E1555,5,2))="41","MS-PH",IF((MID(E1555,5,2))="42","ARCH",IF((MID(E1555,5,2))="43","THM",IF((MID(E1555,5,2))="44","MS-SWE",IF((MID(E1555,5,2))="45","ENTRE",IF((MID(E1555,5,2))="46","M-PHARM",IF((MID(E1555,5,2))="47","CIVIL-ENG",0)))))))))))))))))))))))))))))))))))))</f>
        <v/>
      </c>
      <c r="G1555" s="90">
        <f>IF((LEFT(E1555,3))="063","Fall-2006",IF((LEFT(E1555,3))="071","Spring-2007",IF((LEFT(E1555,3))="072","Summer-2007",IF((LEFT(E1555,3))="073","Fall-2007",IF((LEFT(E1555,3))="081","Spring-2008",IF((LEFT(E1555,3))="082","Summer-2008",IF((LEFT(E1555,3))="083","Fall-2008",IF((LEFT(E1555,3))="091","Spring-2009",IF((LEFT(E1555,3))="092","Summer-2009",IF((LEFT(E1555,3))="093","Fall-2009",IF((LEFT(E1555,3))="101","Spring-2010",IF((LEFT(E1555,3))="102","Summer-2010",IF((LEFT(E1555,3))="103","Fall-2010",IF((LEFT(E1555,3))="111","Spring-2011",IF((LEFT(E1555,3))="112","Summer-2011",IF((LEFT(E1555,3))="113","Fall-2011",IF((LEFT(E1555,3))="121","Spring-2012",IF((LEFT(E1555,3))="122","Summer-2012",IF((LEFT(E1555,3))="123","Fall-2012",IF((LEFT(E1555,3))="131","Spring-2013",IF((LEFT(E1555,3))="132","Summer-2013",IF((LEFT(E1555,3))="133","Fall-2013",IF((LEFT(E1555,3))="141","Spring-2014",IF((LEFT(E1555,3))="142","Summer-2014",IF((LEFT(E1555,3))="143","Fall-2014",0)))))))))))))))))))))))))</f>
        <v/>
      </c>
      <c r="H1555" s="77" t="inlineStr">
        <is>
          <t>-</t>
        </is>
      </c>
      <c r="I1555" s="77" t="inlineStr">
        <is>
          <t>-</t>
        </is>
      </c>
      <c r="J1555" s="77" t="inlineStr">
        <is>
          <t>-</t>
        </is>
      </c>
      <c r="K1555" s="77" t="inlineStr">
        <is>
          <t>House no-48, Road, Block-C, Housing Estate, Kushtia Sadar, Kustia</t>
        </is>
      </c>
      <c r="L1555" s="77" t="inlineStr">
        <is>
          <t>House no-48, Road, Block-C, Housing Estate, Kushtia Sadar, Kustia</t>
        </is>
      </c>
      <c r="M1555" s="95" t="n">
        <v>1798750213</v>
      </c>
      <c r="N1555" s="55" t="inlineStr">
        <is>
          <t>putul.jasmin@yahoo.com</t>
        </is>
      </c>
    </row>
    <row customHeight="1" ht="12.75" r="1556" s="161">
      <c r="A1556" s="84" t="n"/>
      <c r="B1556" s="85" t="n">
        <v>1559</v>
      </c>
      <c r="C1556" s="77" t="n"/>
      <c r="D1556" s="98" t="inlineStr">
        <is>
          <t xml:space="preserve">Md. Sihab Uddin  </t>
        </is>
      </c>
      <c r="E1556" s="98" t="inlineStr">
        <is>
          <t>122-33-1025</t>
        </is>
      </c>
      <c r="F1556" s="49">
        <f>IF((MID(E1556,5,2))="10","ENG",IF((MID(E1556,5,2))="11","BBA",IF((MID(E1556,5,2))="12","MBA(E)",IF((MID(E1556,5,2))="14","MBA",IF((MID(E1556,5,2))="15","CSE",IF((MID(E1556,5,2))="16","CIS",IF((MID(E1556,5,2))="17","MS-MIS",IF((MID(E1556,5,2))="18","B.COM",IF((MID(E1556,5,2))="19","ETE",IF((MID(E1556,5,2))="20","CS",IF((MID(E1556,5,2))="21","MA-ENG(P)",IF((MID(E1556,5,2))="22","MA-ENG(F)",IF((MID(E1556,5,2))="23","TE",IF((MID(E1556,5,2))="24","JMC",IF((MID(E1556,5,2))="25","MS-CSE",IF((MID(E1556,5,2))="26","LLB(H)",IF((MID(E1556,5,2))="27","BRE",IF((MID(E1556,5,2))="28","MSS-JMC",IF((MID(E1556,5,2))="29","PHARMACY",IF((MID(E1556,5,2))="30","ESDM",IF((MID(E1556,5,2))="31","MS-ETE",IF((MID(E1556,5,2))="32","MS-TE",IF((MID(E1556,5,2))="33","EEE",IF((MID(E1556,5,2))="34","NFE",IF((MID(E1556,5,2))="35","SWE",IF((MID(E1556,5,2))="36","LLB(P)",IF((MID(E1556,5,2))="37","LLM(Pre)",IF((MID(E1556,5,2))="38","LLM(F)",IF((MID(E1556,5,2))="39","ICT",IF((MID(E1556,5,2))="40","MTCA",IF((MID(E1556,5,2))="41","MS-PH",IF((MID(E1556,5,2))="42","ARCH",IF((MID(E1556,5,2))="43","THM",IF((MID(E1556,5,2))="44","MS-SWE",IF((MID(E1556,5,2))="45","ENTRE",IF((MID(E1556,5,2))="46","M-PHARM",IF((MID(E1556,5,2))="47","CIVIL-ENG",0)))))))))))))))))))))))))))))))))))))</f>
        <v/>
      </c>
      <c r="G1556" s="90">
        <f>IF((LEFT(E1556,3))="063","Fall-2006",IF((LEFT(E1556,3))="071","Spring-2007",IF((LEFT(E1556,3))="072","Summer-2007",IF((LEFT(E1556,3))="073","Fall-2007",IF((LEFT(E1556,3))="081","Spring-2008",IF((LEFT(E1556,3))="082","Summer-2008",IF((LEFT(E1556,3))="083","Fall-2008",IF((LEFT(E1556,3))="091","Spring-2009",IF((LEFT(E1556,3))="092","Summer-2009",IF((LEFT(E1556,3))="093","Fall-2009",IF((LEFT(E1556,3))="101","Spring-2010",IF((LEFT(E1556,3))="102","Summer-2010",IF((LEFT(E1556,3))="103","Fall-2010",IF((LEFT(E1556,3))="111","Spring-2011",IF((LEFT(E1556,3))="112","Summer-2011",IF((LEFT(E1556,3))="113","Fall-2011",IF((LEFT(E1556,3))="121","Spring-2012",IF((LEFT(E1556,3))="122","Summer-2012",IF((LEFT(E1556,3))="123","Fall-2012",IF((LEFT(E1556,3))="131","Spring-2013",IF((LEFT(E1556,3))="132","Summer-2013",IF((LEFT(E1556,3))="133","Fall-2013",IF((LEFT(E1556,3))="141","Spring-2014",IF((LEFT(E1556,3))="142","Summer-2014",IF((LEFT(E1556,3))="143","Fall-2014",0)))))))))))))))))))))))))</f>
        <v/>
      </c>
      <c r="H1556" s="77" t="inlineStr">
        <is>
          <t>Summer-2015</t>
        </is>
      </c>
      <c r="I1556" s="77" t="inlineStr">
        <is>
          <t>Express System Ltd</t>
        </is>
      </c>
      <c r="J1556" s="77" t="inlineStr">
        <is>
          <t>Site Engineer</t>
        </is>
      </c>
      <c r="K1556" s="77" t="inlineStr">
        <is>
          <t>59/E, West Raza Bazar, Dhaka-1215</t>
        </is>
      </c>
      <c r="L1556" s="77" t="inlineStr">
        <is>
          <t>Vill-Chou, Dis-Pur, P.O-Khashkawlia, P.S-Chouhali, Dis-Sirajganj</t>
        </is>
      </c>
      <c r="M1556" s="101" t="n">
        <v>1739008460</v>
      </c>
      <c r="N1556" s="77" t="inlineStr">
        <is>
          <t>eng.sihab@gmail.com</t>
        </is>
      </c>
    </row>
    <row customHeight="1" ht="12.75" r="1557" s="161">
      <c r="A1557" s="84" t="n"/>
      <c r="B1557" s="85" t="n">
        <v>1560</v>
      </c>
      <c r="C1557" s="77" t="n"/>
      <c r="D1557" s="98" t="inlineStr">
        <is>
          <t>Tilka Binte Mehtab</t>
        </is>
      </c>
      <c r="E1557" s="98" t="inlineStr">
        <is>
          <t>141-28-170</t>
        </is>
      </c>
      <c r="F1557" s="49">
        <f>IF((MID(E1557,5,2))="10","ENG",IF((MID(E1557,5,2))="11","BBA",IF((MID(E1557,5,2))="12","MBA(E)",IF((MID(E1557,5,2))="14","MBA",IF((MID(E1557,5,2))="15","CSE",IF((MID(E1557,5,2))="16","CIS",IF((MID(E1557,5,2))="17","MS-MIS",IF((MID(E1557,5,2))="18","B.COM",IF((MID(E1557,5,2))="19","ETE",IF((MID(E1557,5,2))="20","CS",IF((MID(E1557,5,2))="21","MA-ENG(P)",IF((MID(E1557,5,2))="22","MA-ENG(F)",IF((MID(E1557,5,2))="23","TE",IF((MID(E1557,5,2))="24","JMC",IF((MID(E1557,5,2))="25","MS-CSE",IF((MID(E1557,5,2))="26","LLB(H)",IF((MID(E1557,5,2))="27","BRE",IF((MID(E1557,5,2))="28","MSS-JMC",IF((MID(E1557,5,2))="29","PHARMACY",IF((MID(E1557,5,2))="30","ESDM",IF((MID(E1557,5,2))="31","MS-ETE",IF((MID(E1557,5,2))="32","MS-TE",IF((MID(E1557,5,2))="33","EEE",IF((MID(E1557,5,2))="34","NFE",IF((MID(E1557,5,2))="35","SWE",IF((MID(E1557,5,2))="36","LLB(P)",IF((MID(E1557,5,2))="37","LLM(Pre)",IF((MID(E1557,5,2))="38","LLM(F)",IF((MID(E1557,5,2))="39","ICT",IF((MID(E1557,5,2))="40","MTCA",IF((MID(E1557,5,2))="41","MS-PH",IF((MID(E1557,5,2))="42","ARCH",IF((MID(E1557,5,2))="43","THM",IF((MID(E1557,5,2))="44","MS-SWE",IF((MID(E1557,5,2))="45","ENTRE",IF((MID(E1557,5,2))="46","M-PHARM",IF((MID(E1557,5,2))="47","CIVIL-ENG",0)))))))))))))))))))))))))))))))))))))</f>
        <v/>
      </c>
      <c r="G1557" s="90">
        <f>IF((LEFT(E1557,3))="063","Fall-2006",IF((LEFT(E1557,3))="071","Spring-2007",IF((LEFT(E1557,3))="072","Summer-2007",IF((LEFT(E1557,3))="073","Fall-2007",IF((LEFT(E1557,3))="081","Spring-2008",IF((LEFT(E1557,3))="082","Summer-2008",IF((LEFT(E1557,3))="083","Fall-2008",IF((LEFT(E1557,3))="091","Spring-2009",IF((LEFT(E1557,3))="092","Summer-2009",IF((LEFT(E1557,3))="093","Fall-2009",IF((LEFT(E1557,3))="101","Spring-2010",IF((LEFT(E1557,3))="102","Summer-2010",IF((LEFT(E1557,3))="103","Fall-2010",IF((LEFT(E1557,3))="111","Spring-2011",IF((LEFT(E1557,3))="112","Summer-2011",IF((LEFT(E1557,3))="113","Fall-2011",IF((LEFT(E1557,3))="121","Spring-2012",IF((LEFT(E1557,3))="122","Summer-2012",IF((LEFT(E1557,3))="123","Fall-2012",IF((LEFT(E1557,3))="131","Spring-2013",IF((LEFT(E1557,3))="132","Summer-2013",IF((LEFT(E1557,3))="133","Fall-2013",IF((LEFT(E1557,3))="141","Spring-2014",IF((LEFT(E1557,3))="142","Summer-2014",IF((LEFT(E1557,3))="143","Fall-2014",0)))))))))))))))))))))))))</f>
        <v/>
      </c>
      <c r="H1557" s="77" t="inlineStr">
        <is>
          <t>Spring-2015</t>
        </is>
      </c>
      <c r="I1557" s="77" t="inlineStr">
        <is>
          <t>Dhaka Tribune</t>
        </is>
      </c>
      <c r="J1557" s="77" t="inlineStr">
        <is>
          <t>Staff sub-Editor</t>
        </is>
      </c>
      <c r="K1557" s="77" t="inlineStr">
        <is>
          <t>House-11, Road-12, Shekerteck, Adabor, Dhaka, 1207</t>
        </is>
      </c>
      <c r="L1557" s="77" t="inlineStr">
        <is>
          <t>House-11, Road-12, Shekerteck, Adabor, Dhaka, 1207</t>
        </is>
      </c>
      <c r="M1557" s="101" t="n">
        <v>1816522301</v>
      </c>
      <c r="N1557" s="90" t="inlineStr">
        <is>
          <t>mehtab25-170@diu.edu.bd</t>
        </is>
      </c>
    </row>
    <row customHeight="1" ht="12.75" r="1558" s="161">
      <c r="A1558" s="84" t="n"/>
      <c r="B1558" s="85" t="n">
        <v>1561</v>
      </c>
      <c r="C1558" s="77" t="n"/>
      <c r="D1558" s="98" t="inlineStr">
        <is>
          <t>Syed Taj - Ul - Hasan</t>
        </is>
      </c>
      <c r="E1558" s="98" t="inlineStr">
        <is>
          <t>131-14-1035</t>
        </is>
      </c>
      <c r="F1558" s="49">
        <f>IF((MID(E1558,5,2))="10","ENG",IF((MID(E1558,5,2))="11","BBA",IF((MID(E1558,5,2))="12","MBA(E)",IF((MID(E1558,5,2))="14","MBA",IF((MID(E1558,5,2))="15","CSE",IF((MID(E1558,5,2))="16","CIS",IF((MID(E1558,5,2))="17","MS-MIS",IF((MID(E1558,5,2))="18","B.COM",IF((MID(E1558,5,2))="19","ETE",IF((MID(E1558,5,2))="20","CS",IF((MID(E1558,5,2))="21","MA-ENG(P)",IF((MID(E1558,5,2))="22","MA-ENG(F)",IF((MID(E1558,5,2))="23","TE",IF((MID(E1558,5,2))="24","JMC",IF((MID(E1558,5,2))="25","MS-CSE",IF((MID(E1558,5,2))="26","LLB(H)",IF((MID(E1558,5,2))="27","BRE",IF((MID(E1558,5,2))="28","MSS-JMC",IF((MID(E1558,5,2))="29","PHARMACY",IF((MID(E1558,5,2))="30","ESDM",IF((MID(E1558,5,2))="31","MS-ETE",IF((MID(E1558,5,2))="32","MS-TE",IF((MID(E1558,5,2))="33","EEE",IF((MID(E1558,5,2))="34","NFE",IF((MID(E1558,5,2))="35","SWE",IF((MID(E1558,5,2))="36","LLB(P)",IF((MID(E1558,5,2))="37","LLM(Pre)",IF((MID(E1558,5,2))="38","LLM(F)",IF((MID(E1558,5,2))="39","ICT",IF((MID(E1558,5,2))="40","MTCA",IF((MID(E1558,5,2))="41","MS-PH",IF((MID(E1558,5,2))="42","ARCH",IF((MID(E1558,5,2))="43","THM",IF((MID(E1558,5,2))="44","MS-SWE",IF((MID(E1558,5,2))="45","ENTRE",IF((MID(E1558,5,2))="46","M-PHARM",IF((MID(E1558,5,2))="47","CIVIL-ENG",0)))))))))))))))))))))))))))))))))))))</f>
        <v/>
      </c>
      <c r="G1558" s="90">
        <f>IF((LEFT(E1558,3))="063","Fall-2006",IF((LEFT(E1558,3))="071","Spring-2007",IF((LEFT(E1558,3))="072","Summer-2007",IF((LEFT(E1558,3))="073","Fall-2007",IF((LEFT(E1558,3))="081","Spring-2008",IF((LEFT(E1558,3))="082","Summer-2008",IF((LEFT(E1558,3))="083","Fall-2008",IF((LEFT(E1558,3))="091","Spring-2009",IF((LEFT(E1558,3))="092","Summer-2009",IF((LEFT(E1558,3))="093","Fall-2009",IF((LEFT(E1558,3))="101","Spring-2010",IF((LEFT(E1558,3))="102","Summer-2010",IF((LEFT(E1558,3))="103","Fall-2010",IF((LEFT(E1558,3))="111","Spring-2011",IF((LEFT(E1558,3))="112","Summer-2011",IF((LEFT(E1558,3))="113","Fall-2011",IF((LEFT(E1558,3))="121","Spring-2012",IF((LEFT(E1558,3))="122","Summer-2012",IF((LEFT(E1558,3))="123","Fall-2012",IF((LEFT(E1558,3))="131","Spring-2013",IF((LEFT(E1558,3))="132","Summer-2013",IF((LEFT(E1558,3))="133","Fall-2013",IF((LEFT(E1558,3))="141","Spring-2014",IF((LEFT(E1558,3))="142","Summer-2014",IF((LEFT(E1558,3))="143","Fall-2014",0)))))))))))))))))))))))))</f>
        <v/>
      </c>
      <c r="H1558" s="77" t="inlineStr">
        <is>
          <t>-</t>
        </is>
      </c>
      <c r="I1558" s="77" t="inlineStr">
        <is>
          <t>-</t>
        </is>
      </c>
      <c r="J1558" s="77" t="inlineStr">
        <is>
          <t>-</t>
        </is>
      </c>
      <c r="K1558" s="77" t="inlineStr">
        <is>
          <t>74/1(1st floor), Sukrbad Dhaka</t>
        </is>
      </c>
      <c r="L1558" s="77" t="inlineStr">
        <is>
          <t>Jogonnathpara, Matribari, Sherpur, Bogra</t>
        </is>
      </c>
      <c r="M1558" s="101" t="n">
        <v>1677352602</v>
      </c>
      <c r="N1558" s="55" t="inlineStr">
        <is>
          <t>hasanopuhasan@yahoo.com</t>
        </is>
      </c>
    </row>
    <row customHeight="1" ht="12.75" r="1559" s="161">
      <c r="A1559" s="84" t="n"/>
      <c r="B1559" s="85" t="n">
        <v>1562</v>
      </c>
      <c r="C1559" s="77" t="n"/>
      <c r="D1559" s="98" t="inlineStr">
        <is>
          <t>Md. Tangim Miagi</t>
        </is>
      </c>
      <c r="E1559" s="98" t="inlineStr">
        <is>
          <t>101-15-976</t>
        </is>
      </c>
      <c r="F1559" s="49">
        <f>IF((MID(E1559,5,2))="10","ENG",IF((MID(E1559,5,2))="11","BBA",IF((MID(E1559,5,2))="12","MBA(E)",IF((MID(E1559,5,2))="14","MBA",IF((MID(E1559,5,2))="15","CSE",IF((MID(E1559,5,2))="16","CIS",IF((MID(E1559,5,2))="17","MS-MIS",IF((MID(E1559,5,2))="18","B.COM",IF((MID(E1559,5,2))="19","ETE",IF((MID(E1559,5,2))="20","CS",IF((MID(E1559,5,2))="21","MA-ENG(P)",IF((MID(E1559,5,2))="22","MA-ENG(F)",IF((MID(E1559,5,2))="23","TE",IF((MID(E1559,5,2))="24","JMC",IF((MID(E1559,5,2))="25","MS-CSE",IF((MID(E1559,5,2))="26","LLB(H)",IF((MID(E1559,5,2))="27","BRE",IF((MID(E1559,5,2))="28","MSS-JMC",IF((MID(E1559,5,2))="29","PHARMACY",IF((MID(E1559,5,2))="30","ESDM",IF((MID(E1559,5,2))="31","MS-ETE",IF((MID(E1559,5,2))="32","MS-TE",IF((MID(E1559,5,2))="33","EEE",IF((MID(E1559,5,2))="34","NFE",IF((MID(E1559,5,2))="35","SWE",IF((MID(E1559,5,2))="36","LLB(P)",IF((MID(E1559,5,2))="37","LLM(Pre)",IF((MID(E1559,5,2))="38","LLM(F)",IF((MID(E1559,5,2))="39","ICT",IF((MID(E1559,5,2))="40","MTCA",IF((MID(E1559,5,2))="41","MS-PH",IF((MID(E1559,5,2))="42","ARCH",IF((MID(E1559,5,2))="43","THM",IF((MID(E1559,5,2))="44","MS-SWE",IF((MID(E1559,5,2))="45","ENTRE",IF((MID(E1559,5,2))="46","M-PHARM",IF((MID(E1559,5,2))="47","CIVIL-ENG",0)))))))))))))))))))))))))))))))))))))</f>
        <v/>
      </c>
      <c r="G1559" s="90">
        <f>IF((LEFT(E1559,3))="063","Fall-2006",IF((LEFT(E1559,3))="071","Spring-2007",IF((LEFT(E1559,3))="072","Summer-2007",IF((LEFT(E1559,3))="073","Fall-2007",IF((LEFT(E1559,3))="081","Spring-2008",IF((LEFT(E1559,3))="082","Summer-2008",IF((LEFT(E1559,3))="083","Fall-2008",IF((LEFT(E1559,3))="091","Spring-2009",IF((LEFT(E1559,3))="092","Summer-2009",IF((LEFT(E1559,3))="093","Fall-2009",IF((LEFT(E1559,3))="101","Spring-2010",IF((LEFT(E1559,3))="102","Summer-2010",IF((LEFT(E1559,3))="103","Fall-2010",IF((LEFT(E1559,3))="111","Spring-2011",IF((LEFT(E1559,3))="112","Summer-2011",IF((LEFT(E1559,3))="113","Fall-2011",IF((LEFT(E1559,3))="121","Spring-2012",IF((LEFT(E1559,3))="122","Summer-2012",IF((LEFT(E1559,3))="123","Fall-2012",IF((LEFT(E1559,3))="131","Spring-2013",IF((LEFT(E1559,3))="132","Summer-2013",IF((LEFT(E1559,3))="133","Fall-2013",IF((LEFT(E1559,3))="141","Spring-2014",IF((LEFT(E1559,3))="142","Summer-2014",IF((LEFT(E1559,3))="143","Fall-2014",0)))))))))))))))))))))))))</f>
        <v/>
      </c>
      <c r="H1559" s="77" t="inlineStr">
        <is>
          <t>Spring-2014</t>
        </is>
      </c>
      <c r="I1559" s="77" t="inlineStr">
        <is>
          <t>Service Engine BPO</t>
        </is>
      </c>
      <c r="J1559" s="77" t="inlineStr">
        <is>
          <t>Executive</t>
        </is>
      </c>
      <c r="K1559" s="77" t="inlineStr">
        <is>
          <t>Bamoil, Sarulia, Demra, Dhaka-1361</t>
        </is>
      </c>
      <c r="L1559" s="77" t="inlineStr">
        <is>
          <t>Bamoil, Sarulia, Demra, Dhaka-1361</t>
        </is>
      </c>
      <c r="M1559" s="101" t="n">
        <v>1671032481</v>
      </c>
      <c r="N1559" s="55" t="inlineStr">
        <is>
          <t>topu.diu976@gmail.com</t>
        </is>
      </c>
    </row>
    <row customHeight="1" ht="12.75" r="1560" s="161">
      <c r="A1560" s="84" t="n"/>
      <c r="B1560" s="85" t="n">
        <v>1563</v>
      </c>
      <c r="C1560" s="77" t="n"/>
      <c r="D1560" s="98" t="inlineStr">
        <is>
          <t>Md. Naffar Hassan</t>
        </is>
      </c>
      <c r="E1560" s="98" t="inlineStr">
        <is>
          <t>101-15-915</t>
        </is>
      </c>
      <c r="F1560" s="49">
        <f>IF((MID(E1560,5,2))="10","ENG",IF((MID(E1560,5,2))="11","BBA",IF((MID(E1560,5,2))="12","MBA(E)",IF((MID(E1560,5,2))="14","MBA",IF((MID(E1560,5,2))="15","CSE",IF((MID(E1560,5,2))="16","CIS",IF((MID(E1560,5,2))="17","MS-MIS",IF((MID(E1560,5,2))="18","B.COM",IF((MID(E1560,5,2))="19","ETE",IF((MID(E1560,5,2))="20","CS",IF((MID(E1560,5,2))="21","MA-ENG(P)",IF((MID(E1560,5,2))="22","MA-ENG(F)",IF((MID(E1560,5,2))="23","TE",IF((MID(E1560,5,2))="24","JMC",IF((MID(E1560,5,2))="25","MS-CSE",IF((MID(E1560,5,2))="26","LLB(H)",IF((MID(E1560,5,2))="27","BRE",IF((MID(E1560,5,2))="28","MSS-JMC",IF((MID(E1560,5,2))="29","PHARMACY",IF((MID(E1560,5,2))="30","ESDM",IF((MID(E1560,5,2))="31","MS-ETE",IF((MID(E1560,5,2))="32","MS-TE",IF((MID(E1560,5,2))="33","EEE",IF((MID(E1560,5,2))="34","NFE",IF((MID(E1560,5,2))="35","SWE",IF((MID(E1560,5,2))="36","LLB(P)",IF((MID(E1560,5,2))="37","LLM(Pre)",IF((MID(E1560,5,2))="38","LLM(F)",IF((MID(E1560,5,2))="39","ICT",IF((MID(E1560,5,2))="40","MTCA",IF((MID(E1560,5,2))="41","MS-PH",IF((MID(E1560,5,2))="42","ARCH",IF((MID(E1560,5,2))="43","THM",IF((MID(E1560,5,2))="44","MS-SWE",IF((MID(E1560,5,2))="45","ENTRE",IF((MID(E1560,5,2))="46","M-PHARM",IF((MID(E1560,5,2))="47","CIVIL-ENG",0)))))))))))))))))))))))))))))))))))))</f>
        <v/>
      </c>
      <c r="G1560" s="90">
        <f>IF((LEFT(E1560,3))="063","Fall-2006",IF((LEFT(E1560,3))="071","Spring-2007",IF((LEFT(E1560,3))="072","Summer-2007",IF((LEFT(E1560,3))="073","Fall-2007",IF((LEFT(E1560,3))="081","Spring-2008",IF((LEFT(E1560,3))="082","Summer-2008",IF((LEFT(E1560,3))="083","Fall-2008",IF((LEFT(E1560,3))="091","Spring-2009",IF((LEFT(E1560,3))="092","Summer-2009",IF((LEFT(E1560,3))="093","Fall-2009",IF((LEFT(E1560,3))="101","Spring-2010",IF((LEFT(E1560,3))="102","Summer-2010",IF((LEFT(E1560,3))="103","Fall-2010",IF((LEFT(E1560,3))="111","Spring-2011",IF((LEFT(E1560,3))="112","Summer-2011",IF((LEFT(E1560,3))="113","Fall-2011",IF((LEFT(E1560,3))="121","Spring-2012",IF((LEFT(E1560,3))="122","Summer-2012",IF((LEFT(E1560,3))="123","Fall-2012",IF((LEFT(E1560,3))="131","Spring-2013",IF((LEFT(E1560,3))="132","Summer-2013",IF((LEFT(E1560,3))="133","Fall-2013",IF((LEFT(E1560,3))="141","Spring-2014",IF((LEFT(E1560,3))="142","Summer-2014",IF((LEFT(E1560,3))="143","Fall-2014",0)))))))))))))))))))))))))</f>
        <v/>
      </c>
      <c r="H1560" s="77" t="inlineStr">
        <is>
          <t>Fall-2013</t>
        </is>
      </c>
      <c r="I1560" s="77" t="inlineStr">
        <is>
          <t>-</t>
        </is>
      </c>
      <c r="J1560" s="77" t="inlineStr">
        <is>
          <t>-</t>
        </is>
      </c>
      <c r="K1560" s="77" t="inlineStr">
        <is>
          <t>North Chowkighata, Agla, Nawabganj</t>
        </is>
      </c>
      <c r="L1560" s="77" t="inlineStr">
        <is>
          <t>North Chowkighata, Agla, Nawabganj</t>
        </is>
      </c>
      <c r="M1560" s="101" t="n">
        <v>1815476127</v>
      </c>
      <c r="N1560" s="55" t="inlineStr">
        <is>
          <t>naffarhossain@gmail.com</t>
        </is>
      </c>
    </row>
    <row customHeight="1" ht="12.75" r="1561" s="161">
      <c r="A1561" s="84" t="n"/>
      <c r="B1561" s="85" t="n">
        <v>1564</v>
      </c>
      <c r="C1561" s="77" t="n"/>
      <c r="D1561" s="98" t="inlineStr">
        <is>
          <t>Arafat Hossain</t>
        </is>
      </c>
      <c r="E1561" s="98" t="inlineStr">
        <is>
          <t>101-29-180</t>
        </is>
      </c>
      <c r="F1561" s="49">
        <f>IF((MID(E1561,5,2))="10","ENG",IF((MID(E1561,5,2))="11","BBA",IF((MID(E1561,5,2))="12","MBA(E)",IF((MID(E1561,5,2))="14","MBA",IF((MID(E1561,5,2))="15","CSE",IF((MID(E1561,5,2))="16","CIS",IF((MID(E1561,5,2))="17","MS-MIS",IF((MID(E1561,5,2))="18","B.COM",IF((MID(E1561,5,2))="19","ETE",IF((MID(E1561,5,2))="20","CS",IF((MID(E1561,5,2))="21","MA-ENG(P)",IF((MID(E1561,5,2))="22","MA-ENG(F)",IF((MID(E1561,5,2))="23","TE",IF((MID(E1561,5,2))="24","JMC",IF((MID(E1561,5,2))="25","MS-CSE",IF((MID(E1561,5,2))="26","LLB(H)",IF((MID(E1561,5,2))="27","BRE",IF((MID(E1561,5,2))="28","MSS-JMC",IF((MID(E1561,5,2))="29","PHARMACY",IF((MID(E1561,5,2))="30","ESDM",IF((MID(E1561,5,2))="31","MS-ETE",IF((MID(E1561,5,2))="32","MS-TE",IF((MID(E1561,5,2))="33","EEE",IF((MID(E1561,5,2))="34","NFE",IF((MID(E1561,5,2))="35","SWE",IF((MID(E1561,5,2))="36","LLB(P)",IF((MID(E1561,5,2))="37","LLM(Pre)",IF((MID(E1561,5,2))="38","LLM(F)",IF((MID(E1561,5,2))="39","ICT",IF((MID(E1561,5,2))="40","MTCA",IF((MID(E1561,5,2))="41","MS-PH",IF((MID(E1561,5,2))="42","ARCH",IF((MID(E1561,5,2))="43","THM",IF((MID(E1561,5,2))="44","MS-SWE",IF((MID(E1561,5,2))="45","ENTRE",IF((MID(E1561,5,2))="46","M-PHARM",IF((MID(E1561,5,2))="47","CIVIL-ENG",0)))))))))))))))))))))))))))))))))))))</f>
        <v/>
      </c>
      <c r="G1561" s="90">
        <f>IF((LEFT(E1561,3))="063","Fall-2006",IF((LEFT(E1561,3))="071","Spring-2007",IF((LEFT(E1561,3))="072","Summer-2007",IF((LEFT(E1561,3))="073","Fall-2007",IF((LEFT(E1561,3))="081","Spring-2008",IF((LEFT(E1561,3))="082","Summer-2008",IF((LEFT(E1561,3))="083","Fall-2008",IF((LEFT(E1561,3))="091","Spring-2009",IF((LEFT(E1561,3))="092","Summer-2009",IF((LEFT(E1561,3))="093","Fall-2009",IF((LEFT(E1561,3))="101","Spring-2010",IF((LEFT(E1561,3))="102","Summer-2010",IF((LEFT(E1561,3))="103","Fall-2010",IF((LEFT(E1561,3))="111","Spring-2011",IF((LEFT(E1561,3))="112","Summer-2011",IF((LEFT(E1561,3))="113","Fall-2011",IF((LEFT(E1561,3))="121","Spring-2012",IF((LEFT(E1561,3))="122","Summer-2012",IF((LEFT(E1561,3))="123","Fall-2012",IF((LEFT(E1561,3))="131","Spring-2013",IF((LEFT(E1561,3))="132","Summer-2013",IF((LEFT(E1561,3))="133","Fall-2013",IF((LEFT(E1561,3))="141","Spring-2014",IF((LEFT(E1561,3))="142","Summer-2014",IF((LEFT(E1561,3))="143","Fall-2014",0)))))))))))))))))))))))))</f>
        <v/>
      </c>
      <c r="H1561" s="77" t="inlineStr">
        <is>
          <t>Fall-2013</t>
        </is>
      </c>
      <c r="I1561" s="77" t="inlineStr">
        <is>
          <t>Apex Pharma ltd</t>
        </is>
      </c>
      <c r="J1561" s="77" t="inlineStr">
        <is>
          <t>Production Executive</t>
        </is>
      </c>
      <c r="K1561" s="77" t="inlineStr">
        <is>
          <t>Apex Pharma ltd, Shatipur, Kaliakoi, Gazipur</t>
        </is>
      </c>
      <c r="L1561" s="77" t="inlineStr">
        <is>
          <t>Vill-Ratadanga, Post-Ghorakhali Narail Sadar, Narail</t>
        </is>
      </c>
      <c r="M1561" s="101" t="n">
        <v>1734017748</v>
      </c>
      <c r="N1561" s="77" t="inlineStr">
        <is>
          <t>riyadhossain80@gmail.om</t>
        </is>
      </c>
    </row>
    <row customHeight="1" ht="12.75" r="1562" s="161">
      <c r="A1562" s="84" t="n"/>
      <c r="B1562" s="85" t="n">
        <v>1565</v>
      </c>
      <c r="C1562" s="77" t="n"/>
      <c r="D1562" s="98" t="inlineStr">
        <is>
          <t>Md. Mahfujur Rahman</t>
        </is>
      </c>
      <c r="E1562" s="98" t="inlineStr">
        <is>
          <t>102-15-1047</t>
        </is>
      </c>
      <c r="F1562" s="49">
        <f>IF((MID(E1562,5,2))="10","ENG",IF((MID(E1562,5,2))="11","BBA",IF((MID(E1562,5,2))="12","MBA(E)",IF((MID(E1562,5,2))="14","MBA",IF((MID(E1562,5,2))="15","CSE",IF((MID(E1562,5,2))="16","CIS",IF((MID(E1562,5,2))="17","MS-MIS",IF((MID(E1562,5,2))="18","B.COM",IF((MID(E1562,5,2))="19","ETE",IF((MID(E1562,5,2))="20","CS",IF((MID(E1562,5,2))="21","MA-ENG(P)",IF((MID(E1562,5,2))="22","MA-ENG(F)",IF((MID(E1562,5,2))="23","TE",IF((MID(E1562,5,2))="24","JMC",IF((MID(E1562,5,2))="25","MS-CSE",IF((MID(E1562,5,2))="26","LLB(H)",IF((MID(E1562,5,2))="27","BRE",IF((MID(E1562,5,2))="28","MSS-JMC",IF((MID(E1562,5,2))="29","PHARMACY",IF((MID(E1562,5,2))="30","ESDM",IF((MID(E1562,5,2))="31","MS-ETE",IF((MID(E1562,5,2))="32","MS-TE",IF((MID(E1562,5,2))="33","EEE",IF((MID(E1562,5,2))="34","NFE",IF((MID(E1562,5,2))="35","SWE",IF((MID(E1562,5,2))="36","LLB(P)",IF((MID(E1562,5,2))="37","LLM(Pre)",IF((MID(E1562,5,2))="38","LLM(F)",IF((MID(E1562,5,2))="39","ICT",IF((MID(E1562,5,2))="40","MTCA",IF((MID(E1562,5,2))="41","MS-PH",IF((MID(E1562,5,2))="42","ARCH",IF((MID(E1562,5,2))="43","THM",IF((MID(E1562,5,2))="44","MS-SWE",IF((MID(E1562,5,2))="45","ENTRE",IF((MID(E1562,5,2))="46","M-PHARM",IF((MID(E1562,5,2))="47","CIVIL-ENG",0)))))))))))))))))))))))))))))))))))))</f>
        <v/>
      </c>
      <c r="G1562" s="90">
        <f>IF((LEFT(E1562,3))="063","Fall-2006",IF((LEFT(E1562,3))="071","Spring-2007",IF((LEFT(E1562,3))="072","Summer-2007",IF((LEFT(E1562,3))="073","Fall-2007",IF((LEFT(E1562,3))="081","Spring-2008",IF((LEFT(E1562,3))="082","Summer-2008",IF((LEFT(E1562,3))="083","Fall-2008",IF((LEFT(E1562,3))="091","Spring-2009",IF((LEFT(E1562,3))="092","Summer-2009",IF((LEFT(E1562,3))="093","Fall-2009",IF((LEFT(E1562,3))="101","Spring-2010",IF((LEFT(E1562,3))="102","Summer-2010",IF((LEFT(E1562,3))="103","Fall-2010",IF((LEFT(E1562,3))="111","Spring-2011",IF((LEFT(E1562,3))="112","Summer-2011",IF((LEFT(E1562,3))="113","Fall-2011",IF((LEFT(E1562,3))="121","Spring-2012",IF((LEFT(E1562,3))="122","Summer-2012",IF((LEFT(E1562,3))="123","Fall-2012",IF((LEFT(E1562,3))="131","Spring-2013",IF((LEFT(E1562,3))="132","Summer-2013",IF((LEFT(E1562,3))="133","Fall-2013",IF((LEFT(E1562,3))="141","Spring-2014",IF((LEFT(E1562,3))="142","Summer-2014",IF((LEFT(E1562,3))="143","Fall-2014",0)))))))))))))))))))))))))</f>
        <v/>
      </c>
      <c r="H1562" s="77" t="inlineStr">
        <is>
          <t>-</t>
        </is>
      </c>
      <c r="I1562" s="77" t="inlineStr">
        <is>
          <t>Aillage ltd</t>
        </is>
      </c>
      <c r="J1562" s="77" t="inlineStr">
        <is>
          <t>It officer</t>
        </is>
      </c>
      <c r="K1562" s="77" t="inlineStr">
        <is>
          <t>House-11/3, Len#1, Muctizoddha Shoroni Road, Dakshinkhaiv, Dhaka-1230</t>
        </is>
      </c>
      <c r="L1562" s="77" t="inlineStr">
        <is>
          <t>House-11/3, Len#1, Muctizoddha Shoroni Road, Dakshinkhaiv, Dhaka-1230</t>
        </is>
      </c>
      <c r="M1562" s="101" t="n">
        <v>1814496272</v>
      </c>
      <c r="N1562" s="55" t="inlineStr">
        <is>
          <t>upoldiu@gmail.com</t>
        </is>
      </c>
    </row>
    <row customHeight="1" ht="12.75" r="1563" s="161">
      <c r="A1563" s="84" t="n"/>
      <c r="B1563" s="85" t="n">
        <v>1566</v>
      </c>
      <c r="C1563" s="77" t="n"/>
      <c r="D1563" s="98" t="inlineStr">
        <is>
          <t>Md. Bulbul Ahmed</t>
        </is>
      </c>
      <c r="E1563" s="98" t="inlineStr">
        <is>
          <t>112-33-646</t>
        </is>
      </c>
      <c r="F1563" s="49">
        <f>IF((MID(E1563,5,2))="10","ENG",IF((MID(E1563,5,2))="11","BBA",IF((MID(E1563,5,2))="12","MBA(E)",IF((MID(E1563,5,2))="14","MBA",IF((MID(E1563,5,2))="15","CSE",IF((MID(E1563,5,2))="16","CIS",IF((MID(E1563,5,2))="17","MS-MIS",IF((MID(E1563,5,2))="18","B.COM",IF((MID(E1563,5,2))="19","ETE",IF((MID(E1563,5,2))="20","CS",IF((MID(E1563,5,2))="21","MA-ENG(P)",IF((MID(E1563,5,2))="22","MA-ENG(F)",IF((MID(E1563,5,2))="23","TE",IF((MID(E1563,5,2))="24","JMC",IF((MID(E1563,5,2))="25","MS-CSE",IF((MID(E1563,5,2))="26","LLB(H)",IF((MID(E1563,5,2))="27","BRE",IF((MID(E1563,5,2))="28","MSS-JMC",IF((MID(E1563,5,2))="29","PHARMACY",IF((MID(E1563,5,2))="30","ESDM",IF((MID(E1563,5,2))="31","MS-ETE",IF((MID(E1563,5,2))="32","MS-TE",IF((MID(E1563,5,2))="33","EEE",IF((MID(E1563,5,2))="34","NFE",IF((MID(E1563,5,2))="35","SWE",IF((MID(E1563,5,2))="36","LLB(P)",IF((MID(E1563,5,2))="37","LLM(Pre)",IF((MID(E1563,5,2))="38","LLM(F)",IF((MID(E1563,5,2))="39","ICT",IF((MID(E1563,5,2))="40","MTCA",IF((MID(E1563,5,2))="41","MS-PH",IF((MID(E1563,5,2))="42","ARCH",IF((MID(E1563,5,2))="43","THM",IF((MID(E1563,5,2))="44","MS-SWE",IF((MID(E1563,5,2))="45","ENTRE",IF((MID(E1563,5,2))="46","M-PHARM",IF((MID(E1563,5,2))="47","CIVIL-ENG",0)))))))))))))))))))))))))))))))))))))</f>
        <v/>
      </c>
      <c r="G1563" s="90">
        <f>IF((LEFT(E1563,3))="063","Fall-2006",IF((LEFT(E1563,3))="071","Spring-2007",IF((LEFT(E1563,3))="072","Summer-2007",IF((LEFT(E1563,3))="073","Fall-2007",IF((LEFT(E1563,3))="081","Spring-2008",IF((LEFT(E1563,3))="082","Summer-2008",IF((LEFT(E1563,3))="083","Fall-2008",IF((LEFT(E1563,3))="091","Spring-2009",IF((LEFT(E1563,3))="092","Summer-2009",IF((LEFT(E1563,3))="093","Fall-2009",IF((LEFT(E1563,3))="101","Spring-2010",IF((LEFT(E1563,3))="102","Summer-2010",IF((LEFT(E1563,3))="103","Fall-2010",IF((LEFT(E1563,3))="111","Spring-2011",IF((LEFT(E1563,3))="112","Summer-2011",IF((LEFT(E1563,3))="113","Fall-2011",IF((LEFT(E1563,3))="121","Spring-2012",IF((LEFT(E1563,3))="122","Summer-2012",IF((LEFT(E1563,3))="123","Fall-2012",IF((LEFT(E1563,3))="131","Spring-2013",IF((LEFT(E1563,3))="132","Summer-2013",IF((LEFT(E1563,3))="133","Fall-2013",IF((LEFT(E1563,3))="141","Spring-2014",IF((LEFT(E1563,3))="142","Summer-2014",IF((LEFT(E1563,3))="143","Fall-2014",0)))))))))))))))))))))))))</f>
        <v/>
      </c>
      <c r="H1563" s="77" t="inlineStr">
        <is>
          <t>Fall-2014</t>
        </is>
      </c>
      <c r="I1563" s="77" t="inlineStr">
        <is>
          <t>Smart Printing Solution Ltd</t>
        </is>
      </c>
      <c r="J1563" s="77" t="inlineStr">
        <is>
          <t>Service Engineer</t>
        </is>
      </c>
      <c r="K1563" s="77" t="inlineStr">
        <is>
          <t>-</t>
        </is>
      </c>
      <c r="L1563" s="77" t="inlineStr">
        <is>
          <t>Vill-Basantakeder, Post-Basantakeder, Thana-Mohanpur, Dist- Rajshahi.</t>
        </is>
      </c>
      <c r="M1563" s="101" t="n">
        <v>1743477460</v>
      </c>
      <c r="N1563" s="55" t="inlineStr">
        <is>
          <t>bulbul.ahmed90@yahoo.com</t>
        </is>
      </c>
    </row>
    <row customHeight="1" ht="12.75" r="1564" s="161">
      <c r="A1564" s="84" t="n"/>
      <c r="B1564" s="85" t="n">
        <v>1567</v>
      </c>
      <c r="C1564" s="77" t="n"/>
      <c r="D1564" s="98" t="inlineStr">
        <is>
          <t>Md. Rajon Sarder</t>
        </is>
      </c>
      <c r="E1564" s="98" t="inlineStr">
        <is>
          <t>112-33-655</t>
        </is>
      </c>
      <c r="F1564" s="49">
        <f>IF((MID(E1564,5,2))="10","ENG",IF((MID(E1564,5,2))="11","BBA",IF((MID(E1564,5,2))="12","MBA(E)",IF((MID(E1564,5,2))="14","MBA",IF((MID(E1564,5,2))="15","CSE",IF((MID(E1564,5,2))="16","CIS",IF((MID(E1564,5,2))="17","MS-MIS",IF((MID(E1564,5,2))="18","B.COM",IF((MID(E1564,5,2))="19","ETE",IF((MID(E1564,5,2))="20","CS",IF((MID(E1564,5,2))="21","MA-ENG(P)",IF((MID(E1564,5,2))="22","MA-ENG(F)",IF((MID(E1564,5,2))="23","TE",IF((MID(E1564,5,2))="24","JMC",IF((MID(E1564,5,2))="25","MS-CSE",IF((MID(E1564,5,2))="26","LLB(H)",IF((MID(E1564,5,2))="27","BRE",IF((MID(E1564,5,2))="28","MSS-JMC",IF((MID(E1564,5,2))="29","PHARMACY",IF((MID(E1564,5,2))="30","ESDM",IF((MID(E1564,5,2))="31","MS-ETE",IF((MID(E1564,5,2))="32","MS-TE",IF((MID(E1564,5,2))="33","EEE",IF((MID(E1564,5,2))="34","NFE",IF((MID(E1564,5,2))="35","SWE",IF((MID(E1564,5,2))="36","LLB(P)",IF((MID(E1564,5,2))="37","LLM(Pre)",IF((MID(E1564,5,2))="38","LLM(F)",IF((MID(E1564,5,2))="39","ICT",IF((MID(E1564,5,2))="40","MTCA",IF((MID(E1564,5,2))="41","MS-PH",IF((MID(E1564,5,2))="42","ARCH",IF((MID(E1564,5,2))="43","THM",IF((MID(E1564,5,2))="44","MS-SWE",IF((MID(E1564,5,2))="45","ENTRE",IF((MID(E1564,5,2))="46","M-PHARM",IF((MID(E1564,5,2))="47","CIVIL-ENG",0)))))))))))))))))))))))))))))))))))))</f>
        <v/>
      </c>
      <c r="G1564" s="90">
        <f>IF((LEFT(E1564,3))="063","Fall-2006",IF((LEFT(E1564,3))="071","Spring-2007",IF((LEFT(E1564,3))="072","Summer-2007",IF((LEFT(E1564,3))="073","Fall-2007",IF((LEFT(E1564,3))="081","Spring-2008",IF((LEFT(E1564,3))="082","Summer-2008",IF((LEFT(E1564,3))="083","Fall-2008",IF((LEFT(E1564,3))="091","Spring-2009",IF((LEFT(E1564,3))="092","Summer-2009",IF((LEFT(E1564,3))="093","Fall-2009",IF((LEFT(E1564,3))="101","Spring-2010",IF((LEFT(E1564,3))="102","Summer-2010",IF((LEFT(E1564,3))="103","Fall-2010",IF((LEFT(E1564,3))="111","Spring-2011",IF((LEFT(E1564,3))="112","Summer-2011",IF((LEFT(E1564,3))="113","Fall-2011",IF((LEFT(E1564,3))="121","Spring-2012",IF((LEFT(E1564,3))="122","Summer-2012",IF((LEFT(E1564,3))="123","Fall-2012",IF((LEFT(E1564,3))="131","Spring-2013",IF((LEFT(E1564,3))="132","Summer-2013",IF((LEFT(E1564,3))="133","Fall-2013",IF((LEFT(E1564,3))="141","Spring-2014",IF((LEFT(E1564,3))="142","Summer-2014",IF((LEFT(E1564,3))="143","Fall-2014",0)))))))))))))))))))))))))</f>
        <v/>
      </c>
      <c r="H1564" s="77" t="inlineStr">
        <is>
          <t>Fall-2014</t>
        </is>
      </c>
      <c r="I1564" s="77" t="inlineStr">
        <is>
          <t>Starlink Engineerign Ltd</t>
        </is>
      </c>
      <c r="J1564" s="77" t="inlineStr">
        <is>
          <t>Bss Engineer</t>
        </is>
      </c>
      <c r="K1564" s="77" t="inlineStr">
        <is>
          <t>125/4, Tejkunipara, Tejgaon, Dhaka-1215</t>
        </is>
      </c>
      <c r="L1564" s="77" t="inlineStr">
        <is>
          <t>Vill-Kangshi, Post-Dhamura, Thana-Wazirpur, Dist-Barisal.</t>
        </is>
      </c>
      <c r="M1564" s="101" t="n">
        <v>1911188703</v>
      </c>
      <c r="N1564" s="55" t="inlineStr">
        <is>
          <t>sarder.rajon@gmail.com</t>
        </is>
      </c>
    </row>
    <row customHeight="1" ht="12.75" r="1565" s="161">
      <c r="A1565" s="84" t="n"/>
      <c r="B1565" s="85" t="n">
        <v>1568</v>
      </c>
      <c r="C1565" s="77" t="n"/>
      <c r="D1565" s="98" t="inlineStr">
        <is>
          <t>Sanjida Sultana Ruma</t>
        </is>
      </c>
      <c r="E1565" s="98" t="inlineStr">
        <is>
          <t>072-11-1815</t>
        </is>
      </c>
      <c r="F1565" s="49">
        <f>IF((MID(E1565,5,2))="10","ENG",IF((MID(E1565,5,2))="11","BBA",IF((MID(E1565,5,2))="12","MBA(E)",IF((MID(E1565,5,2))="14","MBA",IF((MID(E1565,5,2))="15","CSE",IF((MID(E1565,5,2))="16","CIS",IF((MID(E1565,5,2))="17","MS-MIS",IF((MID(E1565,5,2))="18","B.COM",IF((MID(E1565,5,2))="19","ETE",IF((MID(E1565,5,2))="20","CS",IF((MID(E1565,5,2))="21","MA-ENG(P)",IF((MID(E1565,5,2))="22","MA-ENG(F)",IF((MID(E1565,5,2))="23","TE",IF((MID(E1565,5,2))="24","JMC",IF((MID(E1565,5,2))="25","MS-CSE",IF((MID(E1565,5,2))="26","LLB(H)",IF((MID(E1565,5,2))="27","BRE",IF((MID(E1565,5,2))="28","MSS-JMC",IF((MID(E1565,5,2))="29","PHARMACY",IF((MID(E1565,5,2))="30","ESDM",IF((MID(E1565,5,2))="31","MS-ETE",IF((MID(E1565,5,2))="32","MS-TE",IF((MID(E1565,5,2))="33","EEE",IF((MID(E1565,5,2))="34","NFE",IF((MID(E1565,5,2))="35","SWE",IF((MID(E1565,5,2))="36","LLB(P)",IF((MID(E1565,5,2))="37","LLM(Pre)",IF((MID(E1565,5,2))="38","LLM(F)",IF((MID(E1565,5,2))="39","ICT",IF((MID(E1565,5,2))="40","MTCA",IF((MID(E1565,5,2))="41","MS-PH",IF((MID(E1565,5,2))="42","ARCH",IF((MID(E1565,5,2))="43","THM",IF((MID(E1565,5,2))="44","MS-SWE",IF((MID(E1565,5,2))="45","ENTRE",IF((MID(E1565,5,2))="46","M-PHARM",IF((MID(E1565,5,2))="47","CIVIL-ENG",0)))))))))))))))))))))))))))))))))))))</f>
        <v/>
      </c>
      <c r="G1565" s="90">
        <f>IF((LEFT(E1565,3))="063","Fall-2006",IF((LEFT(E1565,3))="071","Spring-2007",IF((LEFT(E1565,3))="072","Summer-2007",IF((LEFT(E1565,3))="073","Fall-2007",IF((LEFT(E1565,3))="081","Spring-2008",IF((LEFT(E1565,3))="082","Summer-2008",IF((LEFT(E1565,3))="083","Fall-2008",IF((LEFT(E1565,3))="091","Spring-2009",IF((LEFT(E1565,3))="092","Summer-2009",IF((LEFT(E1565,3))="093","Fall-2009",IF((LEFT(E1565,3))="101","Spring-2010",IF((LEFT(E1565,3))="102","Summer-2010",IF((LEFT(E1565,3))="103","Fall-2010",IF((LEFT(E1565,3))="111","Spring-2011",IF((LEFT(E1565,3))="112","Summer-2011",IF((LEFT(E1565,3))="113","Fall-2011",IF((LEFT(E1565,3))="121","Spring-2012",IF((LEFT(E1565,3))="122","Summer-2012",IF((LEFT(E1565,3))="123","Fall-2012",IF((LEFT(E1565,3))="131","Spring-2013",IF((LEFT(E1565,3))="132","Summer-2013",IF((LEFT(E1565,3))="133","Fall-2013",IF((LEFT(E1565,3))="141","Spring-2014",IF((LEFT(E1565,3))="142","Summer-2014",IF((LEFT(E1565,3))="143","Fall-2014",0)))))))))))))))))))))))))</f>
        <v/>
      </c>
      <c r="H1565" s="77" t="inlineStr">
        <is>
          <t>Spring-2015</t>
        </is>
      </c>
      <c r="I1565" s="77" t="inlineStr">
        <is>
          <t>-</t>
        </is>
      </c>
      <c r="J1565" s="77" t="inlineStr">
        <is>
          <t>Student</t>
        </is>
      </c>
      <c r="K1565" s="77" t="inlineStr">
        <is>
          <t>131/C, 1st Colony, Mirpur, Mazar Road, Dhaka.</t>
        </is>
      </c>
      <c r="L1565" s="77" t="inlineStr">
        <is>
          <t>131/C, 1st Colony, Mirpur, Mazar Road, Dhaka.</t>
        </is>
      </c>
      <c r="M1565" s="101" t="n">
        <v>1671331099</v>
      </c>
      <c r="N1565" s="55">
        <f>HYPERLINK("mailto:izahan14@gamail.com","sanjida.r28@gmail.com")</f>
        <v/>
      </c>
    </row>
    <row customHeight="1" ht="12.75" r="1566" s="161">
      <c r="A1566" s="84" t="n"/>
      <c r="B1566" s="85" t="n">
        <v>1569</v>
      </c>
      <c r="C1566" s="77" t="n"/>
      <c r="D1566" s="96" t="inlineStr">
        <is>
          <t xml:space="preserve">Shekh Mahafuzur Rahman  </t>
        </is>
      </c>
      <c r="E1566" s="98" t="inlineStr">
        <is>
          <t>113-26-334</t>
        </is>
      </c>
      <c r="F1566" s="49">
        <f>IF((MID(E1566,5,2))="10","ENG",IF((MID(E1566,5,2))="11","BBA",IF((MID(E1566,5,2))="12","MBA(E)",IF((MID(E1566,5,2))="14","MBA",IF((MID(E1566,5,2))="15","CSE",IF((MID(E1566,5,2))="16","CIS",IF((MID(E1566,5,2))="17","MS-MIS",IF((MID(E1566,5,2))="18","B.COM",IF((MID(E1566,5,2))="19","ETE",IF((MID(E1566,5,2))="20","CS",IF((MID(E1566,5,2))="21","MA-ENG(P)",IF((MID(E1566,5,2))="22","MA-ENG(F)",IF((MID(E1566,5,2))="23","TE",IF((MID(E1566,5,2))="24","JMC",IF((MID(E1566,5,2))="25","MS-CSE",IF((MID(E1566,5,2))="26","LLB(H)",IF((MID(E1566,5,2))="27","BRE",IF((MID(E1566,5,2))="28","MSS-JMC",IF((MID(E1566,5,2))="29","PHARMACY",IF((MID(E1566,5,2))="30","ESDM",IF((MID(E1566,5,2))="31","MS-ETE",IF((MID(E1566,5,2))="32","MS-TE",IF((MID(E1566,5,2))="33","EEE",IF((MID(E1566,5,2))="34","NFE",IF((MID(E1566,5,2))="35","SWE",IF((MID(E1566,5,2))="36","LLB(P)",IF((MID(E1566,5,2))="37","LLM(Pre)",IF((MID(E1566,5,2))="38","LLM(F)",IF((MID(E1566,5,2))="39","ICT",IF((MID(E1566,5,2))="40","MTCA",IF((MID(E1566,5,2))="41","MS-PH",IF((MID(E1566,5,2))="42","ARCH",IF((MID(E1566,5,2))="43","THM",IF((MID(E1566,5,2))="44","MS-SWE",IF((MID(E1566,5,2))="45","ENTRE",IF((MID(E1566,5,2))="46","M-PHARM",IF((MID(E1566,5,2))="47","CIVIL-ENG",0)))))))))))))))))))))))))))))))))))))</f>
        <v/>
      </c>
      <c r="G1566" s="90">
        <f>IF((LEFT(E1566,3))="063","Fall-2006",IF((LEFT(E1566,3))="071","Spring-2007",IF((LEFT(E1566,3))="072","Summer-2007",IF((LEFT(E1566,3))="073","Fall-2007",IF((LEFT(E1566,3))="081","Spring-2008",IF((LEFT(E1566,3))="082","Summer-2008",IF((LEFT(E1566,3))="083","Fall-2008",IF((LEFT(E1566,3))="091","Spring-2009",IF((LEFT(E1566,3))="092","Summer-2009",IF((LEFT(E1566,3))="093","Fall-2009",IF((LEFT(E1566,3))="101","Spring-2010",IF((LEFT(E1566,3))="102","Summer-2010",IF((LEFT(E1566,3))="103","Fall-2010",IF((LEFT(E1566,3))="111","Spring-2011",IF((LEFT(E1566,3))="112","Summer-2011",IF((LEFT(E1566,3))="113","Fall-2011",IF((LEFT(E1566,3))="121","Spring-2012",IF((LEFT(E1566,3))="122","Summer-2012",IF((LEFT(E1566,3))="123","Fall-2012",IF((LEFT(E1566,3))="131","Spring-2013",IF((LEFT(E1566,3))="132","Summer-2013",IF((LEFT(E1566,3))="133","Fall-2013",IF((LEFT(E1566,3))="141","Spring-2014",IF((LEFT(E1566,3))="142","Summer-2014",IF((LEFT(E1566,3))="143","Fall-2014",0)))))))))))))))))))))))))</f>
        <v/>
      </c>
      <c r="H1566" s="77" t="inlineStr">
        <is>
          <t>Summer-2015</t>
        </is>
      </c>
      <c r="I1566" s="77" t="inlineStr">
        <is>
          <t>-</t>
        </is>
      </c>
      <c r="J1566" s="77" t="inlineStr">
        <is>
          <t>-</t>
        </is>
      </c>
      <c r="K1566" s="77" t="inlineStr">
        <is>
          <t>House No-29, Road No-1, Hagradi, Shikaripara, Nababgong, Dhaka.</t>
        </is>
      </c>
      <c r="L1566" s="77" t="inlineStr">
        <is>
          <t>House No-29, Road No-1, Hagradi, Shikaripara, Nababgong, Dhaka.</t>
        </is>
      </c>
      <c r="M1566" s="101" t="n">
        <v>1670512752</v>
      </c>
      <c r="N1566" s="55" t="inlineStr">
        <is>
          <t>mahfuz4278@gmail.com</t>
        </is>
      </c>
    </row>
    <row customHeight="1" ht="12.75" r="1567" s="161">
      <c r="A1567" s="84" t="n"/>
      <c r="B1567" s="85" t="n">
        <v>1570</v>
      </c>
      <c r="C1567" s="77" t="n"/>
      <c r="D1567" s="98" t="inlineStr">
        <is>
          <t>Atikur Rahman</t>
        </is>
      </c>
      <c r="E1567" s="98" t="inlineStr">
        <is>
          <t>111-34-160</t>
        </is>
      </c>
      <c r="F1567" s="49">
        <f>IF((MID(E1567,5,2))="10","ENG",IF((MID(E1567,5,2))="11","BBA",IF((MID(E1567,5,2))="12","MBA(E)",IF((MID(E1567,5,2))="14","MBA",IF((MID(E1567,5,2))="15","CSE",IF((MID(E1567,5,2))="16","CIS",IF((MID(E1567,5,2))="17","MS-MIS",IF((MID(E1567,5,2))="18","B.COM",IF((MID(E1567,5,2))="19","ETE",IF((MID(E1567,5,2))="20","CS",IF((MID(E1567,5,2))="21","MA-ENG(P)",IF((MID(E1567,5,2))="22","MA-ENG(F)",IF((MID(E1567,5,2))="23","TE",IF((MID(E1567,5,2))="24","JMC",IF((MID(E1567,5,2))="25","MS-CSE",IF((MID(E1567,5,2))="26","LLB(H)",IF((MID(E1567,5,2))="27","BRE",IF((MID(E1567,5,2))="28","MSS-JMC",IF((MID(E1567,5,2))="29","PHARMACY",IF((MID(E1567,5,2))="30","ESDM",IF((MID(E1567,5,2))="31","MS-ETE",IF((MID(E1567,5,2))="32","MS-TE",IF((MID(E1567,5,2))="33","EEE",IF((MID(E1567,5,2))="34","NFE",IF((MID(E1567,5,2))="35","SWE",IF((MID(E1567,5,2))="36","LLB(P)",IF((MID(E1567,5,2))="37","LLM(Pre)",IF((MID(E1567,5,2))="38","LLM(F)",IF((MID(E1567,5,2))="39","ICT",IF((MID(E1567,5,2))="40","MTCA",IF((MID(E1567,5,2))="41","MS-PH",IF((MID(E1567,5,2))="42","ARCH",IF((MID(E1567,5,2))="43","THM",IF((MID(E1567,5,2))="44","MS-SWE",IF((MID(E1567,5,2))="45","ENTRE",IF((MID(E1567,5,2))="46","M-PHARM",IF((MID(E1567,5,2))="47","CIVIL-ENG",0)))))))))))))))))))))))))))))))))))))</f>
        <v/>
      </c>
      <c r="G1567" s="90">
        <f>IF((LEFT(E1567,3))="063","Fall-2006",IF((LEFT(E1567,3))="071","Spring-2007",IF((LEFT(E1567,3))="072","Summer-2007",IF((LEFT(E1567,3))="073","Fall-2007",IF((LEFT(E1567,3))="081","Spring-2008",IF((LEFT(E1567,3))="082","Summer-2008",IF((LEFT(E1567,3))="083","Fall-2008",IF((LEFT(E1567,3))="091","Spring-2009",IF((LEFT(E1567,3))="092","Summer-2009",IF((LEFT(E1567,3))="093","Fall-2009",IF((LEFT(E1567,3))="101","Spring-2010",IF((LEFT(E1567,3))="102","Summer-2010",IF((LEFT(E1567,3))="103","Fall-2010",IF((LEFT(E1567,3))="111","Spring-2011",IF((LEFT(E1567,3))="112","Summer-2011",IF((LEFT(E1567,3))="113","Fall-2011",IF((LEFT(E1567,3))="121","Spring-2012",IF((LEFT(E1567,3))="122","Summer-2012",IF((LEFT(E1567,3))="123","Fall-2012",IF((LEFT(E1567,3))="131","Spring-2013",IF((LEFT(E1567,3))="132","Summer-2013",IF((LEFT(E1567,3))="133","Fall-2013",IF((LEFT(E1567,3))="141","Spring-2014",IF((LEFT(E1567,3))="142","Summer-2014",IF((LEFT(E1567,3))="143","Fall-2014",0)))))))))))))))))))))))))</f>
        <v/>
      </c>
      <c r="H1567" s="77" t="inlineStr">
        <is>
          <t>Fall-2014</t>
        </is>
      </c>
      <c r="I1567" s="77" t="inlineStr">
        <is>
          <t>-</t>
        </is>
      </c>
      <c r="J1567" s="77" t="inlineStr">
        <is>
          <t>-</t>
        </is>
      </c>
      <c r="K1567" s="77" t="inlineStr">
        <is>
          <t>Shahjadpur, Gulshan-2, Dhaka-1212</t>
        </is>
      </c>
      <c r="L1567" s="77" t="inlineStr">
        <is>
          <t>Vill-Chaksimla, Post-Hatkalupara, Thana-Atrai, Dist-Naogaon.</t>
        </is>
      </c>
      <c r="M1567" s="101" t="n">
        <v>1729410394</v>
      </c>
      <c r="N1567" s="55" t="inlineStr">
        <is>
          <t>atikur.diu2@gmail.com</t>
        </is>
      </c>
    </row>
    <row customHeight="1" ht="12.75" r="1568" s="161">
      <c r="A1568" s="84" t="n"/>
      <c r="B1568" s="85" t="n">
        <v>1571</v>
      </c>
      <c r="C1568" s="77" t="n"/>
      <c r="D1568" s="98" t="inlineStr">
        <is>
          <t>Arifur Rahman</t>
        </is>
      </c>
      <c r="E1568" s="98" t="inlineStr">
        <is>
          <t>113-24-248</t>
        </is>
      </c>
      <c r="F1568" s="49">
        <f>IF((MID(E1568,5,2))="10","ENG",IF((MID(E1568,5,2))="11","BBA",IF((MID(E1568,5,2))="12","MBA(E)",IF((MID(E1568,5,2))="14","MBA",IF((MID(E1568,5,2))="15","CSE",IF((MID(E1568,5,2))="16","CIS",IF((MID(E1568,5,2))="17","MS-MIS",IF((MID(E1568,5,2))="18","B.COM",IF((MID(E1568,5,2))="19","ETE",IF((MID(E1568,5,2))="20","CS",IF((MID(E1568,5,2))="21","MA-ENG(P)",IF((MID(E1568,5,2))="22","MA-ENG(F)",IF((MID(E1568,5,2))="23","TE",IF((MID(E1568,5,2))="24","JMC",IF((MID(E1568,5,2))="25","MS-CSE",IF((MID(E1568,5,2))="26","LLB(H)",IF((MID(E1568,5,2))="27","BRE",IF((MID(E1568,5,2))="28","MSS-JMC",IF((MID(E1568,5,2))="29","PHARMACY",IF((MID(E1568,5,2))="30","ESDM",IF((MID(E1568,5,2))="31","MS-ETE",IF((MID(E1568,5,2))="32","MS-TE",IF((MID(E1568,5,2))="33","EEE",IF((MID(E1568,5,2))="34","NFE",IF((MID(E1568,5,2))="35","SWE",IF((MID(E1568,5,2))="36","LLB(P)",IF((MID(E1568,5,2))="37","LLM(Pre)",IF((MID(E1568,5,2))="38","LLM(F)",IF((MID(E1568,5,2))="39","ICT",IF((MID(E1568,5,2))="40","MTCA",IF((MID(E1568,5,2))="41","MS-PH",IF((MID(E1568,5,2))="42","ARCH",IF((MID(E1568,5,2))="43","THM",IF((MID(E1568,5,2))="44","MS-SWE",IF((MID(E1568,5,2))="45","ENTRE",IF((MID(E1568,5,2))="46","M-PHARM",IF((MID(E1568,5,2))="47","CIVIL-ENG",0)))))))))))))))))))))))))))))))))))))</f>
        <v/>
      </c>
      <c r="G1568" s="90">
        <f>IF((LEFT(E1568,3))="063","Fall-2006",IF((LEFT(E1568,3))="071","Spring-2007",IF((LEFT(E1568,3))="072","Summer-2007",IF((LEFT(E1568,3))="073","Fall-2007",IF((LEFT(E1568,3))="081","Spring-2008",IF((LEFT(E1568,3))="082","Summer-2008",IF((LEFT(E1568,3))="083","Fall-2008",IF((LEFT(E1568,3))="091","Spring-2009",IF((LEFT(E1568,3))="092","Summer-2009",IF((LEFT(E1568,3))="093","Fall-2009",IF((LEFT(E1568,3))="101","Spring-2010",IF((LEFT(E1568,3))="102","Summer-2010",IF((LEFT(E1568,3))="103","Fall-2010",IF((LEFT(E1568,3))="111","Spring-2011",IF((LEFT(E1568,3))="112","Summer-2011",IF((LEFT(E1568,3))="113","Fall-2011",IF((LEFT(E1568,3))="121","Spring-2012",IF((LEFT(E1568,3))="122","Summer-2012",IF((LEFT(E1568,3))="123","Fall-2012",IF((LEFT(E1568,3))="131","Spring-2013",IF((LEFT(E1568,3))="132","Summer-2013",IF((LEFT(E1568,3))="133","Fall-2013",IF((LEFT(E1568,3))="141","Spring-2014",IF((LEFT(E1568,3))="142","Summer-2014",IF((LEFT(E1568,3))="143","Fall-2014",0)))))))))))))))))))))))))</f>
        <v/>
      </c>
      <c r="H1568" s="77" t="inlineStr">
        <is>
          <t>Spring-2015</t>
        </is>
      </c>
      <c r="I1568" s="77" t="inlineStr">
        <is>
          <t>-</t>
        </is>
      </c>
      <c r="J1568" s="77" t="inlineStr">
        <is>
          <t>-</t>
        </is>
      </c>
      <c r="K1568" s="77" t="inlineStr">
        <is>
          <t>Flat-C/2, House No-49, Green Road, Kalabagan, Dhaka-1205.</t>
        </is>
      </c>
      <c r="L1568" s="77" t="inlineStr">
        <is>
          <t>Flat-C/2, House No-49, Green Road, Kalabagan, Dhaka-1205.</t>
        </is>
      </c>
      <c r="M1568" s="101" t="n">
        <v>1911274658</v>
      </c>
      <c r="N1568" s="55" t="inlineStr">
        <is>
          <t>arif24-248@diu.edu.bd</t>
        </is>
      </c>
    </row>
    <row customHeight="1" ht="12.75" r="1569" s="161">
      <c r="A1569" s="84" t="n"/>
      <c r="B1569" s="85" t="n">
        <v>1572</v>
      </c>
      <c r="C1569" s="77" t="n"/>
      <c r="D1569" s="98" t="inlineStr">
        <is>
          <t>Md. Shohel Rana</t>
        </is>
      </c>
      <c r="E1569" s="98" t="inlineStr">
        <is>
          <t>112-33-583</t>
        </is>
      </c>
      <c r="F1569" s="49">
        <f>IF((MID(E1569,5,2))="10","ENG",IF((MID(E1569,5,2))="11","BBA",IF((MID(E1569,5,2))="12","MBA(E)",IF((MID(E1569,5,2))="14","MBA",IF((MID(E1569,5,2))="15","CSE",IF((MID(E1569,5,2))="16","CIS",IF((MID(E1569,5,2))="17","MS-MIS",IF((MID(E1569,5,2))="18","B.COM",IF((MID(E1569,5,2))="19","ETE",IF((MID(E1569,5,2))="20","CS",IF((MID(E1569,5,2))="21","MA-ENG(P)",IF((MID(E1569,5,2))="22","MA-ENG(F)",IF((MID(E1569,5,2))="23","TE",IF((MID(E1569,5,2))="24","JMC",IF((MID(E1569,5,2))="25","MS-CSE",IF((MID(E1569,5,2))="26","LLB(H)",IF((MID(E1569,5,2))="27","BRE",IF((MID(E1569,5,2))="28","MSS-JMC",IF((MID(E1569,5,2))="29","PHARMACY",IF((MID(E1569,5,2))="30","ESDM",IF((MID(E1569,5,2))="31","MS-ETE",IF((MID(E1569,5,2))="32","MS-TE",IF((MID(E1569,5,2))="33","EEE",IF((MID(E1569,5,2))="34","NFE",IF((MID(E1569,5,2))="35","SWE",IF((MID(E1569,5,2))="36","LLB(P)",IF((MID(E1569,5,2))="37","LLM(Pre)",IF((MID(E1569,5,2))="38","LLM(F)",IF((MID(E1569,5,2))="39","ICT",IF((MID(E1569,5,2))="40","MTCA",IF((MID(E1569,5,2))="41","MS-PH",IF((MID(E1569,5,2))="42","ARCH",IF((MID(E1569,5,2))="43","THM",IF((MID(E1569,5,2))="44","MS-SWE",IF((MID(E1569,5,2))="45","ENTRE",IF((MID(E1569,5,2))="46","M-PHARM",IF((MID(E1569,5,2))="47","CIVIL-ENG",0)))))))))))))))))))))))))))))))))))))</f>
        <v/>
      </c>
      <c r="G1569" s="90">
        <f>IF((LEFT(E1569,3))="063","Fall-2006",IF((LEFT(E1569,3))="071","Spring-2007",IF((LEFT(E1569,3))="072","Summer-2007",IF((LEFT(E1569,3))="073","Fall-2007",IF((LEFT(E1569,3))="081","Spring-2008",IF((LEFT(E1569,3))="082","Summer-2008",IF((LEFT(E1569,3))="083","Fall-2008",IF((LEFT(E1569,3))="091","Spring-2009",IF((LEFT(E1569,3))="092","Summer-2009",IF((LEFT(E1569,3))="093","Fall-2009",IF((LEFT(E1569,3))="101","Spring-2010",IF((LEFT(E1569,3))="102","Summer-2010",IF((LEFT(E1569,3))="103","Fall-2010",IF((LEFT(E1569,3))="111","Spring-2011",IF((LEFT(E1569,3))="112","Summer-2011",IF((LEFT(E1569,3))="113","Fall-2011",IF((LEFT(E1569,3))="121","Spring-2012",IF((LEFT(E1569,3))="122","Summer-2012",IF((LEFT(E1569,3))="123","Fall-2012",IF((LEFT(E1569,3))="131","Spring-2013",IF((LEFT(E1569,3))="132","Summer-2013",IF((LEFT(E1569,3))="133","Fall-2013",IF((LEFT(E1569,3))="141","Spring-2014",IF((LEFT(E1569,3))="142","Summer-2014",IF((LEFT(E1569,3))="143","Fall-2014",0)))))))))))))))))))))))))</f>
        <v/>
      </c>
      <c r="H1569" s="77" t="inlineStr">
        <is>
          <t>Fall-2014</t>
        </is>
      </c>
      <c r="I1569" s="77" t="inlineStr">
        <is>
          <t>Squre Group</t>
        </is>
      </c>
      <c r="J1569" s="77" t="inlineStr">
        <is>
          <t>-</t>
        </is>
      </c>
      <c r="K1569" s="77" t="inlineStr">
        <is>
          <t>Modanpur, Bondor, Narayangonj.</t>
        </is>
      </c>
      <c r="L1569" s="77" t="inlineStr">
        <is>
          <t>Vill-South Bagmara, Post-Kotbari, Thana-Sadar South, Dist-Comilla.</t>
        </is>
      </c>
      <c r="M1569" s="101" t="n">
        <v>1860108794</v>
      </c>
      <c r="N1569" s="55" t="inlineStr">
        <is>
          <t>md.rana105@gmail.com</t>
        </is>
      </c>
    </row>
    <row customHeight="1" ht="12.75" r="1570" s="161">
      <c r="A1570" s="84" t="n"/>
      <c r="B1570" s="85" t="n">
        <v>1573</v>
      </c>
      <c r="C1570" s="77" t="n"/>
      <c r="D1570" s="98" t="inlineStr">
        <is>
          <t>Jaber Ali</t>
        </is>
      </c>
      <c r="E1570" s="98" t="inlineStr">
        <is>
          <t>092-11-1038</t>
        </is>
      </c>
      <c r="F1570" s="49">
        <f>IF((MID(E1570,5,2))="10","ENG",IF((MID(E1570,5,2))="11","BBA",IF((MID(E1570,5,2))="12","MBA(E)",IF((MID(E1570,5,2))="14","MBA",IF((MID(E1570,5,2))="15","CSE",IF((MID(E1570,5,2))="16","CIS",IF((MID(E1570,5,2))="17","MS-MIS",IF((MID(E1570,5,2))="18","B.COM",IF((MID(E1570,5,2))="19","ETE",IF((MID(E1570,5,2))="20","CS",IF((MID(E1570,5,2))="21","MA-ENG(P)",IF((MID(E1570,5,2))="22","MA-ENG(F)",IF((MID(E1570,5,2))="23","TE",IF((MID(E1570,5,2))="24","JMC",IF((MID(E1570,5,2))="25","MS-CSE",IF((MID(E1570,5,2))="26","LLB(H)",IF((MID(E1570,5,2))="27","BRE",IF((MID(E1570,5,2))="28","MSS-JMC",IF((MID(E1570,5,2))="29","PHARMACY",IF((MID(E1570,5,2))="30","ESDM",IF((MID(E1570,5,2))="31","MS-ETE",IF((MID(E1570,5,2))="32","MS-TE",IF((MID(E1570,5,2))="33","EEE",IF((MID(E1570,5,2))="34","NFE",IF((MID(E1570,5,2))="35","SWE",IF((MID(E1570,5,2))="36","LLB(P)",IF((MID(E1570,5,2))="37","LLM(Pre)",IF((MID(E1570,5,2))="38","LLM(F)",IF((MID(E1570,5,2))="39","ICT",IF((MID(E1570,5,2))="40","MTCA",IF((MID(E1570,5,2))="41","MS-PH",IF((MID(E1570,5,2))="42","ARCH",IF((MID(E1570,5,2))="43","THM",IF((MID(E1570,5,2))="44","MS-SWE",IF((MID(E1570,5,2))="45","ENTRE",IF((MID(E1570,5,2))="46","M-PHARM",IF((MID(E1570,5,2))="47","CIVIL-ENG",0)))))))))))))))))))))))))))))))))))))</f>
        <v/>
      </c>
      <c r="G1570" s="90">
        <f>IF((LEFT(E1570,3))="063","Fall-2006",IF((LEFT(E1570,3))="071","Spring-2007",IF((LEFT(E1570,3))="072","Summer-2007",IF((LEFT(E1570,3))="073","Fall-2007",IF((LEFT(E1570,3))="081","Spring-2008",IF((LEFT(E1570,3))="082","Summer-2008",IF((LEFT(E1570,3))="083","Fall-2008",IF((LEFT(E1570,3))="091","Spring-2009",IF((LEFT(E1570,3))="092","Summer-2009",IF((LEFT(E1570,3))="093","Fall-2009",IF((LEFT(E1570,3))="101","Spring-2010",IF((LEFT(E1570,3))="102","Summer-2010",IF((LEFT(E1570,3))="103","Fall-2010",IF((LEFT(E1570,3))="111","Spring-2011",IF((LEFT(E1570,3))="112","Summer-2011",IF((LEFT(E1570,3))="113","Fall-2011",IF((LEFT(E1570,3))="121","Spring-2012",IF((LEFT(E1570,3))="122","Summer-2012",IF((LEFT(E1570,3))="123","Fall-2012",IF((LEFT(E1570,3))="131","Spring-2013",IF((LEFT(E1570,3))="132","Summer-2013",IF((LEFT(E1570,3))="133","Fall-2013",IF((LEFT(E1570,3))="141","Spring-2014",IF((LEFT(E1570,3))="142","Summer-2014",IF((LEFT(E1570,3))="143","Fall-2014",0)))))))))))))))))))))))))</f>
        <v/>
      </c>
      <c r="H1570" s="77" t="inlineStr">
        <is>
          <t>Spring-2013</t>
        </is>
      </c>
      <c r="I1570" s="77" t="inlineStr">
        <is>
          <t>-</t>
        </is>
      </c>
      <c r="J1570" s="77" t="inlineStr">
        <is>
          <t>Student</t>
        </is>
      </c>
      <c r="K1570" s="77" t="inlineStr">
        <is>
          <t>105/1, 3rd Floor, Flat No-8, Shukrabad, Dhanmondi, Dhaka-1207.</t>
        </is>
      </c>
      <c r="L1570" s="77" t="inlineStr">
        <is>
          <t>Vill-Purbo Lalpur, Post-Senbag, Thana-Senbag, Dist-Noakhali.</t>
        </is>
      </c>
      <c r="M1570" s="101" t="n">
        <v>1824526291</v>
      </c>
      <c r="N1570" s="55" t="inlineStr">
        <is>
          <t>mailtojaberali@gmail.com</t>
        </is>
      </c>
    </row>
    <row customHeight="1" ht="12.75" r="1571" s="161">
      <c r="A1571" s="84" t="n"/>
      <c r="B1571" s="85" t="n">
        <v>1574</v>
      </c>
      <c r="C1571" s="77" t="n"/>
      <c r="D1571" s="98" t="inlineStr">
        <is>
          <t>Jaber Ali</t>
        </is>
      </c>
      <c r="E1571" s="98" t="inlineStr">
        <is>
          <t>133-14-1296</t>
        </is>
      </c>
      <c r="F1571" s="49">
        <f>IF((MID(E1571,5,2))="10","ENG",IF((MID(E1571,5,2))="11","BBA",IF((MID(E1571,5,2))="12","MBA(E)",IF((MID(E1571,5,2))="14","MBA",IF((MID(E1571,5,2))="15","CSE",IF((MID(E1571,5,2))="16","CIS",IF((MID(E1571,5,2))="17","MS-MIS",IF((MID(E1571,5,2))="18","B.COM",IF((MID(E1571,5,2))="19","ETE",IF((MID(E1571,5,2))="20","CS",IF((MID(E1571,5,2))="21","MA-ENG(P)",IF((MID(E1571,5,2))="22","MA-ENG(F)",IF((MID(E1571,5,2))="23","TE",IF((MID(E1571,5,2))="24","JMC",IF((MID(E1571,5,2))="25","MS-CSE",IF((MID(E1571,5,2))="26","LLB(H)",IF((MID(E1571,5,2))="27","BRE",IF((MID(E1571,5,2))="28","MSS-JMC",IF((MID(E1571,5,2))="29","PHARMACY",IF((MID(E1571,5,2))="30","ESDM",IF((MID(E1571,5,2))="31","MS-ETE",IF((MID(E1571,5,2))="32","MS-TE",IF((MID(E1571,5,2))="33","EEE",IF((MID(E1571,5,2))="34","NFE",IF((MID(E1571,5,2))="35","SWE",IF((MID(E1571,5,2))="36","LLB(P)",IF((MID(E1571,5,2))="37","LLM(Pre)",IF((MID(E1571,5,2))="38","LLM(F)",IF((MID(E1571,5,2))="39","ICT",IF((MID(E1571,5,2))="40","MTCA",IF((MID(E1571,5,2))="41","MS-PH",IF((MID(E1571,5,2))="42","ARCH",IF((MID(E1571,5,2))="43","THM",IF((MID(E1571,5,2))="44","MS-SWE",IF((MID(E1571,5,2))="45","ENTRE",IF((MID(E1571,5,2))="46","M-PHARM",IF((MID(E1571,5,2))="47","CIVIL-ENG",0)))))))))))))))))))))))))))))))))))))</f>
        <v/>
      </c>
      <c r="G1571" s="90">
        <f>IF((LEFT(E1571,3))="063","Fall-2006",IF((LEFT(E1571,3))="071","Spring-2007",IF((LEFT(E1571,3))="072","Summer-2007",IF((LEFT(E1571,3))="073","Fall-2007",IF((LEFT(E1571,3))="081","Spring-2008",IF((LEFT(E1571,3))="082","Summer-2008",IF((LEFT(E1571,3))="083","Fall-2008",IF((LEFT(E1571,3))="091","Spring-2009",IF((LEFT(E1571,3))="092","Summer-2009",IF((LEFT(E1571,3))="093","Fall-2009",IF((LEFT(E1571,3))="101","Spring-2010",IF((LEFT(E1571,3))="102","Summer-2010",IF((LEFT(E1571,3))="103","Fall-2010",IF((LEFT(E1571,3))="111","Spring-2011",IF((LEFT(E1571,3))="112","Summer-2011",IF((LEFT(E1571,3))="113","Fall-2011",IF((LEFT(E1571,3))="121","Spring-2012",IF((LEFT(E1571,3))="122","Summer-2012",IF((LEFT(E1571,3))="123","Fall-2012",IF((LEFT(E1571,3))="131","Spring-2013",IF((LEFT(E1571,3))="132","Summer-2013",IF((LEFT(E1571,3))="133","Fall-2013",IF((LEFT(E1571,3))="141","Spring-2014",IF((LEFT(E1571,3))="142","Summer-2014",IF((LEFT(E1571,3))="143","Fall-2014",0)))))))))))))))))))))))))</f>
        <v/>
      </c>
      <c r="H1571" s="77" t="inlineStr">
        <is>
          <t>Summer-2014</t>
        </is>
      </c>
      <c r="I1571" s="77" t="inlineStr">
        <is>
          <t>-</t>
        </is>
      </c>
      <c r="J1571" s="77" t="inlineStr">
        <is>
          <t>Student</t>
        </is>
      </c>
      <c r="K1571" s="77" t="inlineStr">
        <is>
          <t>105/1, 3rd Floor, Flat No-8, Shukrabad, Dhanmondi, Dhaka-1207.</t>
        </is>
      </c>
      <c r="L1571" s="77" t="inlineStr">
        <is>
          <t>Vill-Purbo Lalpur, Post-Senbag, Thana-Senbag, Dist-Noakhali.</t>
        </is>
      </c>
      <c r="M1571" s="101" t="n">
        <v>1824526291</v>
      </c>
      <c r="N1571" s="55" t="inlineStr">
        <is>
          <t>mailtojaberali@gmail.com</t>
        </is>
      </c>
    </row>
    <row customHeight="1" ht="12.75" r="1572" s="161">
      <c r="A1572" s="84" t="n"/>
      <c r="B1572" s="85" t="n">
        <v>1575</v>
      </c>
      <c r="C1572" s="77" t="n"/>
      <c r="D1572" s="98" t="inlineStr">
        <is>
          <t>Jafrin Jahan Eva</t>
        </is>
      </c>
      <c r="E1572" s="98" t="inlineStr">
        <is>
          <t>103-29-194</t>
        </is>
      </c>
      <c r="F1572" s="49">
        <f>IF((MID(E1572,5,2))="10","ENG",IF((MID(E1572,5,2))="11","BBA",IF((MID(E1572,5,2))="12","MBA(E)",IF((MID(E1572,5,2))="14","MBA",IF((MID(E1572,5,2))="15","CSE",IF((MID(E1572,5,2))="16","CIS",IF((MID(E1572,5,2))="17","MS-MIS",IF((MID(E1572,5,2))="18","B.COM",IF((MID(E1572,5,2))="19","ETE",IF((MID(E1572,5,2))="20","CS",IF((MID(E1572,5,2))="21","MA-ENG(P)",IF((MID(E1572,5,2))="22","MA-ENG(F)",IF((MID(E1572,5,2))="23","TE",IF((MID(E1572,5,2))="24","JMC",IF((MID(E1572,5,2))="25","MS-CSE",IF((MID(E1572,5,2))="26","LLB(H)",IF((MID(E1572,5,2))="27","BRE",IF((MID(E1572,5,2))="28","MSS-JMC",IF((MID(E1572,5,2))="29","PHARMACY",IF((MID(E1572,5,2))="30","ESDM",IF((MID(E1572,5,2))="31","MS-ETE",IF((MID(E1572,5,2))="32","MS-TE",IF((MID(E1572,5,2))="33","EEE",IF((MID(E1572,5,2))="34","NFE",IF((MID(E1572,5,2))="35","SWE",IF((MID(E1572,5,2))="36","LLB(P)",IF((MID(E1572,5,2))="37","LLM(Pre)",IF((MID(E1572,5,2))="38","LLM(F)",IF((MID(E1572,5,2))="39","ICT",IF((MID(E1572,5,2))="40","MTCA",IF((MID(E1572,5,2))="41","MS-PH",IF((MID(E1572,5,2))="42","ARCH",IF((MID(E1572,5,2))="43","THM",IF((MID(E1572,5,2))="44","MS-SWE",IF((MID(E1572,5,2))="45","ENTRE",IF((MID(E1572,5,2))="46","M-PHARM",IF((MID(E1572,5,2))="47","CIVIL-ENG",0)))))))))))))))))))))))))))))))))))))</f>
        <v/>
      </c>
      <c r="G1572" s="90">
        <f>IF((LEFT(E1572,3))="063","Fall-2006",IF((LEFT(E1572,3))="071","Spring-2007",IF((LEFT(E1572,3))="072","Summer-2007",IF((LEFT(E1572,3))="073","Fall-2007",IF((LEFT(E1572,3))="081","Spring-2008",IF((LEFT(E1572,3))="082","Summer-2008",IF((LEFT(E1572,3))="083","Fall-2008",IF((LEFT(E1572,3))="091","Spring-2009",IF((LEFT(E1572,3))="092","Summer-2009",IF((LEFT(E1572,3))="093","Fall-2009",IF((LEFT(E1572,3))="101","Spring-2010",IF((LEFT(E1572,3))="102","Summer-2010",IF((LEFT(E1572,3))="103","Fall-2010",IF((LEFT(E1572,3))="111","Spring-2011",IF((LEFT(E1572,3))="112","Summer-2011",IF((LEFT(E1572,3))="113","Fall-2011",IF((LEFT(E1572,3))="121","Spring-2012",IF((LEFT(E1572,3))="122","Summer-2012",IF((LEFT(E1572,3))="123","Fall-2012",IF((LEFT(E1572,3))="131","Spring-2013",IF((LEFT(E1572,3))="132","Summer-2013",IF((LEFT(E1572,3))="133","Fall-2013",IF((LEFT(E1572,3))="141","Spring-2014",IF((LEFT(E1572,3))="142","Summer-2014",IF((LEFT(E1572,3))="143","Fall-2014",0)))))))))))))))))))))))))</f>
        <v/>
      </c>
      <c r="H1572" s="77" t="inlineStr">
        <is>
          <t>Spring-2015</t>
        </is>
      </c>
      <c r="I1572" s="77" t="inlineStr">
        <is>
          <t>-</t>
        </is>
      </c>
      <c r="J1572" s="77" t="inlineStr">
        <is>
          <t>-</t>
        </is>
      </c>
      <c r="K1572" s="77" t="inlineStr">
        <is>
          <t>Uttarkhan Mollapara, Uttarkhan, Uttara, Dhaka-1230</t>
        </is>
      </c>
      <c r="L1572" s="77" t="inlineStr">
        <is>
          <t>Uttarkhan Mollapara, Uttarkhan, Uttara, Dhaka-1230</t>
        </is>
      </c>
      <c r="M1572" s="101" t="n">
        <v>1671126515</v>
      </c>
      <c r="N1572" s="55" t="inlineStr">
        <is>
          <t>evajahan016@gmail.com</t>
        </is>
      </c>
    </row>
    <row customHeight="1" ht="12.75" r="1573" s="161">
      <c r="A1573" s="84" t="n"/>
      <c r="B1573" s="85" t="n">
        <v>1576</v>
      </c>
      <c r="C1573" s="77" t="n"/>
      <c r="D1573" s="98" t="inlineStr">
        <is>
          <t>Md. Azizul Kabir</t>
        </is>
      </c>
      <c r="E1573" s="98" t="inlineStr">
        <is>
          <t>112-11-2125</t>
        </is>
      </c>
      <c r="F1573" s="49">
        <f>IF((MID(E1573,5,2))="10","ENG",IF((MID(E1573,5,2))="11","BBA",IF((MID(E1573,5,2))="12","MBA(E)",IF((MID(E1573,5,2))="14","MBA",IF((MID(E1573,5,2))="15","CSE",IF((MID(E1573,5,2))="16","CIS",IF((MID(E1573,5,2))="17","MS-MIS",IF((MID(E1573,5,2))="18","B.COM",IF((MID(E1573,5,2))="19","ETE",IF((MID(E1573,5,2))="20","CS",IF((MID(E1573,5,2))="21","MA-ENG(P)",IF((MID(E1573,5,2))="22","MA-ENG(F)",IF((MID(E1573,5,2))="23","TE",IF((MID(E1573,5,2))="24","JMC",IF((MID(E1573,5,2))="25","MS-CSE",IF((MID(E1573,5,2))="26","LLB(H)",IF((MID(E1573,5,2))="27","BRE",IF((MID(E1573,5,2))="28","MSS-JMC",IF((MID(E1573,5,2))="29","PHARMACY",IF((MID(E1573,5,2))="30","ESDM",IF((MID(E1573,5,2))="31","MS-ETE",IF((MID(E1573,5,2))="32","MS-TE",IF((MID(E1573,5,2))="33","EEE",IF((MID(E1573,5,2))="34","NFE",IF((MID(E1573,5,2))="35","SWE",IF((MID(E1573,5,2))="36","LLB(P)",IF((MID(E1573,5,2))="37","LLM(Pre)",IF((MID(E1573,5,2))="38","LLM(F)",IF((MID(E1573,5,2))="39","ICT",IF((MID(E1573,5,2))="40","MTCA",IF((MID(E1573,5,2))="41","MS-PH",IF((MID(E1573,5,2))="42","ARCH",IF((MID(E1573,5,2))="43","THM",IF((MID(E1573,5,2))="44","MS-SWE",IF((MID(E1573,5,2))="45","ENTRE",IF((MID(E1573,5,2))="46","M-PHARM",IF((MID(E1573,5,2))="47","CIVIL-ENG",0)))))))))))))))))))))))))))))))))))))</f>
        <v/>
      </c>
      <c r="G1573" s="90">
        <f>IF((LEFT(E1573,3))="063","Fall-2006",IF((LEFT(E1573,3))="071","Spring-2007",IF((LEFT(E1573,3))="072","Summer-2007",IF((LEFT(E1573,3))="073","Fall-2007",IF((LEFT(E1573,3))="081","Spring-2008",IF((LEFT(E1573,3))="082","Summer-2008",IF((LEFT(E1573,3))="083","Fall-2008",IF((LEFT(E1573,3))="091","Spring-2009",IF((LEFT(E1573,3))="092","Summer-2009",IF((LEFT(E1573,3))="093","Fall-2009",IF((LEFT(E1573,3))="101","Spring-2010",IF((LEFT(E1573,3))="102","Summer-2010",IF((LEFT(E1573,3))="103","Fall-2010",IF((LEFT(E1573,3))="111","Spring-2011",IF((LEFT(E1573,3))="112","Summer-2011",IF((LEFT(E1573,3))="113","Fall-2011",IF((LEFT(E1573,3))="121","Spring-2012",IF((LEFT(E1573,3))="122","Summer-2012",IF((LEFT(E1573,3))="123","Fall-2012",IF((LEFT(E1573,3))="131","Spring-2013",IF((LEFT(E1573,3))="132","Summer-2013",IF((LEFT(E1573,3))="133","Fall-2013",IF((LEFT(E1573,3))="141","Spring-2014",IF((LEFT(E1573,3))="142","Summer-2014",IF((LEFT(E1573,3))="143","Fall-2014",0)))))))))))))))))))))))))</f>
        <v/>
      </c>
      <c r="H1573" s="77" t="inlineStr">
        <is>
          <t>Spring-2015</t>
        </is>
      </c>
      <c r="I1573" s="77" t="inlineStr">
        <is>
          <t>-</t>
        </is>
      </c>
      <c r="J1573" s="77" t="inlineStr">
        <is>
          <t>-</t>
        </is>
      </c>
      <c r="K1573" s="77" t="inlineStr">
        <is>
          <t>43-V/1, East Rajabazar, Dhaka.</t>
        </is>
      </c>
      <c r="L1573" s="77" t="inlineStr">
        <is>
          <t>Vill-Durbagari, Post-Arulia, Thana-Kahaloo,Dist-Bogra.</t>
        </is>
      </c>
      <c r="M1573" s="101" t="n">
        <v>1680606141</v>
      </c>
      <c r="N1573" s="55" t="inlineStr">
        <is>
          <t>azizulkabir8@gmail.com</t>
        </is>
      </c>
    </row>
    <row customHeight="1" ht="12.75" r="1574" s="161">
      <c r="A1574" s="84" t="n"/>
      <c r="B1574" s="85" t="n">
        <v>1577</v>
      </c>
      <c r="C1574" s="77" t="n"/>
      <c r="D1574" s="98" t="inlineStr">
        <is>
          <t>Rifat Ara</t>
        </is>
      </c>
      <c r="E1574" s="98" t="inlineStr">
        <is>
          <t>101-29-154</t>
        </is>
      </c>
      <c r="F1574" s="49">
        <f>IF((MID(E1574,5,2))="10","ENG",IF((MID(E1574,5,2))="11","BBA",IF((MID(E1574,5,2))="12","MBA(E)",IF((MID(E1574,5,2))="14","MBA",IF((MID(E1574,5,2))="15","CSE",IF((MID(E1574,5,2))="16","CIS",IF((MID(E1574,5,2))="17","MS-MIS",IF((MID(E1574,5,2))="18","B.COM",IF((MID(E1574,5,2))="19","ETE",IF((MID(E1574,5,2))="20","CS",IF((MID(E1574,5,2))="21","MA-ENG(P)",IF((MID(E1574,5,2))="22","MA-ENG(F)",IF((MID(E1574,5,2))="23","TE",IF((MID(E1574,5,2))="24","JMC",IF((MID(E1574,5,2))="25","MS-CSE",IF((MID(E1574,5,2))="26","LLB(H)",IF((MID(E1574,5,2))="27","BRE",IF((MID(E1574,5,2))="28","MSS-JMC",IF((MID(E1574,5,2))="29","PHARMACY",IF((MID(E1574,5,2))="30","ESDM",IF((MID(E1574,5,2))="31","MS-ETE",IF((MID(E1574,5,2))="32","MS-TE",IF((MID(E1574,5,2))="33","EEE",IF((MID(E1574,5,2))="34","NFE",IF((MID(E1574,5,2))="35","SWE",IF((MID(E1574,5,2))="36","LLB(P)",IF((MID(E1574,5,2))="37","LLM(Pre)",IF((MID(E1574,5,2))="38","LLM(F)",IF((MID(E1574,5,2))="39","ICT",IF((MID(E1574,5,2))="40","MTCA",IF((MID(E1574,5,2))="41","MS-PH",IF((MID(E1574,5,2))="42","ARCH",IF((MID(E1574,5,2))="43","THM",IF((MID(E1574,5,2))="44","MS-SWE",IF((MID(E1574,5,2))="45","ENTRE",IF((MID(E1574,5,2))="46","M-PHARM",IF((MID(E1574,5,2))="47","CIVIL-ENG",0)))))))))))))))))))))))))))))))))))))</f>
        <v/>
      </c>
      <c r="G1574" s="90">
        <f>IF((LEFT(E1574,3))="063","Fall-2006",IF((LEFT(E1574,3))="071","Spring-2007",IF((LEFT(E1574,3))="072","Summer-2007",IF((LEFT(E1574,3))="073","Fall-2007",IF((LEFT(E1574,3))="081","Spring-2008",IF((LEFT(E1574,3))="082","Summer-2008",IF((LEFT(E1574,3))="083","Fall-2008",IF((LEFT(E1574,3))="091","Spring-2009",IF((LEFT(E1574,3))="092","Summer-2009",IF((LEFT(E1574,3))="093","Fall-2009",IF((LEFT(E1574,3))="101","Spring-2010",IF((LEFT(E1574,3))="102","Summer-2010",IF((LEFT(E1574,3))="103","Fall-2010",IF((LEFT(E1574,3))="111","Spring-2011",IF((LEFT(E1574,3))="112","Summer-2011",IF((LEFT(E1574,3))="113","Fall-2011",IF((LEFT(E1574,3))="121","Spring-2012",IF((LEFT(E1574,3))="122","Summer-2012",IF((LEFT(E1574,3))="123","Fall-2012",IF((LEFT(E1574,3))="131","Spring-2013",IF((LEFT(E1574,3))="132","Summer-2013",IF((LEFT(E1574,3))="133","Fall-2013",IF((LEFT(E1574,3))="141","Spring-2014",IF((LEFT(E1574,3))="142","Summer-2014",IF((LEFT(E1574,3))="143","Fall-2014",0)))))))))))))))))))))))))</f>
        <v/>
      </c>
      <c r="H1574" s="77" t="inlineStr">
        <is>
          <t>Spring-2014</t>
        </is>
      </c>
      <c r="I1574" s="77" t="inlineStr">
        <is>
          <t>-</t>
        </is>
      </c>
      <c r="J1574" s="77" t="inlineStr">
        <is>
          <t>-</t>
        </is>
      </c>
      <c r="K1574" s="77" t="inlineStr">
        <is>
          <t>Collage Gate, Shamoli.</t>
        </is>
      </c>
      <c r="L1574" s="77" t="inlineStr">
        <is>
          <t>Abadpukur, Raninagar, Naogaon.</t>
        </is>
      </c>
      <c r="M1574" s="101" t="n">
        <v>1737940100</v>
      </c>
      <c r="N1574" s="55" t="inlineStr">
        <is>
          <t>rifatara24@gmail.com</t>
        </is>
      </c>
    </row>
    <row customHeight="1" ht="12.75" r="1575" s="161">
      <c r="A1575" s="84" t="n"/>
      <c r="B1575" s="85" t="n">
        <v>1578</v>
      </c>
      <c r="C1575" s="77" t="n"/>
      <c r="D1575" s="98" t="inlineStr">
        <is>
          <t>Md. Jabed Ali</t>
        </is>
      </c>
      <c r="E1575" s="98" t="inlineStr">
        <is>
          <t>111-23-2535</t>
        </is>
      </c>
      <c r="F1575" s="49">
        <f>IF((MID(E1575,5,2))="10","ENG",IF((MID(E1575,5,2))="11","BBA",IF((MID(E1575,5,2))="12","MBA(E)",IF((MID(E1575,5,2))="14","MBA",IF((MID(E1575,5,2))="15","CSE",IF((MID(E1575,5,2))="16","CIS",IF((MID(E1575,5,2))="17","MS-MIS",IF((MID(E1575,5,2))="18","B.COM",IF((MID(E1575,5,2))="19","ETE",IF((MID(E1575,5,2))="20","CS",IF((MID(E1575,5,2))="21","MA-ENG(P)",IF((MID(E1575,5,2))="22","MA-ENG(F)",IF((MID(E1575,5,2))="23","TE",IF((MID(E1575,5,2))="24","JMC",IF((MID(E1575,5,2))="25","MS-CSE",IF((MID(E1575,5,2))="26","LLB(H)",IF((MID(E1575,5,2))="27","BRE",IF((MID(E1575,5,2))="28","MSS-JMC",IF((MID(E1575,5,2))="29","PHARMACY",IF((MID(E1575,5,2))="30","ESDM",IF((MID(E1575,5,2))="31","MS-ETE",IF((MID(E1575,5,2))="32","MS-TE",IF((MID(E1575,5,2))="33","EEE",IF((MID(E1575,5,2))="34","NFE",IF((MID(E1575,5,2))="35","SWE",IF((MID(E1575,5,2))="36","LLB(P)",IF((MID(E1575,5,2))="37","LLM(Pre)",IF((MID(E1575,5,2))="38","LLM(F)",IF((MID(E1575,5,2))="39","ICT",IF((MID(E1575,5,2))="40","MTCA",IF((MID(E1575,5,2))="41","MS-PH",IF((MID(E1575,5,2))="42","ARCH",IF((MID(E1575,5,2))="43","THM",IF((MID(E1575,5,2))="44","MS-SWE",IF((MID(E1575,5,2))="45","ENTRE",IF((MID(E1575,5,2))="46","M-PHARM",IF((MID(E1575,5,2))="47","CIVIL-ENG",0)))))))))))))))))))))))))))))))))))))</f>
        <v/>
      </c>
      <c r="G1575" s="90">
        <f>IF((LEFT(E1575,3))="063","Fall-2006",IF((LEFT(E1575,3))="071","Spring-2007",IF((LEFT(E1575,3))="072","Summer-2007",IF((LEFT(E1575,3))="073","Fall-2007",IF((LEFT(E1575,3))="081","Spring-2008",IF((LEFT(E1575,3))="082","Summer-2008",IF((LEFT(E1575,3))="083","Fall-2008",IF((LEFT(E1575,3))="091","Spring-2009",IF((LEFT(E1575,3))="092","Summer-2009",IF((LEFT(E1575,3))="093","Fall-2009",IF((LEFT(E1575,3))="101","Spring-2010",IF((LEFT(E1575,3))="102","Summer-2010",IF((LEFT(E1575,3))="103","Fall-2010",IF((LEFT(E1575,3))="111","Spring-2011",IF((LEFT(E1575,3))="112","Summer-2011",IF((LEFT(E1575,3))="113","Fall-2011",IF((LEFT(E1575,3))="121","Spring-2012",IF((LEFT(E1575,3))="122","Summer-2012",IF((LEFT(E1575,3))="123","Fall-2012",IF((LEFT(E1575,3))="131","Spring-2013",IF((LEFT(E1575,3))="132","Summer-2013",IF((LEFT(E1575,3))="133","Fall-2013",IF((LEFT(E1575,3))="141","Spring-2014",IF((LEFT(E1575,3))="142","Summer-2014",IF((LEFT(E1575,3))="143","Fall-2014",0)))))))))))))))))))))))))</f>
        <v/>
      </c>
      <c r="H1575" s="77" t="inlineStr">
        <is>
          <t>Fall-2014</t>
        </is>
      </c>
      <c r="I1575" s="77" t="inlineStr">
        <is>
          <t>Pacific jeans Group Limited.</t>
        </is>
      </c>
      <c r="J1575" s="77" t="inlineStr">
        <is>
          <t>Senior Executive</t>
        </is>
      </c>
      <c r="K1575" s="77" t="inlineStr">
        <is>
          <t>Samad Ali Monshir Bari, Vill-Middle Mohara, Post-Mohara, Thana-Chandgaon, Dsit-Chittagong.</t>
        </is>
      </c>
      <c r="L1575" s="77" t="inlineStr">
        <is>
          <t>Samad Ali Monshir Bari, Vill-Middle Mohara, Post-Mohara, Thana-Chandgaon, Dsit-Chittagong.</t>
        </is>
      </c>
      <c r="M1575" s="101" t="n">
        <v>1817722564</v>
      </c>
      <c r="N1575" s="55">
        <f>HYPERLINK("mailto:jabed25-64@yahoo.com","jabed25-64@yahoo.com")</f>
        <v/>
      </c>
    </row>
    <row customHeight="1" ht="12.75" r="1576" s="161">
      <c r="A1576" s="84" t="n"/>
      <c r="B1576" s="85" t="n">
        <v>1579</v>
      </c>
      <c r="C1576" s="77" t="n"/>
      <c r="D1576" s="98" t="inlineStr">
        <is>
          <t>Jannatul Ferdowsy</t>
        </is>
      </c>
      <c r="E1576" s="98" t="inlineStr">
        <is>
          <t>141-41-094</t>
        </is>
      </c>
      <c r="F1576" s="49">
        <f>IF((MID(E1576,5,2))="10","ENG",IF((MID(E1576,5,2))="11","BBA",IF((MID(E1576,5,2))="12","MBA(E)",IF((MID(E1576,5,2))="14","MBA",IF((MID(E1576,5,2))="15","CSE",IF((MID(E1576,5,2))="16","CIS",IF((MID(E1576,5,2))="17","MS-MIS",IF((MID(E1576,5,2))="18","B.COM",IF((MID(E1576,5,2))="19","ETE",IF((MID(E1576,5,2))="20","CS",IF((MID(E1576,5,2))="21","MA-ENG(P)",IF((MID(E1576,5,2))="22","MA-ENG(F)",IF((MID(E1576,5,2))="23","TE",IF((MID(E1576,5,2))="24","JMC",IF((MID(E1576,5,2))="25","MS-CSE",IF((MID(E1576,5,2))="26","LLB(H)",IF((MID(E1576,5,2))="27","BRE",IF((MID(E1576,5,2))="28","MSS-JMC",IF((MID(E1576,5,2))="29","PHARMACY",IF((MID(E1576,5,2))="30","ESDM",IF((MID(E1576,5,2))="31","MS-ETE",IF((MID(E1576,5,2))="32","MS-TE",IF((MID(E1576,5,2))="33","EEE",IF((MID(E1576,5,2))="34","NFE",IF((MID(E1576,5,2))="35","SWE",IF((MID(E1576,5,2))="36","LLB(P)",IF((MID(E1576,5,2))="37","LLM(Pre)",IF((MID(E1576,5,2))="38","LLM(F)",IF((MID(E1576,5,2))="39","ICT",IF((MID(E1576,5,2))="40","MTCA",IF((MID(E1576,5,2))="41","MS-PH",IF((MID(E1576,5,2))="42","ARCH",IF((MID(E1576,5,2))="43","THM",IF((MID(E1576,5,2))="44","MS-SWE",IF((MID(E1576,5,2))="45","ENTRE",IF((MID(E1576,5,2))="46","M-PHARM",IF((MID(E1576,5,2))="47","CIVIL-ENG",0)))))))))))))))))))))))))))))))))))))</f>
        <v/>
      </c>
      <c r="G1576" s="90">
        <f>IF((LEFT(E1576,3))="063","Fall-2006",IF((LEFT(E1576,3))="071","Spring-2007",IF((LEFT(E1576,3))="072","Summer-2007",IF((LEFT(E1576,3))="073","Fall-2007",IF((LEFT(E1576,3))="081","Spring-2008",IF((LEFT(E1576,3))="082","Summer-2008",IF((LEFT(E1576,3))="083","Fall-2008",IF((LEFT(E1576,3))="091","Spring-2009",IF((LEFT(E1576,3))="092","Summer-2009",IF((LEFT(E1576,3))="093","Fall-2009",IF((LEFT(E1576,3))="101","Spring-2010",IF((LEFT(E1576,3))="102","Summer-2010",IF((LEFT(E1576,3))="103","Fall-2010",IF((LEFT(E1576,3))="111","Spring-2011",IF((LEFT(E1576,3))="112","Summer-2011",IF((LEFT(E1576,3))="113","Fall-2011",IF((LEFT(E1576,3))="121","Spring-2012",IF((LEFT(E1576,3))="122","Summer-2012",IF((LEFT(E1576,3))="123","Fall-2012",IF((LEFT(E1576,3))="131","Spring-2013",IF((LEFT(E1576,3))="132","Summer-2013",IF((LEFT(E1576,3))="133","Fall-2013",IF((LEFT(E1576,3))="141","Spring-2014",IF((LEFT(E1576,3))="142","Summer-2014",IF((LEFT(E1576,3))="143","Fall-2014",0)))))))))))))))))))))))))</f>
        <v/>
      </c>
      <c r="H1576" s="77" t="inlineStr">
        <is>
          <t>-</t>
        </is>
      </c>
      <c r="I1576" s="77" t="inlineStr">
        <is>
          <t>Anwer Khan Modern Nursing Collage</t>
        </is>
      </c>
      <c r="J1576" s="77" t="inlineStr">
        <is>
          <t>Lecturer</t>
        </is>
      </c>
      <c r="K1576" s="77" t="inlineStr">
        <is>
          <t>20, A.R.A Plaza, Road No-7, Dhanmondi, Dhaka-1205</t>
        </is>
      </c>
      <c r="L1576" s="77" t="inlineStr">
        <is>
          <t>Vill-Malijhikarda, Post-Hatibanda, Thana-Jhinaigati, Dist-Sherpur.</t>
        </is>
      </c>
      <c r="M1576" s="101" t="n">
        <v>1934945116</v>
      </c>
      <c r="N1576" s="55">
        <f>HYPERLINK("mailto:rabby.shahria@gmail.com","ferdowsy094@diu.edu.bd")</f>
        <v/>
      </c>
    </row>
    <row customHeight="1" ht="12.75" r="1577" s="161">
      <c r="A1577" s="84" t="n"/>
      <c r="B1577" s="85" t="n">
        <v>1580</v>
      </c>
      <c r="C1577" s="77" t="n"/>
      <c r="D1577" s="98" t="inlineStr">
        <is>
          <t>Dipanker Das</t>
        </is>
      </c>
      <c r="E1577" s="98" t="inlineStr">
        <is>
          <t>103-23-2177</t>
        </is>
      </c>
      <c r="F1577" s="49">
        <f>IF((MID(E1577,5,2))="10","ENG",IF((MID(E1577,5,2))="11","BBA",IF((MID(E1577,5,2))="12","MBA(E)",IF((MID(E1577,5,2))="14","MBA",IF((MID(E1577,5,2))="15","CSE",IF((MID(E1577,5,2))="16","CIS",IF((MID(E1577,5,2))="17","MS-MIS",IF((MID(E1577,5,2))="18","B.COM",IF((MID(E1577,5,2))="19","ETE",IF((MID(E1577,5,2))="20","CS",IF((MID(E1577,5,2))="21","MA-ENG(P)",IF((MID(E1577,5,2))="22","MA-ENG(F)",IF((MID(E1577,5,2))="23","TE",IF((MID(E1577,5,2))="24","JMC",IF((MID(E1577,5,2))="25","MS-CSE",IF((MID(E1577,5,2))="26","LLB(H)",IF((MID(E1577,5,2))="27","BRE",IF((MID(E1577,5,2))="28","MSS-JMC",IF((MID(E1577,5,2))="29","PHARMACY",IF((MID(E1577,5,2))="30","ESDM",IF((MID(E1577,5,2))="31","MS-ETE",IF((MID(E1577,5,2))="32","MS-TE",IF((MID(E1577,5,2))="33","EEE",IF((MID(E1577,5,2))="34","NFE",IF((MID(E1577,5,2))="35","SWE",IF((MID(E1577,5,2))="36","LLB(P)",IF((MID(E1577,5,2))="37","LLM(Pre)",IF((MID(E1577,5,2))="38","LLM(F)",IF((MID(E1577,5,2))="39","ICT",IF((MID(E1577,5,2))="40","MTCA",IF((MID(E1577,5,2))="41","MS-PH",IF((MID(E1577,5,2))="42","ARCH",IF((MID(E1577,5,2))="43","THM",IF((MID(E1577,5,2))="44","MS-SWE",IF((MID(E1577,5,2))="45","ENTRE",IF((MID(E1577,5,2))="46","M-PHARM",IF((MID(E1577,5,2))="47","CIVIL-ENG",0)))))))))))))))))))))))))))))))))))))</f>
        <v/>
      </c>
      <c r="G1577" s="90">
        <f>IF((LEFT(E1577,3))="063","Fall-2006",IF((LEFT(E1577,3))="071","Spring-2007",IF((LEFT(E1577,3))="072","Summer-2007",IF((LEFT(E1577,3))="073","Fall-2007",IF((LEFT(E1577,3))="081","Spring-2008",IF((LEFT(E1577,3))="082","Summer-2008",IF((LEFT(E1577,3))="083","Fall-2008",IF((LEFT(E1577,3))="091","Spring-2009",IF((LEFT(E1577,3))="092","Summer-2009",IF((LEFT(E1577,3))="093","Fall-2009",IF((LEFT(E1577,3))="101","Spring-2010",IF((LEFT(E1577,3))="102","Summer-2010",IF((LEFT(E1577,3))="103","Fall-2010",IF((LEFT(E1577,3))="111","Spring-2011",IF((LEFT(E1577,3))="112","Summer-2011",IF((LEFT(E1577,3))="113","Fall-2011",IF((LEFT(E1577,3))="121","Spring-2012",IF((LEFT(E1577,3))="122","Summer-2012",IF((LEFT(E1577,3))="123","Fall-2012",IF((LEFT(E1577,3))="131","Spring-2013",IF((LEFT(E1577,3))="132","Summer-2013",IF((LEFT(E1577,3))="133","Fall-2013",IF((LEFT(E1577,3))="141","Spring-2014",IF((LEFT(E1577,3))="142","Summer-2014",IF((LEFT(E1577,3))="143","Fall-2014",0)))))))))))))))))))))))))</f>
        <v/>
      </c>
      <c r="H1577" s="77" t="inlineStr">
        <is>
          <t>Fall-2015</t>
        </is>
      </c>
      <c r="I1577" s="77" t="inlineStr">
        <is>
          <t>-</t>
        </is>
      </c>
      <c r="J1577" s="77" t="inlineStr">
        <is>
          <t>-</t>
        </is>
      </c>
      <c r="K1577" s="77" t="inlineStr">
        <is>
          <t>15/1, Frasgonj, Dhaka-1100</t>
        </is>
      </c>
      <c r="L1577" s="77" t="inlineStr">
        <is>
          <t>-</t>
        </is>
      </c>
      <c r="M1577" s="101" t="n">
        <v>1921001454</v>
      </c>
      <c r="N1577" s="55">
        <f>HYPERLINK("mailto:resuroxy@yahoo.com","resuroxy@yahoo.com")</f>
        <v/>
      </c>
    </row>
    <row customHeight="1" ht="12.75" r="1578" s="161">
      <c r="A1578" s="84" t="n"/>
      <c r="B1578" s="85" t="n">
        <v>1581</v>
      </c>
      <c r="C1578" s="77" t="n"/>
      <c r="D1578" s="98" t="inlineStr">
        <is>
          <t>Md. Shamim Reza</t>
        </is>
      </c>
      <c r="E1578" s="98" t="inlineStr">
        <is>
          <t>113-15-1588</t>
        </is>
      </c>
      <c r="F1578" s="49">
        <f>IF((MID(E1578,5,2))="10","ENG",IF((MID(E1578,5,2))="11","BBA",IF((MID(E1578,5,2))="12","MBA(E)",IF((MID(E1578,5,2))="14","MBA",IF((MID(E1578,5,2))="15","CSE",IF((MID(E1578,5,2))="16","CIS",IF((MID(E1578,5,2))="17","MS-MIS",IF((MID(E1578,5,2))="18","B.COM",IF((MID(E1578,5,2))="19","ETE",IF((MID(E1578,5,2))="20","CS",IF((MID(E1578,5,2))="21","MA-ENG(P)",IF((MID(E1578,5,2))="22","MA-ENG(F)",IF((MID(E1578,5,2))="23","TE",IF((MID(E1578,5,2))="24","JMC",IF((MID(E1578,5,2))="25","MS-CSE",IF((MID(E1578,5,2))="26","LLB(H)",IF((MID(E1578,5,2))="27","BRE",IF((MID(E1578,5,2))="28","MSS-JMC",IF((MID(E1578,5,2))="29","PHARMACY",IF((MID(E1578,5,2))="30","ESDM",IF((MID(E1578,5,2))="31","MS-ETE",IF((MID(E1578,5,2))="32","MS-TE",IF((MID(E1578,5,2))="33","EEE",IF((MID(E1578,5,2))="34","NFE",IF((MID(E1578,5,2))="35","SWE",IF((MID(E1578,5,2))="36","LLB(P)",IF((MID(E1578,5,2))="37","LLM(Pre)",IF((MID(E1578,5,2))="38","LLM(F)",IF((MID(E1578,5,2))="39","ICT",IF((MID(E1578,5,2))="40","MTCA",IF((MID(E1578,5,2))="41","MS-PH",IF((MID(E1578,5,2))="42","ARCH",IF((MID(E1578,5,2))="43","THM",IF((MID(E1578,5,2))="44","MS-SWE",IF((MID(E1578,5,2))="45","ENTRE",IF((MID(E1578,5,2))="46","M-PHARM",IF((MID(E1578,5,2))="47","CIVIL-ENG",0)))))))))))))))))))))))))))))))))))))</f>
        <v/>
      </c>
      <c r="G1578" s="90">
        <f>IF((LEFT(E1578,3))="063","Fall-2006",IF((LEFT(E1578,3))="071","Spring-2007",IF((LEFT(E1578,3))="072","Summer-2007",IF((LEFT(E1578,3))="073","Fall-2007",IF((LEFT(E1578,3))="081","Spring-2008",IF((LEFT(E1578,3))="082","Summer-2008",IF((LEFT(E1578,3))="083","Fall-2008",IF((LEFT(E1578,3))="091","Spring-2009",IF((LEFT(E1578,3))="092","Summer-2009",IF((LEFT(E1578,3))="093","Fall-2009",IF((LEFT(E1578,3))="101","Spring-2010",IF((LEFT(E1578,3))="102","Summer-2010",IF((LEFT(E1578,3))="103","Fall-2010",IF((LEFT(E1578,3))="111","Spring-2011",IF((LEFT(E1578,3))="112","Summer-2011",IF((LEFT(E1578,3))="113","Fall-2011",IF((LEFT(E1578,3))="121","Spring-2012",IF((LEFT(E1578,3))="122","Summer-2012",IF((LEFT(E1578,3))="123","Fall-2012",IF((LEFT(E1578,3))="131","Spring-2013",IF((LEFT(E1578,3))="132","Summer-2013",IF((LEFT(E1578,3))="133","Fall-2013",IF((LEFT(E1578,3))="141","Spring-2014",IF((LEFT(E1578,3))="142","Summer-2014",IF((LEFT(E1578,3))="143","Fall-2014",0)))))))))))))))))))))))))</f>
        <v/>
      </c>
      <c r="H1578" s="77" t="inlineStr">
        <is>
          <t>Spring-2015</t>
        </is>
      </c>
      <c r="I1578" s="77" t="inlineStr">
        <is>
          <t>-</t>
        </is>
      </c>
      <c r="J1578" s="77" t="inlineStr">
        <is>
          <t>-</t>
        </is>
      </c>
      <c r="K1578" s="77" t="inlineStr">
        <is>
          <t>Maintanance Br. (B&amp;IT), East Block, Level-4th, Bangladesh Parliament Secretariat, Sher-E-Bangla Nagar, Dhaka.</t>
        </is>
      </c>
      <c r="L1578" s="77" t="inlineStr">
        <is>
          <t>Vill-Khatialpara, Post-Gazirpar, Thana-Wazirpur, Dist-Barisal.</t>
        </is>
      </c>
      <c r="M1578" s="101" t="n">
        <v>1819541756</v>
      </c>
      <c r="N1578" s="55" t="inlineStr">
        <is>
          <t>email2siam@gmail.com</t>
        </is>
      </c>
    </row>
    <row customHeight="1" ht="12.75" r="1579" s="161">
      <c r="A1579" s="84" t="n"/>
      <c r="B1579" s="85" t="n">
        <v>1582</v>
      </c>
      <c r="C1579" s="77" t="n"/>
      <c r="D1579" s="98" t="inlineStr">
        <is>
          <t>Md. Humayun Kabir</t>
        </is>
      </c>
      <c r="E1579" s="98" t="inlineStr">
        <is>
          <t>111-15-1232</t>
        </is>
      </c>
      <c r="F1579" s="49">
        <f>IF((MID(E1579,5,2))="10","ENG",IF((MID(E1579,5,2))="11","BBA",IF((MID(E1579,5,2))="12","MBA(E)",IF((MID(E1579,5,2))="14","MBA",IF((MID(E1579,5,2))="15","CSE",IF((MID(E1579,5,2))="16","CIS",IF((MID(E1579,5,2))="17","MS-MIS",IF((MID(E1579,5,2))="18","B.COM",IF((MID(E1579,5,2))="19","ETE",IF((MID(E1579,5,2))="20","CS",IF((MID(E1579,5,2))="21","MA-ENG(P)",IF((MID(E1579,5,2))="22","MA-ENG(F)",IF((MID(E1579,5,2))="23","TE",IF((MID(E1579,5,2))="24","JMC",IF((MID(E1579,5,2))="25","MS-CSE",IF((MID(E1579,5,2))="26","LLB(H)",IF((MID(E1579,5,2))="27","BRE",IF((MID(E1579,5,2))="28","MSS-JMC",IF((MID(E1579,5,2))="29","PHARMACY",IF((MID(E1579,5,2))="30","ESDM",IF((MID(E1579,5,2))="31","MS-ETE",IF((MID(E1579,5,2))="32","MS-TE",IF((MID(E1579,5,2))="33","EEE",IF((MID(E1579,5,2))="34","NFE",IF((MID(E1579,5,2))="35","SWE",IF((MID(E1579,5,2))="36","LLB(P)",IF((MID(E1579,5,2))="37","LLM(Pre)",IF((MID(E1579,5,2))="38","LLM(F)",IF((MID(E1579,5,2))="39","ICT",IF((MID(E1579,5,2))="40","MTCA",IF((MID(E1579,5,2))="41","MS-PH",IF((MID(E1579,5,2))="42","ARCH",IF((MID(E1579,5,2))="43","THM",IF((MID(E1579,5,2))="44","MS-SWE",IF((MID(E1579,5,2))="45","ENTRE",IF((MID(E1579,5,2))="46","M-PHARM",IF((MID(E1579,5,2))="47","CIVIL-ENG",0)))))))))))))))))))))))))))))))))))))</f>
        <v/>
      </c>
      <c r="G1579" s="90">
        <f>IF((LEFT(E1579,3))="063","Fall-2006",IF((LEFT(E1579,3))="071","Spring-2007",IF((LEFT(E1579,3))="072","Summer-2007",IF((LEFT(E1579,3))="073","Fall-2007",IF((LEFT(E1579,3))="081","Spring-2008",IF((LEFT(E1579,3))="082","Summer-2008",IF((LEFT(E1579,3))="083","Fall-2008",IF((LEFT(E1579,3))="091","Spring-2009",IF((LEFT(E1579,3))="092","Summer-2009",IF((LEFT(E1579,3))="093","Fall-2009",IF((LEFT(E1579,3))="101","Spring-2010",IF((LEFT(E1579,3))="102","Summer-2010",IF((LEFT(E1579,3))="103","Fall-2010",IF((LEFT(E1579,3))="111","Spring-2011",IF((LEFT(E1579,3))="112","Summer-2011",IF((LEFT(E1579,3))="113","Fall-2011",IF((LEFT(E1579,3))="121","Spring-2012",IF((LEFT(E1579,3))="122","Summer-2012",IF((LEFT(E1579,3))="123","Fall-2012",IF((LEFT(E1579,3))="131","Spring-2013",IF((LEFT(E1579,3))="132","Summer-2013",IF((LEFT(E1579,3))="133","Fall-2013",IF((LEFT(E1579,3))="141","Spring-2014",IF((LEFT(E1579,3))="142","Summer-2014",IF((LEFT(E1579,3))="143","Fall-2014",0)))))))))))))))))))))))))</f>
        <v/>
      </c>
      <c r="H1579" s="77" t="inlineStr">
        <is>
          <t>-</t>
        </is>
      </c>
      <c r="I1579" s="77" t="inlineStr">
        <is>
          <t>-</t>
        </is>
      </c>
      <c r="J1579" s="77" t="inlineStr">
        <is>
          <t>-</t>
        </is>
      </c>
      <c r="K1579" s="77" t="inlineStr">
        <is>
          <t>Vill-Meragoan, Post-Karakkabad, Thana-Biral, Dist- Dinajpur.</t>
        </is>
      </c>
      <c r="L1579" s="77" t="inlineStr">
        <is>
          <t>Vill-Meragoan, Post-Karakkabad, Thana-Biral, Dist- Dinajpur.</t>
        </is>
      </c>
      <c r="M1579" s="101" t="n">
        <v>1717999954</v>
      </c>
      <c r="N1579" s="55" t="inlineStr">
        <is>
          <t>kabir.oit@gmail.com</t>
        </is>
      </c>
    </row>
    <row customHeight="1" ht="12.75" r="1580" s="161">
      <c r="A1580" s="84" t="n"/>
      <c r="B1580" s="85" t="n">
        <v>1583</v>
      </c>
      <c r="C1580" s="77" t="n"/>
      <c r="D1580" s="94" t="inlineStr">
        <is>
          <t xml:space="preserve">Wahida Sarwar Nisha  </t>
        </is>
      </c>
      <c r="E1580" s="98" t="inlineStr">
        <is>
          <t>091-11-129</t>
        </is>
      </c>
      <c r="F1580" s="49">
        <f>IF((MID(E1580,5,2))="10","ENG",IF((MID(E1580,5,2))="11","BBA",IF((MID(E1580,5,2))="12","MBA(E)",IF((MID(E1580,5,2))="14","MBA",IF((MID(E1580,5,2))="15","CSE",IF((MID(E1580,5,2))="16","CIS",IF((MID(E1580,5,2))="17","MS-MIS",IF((MID(E1580,5,2))="18","B.COM",IF((MID(E1580,5,2))="19","ETE",IF((MID(E1580,5,2))="20","CS",IF((MID(E1580,5,2))="21","MA-ENG(P)",IF((MID(E1580,5,2))="22","MA-ENG(F)",IF((MID(E1580,5,2))="23","TE",IF((MID(E1580,5,2))="24","JMC",IF((MID(E1580,5,2))="25","MS-CSE",IF((MID(E1580,5,2))="26","LLB(H)",IF((MID(E1580,5,2))="27","BRE",IF((MID(E1580,5,2))="28","MSS-JMC",IF((MID(E1580,5,2))="29","PHARMACY",IF((MID(E1580,5,2))="30","ESDM",IF((MID(E1580,5,2))="31","MS-ETE",IF((MID(E1580,5,2))="32","MS-TE",IF((MID(E1580,5,2))="33","EEE",IF((MID(E1580,5,2))="34","NFE",IF((MID(E1580,5,2))="35","SWE",IF((MID(E1580,5,2))="36","LLB(P)",IF((MID(E1580,5,2))="37","LLM(Pre)",IF((MID(E1580,5,2))="38","LLM(F)",IF((MID(E1580,5,2))="39","ICT",IF((MID(E1580,5,2))="40","MTCA",IF((MID(E1580,5,2))="41","MS-PH",IF((MID(E1580,5,2))="42","ARCH",IF((MID(E1580,5,2))="43","THM",IF((MID(E1580,5,2))="44","MS-SWE",IF((MID(E1580,5,2))="45","ENTRE",IF((MID(E1580,5,2))="46","M-PHARM",IF((MID(E1580,5,2))="47","CIVIL-ENG",0)))))))))))))))))))))))))))))))))))))</f>
        <v/>
      </c>
      <c r="G1580" s="90">
        <f>IF((LEFT(E1580,3))="063","Fall-2006",IF((LEFT(E1580,3))="071","Spring-2007",IF((LEFT(E1580,3))="072","Summer-2007",IF((LEFT(E1580,3))="073","Fall-2007",IF((LEFT(E1580,3))="081","Spring-2008",IF((LEFT(E1580,3))="082","Summer-2008",IF((LEFT(E1580,3))="083","Fall-2008",IF((LEFT(E1580,3))="091","Spring-2009",IF((LEFT(E1580,3))="092","Summer-2009",IF((LEFT(E1580,3))="093","Fall-2009",IF((LEFT(E1580,3))="101","Spring-2010",IF((LEFT(E1580,3))="102","Summer-2010",IF((LEFT(E1580,3))="103","Fall-2010",IF((LEFT(E1580,3))="111","Spring-2011",IF((LEFT(E1580,3))="112","Summer-2011",IF((LEFT(E1580,3))="113","Fall-2011",IF((LEFT(E1580,3))="121","Spring-2012",IF((LEFT(E1580,3))="122","Summer-2012",IF((LEFT(E1580,3))="123","Fall-2012",IF((LEFT(E1580,3))="131","Spring-2013",IF((LEFT(E1580,3))="132","Summer-2013",IF((LEFT(E1580,3))="133","Fall-2013",IF((LEFT(E1580,3))="141","Spring-2014",IF((LEFT(E1580,3))="142","Summer-2014",IF((LEFT(E1580,3))="143","Fall-2014",0)))))))))))))))))))))))))</f>
        <v/>
      </c>
      <c r="H1580" s="77" t="inlineStr">
        <is>
          <t>Spring-2014</t>
        </is>
      </c>
      <c r="I1580" s="77" t="inlineStr">
        <is>
          <t>-</t>
        </is>
      </c>
      <c r="J1580" s="77" t="inlineStr">
        <is>
          <t>-</t>
        </is>
      </c>
      <c r="K1580" s="77" t="inlineStr">
        <is>
          <t>House No-31, Road No-06, Section-13, Uttara, Dhaka-1230.</t>
        </is>
      </c>
      <c r="L1580" s="77" t="inlineStr">
        <is>
          <t>House No-31, Road No-06, Section-13, Uttara, Dhaka-1230.</t>
        </is>
      </c>
      <c r="M1580" s="101" t="n">
        <v>1684635228</v>
      </c>
      <c r="N1580" s="55">
        <f>HYPERLINK("mailto:mdsaifur666@gmail.com","nisha@diu.edu.bd")</f>
        <v/>
      </c>
    </row>
    <row customHeight="1" ht="12.75" r="1581" s="161">
      <c r="A1581" s="84" t="n"/>
      <c r="B1581" s="85" t="n">
        <v>1584</v>
      </c>
      <c r="C1581" s="77" t="n"/>
      <c r="D1581" s="98" t="inlineStr">
        <is>
          <t>Md. Rasel Al Mamun</t>
        </is>
      </c>
      <c r="E1581" s="98" t="inlineStr">
        <is>
          <t>112-15-1404</t>
        </is>
      </c>
      <c r="F1581" s="49">
        <f>IF((MID(E1581,5,2))="10","ENG",IF((MID(E1581,5,2))="11","BBA",IF((MID(E1581,5,2))="12","MBA(E)",IF((MID(E1581,5,2))="14","MBA",IF((MID(E1581,5,2))="15","CSE",IF((MID(E1581,5,2))="16","CIS",IF((MID(E1581,5,2))="17","MS-MIS",IF((MID(E1581,5,2))="18","B.COM",IF((MID(E1581,5,2))="19","ETE",IF((MID(E1581,5,2))="20","CS",IF((MID(E1581,5,2))="21","MA-ENG(P)",IF((MID(E1581,5,2))="22","MA-ENG(F)",IF((MID(E1581,5,2))="23","TE",IF((MID(E1581,5,2))="24","JMC",IF((MID(E1581,5,2))="25","MS-CSE",IF((MID(E1581,5,2))="26","LLB(H)",IF((MID(E1581,5,2))="27","BRE",IF((MID(E1581,5,2))="28","MSS-JMC",IF((MID(E1581,5,2))="29","PHARMACY",IF((MID(E1581,5,2))="30","ESDM",IF((MID(E1581,5,2))="31","MS-ETE",IF((MID(E1581,5,2))="32","MS-TE",IF((MID(E1581,5,2))="33","EEE",IF((MID(E1581,5,2))="34","NFE",IF((MID(E1581,5,2))="35","SWE",IF((MID(E1581,5,2))="36","LLB(P)",IF((MID(E1581,5,2))="37","LLM(Pre)",IF((MID(E1581,5,2))="38","LLM(F)",IF((MID(E1581,5,2))="39","ICT",IF((MID(E1581,5,2))="40","MTCA",IF((MID(E1581,5,2))="41","MS-PH",IF((MID(E1581,5,2))="42","ARCH",IF((MID(E1581,5,2))="43","THM",IF((MID(E1581,5,2))="44","MS-SWE",IF((MID(E1581,5,2))="45","ENTRE",IF((MID(E1581,5,2))="46","M-PHARM",IF((MID(E1581,5,2))="47","CIVIL-ENG",0)))))))))))))))))))))))))))))))))))))</f>
        <v/>
      </c>
      <c r="G1581" s="90">
        <f>IF((LEFT(E1581,3))="063","Fall-2006",IF((LEFT(E1581,3))="071","Spring-2007",IF((LEFT(E1581,3))="072","Summer-2007",IF((LEFT(E1581,3))="073","Fall-2007",IF((LEFT(E1581,3))="081","Spring-2008",IF((LEFT(E1581,3))="082","Summer-2008",IF((LEFT(E1581,3))="083","Fall-2008",IF((LEFT(E1581,3))="091","Spring-2009",IF((LEFT(E1581,3))="092","Summer-2009",IF((LEFT(E1581,3))="093","Fall-2009",IF((LEFT(E1581,3))="101","Spring-2010",IF((LEFT(E1581,3))="102","Summer-2010",IF((LEFT(E1581,3))="103","Fall-2010",IF((LEFT(E1581,3))="111","Spring-2011",IF((LEFT(E1581,3))="112","Summer-2011",IF((LEFT(E1581,3))="113","Fall-2011",IF((LEFT(E1581,3))="121","Spring-2012",IF((LEFT(E1581,3))="122","Summer-2012",IF((LEFT(E1581,3))="123","Fall-2012",IF((LEFT(E1581,3))="131","Spring-2013",IF((LEFT(E1581,3))="132","Summer-2013",IF((LEFT(E1581,3))="133","Fall-2013",IF((LEFT(E1581,3))="141","Spring-2014",IF((LEFT(E1581,3))="142","Summer-2014",IF((LEFT(E1581,3))="143","Fall-2014",0)))))))))))))))))))))))))</f>
        <v/>
      </c>
      <c r="H1581" s="77" t="inlineStr">
        <is>
          <t>Spring-2014</t>
        </is>
      </c>
      <c r="I1581" s="77" t="inlineStr">
        <is>
          <t>Divine Group of Companies Limited.</t>
        </is>
      </c>
      <c r="J1581" s="77" t="inlineStr">
        <is>
          <t>Senior Executive</t>
        </is>
      </c>
      <c r="K1581" s="77" t="inlineStr">
        <is>
          <t>House No-21, Road No-02 Block-B,Bailjury, Turag, Dhaka.</t>
        </is>
      </c>
      <c r="L1581" s="77" t="inlineStr">
        <is>
          <t>House No-21, Road No-02 Block-B,Bailjury, Turag, Dhaka.</t>
        </is>
      </c>
      <c r="M1581" s="101" t="n">
        <v>1913614312</v>
      </c>
      <c r="N1581" s="55" t="inlineStr">
        <is>
          <t>rasel_al_ma@yahoo.com</t>
        </is>
      </c>
    </row>
    <row customHeight="1" ht="12.75" r="1582" s="161">
      <c r="A1582" s="84" t="n"/>
      <c r="B1582" s="85" t="n">
        <v>1585</v>
      </c>
      <c r="C1582" s="77" t="n"/>
      <c r="D1582" s="94" t="inlineStr">
        <is>
          <t xml:space="preserve">Jasmine Akter </t>
        </is>
      </c>
      <c r="E1582" s="98" t="inlineStr">
        <is>
          <t>113-26-350</t>
        </is>
      </c>
      <c r="F1582" s="49">
        <f>IF((MID(E1582,5,2))="10","ENG",IF((MID(E1582,5,2))="11","BBA",IF((MID(E1582,5,2))="12","MBA(E)",IF((MID(E1582,5,2))="14","MBA",IF((MID(E1582,5,2))="15","CSE",IF((MID(E1582,5,2))="16","CIS",IF((MID(E1582,5,2))="17","MS-MIS",IF((MID(E1582,5,2))="18","B.COM",IF((MID(E1582,5,2))="19","ETE",IF((MID(E1582,5,2))="20","CS",IF((MID(E1582,5,2))="21","MA-ENG(P)",IF((MID(E1582,5,2))="22","MA-ENG(F)",IF((MID(E1582,5,2))="23","TE",IF((MID(E1582,5,2))="24","JMC",IF((MID(E1582,5,2))="25","MS-CSE",IF((MID(E1582,5,2))="26","LLB(H)",IF((MID(E1582,5,2))="27","BRE",IF((MID(E1582,5,2))="28","MSS-JMC",IF((MID(E1582,5,2))="29","PHARMACY",IF((MID(E1582,5,2))="30","ESDM",IF((MID(E1582,5,2))="31","MS-ETE",IF((MID(E1582,5,2))="32","MS-TE",IF((MID(E1582,5,2))="33","EEE",IF((MID(E1582,5,2))="34","NFE",IF((MID(E1582,5,2))="35","SWE",IF((MID(E1582,5,2))="36","LLB(P)",IF((MID(E1582,5,2))="37","LLM(Pre)",IF((MID(E1582,5,2))="38","LLM(F)",IF((MID(E1582,5,2))="39","ICT",IF((MID(E1582,5,2))="40","MTCA",IF((MID(E1582,5,2))="41","MS-PH",IF((MID(E1582,5,2))="42","ARCH",IF((MID(E1582,5,2))="43","THM",IF((MID(E1582,5,2))="44","MS-SWE",IF((MID(E1582,5,2))="45","ENTRE",IF((MID(E1582,5,2))="46","M-PHARM",IF((MID(E1582,5,2))="47","CIVIL-ENG",0)))))))))))))))))))))))))))))))))))))</f>
        <v/>
      </c>
      <c r="G1582" s="90">
        <f>IF((LEFT(E1582,3))="063","Fall-2006",IF((LEFT(E1582,3))="071","Spring-2007",IF((LEFT(E1582,3))="072","Summer-2007",IF((LEFT(E1582,3))="073","Fall-2007",IF((LEFT(E1582,3))="081","Spring-2008",IF((LEFT(E1582,3))="082","Summer-2008",IF((LEFT(E1582,3))="083","Fall-2008",IF((LEFT(E1582,3))="091","Spring-2009",IF((LEFT(E1582,3))="092","Summer-2009",IF((LEFT(E1582,3))="093","Fall-2009",IF((LEFT(E1582,3))="101","Spring-2010",IF((LEFT(E1582,3))="102","Summer-2010",IF((LEFT(E1582,3))="103","Fall-2010",IF((LEFT(E1582,3))="111","Spring-2011",IF((LEFT(E1582,3))="112","Summer-2011",IF((LEFT(E1582,3))="113","Fall-2011",IF((LEFT(E1582,3))="121","Spring-2012",IF((LEFT(E1582,3))="122","Summer-2012",IF((LEFT(E1582,3))="123","Fall-2012",IF((LEFT(E1582,3))="131","Spring-2013",IF((LEFT(E1582,3))="132","Summer-2013",IF((LEFT(E1582,3))="133","Fall-2013",IF((LEFT(E1582,3))="141","Spring-2014",IF((LEFT(E1582,3))="142","Summer-2014",IF((LEFT(E1582,3))="143","Fall-2014",0)))))))))))))))))))))))))</f>
        <v/>
      </c>
      <c r="H1582" s="77" t="inlineStr">
        <is>
          <t>Summer-2015</t>
        </is>
      </c>
      <c r="I1582" s="77" t="inlineStr">
        <is>
          <t>-</t>
        </is>
      </c>
      <c r="J1582" s="77" t="inlineStr">
        <is>
          <t>-</t>
        </is>
      </c>
      <c r="K1582" s="77" t="inlineStr">
        <is>
          <t>338/3D, Khilgaon, Sipahigah,Dhaka.</t>
        </is>
      </c>
      <c r="L1582" s="77" t="inlineStr">
        <is>
          <t>338/3D, Khilgaon, Sipahigah,Dhaka.</t>
        </is>
      </c>
      <c r="M1582" s="101" t="n">
        <v>1675118234</v>
      </c>
      <c r="N1582" s="55" t="inlineStr">
        <is>
          <t>jasmine26-350@diu.edu.bd</t>
        </is>
      </c>
    </row>
    <row customHeight="1" ht="12.75" r="1583" s="161">
      <c r="A1583" s="84" t="n"/>
      <c r="B1583" s="85" t="n">
        <v>1586</v>
      </c>
      <c r="C1583" s="77" t="n"/>
      <c r="D1583" s="94" t="inlineStr">
        <is>
          <t xml:space="preserve">Md. Fazlee Rabby  </t>
        </is>
      </c>
      <c r="E1583" s="98" t="inlineStr">
        <is>
          <t>112-33-579</t>
        </is>
      </c>
      <c r="F1583" s="49">
        <f>IF((MID(E1583,5,2))="10","ENG",IF((MID(E1583,5,2))="11","BBA",IF((MID(E1583,5,2))="12","MBA(E)",IF((MID(E1583,5,2))="14","MBA",IF((MID(E1583,5,2))="15","CSE",IF((MID(E1583,5,2))="16","CIS",IF((MID(E1583,5,2))="17","MS-MIS",IF((MID(E1583,5,2))="18","B.COM",IF((MID(E1583,5,2))="19","ETE",IF((MID(E1583,5,2))="20","CS",IF((MID(E1583,5,2))="21","MA-ENG(P)",IF((MID(E1583,5,2))="22","MA-ENG(F)",IF((MID(E1583,5,2))="23","TE",IF((MID(E1583,5,2))="24","JMC",IF((MID(E1583,5,2))="25","MS-CSE",IF((MID(E1583,5,2))="26","LLB(H)",IF((MID(E1583,5,2))="27","BRE",IF((MID(E1583,5,2))="28","MSS-JMC",IF((MID(E1583,5,2))="29","PHARMACY",IF((MID(E1583,5,2))="30","ESDM",IF((MID(E1583,5,2))="31","MS-ETE",IF((MID(E1583,5,2))="32","MS-TE",IF((MID(E1583,5,2))="33","EEE",IF((MID(E1583,5,2))="34","NFE",IF((MID(E1583,5,2))="35","SWE",IF((MID(E1583,5,2))="36","LLB(P)",IF((MID(E1583,5,2))="37","LLM(Pre)",IF((MID(E1583,5,2))="38","LLM(F)",IF((MID(E1583,5,2))="39","ICT",IF((MID(E1583,5,2))="40","MTCA",IF((MID(E1583,5,2))="41","MS-PH",IF((MID(E1583,5,2))="42","ARCH",IF((MID(E1583,5,2))="43","THM",IF((MID(E1583,5,2))="44","MS-SWE",IF((MID(E1583,5,2))="45","ENTRE",IF((MID(E1583,5,2))="46","M-PHARM",IF((MID(E1583,5,2))="47","CIVIL-ENG",0)))))))))))))))))))))))))))))))))))))</f>
        <v/>
      </c>
      <c r="G1583" s="90">
        <f>IF((LEFT(E1583,3))="063","Fall-2006",IF((LEFT(E1583,3))="071","Spring-2007",IF((LEFT(E1583,3))="072","Summer-2007",IF((LEFT(E1583,3))="073","Fall-2007",IF((LEFT(E1583,3))="081","Spring-2008",IF((LEFT(E1583,3))="082","Summer-2008",IF((LEFT(E1583,3))="083","Fall-2008",IF((LEFT(E1583,3))="091","Spring-2009",IF((LEFT(E1583,3))="092","Summer-2009",IF((LEFT(E1583,3))="093","Fall-2009",IF((LEFT(E1583,3))="101","Spring-2010",IF((LEFT(E1583,3))="102","Summer-2010",IF((LEFT(E1583,3))="103","Fall-2010",IF((LEFT(E1583,3))="111","Spring-2011",IF((LEFT(E1583,3))="112","Summer-2011",IF((LEFT(E1583,3))="113","Fall-2011",IF((LEFT(E1583,3))="121","Spring-2012",IF((LEFT(E1583,3))="122","Summer-2012",IF((LEFT(E1583,3))="123","Fall-2012",IF((LEFT(E1583,3))="131","Spring-2013",IF((LEFT(E1583,3))="132","Summer-2013",IF((LEFT(E1583,3))="133","Fall-2013",IF((LEFT(E1583,3))="141","Spring-2014",IF((LEFT(E1583,3))="142","Summer-2014",IF((LEFT(E1583,3))="143","Fall-2014",0)))))))))))))))))))))))))</f>
        <v/>
      </c>
      <c r="H1583" s="77" t="inlineStr">
        <is>
          <t>Summer-2015</t>
        </is>
      </c>
      <c r="I1583" s="77" t="inlineStr">
        <is>
          <t>-</t>
        </is>
      </c>
      <c r="J1583" s="77" t="inlineStr">
        <is>
          <t>-</t>
        </is>
      </c>
      <c r="K1583" s="77" t="inlineStr">
        <is>
          <t>15, Shukrabad, Dhanmondi, Dhaka-1207.</t>
        </is>
      </c>
      <c r="L1583" s="77" t="inlineStr">
        <is>
          <t>10, Pearah Monzil, Tomsombridge, Comilla-3500.</t>
        </is>
      </c>
      <c r="M1583" s="101" t="n">
        <v>1913154325</v>
      </c>
      <c r="N1583" s="90" t="inlineStr">
        <is>
          <t>rabby33-579@diu.edu.bd</t>
        </is>
      </c>
    </row>
    <row customHeight="1" ht="12.75" r="1584" s="161">
      <c r="A1584" s="84" t="n"/>
      <c r="B1584" s="85" t="n">
        <v>1587</v>
      </c>
      <c r="C1584" s="77" t="n"/>
      <c r="D1584" s="98" t="inlineStr">
        <is>
          <t>Golam Kibrea Topader</t>
        </is>
      </c>
      <c r="E1584" s="98" t="inlineStr">
        <is>
          <t>122-15-1904</t>
        </is>
      </c>
      <c r="F1584" s="49">
        <f>IF((MID(E1584,5,2))="10","ENG",IF((MID(E1584,5,2))="11","BBA",IF((MID(E1584,5,2))="12","MBA(E)",IF((MID(E1584,5,2))="14","MBA",IF((MID(E1584,5,2))="15","CSE",IF((MID(E1584,5,2))="16","CIS",IF((MID(E1584,5,2))="17","MS-MIS",IF((MID(E1584,5,2))="18","B.COM",IF((MID(E1584,5,2))="19","ETE",IF((MID(E1584,5,2))="20","CS",IF((MID(E1584,5,2))="21","MA-ENG(P)",IF((MID(E1584,5,2))="22","MA-ENG(F)",IF((MID(E1584,5,2))="23","TE",IF((MID(E1584,5,2))="24","JMC",IF((MID(E1584,5,2))="25","MS-CSE",IF((MID(E1584,5,2))="26","LLB(H)",IF((MID(E1584,5,2))="27","BRE",IF((MID(E1584,5,2))="28","MSS-JMC",IF((MID(E1584,5,2))="29","PHARMACY",IF((MID(E1584,5,2))="30","ESDM",IF((MID(E1584,5,2))="31","MS-ETE",IF((MID(E1584,5,2))="32","MS-TE",IF((MID(E1584,5,2))="33","EEE",IF((MID(E1584,5,2))="34","NFE",IF((MID(E1584,5,2))="35","SWE",IF((MID(E1584,5,2))="36","LLB(P)",IF((MID(E1584,5,2))="37","LLM(Pre)",IF((MID(E1584,5,2))="38","LLM(F)",IF((MID(E1584,5,2))="39","ICT",IF((MID(E1584,5,2))="40","MTCA",IF((MID(E1584,5,2))="41","MS-PH",IF((MID(E1584,5,2))="42","ARCH",IF((MID(E1584,5,2))="43","THM",IF((MID(E1584,5,2))="44","MS-SWE",IF((MID(E1584,5,2))="45","ENTRE",IF((MID(E1584,5,2))="46","M-PHARM",IF((MID(E1584,5,2))="47","CIVIL-ENG",0)))))))))))))))))))))))))))))))))))))</f>
        <v/>
      </c>
      <c r="G1584" s="90">
        <f>IF((LEFT(E1584,3))="063","Fall-2006",IF((LEFT(E1584,3))="071","Spring-2007",IF((LEFT(E1584,3))="072","Summer-2007",IF((LEFT(E1584,3))="073","Fall-2007",IF((LEFT(E1584,3))="081","Spring-2008",IF((LEFT(E1584,3))="082","Summer-2008",IF((LEFT(E1584,3))="083","Fall-2008",IF((LEFT(E1584,3))="091","Spring-2009",IF((LEFT(E1584,3))="092","Summer-2009",IF((LEFT(E1584,3))="093","Fall-2009",IF((LEFT(E1584,3))="101","Spring-2010",IF((LEFT(E1584,3))="102","Summer-2010",IF((LEFT(E1584,3))="103","Fall-2010",IF((LEFT(E1584,3))="111","Spring-2011",IF((LEFT(E1584,3))="112","Summer-2011",IF((LEFT(E1584,3))="113","Fall-2011",IF((LEFT(E1584,3))="121","Spring-2012",IF((LEFT(E1584,3))="122","Summer-2012",IF((LEFT(E1584,3))="123","Fall-2012",IF((LEFT(E1584,3))="131","Spring-2013",IF((LEFT(E1584,3))="132","Summer-2013",IF((LEFT(E1584,3))="133","Fall-2013",IF((LEFT(E1584,3))="141","Spring-2014",IF((LEFT(E1584,3))="142","Summer-2014",IF((LEFT(E1584,3))="143","Fall-2014",0)))))))))))))))))))))))))</f>
        <v/>
      </c>
      <c r="H1584" s="77" t="inlineStr">
        <is>
          <t>Fall-2015</t>
        </is>
      </c>
      <c r="I1584" s="77" t="inlineStr">
        <is>
          <t>-</t>
        </is>
      </c>
      <c r="J1584" s="77" t="inlineStr">
        <is>
          <t>-</t>
        </is>
      </c>
      <c r="K1584" s="77" t="inlineStr">
        <is>
          <t>1200/1/A, 3rd Floor, East Jurain H.K Ali Sorder Road, Dhaka-1204.</t>
        </is>
      </c>
      <c r="L1584" s="77" t="inlineStr">
        <is>
          <t>Vill-Protappur, Post-Kashemabad, Thana-Hajigong, Dist-Chandpur.</t>
        </is>
      </c>
      <c r="M1584" s="101" t="n">
        <v>1737981346</v>
      </c>
      <c r="N1584" s="55" t="inlineStr">
        <is>
          <t>shahin21m@gmail.com</t>
        </is>
      </c>
    </row>
    <row customHeight="1" ht="12.75" r="1585" s="161">
      <c r="A1585" s="84" t="n"/>
      <c r="B1585" s="85" t="n">
        <v>1588</v>
      </c>
      <c r="C1585" s="77" t="n"/>
      <c r="D1585" s="94" t="inlineStr">
        <is>
          <t>Md. Ishtiaq Hossain</t>
        </is>
      </c>
      <c r="E1585" s="98" t="inlineStr">
        <is>
          <t>123-15-2004</t>
        </is>
      </c>
      <c r="F1585" s="49">
        <f>IF((MID(E1585,5,2))="10","ENG",IF((MID(E1585,5,2))="11","BBA",IF((MID(E1585,5,2))="12","MBA(E)",IF((MID(E1585,5,2))="14","MBA",IF((MID(E1585,5,2))="15","CSE",IF((MID(E1585,5,2))="16","CIS",IF((MID(E1585,5,2))="17","MS-MIS",IF((MID(E1585,5,2))="18","B.COM",IF((MID(E1585,5,2))="19","ETE",IF((MID(E1585,5,2))="20","CS",IF((MID(E1585,5,2))="21","MA-ENG(P)",IF((MID(E1585,5,2))="22","MA-ENG(F)",IF((MID(E1585,5,2))="23","TE",IF((MID(E1585,5,2))="24","JMC",IF((MID(E1585,5,2))="25","MS-CSE",IF((MID(E1585,5,2))="26","LLB(H)",IF((MID(E1585,5,2))="27","BRE",IF((MID(E1585,5,2))="28","MSS-JMC",IF((MID(E1585,5,2))="29","PHARMACY",IF((MID(E1585,5,2))="30","ESDM",IF((MID(E1585,5,2))="31","MS-ETE",IF((MID(E1585,5,2))="32","MS-TE",IF((MID(E1585,5,2))="33","EEE",IF((MID(E1585,5,2))="34","NFE",IF((MID(E1585,5,2))="35","SWE",IF((MID(E1585,5,2))="36","LLB(P)",IF((MID(E1585,5,2))="37","LLM(Pre)",IF((MID(E1585,5,2))="38","LLM(F)",IF((MID(E1585,5,2))="39","ICT",IF((MID(E1585,5,2))="40","MTCA",IF((MID(E1585,5,2))="41","MS-PH",IF((MID(E1585,5,2))="42","ARCH",IF((MID(E1585,5,2))="43","THM",IF((MID(E1585,5,2))="44","MS-SWE",IF((MID(E1585,5,2))="45","ENTRE",IF((MID(E1585,5,2))="46","M-PHARM",IF((MID(E1585,5,2))="47","CIVIL-ENG",0)))))))))))))))))))))))))))))))))))))</f>
        <v/>
      </c>
      <c r="G1585" s="90">
        <f>IF((LEFT(E1585,3))="063","Fall-2006",IF((LEFT(E1585,3))="071","Spring-2007",IF((LEFT(E1585,3))="072","Summer-2007",IF((LEFT(E1585,3))="073","Fall-2007",IF((LEFT(E1585,3))="081","Spring-2008",IF((LEFT(E1585,3))="082","Summer-2008",IF((LEFT(E1585,3))="083","Fall-2008",IF((LEFT(E1585,3))="091","Spring-2009",IF((LEFT(E1585,3))="092","Summer-2009",IF((LEFT(E1585,3))="093","Fall-2009",IF((LEFT(E1585,3))="101","Spring-2010",IF((LEFT(E1585,3))="102","Summer-2010",IF((LEFT(E1585,3))="103","Fall-2010",IF((LEFT(E1585,3))="111","Spring-2011",IF((LEFT(E1585,3))="112","Summer-2011",IF((LEFT(E1585,3))="113","Fall-2011",IF((LEFT(E1585,3))="121","Spring-2012",IF((LEFT(E1585,3))="122","Summer-2012",IF((LEFT(E1585,3))="123","Fall-2012",IF((LEFT(E1585,3))="131","Spring-2013",IF((LEFT(E1585,3))="132","Summer-2013",IF((LEFT(E1585,3))="133","Fall-2013",IF((LEFT(E1585,3))="141","Spring-2014",IF((LEFT(E1585,3))="142","Summer-2014",IF((LEFT(E1585,3))="143","Fall-2014",0)))))))))))))))))))))))))</f>
        <v/>
      </c>
      <c r="H1585" s="77" t="inlineStr">
        <is>
          <t>Summer-2015</t>
        </is>
      </c>
      <c r="I1585" s="77" t="inlineStr">
        <is>
          <t>-</t>
        </is>
      </c>
      <c r="J1585" s="77" t="inlineStr">
        <is>
          <t>-</t>
        </is>
      </c>
      <c r="K1585" s="77" t="inlineStr">
        <is>
          <t>105/1, Shukrabad, Mirpur Road, Dhanmondi, Dhaka-1207.</t>
        </is>
      </c>
      <c r="L1585" s="77" t="inlineStr">
        <is>
          <t>Vill-Shibpur, Post-Baneshwar, Thana-Chanrghat, Dist-Rajshahi.</t>
        </is>
      </c>
      <c r="M1585" s="101" t="n">
        <v>1729093739</v>
      </c>
      <c r="N1585" s="55" t="inlineStr">
        <is>
          <t>ishswa79@yahoo.com</t>
        </is>
      </c>
    </row>
    <row customHeight="1" ht="12.75" r="1586" s="161">
      <c r="A1586" s="84" t="n"/>
      <c r="B1586" s="85" t="n">
        <v>1589</v>
      </c>
      <c r="C1586" s="77" t="n"/>
      <c r="D1586" s="94" t="inlineStr">
        <is>
          <t xml:space="preserve">Sazzaduzzaman Sadip  </t>
        </is>
      </c>
      <c r="E1586" s="98" t="inlineStr">
        <is>
          <t>113-11-2246</t>
        </is>
      </c>
      <c r="F1586" s="49">
        <f>IF((MID(E1586,5,2))="10","ENG",IF((MID(E1586,5,2))="11","BBA",IF((MID(E1586,5,2))="12","MBA(E)",IF((MID(E1586,5,2))="14","MBA",IF((MID(E1586,5,2))="15","CSE",IF((MID(E1586,5,2))="16","CIS",IF((MID(E1586,5,2))="17","MS-MIS",IF((MID(E1586,5,2))="18","B.COM",IF((MID(E1586,5,2))="19","ETE",IF((MID(E1586,5,2))="20","CS",IF((MID(E1586,5,2))="21","MA-ENG(P)",IF((MID(E1586,5,2))="22","MA-ENG(F)",IF((MID(E1586,5,2))="23","TE",IF((MID(E1586,5,2))="24","JMC",IF((MID(E1586,5,2))="25","MS-CSE",IF((MID(E1586,5,2))="26","LLB(H)",IF((MID(E1586,5,2))="27","BRE",IF((MID(E1586,5,2))="28","MSS-JMC",IF((MID(E1586,5,2))="29","PHARMACY",IF((MID(E1586,5,2))="30","ESDM",IF((MID(E1586,5,2))="31","MS-ETE",IF((MID(E1586,5,2))="32","MS-TE",IF((MID(E1586,5,2))="33","EEE",IF((MID(E1586,5,2))="34","NFE",IF((MID(E1586,5,2))="35","SWE",IF((MID(E1586,5,2))="36","LLB(P)",IF((MID(E1586,5,2))="37","LLM(Pre)",IF((MID(E1586,5,2))="38","LLM(F)",IF((MID(E1586,5,2))="39","ICT",IF((MID(E1586,5,2))="40","MTCA",IF((MID(E1586,5,2))="41","MS-PH",IF((MID(E1586,5,2))="42","ARCH",IF((MID(E1586,5,2))="43","THM",IF((MID(E1586,5,2))="44","MS-SWE",IF((MID(E1586,5,2))="45","ENTRE",IF((MID(E1586,5,2))="46","M-PHARM",IF((MID(E1586,5,2))="47","CIVIL-ENG",0)))))))))))))))))))))))))))))))))))))</f>
        <v/>
      </c>
      <c r="G1586" s="90">
        <f>IF((LEFT(E1586,3))="063","Fall-2006",IF((LEFT(E1586,3))="071","Spring-2007",IF((LEFT(E1586,3))="072","Summer-2007",IF((LEFT(E1586,3))="073","Fall-2007",IF((LEFT(E1586,3))="081","Spring-2008",IF((LEFT(E1586,3))="082","Summer-2008",IF((LEFT(E1586,3))="083","Fall-2008",IF((LEFT(E1586,3))="091","Spring-2009",IF((LEFT(E1586,3))="092","Summer-2009",IF((LEFT(E1586,3))="093","Fall-2009",IF((LEFT(E1586,3))="101","Spring-2010",IF((LEFT(E1586,3))="102","Summer-2010",IF((LEFT(E1586,3))="103","Fall-2010",IF((LEFT(E1586,3))="111","Spring-2011",IF((LEFT(E1586,3))="112","Summer-2011",IF((LEFT(E1586,3))="113","Fall-2011",IF((LEFT(E1586,3))="121","Spring-2012",IF((LEFT(E1586,3))="122","Summer-2012",IF((LEFT(E1586,3))="123","Fall-2012",IF((LEFT(E1586,3))="131","Spring-2013",IF((LEFT(E1586,3))="132","Summer-2013",IF((LEFT(E1586,3))="133","Fall-2013",IF((LEFT(E1586,3))="141","Spring-2014",IF((LEFT(E1586,3))="142","Summer-2014",IF((LEFT(E1586,3))="143","Fall-2014",0)))))))))))))))))))))))))</f>
        <v/>
      </c>
      <c r="H1586" s="77" t="inlineStr">
        <is>
          <t>Fall-2015</t>
        </is>
      </c>
      <c r="I1586" s="77" t="inlineStr">
        <is>
          <t>-</t>
        </is>
      </c>
      <c r="J1586" s="77" t="inlineStr">
        <is>
          <t>-</t>
        </is>
      </c>
      <c r="K1586" s="77" t="inlineStr">
        <is>
          <t>273, Free School Street kathalbagan, Dhaka-1205.</t>
        </is>
      </c>
      <c r="L1586" s="77" t="inlineStr">
        <is>
          <t>House No-295, Road No-05, Kamrangir Char, Purbo Rosulpur, Dhaka.</t>
        </is>
      </c>
      <c r="M1586" s="101" t="n">
        <v>1779006400</v>
      </c>
      <c r="N1586" s="55" t="inlineStr">
        <is>
          <t>sadip11-2246@diu.edu.bd</t>
        </is>
      </c>
    </row>
    <row customHeight="1" ht="12.75" r="1587" s="161">
      <c r="A1587" s="84" t="n"/>
      <c r="B1587" s="85" t="n">
        <v>1590</v>
      </c>
      <c r="C1587" s="77" t="n"/>
      <c r="D1587" s="98" t="inlineStr">
        <is>
          <t>Md. Saydul Islam</t>
        </is>
      </c>
      <c r="E1587" s="98" t="inlineStr">
        <is>
          <t>073-19-807</t>
        </is>
      </c>
      <c r="F1587" s="49">
        <f>IF((MID(E1587,5,2))="10","ENG",IF((MID(E1587,5,2))="11","BBA",IF((MID(E1587,5,2))="12","MBA(E)",IF((MID(E1587,5,2))="14","MBA",IF((MID(E1587,5,2))="15","CSE",IF((MID(E1587,5,2))="16","CIS",IF((MID(E1587,5,2))="17","MS-MIS",IF((MID(E1587,5,2))="18","B.COM",IF((MID(E1587,5,2))="19","ETE",IF((MID(E1587,5,2))="20","CS",IF((MID(E1587,5,2))="21","MA-ENG(P)",IF((MID(E1587,5,2))="22","MA-ENG(F)",IF((MID(E1587,5,2))="23","TE",IF((MID(E1587,5,2))="24","JMC",IF((MID(E1587,5,2))="25","MS-CSE",IF((MID(E1587,5,2))="26","LLB(H)",IF((MID(E1587,5,2))="27","BRE",IF((MID(E1587,5,2))="28","MSS-JMC",IF((MID(E1587,5,2))="29","PHARMACY",IF((MID(E1587,5,2))="30","ESDM",IF((MID(E1587,5,2))="31","MS-ETE",IF((MID(E1587,5,2))="32","MS-TE",IF((MID(E1587,5,2))="33","EEE",IF((MID(E1587,5,2))="34","NFE",IF((MID(E1587,5,2))="35","SWE",IF((MID(E1587,5,2))="36","LLB(P)",IF((MID(E1587,5,2))="37","LLM(Pre)",IF((MID(E1587,5,2))="38","LLM(F)",IF((MID(E1587,5,2))="39","ICT",IF((MID(E1587,5,2))="40","MTCA",IF((MID(E1587,5,2))="41","MS-PH",IF((MID(E1587,5,2))="42","ARCH",IF((MID(E1587,5,2))="43","THM",IF((MID(E1587,5,2))="44","MS-SWE",IF((MID(E1587,5,2))="45","ENTRE",IF((MID(E1587,5,2))="46","M-PHARM",IF((MID(E1587,5,2))="47","CIVIL-ENG",0)))))))))))))))))))))))))))))))))))))</f>
        <v/>
      </c>
      <c r="G1587" s="90">
        <f>IF((LEFT(E1587,3))="063","Fall-2006",IF((LEFT(E1587,3))="071","Spring-2007",IF((LEFT(E1587,3))="072","Summer-2007",IF((LEFT(E1587,3))="073","Fall-2007",IF((LEFT(E1587,3))="081","Spring-2008",IF((LEFT(E1587,3))="082","Summer-2008",IF((LEFT(E1587,3))="083","Fall-2008",IF((LEFT(E1587,3))="091","Spring-2009",IF((LEFT(E1587,3))="092","Summer-2009",IF((LEFT(E1587,3))="093","Fall-2009",IF((LEFT(E1587,3))="101","Spring-2010",IF((LEFT(E1587,3))="102","Summer-2010",IF((LEFT(E1587,3))="103","Fall-2010",IF((LEFT(E1587,3))="111","Spring-2011",IF((LEFT(E1587,3))="112","Summer-2011",IF((LEFT(E1587,3))="113","Fall-2011",IF((LEFT(E1587,3))="121","Spring-2012",IF((LEFT(E1587,3))="122","Summer-2012",IF((LEFT(E1587,3))="123","Fall-2012",IF((LEFT(E1587,3))="131","Spring-2013",IF((LEFT(E1587,3))="132","Summer-2013",IF((LEFT(E1587,3))="133","Fall-2013",IF((LEFT(E1587,3))="141","Spring-2014",IF((LEFT(E1587,3))="142","Summer-2014",IF((LEFT(E1587,3))="143","Fall-2014",0)))))))))))))))))))))))))</f>
        <v/>
      </c>
      <c r="H1587" s="77" t="inlineStr">
        <is>
          <t>Summer-2015</t>
        </is>
      </c>
      <c r="I1587" s="77" t="inlineStr">
        <is>
          <t>-</t>
        </is>
      </c>
      <c r="J1587" s="77" t="inlineStr">
        <is>
          <t>-</t>
        </is>
      </c>
      <c r="K1587" s="77" t="inlineStr">
        <is>
          <t>31-1/A, Azimpur Govt. Colony, Lalbag, Dhaka.</t>
        </is>
      </c>
      <c r="L1587" s="77" t="inlineStr">
        <is>
          <t>Vill-Indrakul, Post-Indrakul, Thana-Bauphal, Dist-Potuakhali.</t>
        </is>
      </c>
      <c r="M1587" s="101" t="n">
        <v>1716883565</v>
      </c>
      <c r="N1587" s="55" t="inlineStr">
        <is>
          <t>riponkhan.diu@gmail.com</t>
        </is>
      </c>
    </row>
    <row customHeight="1" ht="12.75" r="1588" s="161">
      <c r="A1588" s="84" t="n"/>
      <c r="B1588" s="85" t="n">
        <v>1591</v>
      </c>
      <c r="C1588" s="77" t="n"/>
      <c r="D1588" s="98" t="inlineStr">
        <is>
          <t>Md. Dalowar Hosen</t>
        </is>
      </c>
      <c r="E1588" s="98" t="inlineStr">
        <is>
          <t>111-19-1315</t>
        </is>
      </c>
      <c r="F1588" s="49">
        <f>IF((MID(E1588,5,2))="10","ENG",IF((MID(E1588,5,2))="11","BBA",IF((MID(E1588,5,2))="12","MBA(E)",IF((MID(E1588,5,2))="14","MBA",IF((MID(E1588,5,2))="15","CSE",IF((MID(E1588,5,2))="16","CIS",IF((MID(E1588,5,2))="17","MS-MIS",IF((MID(E1588,5,2))="18","B.COM",IF((MID(E1588,5,2))="19","ETE",IF((MID(E1588,5,2))="20","CS",IF((MID(E1588,5,2))="21","MA-ENG(P)",IF((MID(E1588,5,2))="22","MA-ENG(F)",IF((MID(E1588,5,2))="23","TE",IF((MID(E1588,5,2))="24","JMC",IF((MID(E1588,5,2))="25","MS-CSE",IF((MID(E1588,5,2))="26","LLB(H)",IF((MID(E1588,5,2))="27","BRE",IF((MID(E1588,5,2))="28","MSS-JMC",IF((MID(E1588,5,2))="29","PHARMACY",IF((MID(E1588,5,2))="30","ESDM",IF((MID(E1588,5,2))="31","MS-ETE",IF((MID(E1588,5,2))="32","MS-TE",IF((MID(E1588,5,2))="33","EEE",IF((MID(E1588,5,2))="34","NFE",IF((MID(E1588,5,2))="35","SWE",IF((MID(E1588,5,2))="36","LLB(P)",IF((MID(E1588,5,2))="37","LLM(Pre)",IF((MID(E1588,5,2))="38","LLM(F)",IF((MID(E1588,5,2))="39","ICT",IF((MID(E1588,5,2))="40","MTCA",IF((MID(E1588,5,2))="41","MS-PH",IF((MID(E1588,5,2))="42","ARCH",IF((MID(E1588,5,2))="43","THM",IF((MID(E1588,5,2))="44","MS-SWE",IF((MID(E1588,5,2))="45","ENTRE",IF((MID(E1588,5,2))="46","M-PHARM",IF((MID(E1588,5,2))="47","CIVIL-ENG",0)))))))))))))))))))))))))))))))))))))</f>
        <v/>
      </c>
      <c r="G1588" s="90">
        <f>IF((LEFT(E1588,3))="063","Fall-2006",IF((LEFT(E1588,3))="071","Spring-2007",IF((LEFT(E1588,3))="072","Summer-2007",IF((LEFT(E1588,3))="073","Fall-2007",IF((LEFT(E1588,3))="081","Spring-2008",IF((LEFT(E1588,3))="082","Summer-2008",IF((LEFT(E1588,3))="083","Fall-2008",IF((LEFT(E1588,3))="091","Spring-2009",IF((LEFT(E1588,3))="092","Summer-2009",IF((LEFT(E1588,3))="093","Fall-2009",IF((LEFT(E1588,3))="101","Spring-2010",IF((LEFT(E1588,3))="102","Summer-2010",IF((LEFT(E1588,3))="103","Fall-2010",IF((LEFT(E1588,3))="111","Spring-2011",IF((LEFT(E1588,3))="112","Summer-2011",IF((LEFT(E1588,3))="113","Fall-2011",IF((LEFT(E1588,3))="121","Spring-2012",IF((LEFT(E1588,3))="122","Summer-2012",IF((LEFT(E1588,3))="123","Fall-2012",IF((LEFT(E1588,3))="131","Spring-2013",IF((LEFT(E1588,3))="132","Summer-2013",IF((LEFT(E1588,3))="133","Fall-2013",IF((LEFT(E1588,3))="141","Spring-2014",IF((LEFT(E1588,3))="142","Summer-2014",IF((LEFT(E1588,3))="143","Fall-2014",0)))))))))))))))))))))))))</f>
        <v/>
      </c>
      <c r="H1588" s="77" t="inlineStr">
        <is>
          <t>Fall-2014</t>
        </is>
      </c>
      <c r="I1588" s="77" t="inlineStr">
        <is>
          <t>Drik ICT Ltd</t>
        </is>
      </c>
      <c r="J1588" s="77" t="inlineStr">
        <is>
          <t>Jr. Support Enginner</t>
        </is>
      </c>
      <c r="K1588" s="77" t="inlineStr">
        <is>
          <t>105/2, Shukrabad, Dhanmondi, Dhaka.</t>
        </is>
      </c>
      <c r="L1588" s="77" t="inlineStr">
        <is>
          <t>Khamur Vopola, Goreya, Thakurgaon.</t>
        </is>
      </c>
      <c r="M1588" s="101" t="n">
        <v>1723604383</v>
      </c>
      <c r="N1588" s="55" t="inlineStr">
        <is>
          <t>dalowar19-1315@diu.edu.bd</t>
        </is>
      </c>
    </row>
    <row customHeight="1" ht="12.75" r="1589" s="161">
      <c r="A1589" s="84" t="n"/>
      <c r="B1589" s="85" t="n">
        <v>1592</v>
      </c>
      <c r="C1589" s="77" t="n"/>
      <c r="D1589" s="98" t="inlineStr">
        <is>
          <t>Asma Ul Hosna</t>
        </is>
      </c>
      <c r="E1589" s="98" t="inlineStr">
        <is>
          <t>112-33-651</t>
        </is>
      </c>
      <c r="F1589" s="49">
        <f>IF((MID(E1589,5,2))="10","ENG",IF((MID(E1589,5,2))="11","BBA",IF((MID(E1589,5,2))="12","MBA(E)",IF((MID(E1589,5,2))="14","MBA",IF((MID(E1589,5,2))="15","CSE",IF((MID(E1589,5,2))="16","CIS",IF((MID(E1589,5,2))="17","MS-MIS",IF((MID(E1589,5,2))="18","B.COM",IF((MID(E1589,5,2))="19","ETE",IF((MID(E1589,5,2))="20","CS",IF((MID(E1589,5,2))="21","MA-ENG(P)",IF((MID(E1589,5,2))="22","MA-ENG(F)",IF((MID(E1589,5,2))="23","TE",IF((MID(E1589,5,2))="24","JMC",IF((MID(E1589,5,2))="25","MS-CSE",IF((MID(E1589,5,2))="26","LLB(H)",IF((MID(E1589,5,2))="27","BRE",IF((MID(E1589,5,2))="28","MSS-JMC",IF((MID(E1589,5,2))="29","PHARMACY",IF((MID(E1589,5,2))="30","ESDM",IF((MID(E1589,5,2))="31","MS-ETE",IF((MID(E1589,5,2))="32","MS-TE",IF((MID(E1589,5,2))="33","EEE",IF((MID(E1589,5,2))="34","NFE",IF((MID(E1589,5,2))="35","SWE",IF((MID(E1589,5,2))="36","LLB(P)",IF((MID(E1589,5,2))="37","LLM(Pre)",IF((MID(E1589,5,2))="38","LLM(F)",IF((MID(E1589,5,2))="39","ICT",IF((MID(E1589,5,2))="40","MTCA",IF((MID(E1589,5,2))="41","MS-PH",IF((MID(E1589,5,2))="42","ARCH",IF((MID(E1589,5,2))="43","THM",IF((MID(E1589,5,2))="44","MS-SWE",IF((MID(E1589,5,2))="45","ENTRE",IF((MID(E1589,5,2))="46","M-PHARM",IF((MID(E1589,5,2))="47","CIVIL-ENG",0)))))))))))))))))))))))))))))))))))))</f>
        <v/>
      </c>
      <c r="G1589" s="90">
        <f>IF((LEFT(E1589,3))="063","Fall-2006",IF((LEFT(E1589,3))="071","Spring-2007",IF((LEFT(E1589,3))="072","Summer-2007",IF((LEFT(E1589,3))="073","Fall-2007",IF((LEFT(E1589,3))="081","Spring-2008",IF((LEFT(E1589,3))="082","Summer-2008",IF((LEFT(E1589,3))="083","Fall-2008",IF((LEFT(E1589,3))="091","Spring-2009",IF((LEFT(E1589,3))="092","Summer-2009",IF((LEFT(E1589,3))="093","Fall-2009",IF((LEFT(E1589,3))="101","Spring-2010",IF((LEFT(E1589,3))="102","Summer-2010",IF((LEFT(E1589,3))="103","Fall-2010",IF((LEFT(E1589,3))="111","Spring-2011",IF((LEFT(E1589,3))="112","Summer-2011",IF((LEFT(E1589,3))="113","Fall-2011",IF((LEFT(E1589,3))="121","Spring-2012",IF((LEFT(E1589,3))="122","Summer-2012",IF((LEFT(E1589,3))="123","Fall-2012",IF((LEFT(E1589,3))="131","Spring-2013",IF((LEFT(E1589,3))="132","Summer-2013",IF((LEFT(E1589,3))="133","Fall-2013",IF((LEFT(E1589,3))="141","Spring-2014",IF((LEFT(E1589,3))="142","Summer-2014",IF((LEFT(E1589,3))="143","Fall-2014",0)))))))))))))))))))))))))</f>
        <v/>
      </c>
      <c r="H1589" s="77" t="inlineStr">
        <is>
          <t>Fall-2014</t>
        </is>
      </c>
      <c r="I1589" s="77" t="inlineStr">
        <is>
          <t>-</t>
        </is>
      </c>
      <c r="J1589" s="77" t="inlineStr">
        <is>
          <t>-</t>
        </is>
      </c>
      <c r="K1589" s="77" t="inlineStr">
        <is>
          <t>House No-211, Road No-11, Sector-12, Mirpur-12, Dhaka.</t>
        </is>
      </c>
      <c r="L1589" s="77" t="inlineStr">
        <is>
          <t>Jamalgonj Road(West) Side, Gouripara, Joypurhat.</t>
        </is>
      </c>
      <c r="M1589" s="101" t="n">
        <v>1940569269</v>
      </c>
      <c r="N1589" s="55" t="inlineStr">
        <is>
          <t>ullhosnaasma324@gamil.com</t>
        </is>
      </c>
    </row>
    <row customHeight="1" ht="12.75" r="1590" s="161">
      <c r="A1590" s="84" t="n"/>
      <c r="B1590" s="85" t="n">
        <v>1593</v>
      </c>
      <c r="C1590" s="77" t="n"/>
      <c r="D1590" s="98" t="inlineStr">
        <is>
          <t>Suvajit Halder</t>
        </is>
      </c>
      <c r="E1590" s="98" t="inlineStr">
        <is>
          <t>121-33-910</t>
        </is>
      </c>
      <c r="F1590" s="49">
        <f>IF((MID(E1590,5,2))="10","ENG",IF((MID(E1590,5,2))="11","BBA",IF((MID(E1590,5,2))="12","MBA(E)",IF((MID(E1590,5,2))="14","MBA",IF((MID(E1590,5,2))="15","CSE",IF((MID(E1590,5,2))="16","CIS",IF((MID(E1590,5,2))="17","MS-MIS",IF((MID(E1590,5,2))="18","B.COM",IF((MID(E1590,5,2))="19","ETE",IF((MID(E1590,5,2))="20","CS",IF((MID(E1590,5,2))="21","MA-ENG(P)",IF((MID(E1590,5,2))="22","MA-ENG(F)",IF((MID(E1590,5,2))="23","TE",IF((MID(E1590,5,2))="24","JMC",IF((MID(E1590,5,2))="25","MS-CSE",IF((MID(E1590,5,2))="26","LLB(H)",IF((MID(E1590,5,2))="27","BRE",IF((MID(E1590,5,2))="28","MSS-JMC",IF((MID(E1590,5,2))="29","PHARMACY",IF((MID(E1590,5,2))="30","ESDM",IF((MID(E1590,5,2))="31","MS-ETE",IF((MID(E1590,5,2))="32","MS-TE",IF((MID(E1590,5,2))="33","EEE",IF((MID(E1590,5,2))="34","NFE",IF((MID(E1590,5,2))="35","SWE",IF((MID(E1590,5,2))="36","LLB(P)",IF((MID(E1590,5,2))="37","LLM(Pre)",IF((MID(E1590,5,2))="38","LLM(F)",IF((MID(E1590,5,2))="39","ICT",IF((MID(E1590,5,2))="40","MTCA",IF((MID(E1590,5,2))="41","MS-PH",IF((MID(E1590,5,2))="42","ARCH",IF((MID(E1590,5,2))="43","THM",IF((MID(E1590,5,2))="44","MS-SWE",IF((MID(E1590,5,2))="45","ENTRE",IF((MID(E1590,5,2))="46","M-PHARM",IF((MID(E1590,5,2))="47","CIVIL-ENG",0)))))))))))))))))))))))))))))))))))))</f>
        <v/>
      </c>
      <c r="G1590" s="90">
        <f>IF((LEFT(E1590,3))="063","Fall-2006",IF((LEFT(E1590,3))="071","Spring-2007",IF((LEFT(E1590,3))="072","Summer-2007",IF((LEFT(E1590,3))="073","Fall-2007",IF((LEFT(E1590,3))="081","Spring-2008",IF((LEFT(E1590,3))="082","Summer-2008",IF((LEFT(E1590,3))="083","Fall-2008",IF((LEFT(E1590,3))="091","Spring-2009",IF((LEFT(E1590,3))="092","Summer-2009",IF((LEFT(E1590,3))="093","Fall-2009",IF((LEFT(E1590,3))="101","Spring-2010",IF((LEFT(E1590,3))="102","Summer-2010",IF((LEFT(E1590,3))="103","Fall-2010",IF((LEFT(E1590,3))="111","Spring-2011",IF((LEFT(E1590,3))="112","Summer-2011",IF((LEFT(E1590,3))="113","Fall-2011",IF((LEFT(E1590,3))="121","Spring-2012",IF((LEFT(E1590,3))="122","Summer-2012",IF((LEFT(E1590,3))="123","Fall-2012",IF((LEFT(E1590,3))="131","Spring-2013",IF((LEFT(E1590,3))="132","Summer-2013",IF((LEFT(E1590,3))="133","Fall-2013",IF((LEFT(E1590,3))="141","Spring-2014",IF((LEFT(E1590,3))="142","Summer-2014",IF((LEFT(E1590,3))="143","Fall-2014",0)))))))))))))))))))))))))</f>
        <v/>
      </c>
      <c r="H1590" s="77" t="inlineStr">
        <is>
          <t>-</t>
        </is>
      </c>
      <c r="I1590" s="77" t="inlineStr">
        <is>
          <t>-</t>
        </is>
      </c>
      <c r="J1590" s="77" t="inlineStr">
        <is>
          <t>Assistant Programer and Maintanance Engineer.</t>
        </is>
      </c>
      <c r="K1590" s="77" t="inlineStr">
        <is>
          <t>House No-37/22/7, Middle Pike Para, Anser Camp, Mirpur-1, Dhaka-1216.</t>
        </is>
      </c>
      <c r="L1590" s="77" t="inlineStr">
        <is>
          <t>Vill-North Joypur, Post-Sreeramkathi, Thana-Najirpur, Dist-Dinajpur.</t>
        </is>
      </c>
      <c r="M1590" s="101" t="n">
        <v>1714808845</v>
      </c>
      <c r="N1590" s="55" t="inlineStr">
        <is>
          <t>jit.suvo2000@gmail.com</t>
        </is>
      </c>
    </row>
    <row customHeight="1" ht="12.75" r="1591" s="161">
      <c r="A1591" s="84" t="n"/>
      <c r="B1591" s="85" t="n">
        <v>1594</v>
      </c>
      <c r="C1591" s="77" t="n"/>
      <c r="D1591" s="98" t="inlineStr">
        <is>
          <t>Shimul Barua</t>
        </is>
      </c>
      <c r="E1591" s="98" t="inlineStr">
        <is>
          <t>122-15-1870</t>
        </is>
      </c>
      <c r="F1591" s="49">
        <f>IF((MID(E1591,5,2))="10","ENG",IF((MID(E1591,5,2))="11","BBA",IF((MID(E1591,5,2))="12","MBA(E)",IF((MID(E1591,5,2))="14","MBA",IF((MID(E1591,5,2))="15","CSE",IF((MID(E1591,5,2))="16","CIS",IF((MID(E1591,5,2))="17","MS-MIS",IF((MID(E1591,5,2))="18","B.COM",IF((MID(E1591,5,2))="19","ETE",IF((MID(E1591,5,2))="20","CS",IF((MID(E1591,5,2))="21","MA-ENG(P)",IF((MID(E1591,5,2))="22","MA-ENG(F)",IF((MID(E1591,5,2))="23","TE",IF((MID(E1591,5,2))="24","JMC",IF((MID(E1591,5,2))="25","MS-CSE",IF((MID(E1591,5,2))="26","LLB(H)",IF((MID(E1591,5,2))="27","BRE",IF((MID(E1591,5,2))="28","MSS-JMC",IF((MID(E1591,5,2))="29","PHARMACY",IF((MID(E1591,5,2))="30","ESDM",IF((MID(E1591,5,2))="31","MS-ETE",IF((MID(E1591,5,2))="32","MS-TE",IF((MID(E1591,5,2))="33","EEE",IF((MID(E1591,5,2))="34","NFE",IF((MID(E1591,5,2))="35","SWE",IF((MID(E1591,5,2))="36","LLB(P)",IF((MID(E1591,5,2))="37","LLM(Pre)",IF((MID(E1591,5,2))="38","LLM(F)",IF((MID(E1591,5,2))="39","ICT",IF((MID(E1591,5,2))="40","MTCA",IF((MID(E1591,5,2))="41","MS-PH",IF((MID(E1591,5,2))="42","ARCH",IF((MID(E1591,5,2))="43","THM",IF((MID(E1591,5,2))="44","MS-SWE",IF((MID(E1591,5,2))="45","ENTRE",IF((MID(E1591,5,2))="46","M-PHARM",IF((MID(E1591,5,2))="47","CIVIL-ENG",0)))))))))))))))))))))))))))))))))))))</f>
        <v/>
      </c>
      <c r="G1591" s="90">
        <f>IF((LEFT(E1591,3))="063","Fall-2006",IF((LEFT(E1591,3))="071","Spring-2007",IF((LEFT(E1591,3))="072","Summer-2007",IF((LEFT(E1591,3))="073","Fall-2007",IF((LEFT(E1591,3))="081","Spring-2008",IF((LEFT(E1591,3))="082","Summer-2008",IF((LEFT(E1591,3))="083","Fall-2008",IF((LEFT(E1591,3))="091","Spring-2009",IF((LEFT(E1591,3))="092","Summer-2009",IF((LEFT(E1591,3))="093","Fall-2009",IF((LEFT(E1591,3))="101","Spring-2010",IF((LEFT(E1591,3))="102","Summer-2010",IF((LEFT(E1591,3))="103","Fall-2010",IF((LEFT(E1591,3))="111","Spring-2011",IF((LEFT(E1591,3))="112","Summer-2011",IF((LEFT(E1591,3))="113","Fall-2011",IF((LEFT(E1591,3))="121","Spring-2012",IF((LEFT(E1591,3))="122","Summer-2012",IF((LEFT(E1591,3))="123","Fall-2012",IF((LEFT(E1591,3))="131","Spring-2013",IF((LEFT(E1591,3))="132","Summer-2013",IF((LEFT(E1591,3))="133","Fall-2013",IF((LEFT(E1591,3))="141","Spring-2014",IF((LEFT(E1591,3))="142","Summer-2014",IF((LEFT(E1591,3))="143","Fall-2014",0)))))))))))))))))))))))))</f>
        <v/>
      </c>
      <c r="H1591" s="77" t="inlineStr">
        <is>
          <t>Spring-2015</t>
        </is>
      </c>
      <c r="I1591" s="77" t="inlineStr">
        <is>
          <t>-</t>
        </is>
      </c>
      <c r="J1591" s="77" t="inlineStr">
        <is>
          <t>-</t>
        </is>
      </c>
      <c r="K1591" s="77" t="inlineStr">
        <is>
          <t>-</t>
        </is>
      </c>
      <c r="L1591" s="77" t="inlineStr">
        <is>
          <t>Vill-Middle Pomera, Post-Momera, Rangunia, Thana-Rangunia, Dist-Chittagong.</t>
        </is>
      </c>
      <c r="M1591" s="101" t="n">
        <v>1830151954</v>
      </c>
      <c r="N1591" s="55" t="inlineStr">
        <is>
          <t>shimulbarua6@gmail.com</t>
        </is>
      </c>
    </row>
    <row customHeight="1" ht="12.75" r="1592" s="161">
      <c r="A1592" s="84" t="n"/>
      <c r="B1592" s="85" t="n">
        <v>1595</v>
      </c>
      <c r="C1592" s="77" t="n"/>
      <c r="D1592" s="98" t="inlineStr">
        <is>
          <t>Md. Shafirul Islam</t>
        </is>
      </c>
      <c r="E1592" s="98" t="inlineStr">
        <is>
          <t>122-15-1929</t>
        </is>
      </c>
      <c r="F1592" s="49">
        <f>IF((MID(E1592,5,2))="10","ENG",IF((MID(E1592,5,2))="11","BBA",IF((MID(E1592,5,2))="12","MBA(E)",IF((MID(E1592,5,2))="14","MBA",IF((MID(E1592,5,2))="15","CSE",IF((MID(E1592,5,2))="16","CIS",IF((MID(E1592,5,2))="17","MS-MIS",IF((MID(E1592,5,2))="18","B.COM",IF((MID(E1592,5,2))="19","ETE",IF((MID(E1592,5,2))="20","CS",IF((MID(E1592,5,2))="21","MA-ENG(P)",IF((MID(E1592,5,2))="22","MA-ENG(F)",IF((MID(E1592,5,2))="23","TE",IF((MID(E1592,5,2))="24","JMC",IF((MID(E1592,5,2))="25","MS-CSE",IF((MID(E1592,5,2))="26","LLB(H)",IF((MID(E1592,5,2))="27","BRE",IF((MID(E1592,5,2))="28","MSS-JMC",IF((MID(E1592,5,2))="29","PHARMACY",IF((MID(E1592,5,2))="30","ESDM",IF((MID(E1592,5,2))="31","MS-ETE",IF((MID(E1592,5,2))="32","MS-TE",IF((MID(E1592,5,2))="33","EEE",IF((MID(E1592,5,2))="34","NFE",IF((MID(E1592,5,2))="35","SWE",IF((MID(E1592,5,2))="36","LLB(P)",IF((MID(E1592,5,2))="37","LLM(Pre)",IF((MID(E1592,5,2))="38","LLM(F)",IF((MID(E1592,5,2))="39","ICT",IF((MID(E1592,5,2))="40","MTCA",IF((MID(E1592,5,2))="41","MS-PH",IF((MID(E1592,5,2))="42","ARCH",IF((MID(E1592,5,2))="43","THM",IF((MID(E1592,5,2))="44","MS-SWE",IF((MID(E1592,5,2))="45","ENTRE",IF((MID(E1592,5,2))="46","M-PHARM",IF((MID(E1592,5,2))="47","CIVIL-ENG",0)))))))))))))))))))))))))))))))))))))</f>
        <v/>
      </c>
      <c r="G1592" s="90">
        <f>IF((LEFT(E1592,3))="063","Fall-2006",IF((LEFT(E1592,3))="071","Spring-2007",IF((LEFT(E1592,3))="072","Summer-2007",IF((LEFT(E1592,3))="073","Fall-2007",IF((LEFT(E1592,3))="081","Spring-2008",IF((LEFT(E1592,3))="082","Summer-2008",IF((LEFT(E1592,3))="083","Fall-2008",IF((LEFT(E1592,3))="091","Spring-2009",IF((LEFT(E1592,3))="092","Summer-2009",IF((LEFT(E1592,3))="093","Fall-2009",IF((LEFT(E1592,3))="101","Spring-2010",IF((LEFT(E1592,3))="102","Summer-2010",IF((LEFT(E1592,3))="103","Fall-2010",IF((LEFT(E1592,3))="111","Spring-2011",IF((LEFT(E1592,3))="112","Summer-2011",IF((LEFT(E1592,3))="113","Fall-2011",IF((LEFT(E1592,3))="121","Spring-2012",IF((LEFT(E1592,3))="122","Summer-2012",IF((LEFT(E1592,3))="123","Fall-2012",IF((LEFT(E1592,3))="131","Spring-2013",IF((LEFT(E1592,3))="132","Summer-2013",IF((LEFT(E1592,3))="133","Fall-2013",IF((LEFT(E1592,3))="141","Spring-2014",IF((LEFT(E1592,3))="142","Summer-2014",IF((LEFT(E1592,3))="143","Fall-2014",0)))))))))))))))))))))))))</f>
        <v/>
      </c>
      <c r="H1592" s="77" t="inlineStr">
        <is>
          <t>Spring-2015</t>
        </is>
      </c>
      <c r="I1592" s="77" t="inlineStr">
        <is>
          <t>-</t>
        </is>
      </c>
      <c r="J1592" s="77" t="inlineStr">
        <is>
          <t>-</t>
        </is>
      </c>
      <c r="K1592" s="77" t="inlineStr">
        <is>
          <t>Vill-Khopi Southpara, Post-Jamirbariya, Thana-Gabtoly, Dist-Bogra.</t>
        </is>
      </c>
      <c r="L1592" s="77" t="inlineStr">
        <is>
          <t>Vill-Khopi Southpara, Post-Jamirbariya, Thana-Gabtoly, Dist-Bogra.</t>
        </is>
      </c>
      <c r="M1592" s="101" t="n">
        <v>1728004076</v>
      </c>
      <c r="N1592" s="55">
        <f>HYPERLINK("mailto:nazmul2089@gmail.com","golam.rob@hretech.net")</f>
        <v/>
      </c>
    </row>
    <row customHeight="1" ht="12.75" r="1593" s="161">
      <c r="A1593" s="84" t="n"/>
      <c r="B1593" s="85" t="n">
        <v>1596</v>
      </c>
      <c r="C1593" s="77" t="n"/>
      <c r="D1593" s="98" t="inlineStr">
        <is>
          <t>Khaled Bin Al Wadud Bin Haider</t>
        </is>
      </c>
      <c r="E1593" s="98" t="inlineStr">
        <is>
          <t>122-15-1947</t>
        </is>
      </c>
      <c r="F1593" s="49">
        <f>IF((MID(E1593,5,2))="10","ENG",IF((MID(E1593,5,2))="11","BBA",IF((MID(E1593,5,2))="12","MBA(E)",IF((MID(E1593,5,2))="14","MBA",IF((MID(E1593,5,2))="15","CSE",IF((MID(E1593,5,2))="16","CIS",IF((MID(E1593,5,2))="17","MS-MIS",IF((MID(E1593,5,2))="18","B.COM",IF((MID(E1593,5,2))="19","ETE",IF((MID(E1593,5,2))="20","CS",IF((MID(E1593,5,2))="21","MA-ENG(P)",IF((MID(E1593,5,2))="22","MA-ENG(F)",IF((MID(E1593,5,2))="23","TE",IF((MID(E1593,5,2))="24","JMC",IF((MID(E1593,5,2))="25","MS-CSE",IF((MID(E1593,5,2))="26","LLB(H)",IF((MID(E1593,5,2))="27","BRE",IF((MID(E1593,5,2))="28","MSS-JMC",IF((MID(E1593,5,2))="29","PHARMACY",IF((MID(E1593,5,2))="30","ESDM",IF((MID(E1593,5,2))="31","MS-ETE",IF((MID(E1593,5,2))="32","MS-TE",IF((MID(E1593,5,2))="33","EEE",IF((MID(E1593,5,2))="34","NFE",IF((MID(E1593,5,2))="35","SWE",IF((MID(E1593,5,2))="36","LLB(P)",IF((MID(E1593,5,2))="37","LLM(Pre)",IF((MID(E1593,5,2))="38","LLM(F)",IF((MID(E1593,5,2))="39","ICT",IF((MID(E1593,5,2))="40","MTCA",IF((MID(E1593,5,2))="41","MS-PH",IF((MID(E1593,5,2))="42","ARCH",IF((MID(E1593,5,2))="43","THM",IF((MID(E1593,5,2))="44","MS-SWE",IF((MID(E1593,5,2))="45","ENTRE",IF((MID(E1593,5,2))="46","M-PHARM",IF((MID(E1593,5,2))="47","CIVIL-ENG",0)))))))))))))))))))))))))))))))))))))</f>
        <v/>
      </c>
      <c r="G1593" s="90">
        <f>IF((LEFT(E1593,3))="063","Fall-2006",IF((LEFT(E1593,3))="071","Spring-2007",IF((LEFT(E1593,3))="072","Summer-2007",IF((LEFT(E1593,3))="073","Fall-2007",IF((LEFT(E1593,3))="081","Spring-2008",IF((LEFT(E1593,3))="082","Summer-2008",IF((LEFT(E1593,3))="083","Fall-2008",IF((LEFT(E1593,3))="091","Spring-2009",IF((LEFT(E1593,3))="092","Summer-2009",IF((LEFT(E1593,3))="093","Fall-2009",IF((LEFT(E1593,3))="101","Spring-2010",IF((LEFT(E1593,3))="102","Summer-2010",IF((LEFT(E1593,3))="103","Fall-2010",IF((LEFT(E1593,3))="111","Spring-2011",IF((LEFT(E1593,3))="112","Summer-2011",IF((LEFT(E1593,3))="113","Fall-2011",IF((LEFT(E1593,3))="121","Spring-2012",IF((LEFT(E1593,3))="122","Summer-2012",IF((LEFT(E1593,3))="123","Fall-2012",IF((LEFT(E1593,3))="131","Spring-2013",IF((LEFT(E1593,3))="132","Summer-2013",IF((LEFT(E1593,3))="133","Fall-2013",IF((LEFT(E1593,3))="141","Spring-2014",IF((LEFT(E1593,3))="142","Summer-2014",IF((LEFT(E1593,3))="143","Fall-2014",0)))))))))))))))))))))))))</f>
        <v/>
      </c>
      <c r="H1593" s="77" t="inlineStr">
        <is>
          <t>Spring-2015</t>
        </is>
      </c>
      <c r="I1593" s="77" t="inlineStr">
        <is>
          <t>-</t>
        </is>
      </c>
      <c r="J1593" s="77" t="inlineStr">
        <is>
          <t>-</t>
        </is>
      </c>
      <c r="K1593" s="77" t="inlineStr">
        <is>
          <t>House No-64/2A, Block-A, Chowdhury Nagar R/A, West Nasirabad, Chittagong.</t>
        </is>
      </c>
      <c r="L1593" s="77" t="inlineStr">
        <is>
          <t>House No-1090, Professor Para, Toragor, Thana-Hajigonj, Dist-Chandpur.</t>
        </is>
      </c>
      <c r="M1593" s="101" t="n">
        <v>1931775524</v>
      </c>
      <c r="N1593" s="55" t="inlineStr">
        <is>
          <t>khaliddhali@gmail.com</t>
        </is>
      </c>
    </row>
    <row customHeight="1" ht="12.75" r="1594" s="161">
      <c r="A1594" s="84" t="n"/>
      <c r="B1594" s="85" t="n">
        <v>1597</v>
      </c>
      <c r="C1594" s="77" t="n"/>
      <c r="D1594" s="98" t="inlineStr">
        <is>
          <t>Md. Ismail Hossain</t>
        </is>
      </c>
      <c r="E1594" s="98" t="inlineStr">
        <is>
          <t>122-15-1920</t>
        </is>
      </c>
      <c r="F1594" s="49">
        <f>IF((MID(E1594,5,2))="10","ENG",IF((MID(E1594,5,2))="11","BBA",IF((MID(E1594,5,2))="12","MBA(E)",IF((MID(E1594,5,2))="14","MBA",IF((MID(E1594,5,2))="15","CSE",IF((MID(E1594,5,2))="16","CIS",IF((MID(E1594,5,2))="17","MS-MIS",IF((MID(E1594,5,2))="18","B.COM",IF((MID(E1594,5,2))="19","ETE",IF((MID(E1594,5,2))="20","CS",IF((MID(E1594,5,2))="21","MA-ENG(P)",IF((MID(E1594,5,2))="22","MA-ENG(F)",IF((MID(E1594,5,2))="23","TE",IF((MID(E1594,5,2))="24","JMC",IF((MID(E1594,5,2))="25","MS-CSE",IF((MID(E1594,5,2))="26","LLB(H)",IF((MID(E1594,5,2))="27","BRE",IF((MID(E1594,5,2))="28","MSS-JMC",IF((MID(E1594,5,2))="29","PHARMACY",IF((MID(E1594,5,2))="30","ESDM",IF((MID(E1594,5,2))="31","MS-ETE",IF((MID(E1594,5,2))="32","MS-TE",IF((MID(E1594,5,2))="33","EEE",IF((MID(E1594,5,2))="34","NFE",IF((MID(E1594,5,2))="35","SWE",IF((MID(E1594,5,2))="36","LLB(P)",IF((MID(E1594,5,2))="37","LLM(Pre)",IF((MID(E1594,5,2))="38","LLM(F)",IF((MID(E1594,5,2))="39","ICT",IF((MID(E1594,5,2))="40","MTCA",IF((MID(E1594,5,2))="41","MS-PH",IF((MID(E1594,5,2))="42","ARCH",IF((MID(E1594,5,2))="43","THM",IF((MID(E1594,5,2))="44","MS-SWE",IF((MID(E1594,5,2))="45","ENTRE",IF((MID(E1594,5,2))="46","M-PHARM",IF((MID(E1594,5,2))="47","CIVIL-ENG",0)))))))))))))))))))))))))))))))))))))</f>
        <v/>
      </c>
      <c r="G1594" s="90">
        <f>IF((LEFT(E1594,3))="063","Fall-2006",IF((LEFT(E1594,3))="071","Spring-2007",IF((LEFT(E1594,3))="072","Summer-2007",IF((LEFT(E1594,3))="073","Fall-2007",IF((LEFT(E1594,3))="081","Spring-2008",IF((LEFT(E1594,3))="082","Summer-2008",IF((LEFT(E1594,3))="083","Fall-2008",IF((LEFT(E1594,3))="091","Spring-2009",IF((LEFT(E1594,3))="092","Summer-2009",IF((LEFT(E1594,3))="093","Fall-2009",IF((LEFT(E1594,3))="101","Spring-2010",IF((LEFT(E1594,3))="102","Summer-2010",IF((LEFT(E1594,3))="103","Fall-2010",IF((LEFT(E1594,3))="111","Spring-2011",IF((LEFT(E1594,3))="112","Summer-2011",IF((LEFT(E1594,3))="113","Fall-2011",IF((LEFT(E1594,3))="121","Spring-2012",IF((LEFT(E1594,3))="122","Summer-2012",IF((LEFT(E1594,3))="123","Fall-2012",IF((LEFT(E1594,3))="131","Spring-2013",IF((LEFT(E1594,3))="132","Summer-2013",IF((LEFT(E1594,3))="133","Fall-2013",IF((LEFT(E1594,3))="141","Spring-2014",IF((LEFT(E1594,3))="142","Summer-2014",IF((LEFT(E1594,3))="143","Fall-2014",0)))))))))))))))))))))))))</f>
        <v/>
      </c>
      <c r="H1594" s="77" t="inlineStr">
        <is>
          <t>Spring-2015</t>
        </is>
      </c>
      <c r="I1594" s="77" t="inlineStr">
        <is>
          <t>ACI Logistic Ltd</t>
        </is>
      </c>
      <c r="J1594" s="77" t="inlineStr">
        <is>
          <t>Customer Relationship Manager.</t>
        </is>
      </c>
      <c r="K1594" s="77" t="inlineStr">
        <is>
          <t>81/2, G-nat Goli Motijheel, Dhaka-1000</t>
        </is>
      </c>
      <c r="L1594" s="77" t="inlineStr">
        <is>
          <t>Vill-Chandanpur, Post-Chandanpur, Thana-Kalaroea, Dist-Sathkhira.</t>
        </is>
      </c>
      <c r="M1594" s="101" t="n">
        <v>1719915103</v>
      </c>
      <c r="N1594" s="55" t="inlineStr">
        <is>
          <t>ismailfan3@gmial.com</t>
        </is>
      </c>
    </row>
    <row customHeight="1" ht="12.75" r="1595" s="161">
      <c r="A1595" s="84" t="n"/>
      <c r="B1595" s="85" t="n">
        <v>1598</v>
      </c>
      <c r="C1595" s="77" t="n"/>
      <c r="D1595" s="98" t="inlineStr">
        <is>
          <t>Mohammed Belayet Hossain</t>
        </is>
      </c>
      <c r="E1595" s="98" t="inlineStr">
        <is>
          <t>132-25-324</t>
        </is>
      </c>
      <c r="F1595" s="49">
        <f>IF((MID(E1595,5,2))="10","ENG",IF((MID(E1595,5,2))="11","BBA",IF((MID(E1595,5,2))="12","MBA(E)",IF((MID(E1595,5,2))="14","MBA",IF((MID(E1595,5,2))="15","CSE",IF((MID(E1595,5,2))="16","CIS",IF((MID(E1595,5,2))="17","MS-MIS",IF((MID(E1595,5,2))="18","B.COM",IF((MID(E1595,5,2))="19","ETE",IF((MID(E1595,5,2))="20","CS",IF((MID(E1595,5,2))="21","MA-ENG(P)",IF((MID(E1595,5,2))="22","MA-ENG(F)",IF((MID(E1595,5,2))="23","TE",IF((MID(E1595,5,2))="24","JMC",IF((MID(E1595,5,2))="25","MS-CSE",IF((MID(E1595,5,2))="26","LLB(H)",IF((MID(E1595,5,2))="27","BRE",IF((MID(E1595,5,2))="28","MSS-JMC",IF((MID(E1595,5,2))="29","PHARMACY",IF((MID(E1595,5,2))="30","ESDM",IF((MID(E1595,5,2))="31","MS-ETE",IF((MID(E1595,5,2))="32","MS-TE",IF((MID(E1595,5,2))="33","EEE",IF((MID(E1595,5,2))="34","NFE",IF((MID(E1595,5,2))="35","SWE",IF((MID(E1595,5,2))="36","LLB(P)",IF((MID(E1595,5,2))="37","LLM(Pre)",IF((MID(E1595,5,2))="38","LLM(F)",IF((MID(E1595,5,2))="39","ICT",IF((MID(E1595,5,2))="40","MTCA",IF((MID(E1595,5,2))="41","MS-PH",IF((MID(E1595,5,2))="42","ARCH",IF((MID(E1595,5,2))="43","THM",IF((MID(E1595,5,2))="44","MS-SWE",IF((MID(E1595,5,2))="45","ENTRE",IF((MID(E1595,5,2))="46","M-PHARM",IF((MID(E1595,5,2))="47","CIVIL-ENG",0)))))))))))))))))))))))))))))))))))))</f>
        <v/>
      </c>
      <c r="G1595" s="90">
        <f>IF((LEFT(E1595,3))="063","Fall-2006",IF((LEFT(E1595,3))="071","Spring-2007",IF((LEFT(E1595,3))="072","Summer-2007",IF((LEFT(E1595,3))="073","Fall-2007",IF((LEFT(E1595,3))="081","Spring-2008",IF((LEFT(E1595,3))="082","Summer-2008",IF((LEFT(E1595,3))="083","Fall-2008",IF((LEFT(E1595,3))="091","Spring-2009",IF((LEFT(E1595,3))="092","Summer-2009",IF((LEFT(E1595,3))="093","Fall-2009",IF((LEFT(E1595,3))="101","Spring-2010",IF((LEFT(E1595,3))="102","Summer-2010",IF((LEFT(E1595,3))="103","Fall-2010",IF((LEFT(E1595,3))="111","Spring-2011",IF((LEFT(E1595,3))="112","Summer-2011",IF((LEFT(E1595,3))="113","Fall-2011",IF((LEFT(E1595,3))="121","Spring-2012",IF((LEFT(E1595,3))="122","Summer-2012",IF((LEFT(E1595,3))="123","Fall-2012",IF((LEFT(E1595,3))="131","Spring-2013",IF((LEFT(E1595,3))="132","Summer-2013",IF((LEFT(E1595,3))="133","Fall-2013",IF((LEFT(E1595,3))="141","Spring-2014",IF((LEFT(E1595,3))="142","Summer-2014",IF((LEFT(E1595,3))="143","Fall-2014",0)))))))))))))))))))))))))</f>
        <v/>
      </c>
      <c r="H1595" s="77" t="inlineStr">
        <is>
          <t>-</t>
        </is>
      </c>
      <c r="I1595" s="77" t="inlineStr">
        <is>
          <t>Gemcon Food and Agricultur Pbt Ltd.</t>
        </is>
      </c>
      <c r="J1595" s="108" t="inlineStr">
        <is>
          <t>Executive IT</t>
        </is>
      </c>
      <c r="K1595" s="77" t="inlineStr">
        <is>
          <t>41/7, Block-C, Road No-04, Chand Housing Mohammdpur, Dhaka.</t>
        </is>
      </c>
      <c r="L1595" s="77" t="inlineStr">
        <is>
          <t>Joynal Abdin Memberbari, Post-Atim Khana Bazar, Thana-Dagon Bhuiyan, Feni.</t>
        </is>
      </c>
      <c r="M1595" s="101" t="n">
        <v>1715215627</v>
      </c>
      <c r="N1595" s="55" t="inlineStr">
        <is>
          <t>parvez.icst@gmail.com</t>
        </is>
      </c>
    </row>
    <row customHeight="1" ht="12.75" r="1596" s="161">
      <c r="A1596" s="84" t="n"/>
      <c r="B1596" s="85" t="n">
        <v>1599</v>
      </c>
      <c r="C1596" s="77" t="n"/>
      <c r="D1596" s="98" t="inlineStr">
        <is>
          <t>Ibti Hal Kader</t>
        </is>
      </c>
      <c r="E1596" s="98" t="inlineStr">
        <is>
          <t>111-33-383</t>
        </is>
      </c>
      <c r="F1596" s="49">
        <f>IF((MID(E1596,5,2))="10","ENG",IF((MID(E1596,5,2))="11","BBA",IF((MID(E1596,5,2))="12","MBA(E)",IF((MID(E1596,5,2))="14","MBA",IF((MID(E1596,5,2))="15","CSE",IF((MID(E1596,5,2))="16","CIS",IF((MID(E1596,5,2))="17","MS-MIS",IF((MID(E1596,5,2))="18","B.COM",IF((MID(E1596,5,2))="19","ETE",IF((MID(E1596,5,2))="20","CS",IF((MID(E1596,5,2))="21","MA-ENG(P)",IF((MID(E1596,5,2))="22","MA-ENG(F)",IF((MID(E1596,5,2))="23","TE",IF((MID(E1596,5,2))="24","JMC",IF((MID(E1596,5,2))="25","MS-CSE",IF((MID(E1596,5,2))="26","LLB(H)",IF((MID(E1596,5,2))="27","BRE",IF((MID(E1596,5,2))="28","MSS-JMC",IF((MID(E1596,5,2))="29","PHARMACY",IF((MID(E1596,5,2))="30","ESDM",IF((MID(E1596,5,2))="31","MS-ETE",IF((MID(E1596,5,2))="32","MS-TE",IF((MID(E1596,5,2))="33","EEE",IF((MID(E1596,5,2))="34","NFE",IF((MID(E1596,5,2))="35","SWE",IF((MID(E1596,5,2))="36","LLB(P)",IF((MID(E1596,5,2))="37","LLM(Pre)",IF((MID(E1596,5,2))="38","LLM(F)",IF((MID(E1596,5,2))="39","ICT",IF((MID(E1596,5,2))="40","MTCA",IF((MID(E1596,5,2))="41","MS-PH",IF((MID(E1596,5,2))="42","ARCH",IF((MID(E1596,5,2))="43","THM",IF((MID(E1596,5,2))="44","MS-SWE",IF((MID(E1596,5,2))="45","ENTRE",IF((MID(E1596,5,2))="46","M-PHARM",IF((MID(E1596,5,2))="47","CIVIL-ENG",0)))))))))))))))))))))))))))))))))))))</f>
        <v/>
      </c>
      <c r="G1596" s="90">
        <f>IF((LEFT(E1596,3))="063","Fall-2006",IF((LEFT(E1596,3))="071","Spring-2007",IF((LEFT(E1596,3))="072","Summer-2007",IF((LEFT(E1596,3))="073","Fall-2007",IF((LEFT(E1596,3))="081","Spring-2008",IF((LEFT(E1596,3))="082","Summer-2008",IF((LEFT(E1596,3))="083","Fall-2008",IF((LEFT(E1596,3))="091","Spring-2009",IF((LEFT(E1596,3))="092","Summer-2009",IF((LEFT(E1596,3))="093","Fall-2009",IF((LEFT(E1596,3))="101","Spring-2010",IF((LEFT(E1596,3))="102","Summer-2010",IF((LEFT(E1596,3))="103","Fall-2010",IF((LEFT(E1596,3))="111","Spring-2011",IF((LEFT(E1596,3))="112","Summer-2011",IF((LEFT(E1596,3))="113","Fall-2011",IF((LEFT(E1596,3))="121","Spring-2012",IF((LEFT(E1596,3))="122","Summer-2012",IF((LEFT(E1596,3))="123","Fall-2012",IF((LEFT(E1596,3))="131","Spring-2013",IF((LEFT(E1596,3))="132","Summer-2013",IF((LEFT(E1596,3))="133","Fall-2013",IF((LEFT(E1596,3))="141","Spring-2014",IF((LEFT(E1596,3))="142","Summer-2014",IF((LEFT(E1596,3))="143","Fall-2014",0)))))))))))))))))))))))))</f>
        <v/>
      </c>
      <c r="H1596" s="77" t="inlineStr">
        <is>
          <t>Summer-2015</t>
        </is>
      </c>
      <c r="I1596" s="77" t="inlineStr">
        <is>
          <t>-</t>
        </is>
      </c>
      <c r="J1596" s="77" t="inlineStr">
        <is>
          <t>-</t>
        </is>
      </c>
      <c r="K1596" s="77" t="inlineStr">
        <is>
          <t>Mohammadpur Housing Society, Road No-06, House No-246.</t>
        </is>
      </c>
      <c r="L1596" s="77" t="inlineStr">
        <is>
          <t>Polytechnic collage Road, Jessore.</t>
        </is>
      </c>
      <c r="M1596" s="101" t="n">
        <v>1686514955</v>
      </c>
      <c r="N1596" s="55" t="inlineStr">
        <is>
          <t>intinabil4@gmail.com</t>
        </is>
      </c>
    </row>
    <row customHeight="1" ht="12.75" r="1597" s="161">
      <c r="A1597" s="84" t="n"/>
      <c r="B1597" s="85" t="n">
        <v>1600</v>
      </c>
      <c r="C1597" s="77" t="n"/>
      <c r="D1597" s="96" t="inlineStr">
        <is>
          <t xml:space="preserve">Fahmida Monira  </t>
        </is>
      </c>
      <c r="E1597" s="98" t="inlineStr">
        <is>
          <t>112-26-251</t>
        </is>
      </c>
      <c r="F1597" s="49">
        <f>IF((MID(E1597,5,2))="10","ENG",IF((MID(E1597,5,2))="11","BBA",IF((MID(E1597,5,2))="12","MBA(E)",IF((MID(E1597,5,2))="14","MBA",IF((MID(E1597,5,2))="15","CSE",IF((MID(E1597,5,2))="16","CIS",IF((MID(E1597,5,2))="17","MS-MIS",IF((MID(E1597,5,2))="18","B.COM",IF((MID(E1597,5,2))="19","ETE",IF((MID(E1597,5,2))="20","CS",IF((MID(E1597,5,2))="21","MA-ENG(P)",IF((MID(E1597,5,2))="22","MA-ENG(F)",IF((MID(E1597,5,2))="23","TE",IF((MID(E1597,5,2))="24","JMC",IF((MID(E1597,5,2))="25","MS-CSE",IF((MID(E1597,5,2))="26","LLB(H)",IF((MID(E1597,5,2))="27","BRE",IF((MID(E1597,5,2))="28","MSS-JMC",IF((MID(E1597,5,2))="29","PHARMACY",IF((MID(E1597,5,2))="30","ESDM",IF((MID(E1597,5,2))="31","MS-ETE",IF((MID(E1597,5,2))="32","MS-TE",IF((MID(E1597,5,2))="33","EEE",IF((MID(E1597,5,2))="34","NFE",IF((MID(E1597,5,2))="35","SWE",IF((MID(E1597,5,2))="36","LLB(P)",IF((MID(E1597,5,2))="37","LLM(Pre)",IF((MID(E1597,5,2))="38","LLM(F)",IF((MID(E1597,5,2))="39","ICT",IF((MID(E1597,5,2))="40","MTCA",IF((MID(E1597,5,2))="41","MS-PH",IF((MID(E1597,5,2))="42","ARCH",IF((MID(E1597,5,2))="43","THM",IF((MID(E1597,5,2))="44","MS-SWE",IF((MID(E1597,5,2))="45","ENTRE",IF((MID(E1597,5,2))="46","M-PHARM",IF((MID(E1597,5,2))="47","CIVIL-ENG",0)))))))))))))))))))))))))))))))))))))</f>
        <v/>
      </c>
      <c r="G1597" s="90">
        <f>IF((LEFT(E1597,3))="063","Fall-2006",IF((LEFT(E1597,3))="071","Spring-2007",IF((LEFT(E1597,3))="072","Summer-2007",IF((LEFT(E1597,3))="073","Fall-2007",IF((LEFT(E1597,3))="081","Spring-2008",IF((LEFT(E1597,3))="082","Summer-2008",IF((LEFT(E1597,3))="083","Fall-2008",IF((LEFT(E1597,3))="091","Spring-2009",IF((LEFT(E1597,3))="092","Summer-2009",IF((LEFT(E1597,3))="093","Fall-2009",IF((LEFT(E1597,3))="101","Spring-2010",IF((LEFT(E1597,3))="102","Summer-2010",IF((LEFT(E1597,3))="103","Fall-2010",IF((LEFT(E1597,3))="111","Spring-2011",IF((LEFT(E1597,3))="112","Summer-2011",IF((LEFT(E1597,3))="113","Fall-2011",IF((LEFT(E1597,3))="121","Spring-2012",IF((LEFT(E1597,3))="122","Summer-2012",IF((LEFT(E1597,3))="123","Fall-2012",IF((LEFT(E1597,3))="131","Spring-2013",IF((LEFT(E1597,3))="132","Summer-2013",IF((LEFT(E1597,3))="133","Fall-2013",IF((LEFT(E1597,3))="141","Spring-2014",IF((LEFT(E1597,3))="142","Summer-2014",IF((LEFT(E1597,3))="143","Fall-2014",0)))))))))))))))))))))))))</f>
        <v/>
      </c>
      <c r="H1597" s="77" t="inlineStr">
        <is>
          <t>Summer-2015</t>
        </is>
      </c>
      <c r="I1597" s="77" t="inlineStr">
        <is>
          <t>-</t>
        </is>
      </c>
      <c r="J1597" s="77" t="inlineStr">
        <is>
          <t>-</t>
        </is>
      </c>
      <c r="K1597" s="77" t="inlineStr">
        <is>
          <t>25/13, Tallabag, Shukrabad, Dhaka.</t>
        </is>
      </c>
      <c r="L1597" s="77" t="inlineStr">
        <is>
          <t>Janiar Bazar, Joypurhat.</t>
        </is>
      </c>
      <c r="M1597" s="101" t="n">
        <v>1930590171</v>
      </c>
      <c r="N1597" s="55">
        <f>HYPERLINK("mailto:bluereopq@gmail.com","fagmida@gmail.com")</f>
        <v/>
      </c>
    </row>
    <row customHeight="1" ht="12.75" r="1598" s="161">
      <c r="A1598" s="84" t="n"/>
      <c r="B1598" s="85" t="n">
        <v>1601</v>
      </c>
      <c r="C1598" s="77" t="n"/>
      <c r="D1598" s="98" t="inlineStr">
        <is>
          <t>Shariar Naitik</t>
        </is>
      </c>
      <c r="E1598" s="98" t="inlineStr">
        <is>
          <t>111-33-408</t>
        </is>
      </c>
      <c r="F1598" s="49">
        <f>IF((MID(E1598,5,2))="10","ENG",IF((MID(E1598,5,2))="11","BBA",IF((MID(E1598,5,2))="12","MBA(E)",IF((MID(E1598,5,2))="14","MBA",IF((MID(E1598,5,2))="15","CSE",IF((MID(E1598,5,2))="16","CIS",IF((MID(E1598,5,2))="17","MS-MIS",IF((MID(E1598,5,2))="18","B.COM",IF((MID(E1598,5,2))="19","ETE",IF((MID(E1598,5,2))="20","CS",IF((MID(E1598,5,2))="21","MA-ENG(P)",IF((MID(E1598,5,2))="22","MA-ENG(F)",IF((MID(E1598,5,2))="23","TE",IF((MID(E1598,5,2))="24","JMC",IF((MID(E1598,5,2))="25","MS-CSE",IF((MID(E1598,5,2))="26","LLB(H)",IF((MID(E1598,5,2))="27","BRE",IF((MID(E1598,5,2))="28","MSS-JMC",IF((MID(E1598,5,2))="29","PHARMACY",IF((MID(E1598,5,2))="30","ESDM",IF((MID(E1598,5,2))="31","MS-ETE",IF((MID(E1598,5,2))="32","MS-TE",IF((MID(E1598,5,2))="33","EEE",IF((MID(E1598,5,2))="34","NFE",IF((MID(E1598,5,2))="35","SWE",IF((MID(E1598,5,2))="36","LLB(P)",IF((MID(E1598,5,2))="37","LLM(Pre)",IF((MID(E1598,5,2))="38","LLM(F)",IF((MID(E1598,5,2))="39","ICT",IF((MID(E1598,5,2))="40","MTCA",IF((MID(E1598,5,2))="41","MS-PH",IF((MID(E1598,5,2))="42","ARCH",IF((MID(E1598,5,2))="43","THM",IF((MID(E1598,5,2))="44","MS-SWE",IF((MID(E1598,5,2))="45","ENTRE",IF((MID(E1598,5,2))="46","M-PHARM",IF((MID(E1598,5,2))="47","CIVIL-ENG",0)))))))))))))))))))))))))))))))))))))</f>
        <v/>
      </c>
      <c r="G1598" s="90">
        <f>IF((LEFT(E1598,3))="063","Fall-2006",IF((LEFT(E1598,3))="071","Spring-2007",IF((LEFT(E1598,3))="072","Summer-2007",IF((LEFT(E1598,3))="073","Fall-2007",IF((LEFT(E1598,3))="081","Spring-2008",IF((LEFT(E1598,3))="082","Summer-2008",IF((LEFT(E1598,3))="083","Fall-2008",IF((LEFT(E1598,3))="091","Spring-2009",IF((LEFT(E1598,3))="092","Summer-2009",IF((LEFT(E1598,3))="093","Fall-2009",IF((LEFT(E1598,3))="101","Spring-2010",IF((LEFT(E1598,3))="102","Summer-2010",IF((LEFT(E1598,3))="103","Fall-2010",IF((LEFT(E1598,3))="111","Spring-2011",IF((LEFT(E1598,3))="112","Summer-2011",IF((LEFT(E1598,3))="113","Fall-2011",IF((LEFT(E1598,3))="121","Spring-2012",IF((LEFT(E1598,3))="122","Summer-2012",IF((LEFT(E1598,3))="123","Fall-2012",IF((LEFT(E1598,3))="131","Spring-2013",IF((LEFT(E1598,3))="132","Summer-2013",IF((LEFT(E1598,3))="133","Fall-2013",IF((LEFT(E1598,3))="141","Spring-2014",IF((LEFT(E1598,3))="142","Summer-2014",IF((LEFT(E1598,3))="143","Fall-2014",0)))))))))))))))))))))))))</f>
        <v/>
      </c>
      <c r="H1598" s="77" t="inlineStr">
        <is>
          <t>Fall-2014</t>
        </is>
      </c>
      <c r="I1598" s="77" t="inlineStr">
        <is>
          <t>-</t>
        </is>
      </c>
      <c r="J1598" s="77" t="inlineStr">
        <is>
          <t>-</t>
        </is>
      </c>
      <c r="K1598" s="77" t="inlineStr">
        <is>
          <t>Kollyan-530, B.T.C.L colony, Karail banani, Dhaka-1213</t>
        </is>
      </c>
      <c r="L1598" s="77" t="inlineStr">
        <is>
          <t>Vill-Uddamdi, P.o-Bardia, Sub Dis-Matlab, Dis-Chandpur</t>
        </is>
      </c>
      <c r="M1598" s="95" t="n">
        <v>1935199677</v>
      </c>
      <c r="N1598" s="90" t="inlineStr">
        <is>
          <t>shariar33-408@diu.edu.bd</t>
        </is>
      </c>
    </row>
    <row customHeight="1" ht="12.75" r="1599" s="161">
      <c r="A1599" s="84" t="n"/>
      <c r="B1599" s="85" t="n">
        <v>1602</v>
      </c>
      <c r="C1599" s="77" t="n"/>
      <c r="D1599" s="98" t="inlineStr">
        <is>
          <t>MD.NAZRUL ISLAM</t>
        </is>
      </c>
      <c r="E1599" s="98" t="inlineStr">
        <is>
          <t>101-14-067</t>
        </is>
      </c>
      <c r="F1599" s="49">
        <f>IF((MID(E1599,5,2))="10","ENG",IF((MID(E1599,5,2))="11","BBA",IF((MID(E1599,5,2))="12","MBA(E)",IF((MID(E1599,5,2))="14","MBA",IF((MID(E1599,5,2))="15","CSE",IF((MID(E1599,5,2))="16","CIS",IF((MID(E1599,5,2))="17","MS-MIS",IF((MID(E1599,5,2))="18","B.COM",IF((MID(E1599,5,2))="19","ETE",IF((MID(E1599,5,2))="20","CS",IF((MID(E1599,5,2))="21","MA-ENG(P)",IF((MID(E1599,5,2))="22","MA-ENG(F)",IF((MID(E1599,5,2))="23","TE",IF((MID(E1599,5,2))="24","JMC",IF((MID(E1599,5,2))="25","MS-CSE",IF((MID(E1599,5,2))="26","LLB(H)",IF((MID(E1599,5,2))="27","BRE",IF((MID(E1599,5,2))="28","MSS-JMC",IF((MID(E1599,5,2))="29","PHARMACY",IF((MID(E1599,5,2))="30","ESDM",IF((MID(E1599,5,2))="31","MS-ETE",IF((MID(E1599,5,2))="32","MS-TE",IF((MID(E1599,5,2))="33","EEE",IF((MID(E1599,5,2))="34","NFE",IF((MID(E1599,5,2))="35","SWE",IF((MID(E1599,5,2))="36","LLB(P)",IF((MID(E1599,5,2))="37","LLM(Pre)",IF((MID(E1599,5,2))="38","LLM(F)",IF((MID(E1599,5,2))="39","ICT",IF((MID(E1599,5,2))="40","MTCA",IF((MID(E1599,5,2))="41","MS-PH",IF((MID(E1599,5,2))="42","ARCH",IF((MID(E1599,5,2))="43","THM",IF((MID(E1599,5,2))="44","MS-SWE",IF((MID(E1599,5,2))="45","ENTRE",IF((MID(E1599,5,2))="46","M-PHARM",IF((MID(E1599,5,2))="47","CIVIL-ENG",0)))))))))))))))))))))))))))))))))))))</f>
        <v/>
      </c>
      <c r="G1599" s="90">
        <f>IF((LEFT(E1599,3))="063","Fall-2006",IF((LEFT(E1599,3))="071","Spring-2007",IF((LEFT(E1599,3))="072","Summer-2007",IF((LEFT(E1599,3))="073","Fall-2007",IF((LEFT(E1599,3))="081","Spring-2008",IF((LEFT(E1599,3))="082","Summer-2008",IF((LEFT(E1599,3))="083","Fall-2008",IF((LEFT(E1599,3))="091","Spring-2009",IF((LEFT(E1599,3))="092","Summer-2009",IF((LEFT(E1599,3))="093","Fall-2009",IF((LEFT(E1599,3))="101","Spring-2010",IF((LEFT(E1599,3))="102","Summer-2010",IF((LEFT(E1599,3))="103","Fall-2010",IF((LEFT(E1599,3))="111","Spring-2011",IF((LEFT(E1599,3))="112","Summer-2011",IF((LEFT(E1599,3))="113","Fall-2011",IF((LEFT(E1599,3))="121","Spring-2012",IF((LEFT(E1599,3))="122","Summer-2012",IF((LEFT(E1599,3))="123","Fall-2012",IF((LEFT(E1599,3))="131","Spring-2013",IF((LEFT(E1599,3))="132","Summer-2013",IF((LEFT(E1599,3))="133","Fall-2013",IF((LEFT(E1599,3))="141","Spring-2014",IF((LEFT(E1599,3))="142","Summer-2014",IF((LEFT(E1599,3))="143","Fall-2014",0)))))))))))))))))))))))))</f>
        <v/>
      </c>
      <c r="H1599" s="77" t="inlineStr">
        <is>
          <t>Spring-2015</t>
        </is>
      </c>
      <c r="I1599" s="77" t="inlineStr">
        <is>
          <t>The Farmers Bank Ltd</t>
        </is>
      </c>
      <c r="J1599" s="77" t="inlineStr">
        <is>
          <t>Officer</t>
        </is>
      </c>
      <c r="K1599" s="77" t="inlineStr">
        <is>
          <t>House-20, Road-09, Munsurabad R/A, Aoabok, Shamol, Dhaka</t>
        </is>
      </c>
      <c r="L1599" s="77" t="inlineStr">
        <is>
          <t>House-121, Puran Adalothpara, natun bazar, Chandpur</t>
        </is>
      </c>
      <c r="M1599" s="101" t="n">
        <v>1712765005</v>
      </c>
      <c r="N1599" s="55" t="inlineStr">
        <is>
          <t>ronnie_scb@yahoo.com</t>
        </is>
      </c>
    </row>
    <row customHeight="1" ht="12.75" r="1600" s="161">
      <c r="A1600" s="84" t="n"/>
      <c r="B1600" s="85" t="n">
        <v>1603</v>
      </c>
      <c r="C1600" s="77" t="n"/>
      <c r="D1600" s="98" t="inlineStr">
        <is>
          <t>Sumon Kumar Shaha</t>
        </is>
      </c>
      <c r="E1600" s="98" t="inlineStr">
        <is>
          <t>102-11-1570</t>
        </is>
      </c>
      <c r="F1600" s="49">
        <f>IF((MID(E1600,5,2))="10","ENG",IF((MID(E1600,5,2))="11","BBA",IF((MID(E1600,5,2))="12","MBA(E)",IF((MID(E1600,5,2))="14","MBA",IF((MID(E1600,5,2))="15","CSE",IF((MID(E1600,5,2))="16","CIS",IF((MID(E1600,5,2))="17","MS-MIS",IF((MID(E1600,5,2))="18","B.COM",IF((MID(E1600,5,2))="19","ETE",IF((MID(E1600,5,2))="20","CS",IF((MID(E1600,5,2))="21","MA-ENG(P)",IF((MID(E1600,5,2))="22","MA-ENG(F)",IF((MID(E1600,5,2))="23","TE",IF((MID(E1600,5,2))="24","JMC",IF((MID(E1600,5,2))="25","MS-CSE",IF((MID(E1600,5,2))="26","LLB(H)",IF((MID(E1600,5,2))="27","BRE",IF((MID(E1600,5,2))="28","MSS-JMC",IF((MID(E1600,5,2))="29","PHARMACY",IF((MID(E1600,5,2))="30","ESDM",IF((MID(E1600,5,2))="31","MS-ETE",IF((MID(E1600,5,2))="32","MS-TE",IF((MID(E1600,5,2))="33","EEE",IF((MID(E1600,5,2))="34","NFE",IF((MID(E1600,5,2))="35","SWE",IF((MID(E1600,5,2))="36","LLB(P)",IF((MID(E1600,5,2))="37","LLM(Pre)",IF((MID(E1600,5,2))="38","LLM(F)",IF((MID(E1600,5,2))="39","ICT",IF((MID(E1600,5,2))="40","MTCA",IF((MID(E1600,5,2))="41","MS-PH",IF((MID(E1600,5,2))="42","ARCH",IF((MID(E1600,5,2))="43","THM",IF((MID(E1600,5,2))="44","MS-SWE",IF((MID(E1600,5,2))="45","ENTRE",IF((MID(E1600,5,2))="46","M-PHARM",IF((MID(E1600,5,2))="47","CIVIL-ENG",0)))))))))))))))))))))))))))))))))))))</f>
        <v/>
      </c>
      <c r="G1600" s="90">
        <f>IF((LEFT(E1600,3))="063","Fall-2006",IF((LEFT(E1600,3))="071","Spring-2007",IF((LEFT(E1600,3))="072","Summer-2007",IF((LEFT(E1600,3))="073","Fall-2007",IF((LEFT(E1600,3))="081","Spring-2008",IF((LEFT(E1600,3))="082","Summer-2008",IF((LEFT(E1600,3))="083","Fall-2008",IF((LEFT(E1600,3))="091","Spring-2009",IF((LEFT(E1600,3))="092","Summer-2009",IF((LEFT(E1600,3))="093","Fall-2009",IF((LEFT(E1600,3))="101","Spring-2010",IF((LEFT(E1600,3))="102","Summer-2010",IF((LEFT(E1600,3))="103","Fall-2010",IF((LEFT(E1600,3))="111","Spring-2011",IF((LEFT(E1600,3))="112","Summer-2011",IF((LEFT(E1600,3))="113","Fall-2011",IF((LEFT(E1600,3))="121","Spring-2012",IF((LEFT(E1600,3))="122","Summer-2012",IF((LEFT(E1600,3))="123","Fall-2012",IF((LEFT(E1600,3))="131","Spring-2013",IF((LEFT(E1600,3))="132","Summer-2013",IF((LEFT(E1600,3))="133","Fall-2013",IF((LEFT(E1600,3))="141","Spring-2014",IF((LEFT(E1600,3))="142","Summer-2014",IF((LEFT(E1600,3))="143","Fall-2014",0)))))))))))))))))))))))))</f>
        <v/>
      </c>
      <c r="H1600" s="77" t="inlineStr">
        <is>
          <t>Fall-2014</t>
        </is>
      </c>
      <c r="I1600" s="77" t="inlineStr">
        <is>
          <t>-</t>
        </is>
      </c>
      <c r="J1600" s="77" t="inlineStr">
        <is>
          <t>-</t>
        </is>
      </c>
      <c r="K1600" s="77" t="inlineStr">
        <is>
          <t>52/8, West Rajabazar, Farmgate, Dhaka-1215</t>
        </is>
      </c>
      <c r="L1600" s="77" t="inlineStr">
        <is>
          <t>Vill-Goghat, Post-Kamar Jani, Upzilla-Gaibandha Sadar, Zila- Gaibandha</t>
        </is>
      </c>
      <c r="M1600" s="95" t="n">
        <v>1723576068</v>
      </c>
      <c r="N1600" s="55" t="inlineStr">
        <is>
          <t>sumon_1570@diu.edu.bd</t>
        </is>
      </c>
    </row>
    <row customHeight="1" ht="12.75" r="1601" s="161">
      <c r="A1601" s="84" t="n"/>
      <c r="B1601" s="85" t="n">
        <v>1604</v>
      </c>
      <c r="C1601" s="77" t="n"/>
      <c r="D1601" s="98" t="inlineStr">
        <is>
          <t>Umma Sumaia Tisi</t>
        </is>
      </c>
      <c r="E1601" s="98" t="inlineStr">
        <is>
          <t>111-26-202</t>
        </is>
      </c>
      <c r="F1601" s="49">
        <f>IF((MID(E1601,5,2))="10","ENG",IF((MID(E1601,5,2))="11","BBA",IF((MID(E1601,5,2))="12","MBA(E)",IF((MID(E1601,5,2))="14","MBA",IF((MID(E1601,5,2))="15","CSE",IF((MID(E1601,5,2))="16","CIS",IF((MID(E1601,5,2))="17","MS-MIS",IF((MID(E1601,5,2))="18","B.COM",IF((MID(E1601,5,2))="19","ETE",IF((MID(E1601,5,2))="20","CS",IF((MID(E1601,5,2))="21","MA-ENG(P)",IF((MID(E1601,5,2))="22","MA-ENG(F)",IF((MID(E1601,5,2))="23","TE",IF((MID(E1601,5,2))="24","JMC",IF((MID(E1601,5,2))="25","MS-CSE",IF((MID(E1601,5,2))="26","LLB(H)",IF((MID(E1601,5,2))="27","BRE",IF((MID(E1601,5,2))="28","MSS-JMC",IF((MID(E1601,5,2))="29","PHARMACY",IF((MID(E1601,5,2))="30","ESDM",IF((MID(E1601,5,2))="31","MS-ETE",IF((MID(E1601,5,2))="32","MS-TE",IF((MID(E1601,5,2))="33","EEE",IF((MID(E1601,5,2))="34","NFE",IF((MID(E1601,5,2))="35","SWE",IF((MID(E1601,5,2))="36","LLB(P)",IF((MID(E1601,5,2))="37","LLM(Pre)",IF((MID(E1601,5,2))="38","LLM(F)",IF((MID(E1601,5,2))="39","ICT",IF((MID(E1601,5,2))="40","MTCA",IF((MID(E1601,5,2))="41","MS-PH",IF((MID(E1601,5,2))="42","ARCH",IF((MID(E1601,5,2))="43","THM",IF((MID(E1601,5,2))="44","MS-SWE",IF((MID(E1601,5,2))="45","ENTRE",IF((MID(E1601,5,2))="46","M-PHARM",IF((MID(E1601,5,2))="47","CIVIL-ENG",0)))))))))))))))))))))))))))))))))))))</f>
        <v/>
      </c>
      <c r="G1601" s="90">
        <f>IF((LEFT(E1601,3))="063","Fall-2006",IF((LEFT(E1601,3))="071","Spring-2007",IF((LEFT(E1601,3))="072","Summer-2007",IF((LEFT(E1601,3))="073","Fall-2007",IF((LEFT(E1601,3))="081","Spring-2008",IF((LEFT(E1601,3))="082","Summer-2008",IF((LEFT(E1601,3))="083","Fall-2008",IF((LEFT(E1601,3))="091","Spring-2009",IF((LEFT(E1601,3))="092","Summer-2009",IF((LEFT(E1601,3))="093","Fall-2009",IF((LEFT(E1601,3))="101","Spring-2010",IF((LEFT(E1601,3))="102","Summer-2010",IF((LEFT(E1601,3))="103","Fall-2010",IF((LEFT(E1601,3))="111","Spring-2011",IF((LEFT(E1601,3))="112","Summer-2011",IF((LEFT(E1601,3))="113","Fall-2011",IF((LEFT(E1601,3))="121","Spring-2012",IF((LEFT(E1601,3))="122","Summer-2012",IF((LEFT(E1601,3))="123","Fall-2012",IF((LEFT(E1601,3))="131","Spring-2013",IF((LEFT(E1601,3))="132","Summer-2013",IF((LEFT(E1601,3))="133","Fall-2013",IF((LEFT(E1601,3))="141","Spring-2014",IF((LEFT(E1601,3))="142","Summer-2014",IF((LEFT(E1601,3))="143","Fall-2014",0)))))))))))))))))))))))))</f>
        <v/>
      </c>
      <c r="H1601" s="77" t="inlineStr">
        <is>
          <t>Fall-2014</t>
        </is>
      </c>
      <c r="I1601" s="77" t="inlineStr">
        <is>
          <t>Daffodil International University</t>
        </is>
      </c>
      <c r="J1601" s="77" t="inlineStr">
        <is>
          <t>Student</t>
        </is>
      </c>
      <c r="K1601" s="77" t="inlineStr">
        <is>
          <t>Vill-Mitora, Post-Mitora, Dis+Thana-Manikgonj</t>
        </is>
      </c>
      <c r="L1601" s="77" t="inlineStr">
        <is>
          <t>Vill-Mitora, Post-Mitora, Dis+Thana-Manikgonj</t>
        </is>
      </c>
      <c r="M1601" s="95" t="n">
        <v>1621888458</v>
      </c>
      <c r="N1601" s="77" t="inlineStr">
        <is>
          <t>sumaia38-077@diu.edu.bd</t>
        </is>
      </c>
    </row>
    <row customHeight="1" ht="12.75" r="1602" s="161">
      <c r="A1602" s="84" t="n"/>
      <c r="B1602" s="85" t="n">
        <v>1605</v>
      </c>
      <c r="C1602" s="77" t="n"/>
      <c r="D1602" s="98" t="inlineStr">
        <is>
          <t>MD. SHAFIQUL ISLAM</t>
        </is>
      </c>
      <c r="E1602" s="98" t="inlineStr">
        <is>
          <t>111-26-241</t>
        </is>
      </c>
      <c r="F1602" s="49">
        <f>IF((MID(E1602,5,2))="10","ENG",IF((MID(E1602,5,2))="11","BBA",IF((MID(E1602,5,2))="12","MBA(E)",IF((MID(E1602,5,2))="14","MBA",IF((MID(E1602,5,2))="15","CSE",IF((MID(E1602,5,2))="16","CIS",IF((MID(E1602,5,2))="17","MS-MIS",IF((MID(E1602,5,2))="18","B.COM",IF((MID(E1602,5,2))="19","ETE",IF((MID(E1602,5,2))="20","CS",IF((MID(E1602,5,2))="21","MA-ENG(P)",IF((MID(E1602,5,2))="22","MA-ENG(F)",IF((MID(E1602,5,2))="23","TE",IF((MID(E1602,5,2))="24","JMC",IF((MID(E1602,5,2))="25","MS-CSE",IF((MID(E1602,5,2))="26","LLB(H)",IF((MID(E1602,5,2))="27","BRE",IF((MID(E1602,5,2))="28","MSS-JMC",IF((MID(E1602,5,2))="29","PHARMACY",IF((MID(E1602,5,2))="30","ESDM",IF((MID(E1602,5,2))="31","MS-ETE",IF((MID(E1602,5,2))="32","MS-TE",IF((MID(E1602,5,2))="33","EEE",IF((MID(E1602,5,2))="34","NFE",IF((MID(E1602,5,2))="35","SWE",IF((MID(E1602,5,2))="36","LLB(P)",IF((MID(E1602,5,2))="37","LLM(Pre)",IF((MID(E1602,5,2))="38","LLM(F)",IF((MID(E1602,5,2))="39","ICT",IF((MID(E1602,5,2))="40","MTCA",IF((MID(E1602,5,2))="41","MS-PH",IF((MID(E1602,5,2))="42","ARCH",IF((MID(E1602,5,2))="43","THM",IF((MID(E1602,5,2))="44","MS-SWE",IF((MID(E1602,5,2))="45","ENTRE",IF((MID(E1602,5,2))="46","M-PHARM",IF((MID(E1602,5,2))="47","CIVIL-ENG",0)))))))))))))))))))))))))))))))))))))</f>
        <v/>
      </c>
      <c r="G1602" s="90">
        <f>IF((LEFT(E1602,3))="063","Fall-2006",IF((LEFT(E1602,3))="071","Spring-2007",IF((LEFT(E1602,3))="072","Summer-2007",IF((LEFT(E1602,3))="073","Fall-2007",IF((LEFT(E1602,3))="081","Spring-2008",IF((LEFT(E1602,3))="082","Summer-2008",IF((LEFT(E1602,3))="083","Fall-2008",IF((LEFT(E1602,3))="091","Spring-2009",IF((LEFT(E1602,3))="092","Summer-2009",IF((LEFT(E1602,3))="093","Fall-2009",IF((LEFT(E1602,3))="101","Spring-2010",IF((LEFT(E1602,3))="102","Summer-2010",IF((LEFT(E1602,3))="103","Fall-2010",IF((LEFT(E1602,3))="111","Spring-2011",IF((LEFT(E1602,3))="112","Summer-2011",IF((LEFT(E1602,3))="113","Fall-2011",IF((LEFT(E1602,3))="121","Spring-2012",IF((LEFT(E1602,3))="122","Summer-2012",IF((LEFT(E1602,3))="123","Fall-2012",IF((LEFT(E1602,3))="131","Spring-2013",IF((LEFT(E1602,3))="132","Summer-2013",IF((LEFT(E1602,3))="133","Fall-2013",IF((LEFT(E1602,3))="141","Spring-2014",IF((LEFT(E1602,3))="142","Summer-2014",IF((LEFT(E1602,3))="143","Fall-2014",0)))))))))))))))))))))))))</f>
        <v/>
      </c>
      <c r="H1602" s="77" t="inlineStr">
        <is>
          <t>Fall-2014</t>
        </is>
      </c>
      <c r="I1602" s="77" t="inlineStr">
        <is>
          <t>-</t>
        </is>
      </c>
      <c r="J1602" s="77" t="inlineStr">
        <is>
          <t>-</t>
        </is>
      </c>
      <c r="K1602" s="77" t="inlineStr">
        <is>
          <t>Vill-Dattapara, P.O-Ershadnogor, P.S-Tongi, Dis-Gazipur</t>
        </is>
      </c>
      <c r="L1602" s="77" t="inlineStr">
        <is>
          <t>Vill-Dattapara, P.O-Ershadnogor, P.S-Tongi, Dis-Gazipur</t>
        </is>
      </c>
      <c r="M1602" s="95" t="n">
        <v>1924654444</v>
      </c>
      <c r="N1602" s="55" t="inlineStr">
        <is>
          <t>partnetshafiq@gmail.com</t>
        </is>
      </c>
    </row>
    <row customHeight="1" ht="12.75" r="1603" s="161">
      <c r="A1603" s="84" t="n"/>
      <c r="B1603" s="85" t="n">
        <v>1606</v>
      </c>
      <c r="C1603" s="77" t="n"/>
      <c r="D1603" s="98" t="inlineStr">
        <is>
          <t>Hassan Mahmud</t>
        </is>
      </c>
      <c r="E1603" s="98" t="inlineStr">
        <is>
          <t>111-15-1244</t>
        </is>
      </c>
      <c r="F1603" s="49">
        <f>IF((MID(E1603,5,2))="10","ENG",IF((MID(E1603,5,2))="11","BBA",IF((MID(E1603,5,2))="12","MBA(E)",IF((MID(E1603,5,2))="14","MBA",IF((MID(E1603,5,2))="15","CSE",IF((MID(E1603,5,2))="16","CIS",IF((MID(E1603,5,2))="17","MS-MIS",IF((MID(E1603,5,2))="18","B.COM",IF((MID(E1603,5,2))="19","ETE",IF((MID(E1603,5,2))="20","CS",IF((MID(E1603,5,2))="21","MA-ENG(P)",IF((MID(E1603,5,2))="22","MA-ENG(F)",IF((MID(E1603,5,2))="23","TE",IF((MID(E1603,5,2))="24","JMC",IF((MID(E1603,5,2))="25","MS-CSE",IF((MID(E1603,5,2))="26","LLB(H)",IF((MID(E1603,5,2))="27","BRE",IF((MID(E1603,5,2))="28","MSS-JMC",IF((MID(E1603,5,2))="29","PHARMACY",IF((MID(E1603,5,2))="30","ESDM",IF((MID(E1603,5,2))="31","MS-ETE",IF((MID(E1603,5,2))="32","MS-TE",IF((MID(E1603,5,2))="33","EEE",IF((MID(E1603,5,2))="34","NFE",IF((MID(E1603,5,2))="35","SWE",IF((MID(E1603,5,2))="36","LLB(P)",IF((MID(E1603,5,2))="37","LLM(Pre)",IF((MID(E1603,5,2))="38","LLM(F)",IF((MID(E1603,5,2))="39","ICT",IF((MID(E1603,5,2))="40","MTCA",IF((MID(E1603,5,2))="41","MS-PH",IF((MID(E1603,5,2))="42","ARCH",IF((MID(E1603,5,2))="43","THM",IF((MID(E1603,5,2))="44","MS-SWE",IF((MID(E1603,5,2))="45","ENTRE",IF((MID(E1603,5,2))="46","M-PHARM",IF((MID(E1603,5,2))="47","CIVIL-ENG",0)))))))))))))))))))))))))))))))))))))</f>
        <v/>
      </c>
      <c r="G1603" s="90">
        <f>IF((LEFT(E1603,3))="063","Fall-2006",IF((LEFT(E1603,3))="071","Spring-2007",IF((LEFT(E1603,3))="072","Summer-2007",IF((LEFT(E1603,3))="073","Fall-2007",IF((LEFT(E1603,3))="081","Spring-2008",IF((LEFT(E1603,3))="082","Summer-2008",IF((LEFT(E1603,3))="083","Fall-2008",IF((LEFT(E1603,3))="091","Spring-2009",IF((LEFT(E1603,3))="092","Summer-2009",IF((LEFT(E1603,3))="093","Fall-2009",IF((LEFT(E1603,3))="101","Spring-2010",IF((LEFT(E1603,3))="102","Summer-2010",IF((LEFT(E1603,3))="103","Fall-2010",IF((LEFT(E1603,3))="111","Spring-2011",IF((LEFT(E1603,3))="112","Summer-2011",IF((LEFT(E1603,3))="113","Fall-2011",IF((LEFT(E1603,3))="121","Spring-2012",IF((LEFT(E1603,3))="122","Summer-2012",IF((LEFT(E1603,3))="123","Fall-2012",IF((LEFT(E1603,3))="131","Spring-2013",IF((LEFT(E1603,3))="132","Summer-2013",IF((LEFT(E1603,3))="133","Fall-2013",IF((LEFT(E1603,3))="141","Spring-2014",IF((LEFT(E1603,3))="142","Summer-2014",IF((LEFT(E1603,3))="143","Fall-2014",0)))))))))))))))))))))))))</f>
        <v/>
      </c>
      <c r="H1603" s="77" t="inlineStr">
        <is>
          <t>Summer-2015</t>
        </is>
      </c>
      <c r="I1603" s="77" t="inlineStr">
        <is>
          <t>Tiger IT Bangladesh</t>
        </is>
      </c>
      <c r="J1603" s="77" t="inlineStr">
        <is>
          <t>Network Supper Engineer</t>
        </is>
      </c>
      <c r="K1603" s="77" t="inlineStr">
        <is>
          <t>House-334, Road-12, West Nakhal para, Tejgaon, Dhaka</t>
        </is>
      </c>
      <c r="L1603" s="77" t="inlineStr">
        <is>
          <t>Bangladesh Water Development Board, Jhenaidah</t>
        </is>
      </c>
      <c r="M1603" s="95" t="n">
        <v>1558331149</v>
      </c>
      <c r="N1603" s="55" t="inlineStr">
        <is>
          <t>hassan1244@diu.edu.bd</t>
        </is>
      </c>
    </row>
    <row customHeight="1" ht="12.75" r="1604" s="161">
      <c r="A1604" s="84" t="n"/>
      <c r="B1604" s="85" t="n">
        <v>1607</v>
      </c>
      <c r="C1604" s="77" t="n"/>
      <c r="D1604" s="98" t="inlineStr">
        <is>
          <t>Amina Kamal</t>
        </is>
      </c>
      <c r="E1604" s="98" t="inlineStr">
        <is>
          <t>111-11-2031</t>
        </is>
      </c>
      <c r="F1604" s="49">
        <f>IF((MID(E1604,5,2))="10","ENG",IF((MID(E1604,5,2))="11","BBA",IF((MID(E1604,5,2))="12","MBA(E)",IF((MID(E1604,5,2))="14","MBA",IF((MID(E1604,5,2))="15","CSE",IF((MID(E1604,5,2))="16","CIS",IF((MID(E1604,5,2))="17","MS-MIS",IF((MID(E1604,5,2))="18","B.COM",IF((MID(E1604,5,2))="19","ETE",IF((MID(E1604,5,2))="20","CS",IF((MID(E1604,5,2))="21","MA-ENG(P)",IF((MID(E1604,5,2))="22","MA-ENG(F)",IF((MID(E1604,5,2))="23","TE",IF((MID(E1604,5,2))="24","JMC",IF((MID(E1604,5,2))="25","MS-CSE",IF((MID(E1604,5,2))="26","LLB(H)",IF((MID(E1604,5,2))="27","BRE",IF((MID(E1604,5,2))="28","MSS-JMC",IF((MID(E1604,5,2))="29","PHARMACY",IF((MID(E1604,5,2))="30","ESDM",IF((MID(E1604,5,2))="31","MS-ETE",IF((MID(E1604,5,2))="32","MS-TE",IF((MID(E1604,5,2))="33","EEE",IF((MID(E1604,5,2))="34","NFE",IF((MID(E1604,5,2))="35","SWE",IF((MID(E1604,5,2))="36","LLB(P)",IF((MID(E1604,5,2))="37","LLM(Pre)",IF((MID(E1604,5,2))="38","LLM(F)",IF((MID(E1604,5,2))="39","ICT",IF((MID(E1604,5,2))="40","MTCA",IF((MID(E1604,5,2))="41","MS-PH",IF((MID(E1604,5,2))="42","ARCH",IF((MID(E1604,5,2))="43","THM",IF((MID(E1604,5,2))="44","MS-SWE",IF((MID(E1604,5,2))="45","ENTRE",IF((MID(E1604,5,2))="46","M-PHARM",IF((MID(E1604,5,2))="47","CIVIL-ENG",0)))))))))))))))))))))))))))))))))))))</f>
        <v/>
      </c>
      <c r="G1604" s="90">
        <f>IF((LEFT(E1604,3))="063","Fall-2006",IF((LEFT(E1604,3))="071","Spring-2007",IF((LEFT(E1604,3))="072","Summer-2007",IF((LEFT(E1604,3))="073","Fall-2007",IF((LEFT(E1604,3))="081","Spring-2008",IF((LEFT(E1604,3))="082","Summer-2008",IF((LEFT(E1604,3))="083","Fall-2008",IF((LEFT(E1604,3))="091","Spring-2009",IF((LEFT(E1604,3))="092","Summer-2009",IF((LEFT(E1604,3))="093","Fall-2009",IF((LEFT(E1604,3))="101","Spring-2010",IF((LEFT(E1604,3))="102","Summer-2010",IF((LEFT(E1604,3))="103","Fall-2010",IF((LEFT(E1604,3))="111","Spring-2011",IF((LEFT(E1604,3))="112","Summer-2011",IF((LEFT(E1604,3))="113","Fall-2011",IF((LEFT(E1604,3))="121","Spring-2012",IF((LEFT(E1604,3))="122","Summer-2012",IF((LEFT(E1604,3))="123","Fall-2012",IF((LEFT(E1604,3))="131","Spring-2013",IF((LEFT(E1604,3))="132","Summer-2013",IF((LEFT(E1604,3))="133","Fall-2013",IF((LEFT(E1604,3))="141","Spring-2014",IF((LEFT(E1604,3))="142","Summer-2014",IF((LEFT(E1604,3))="143","Fall-2014",0)))))))))))))))))))))))))</f>
        <v/>
      </c>
      <c r="H1604" s="77" t="inlineStr">
        <is>
          <t>Summer-2014</t>
        </is>
      </c>
      <c r="I1604" s="77" t="inlineStr">
        <is>
          <t>-</t>
        </is>
      </c>
      <c r="J1604" s="77" t="inlineStr">
        <is>
          <t>-</t>
        </is>
      </c>
      <c r="K1604" s="77" t="inlineStr">
        <is>
          <t>House no-55-1, 55-2, Kalabagan, Dhanmondi, Dhaka-1205</t>
        </is>
      </c>
      <c r="L1604" s="77" t="inlineStr">
        <is>
          <t>Avi Mansion, Januke Shing Road, Uttara Kawnia, Barisal.</t>
        </is>
      </c>
      <c r="M1604" s="101" t="n">
        <v>1797558025</v>
      </c>
      <c r="N1604" s="55" t="inlineStr">
        <is>
          <t>aminakamal1992@gmail.com</t>
        </is>
      </c>
    </row>
    <row customHeight="1" ht="12.75" r="1605" s="161">
      <c r="A1605" s="84" t="n"/>
      <c r="B1605" s="85" t="n">
        <v>1608</v>
      </c>
      <c r="C1605" s="77" t="n"/>
      <c r="D1605" s="98" t="inlineStr">
        <is>
          <t>Syeda Ayesha Akter</t>
        </is>
      </c>
      <c r="E1605" s="98" t="inlineStr">
        <is>
          <t>111-29-274</t>
        </is>
      </c>
      <c r="F1605" s="49">
        <f>IF((MID(E1605,5,2))="10","ENG",IF((MID(E1605,5,2))="11","BBA",IF((MID(E1605,5,2))="12","MBA(E)",IF((MID(E1605,5,2))="14","MBA",IF((MID(E1605,5,2))="15","CSE",IF((MID(E1605,5,2))="16","CIS",IF((MID(E1605,5,2))="17","MS-MIS",IF((MID(E1605,5,2))="18","B.COM",IF((MID(E1605,5,2))="19","ETE",IF((MID(E1605,5,2))="20","CS",IF((MID(E1605,5,2))="21","MA-ENG(P)",IF((MID(E1605,5,2))="22","MA-ENG(F)",IF((MID(E1605,5,2))="23","TE",IF((MID(E1605,5,2))="24","JMC",IF((MID(E1605,5,2))="25","MS-CSE",IF((MID(E1605,5,2))="26","LLB(H)",IF((MID(E1605,5,2))="27","BRE",IF((MID(E1605,5,2))="28","MSS-JMC",IF((MID(E1605,5,2))="29","PHARMACY",IF((MID(E1605,5,2))="30","ESDM",IF((MID(E1605,5,2))="31","MS-ETE",IF((MID(E1605,5,2))="32","MS-TE",IF((MID(E1605,5,2))="33","EEE",IF((MID(E1605,5,2))="34","NFE",IF((MID(E1605,5,2))="35","SWE",IF((MID(E1605,5,2))="36","LLB(P)",IF((MID(E1605,5,2))="37","LLM(Pre)",IF((MID(E1605,5,2))="38","LLM(F)",IF((MID(E1605,5,2))="39","ICT",IF((MID(E1605,5,2))="40","MTCA",IF((MID(E1605,5,2))="41","MS-PH",IF((MID(E1605,5,2))="42","ARCH",IF((MID(E1605,5,2))="43","THM",IF((MID(E1605,5,2))="44","MS-SWE",IF((MID(E1605,5,2))="45","ENTRE",IF((MID(E1605,5,2))="46","M-PHARM",IF((MID(E1605,5,2))="47","CIVIL-ENG",0)))))))))))))))))))))))))))))))))))))</f>
        <v/>
      </c>
      <c r="G1605" s="90">
        <f>IF((LEFT(E1605,3))="063","Fall-2006",IF((LEFT(E1605,3))="071","Spring-2007",IF((LEFT(E1605,3))="072","Summer-2007",IF((LEFT(E1605,3))="073","Fall-2007",IF((LEFT(E1605,3))="081","Spring-2008",IF((LEFT(E1605,3))="082","Summer-2008",IF((LEFT(E1605,3))="083","Fall-2008",IF((LEFT(E1605,3))="091","Spring-2009",IF((LEFT(E1605,3))="092","Summer-2009",IF((LEFT(E1605,3))="093","Fall-2009",IF((LEFT(E1605,3))="101","Spring-2010",IF((LEFT(E1605,3))="102","Summer-2010",IF((LEFT(E1605,3))="103","Fall-2010",IF((LEFT(E1605,3))="111","Spring-2011",IF((LEFT(E1605,3))="112","Summer-2011",IF((LEFT(E1605,3))="113","Fall-2011",IF((LEFT(E1605,3))="121","Spring-2012",IF((LEFT(E1605,3))="122","Summer-2012",IF((LEFT(E1605,3))="123","Fall-2012",IF((LEFT(E1605,3))="131","Spring-2013",IF((LEFT(E1605,3))="132","Summer-2013",IF((LEFT(E1605,3))="133","Fall-2013",IF((LEFT(E1605,3))="141","Spring-2014",IF((LEFT(E1605,3))="142","Summer-2014",IF((LEFT(E1605,3))="143","Fall-2014",0)))))))))))))))))))))))))</f>
        <v/>
      </c>
      <c r="H1605" s="77" t="inlineStr">
        <is>
          <t>Fall-2015</t>
        </is>
      </c>
      <c r="I1605" s="77" t="inlineStr">
        <is>
          <t>-</t>
        </is>
      </c>
      <c r="J1605" s="77" t="inlineStr">
        <is>
          <t>-</t>
        </is>
      </c>
      <c r="K1605" s="77" t="inlineStr">
        <is>
          <t>89/9/2, B, R.K, Mision Road, Gopibagh, Dhaka-1203.</t>
        </is>
      </c>
      <c r="L1605" s="77" t="inlineStr">
        <is>
          <t>89/9/2, B, R.K, Mision Road, Gopibagh, Dhaka-1203.</t>
        </is>
      </c>
      <c r="M1605" s="101" t="n">
        <v>1685557971</v>
      </c>
      <c r="N1605" s="55" t="inlineStr">
        <is>
          <t>ayeshanni.92@gmail.com</t>
        </is>
      </c>
    </row>
    <row customHeight="1" ht="12.75" r="1606" s="161">
      <c r="A1606" s="84" t="n"/>
      <c r="B1606" s="85" t="n">
        <v>1609</v>
      </c>
      <c r="C1606" s="77" t="n"/>
      <c r="D1606" s="98" t="inlineStr">
        <is>
          <t>Ashim Kumer Karmokar</t>
        </is>
      </c>
      <c r="E1606" s="98" t="inlineStr">
        <is>
          <t>112-33-638</t>
        </is>
      </c>
      <c r="F1606" s="49">
        <f>IF((MID(E1606,5,2))="10","ENG",IF((MID(E1606,5,2))="11","BBA",IF((MID(E1606,5,2))="12","MBA(E)",IF((MID(E1606,5,2))="14","MBA",IF((MID(E1606,5,2))="15","CSE",IF((MID(E1606,5,2))="16","CIS",IF((MID(E1606,5,2))="17","MS-MIS",IF((MID(E1606,5,2))="18","B.COM",IF((MID(E1606,5,2))="19","ETE",IF((MID(E1606,5,2))="20","CS",IF((MID(E1606,5,2))="21","MA-ENG(P)",IF((MID(E1606,5,2))="22","MA-ENG(F)",IF((MID(E1606,5,2))="23","TE",IF((MID(E1606,5,2))="24","JMC",IF((MID(E1606,5,2))="25","MS-CSE",IF((MID(E1606,5,2))="26","LLB(H)",IF((MID(E1606,5,2))="27","BRE",IF((MID(E1606,5,2))="28","MSS-JMC",IF((MID(E1606,5,2))="29","PHARMACY",IF((MID(E1606,5,2))="30","ESDM",IF((MID(E1606,5,2))="31","MS-ETE",IF((MID(E1606,5,2))="32","MS-TE",IF((MID(E1606,5,2))="33","EEE",IF((MID(E1606,5,2))="34","NFE",IF((MID(E1606,5,2))="35","SWE",IF((MID(E1606,5,2))="36","LLB(P)",IF((MID(E1606,5,2))="37","LLM(Pre)",IF((MID(E1606,5,2))="38","LLM(F)",IF((MID(E1606,5,2))="39","ICT",IF((MID(E1606,5,2))="40","MTCA",IF((MID(E1606,5,2))="41","MS-PH",IF((MID(E1606,5,2))="42","ARCH",IF((MID(E1606,5,2))="43","THM",IF((MID(E1606,5,2))="44","MS-SWE",IF((MID(E1606,5,2))="45","ENTRE",IF((MID(E1606,5,2))="46","M-PHARM",IF((MID(E1606,5,2))="47","CIVIL-ENG",0)))))))))))))))))))))))))))))))))))))</f>
        <v/>
      </c>
      <c r="G1606" s="90">
        <f>IF((LEFT(E1606,3))="063","Fall-2006",IF((LEFT(E1606,3))="071","Spring-2007",IF((LEFT(E1606,3))="072","Summer-2007",IF((LEFT(E1606,3))="073","Fall-2007",IF((LEFT(E1606,3))="081","Spring-2008",IF((LEFT(E1606,3))="082","Summer-2008",IF((LEFT(E1606,3))="083","Fall-2008",IF((LEFT(E1606,3))="091","Spring-2009",IF((LEFT(E1606,3))="092","Summer-2009",IF((LEFT(E1606,3))="093","Fall-2009",IF((LEFT(E1606,3))="101","Spring-2010",IF((LEFT(E1606,3))="102","Summer-2010",IF((LEFT(E1606,3))="103","Fall-2010",IF((LEFT(E1606,3))="111","Spring-2011",IF((LEFT(E1606,3))="112","Summer-2011",IF((LEFT(E1606,3))="113","Fall-2011",IF((LEFT(E1606,3))="121","Spring-2012",IF((LEFT(E1606,3))="122","Summer-2012",IF((LEFT(E1606,3))="123","Fall-2012",IF((LEFT(E1606,3))="131","Spring-2013",IF((LEFT(E1606,3))="132","Summer-2013",IF((LEFT(E1606,3))="133","Fall-2013",IF((LEFT(E1606,3))="141","Spring-2014",IF((LEFT(E1606,3))="142","Summer-2014",IF((LEFT(E1606,3))="143","Fall-2014",0)))))))))))))))))))))))))</f>
        <v/>
      </c>
      <c r="H1606" s="77" t="inlineStr">
        <is>
          <t>Fall-2014</t>
        </is>
      </c>
      <c r="I1606" s="77" t="inlineStr">
        <is>
          <t>@Ringtech Communication Ltd.</t>
        </is>
      </c>
      <c r="J1606" s="77" t="inlineStr">
        <is>
          <t>System Engineer.</t>
        </is>
      </c>
      <c r="K1606" s="77" t="inlineStr">
        <is>
          <t>House No-09, Sher-e-Bangla Road, Mohammadpur, Dhaka.</t>
        </is>
      </c>
      <c r="L1606" s="77" t="inlineStr">
        <is>
          <t>Nurbazar, Ishwardi, Pabna.</t>
        </is>
      </c>
      <c r="M1606" s="101" t="n">
        <v>1727040727</v>
      </c>
      <c r="N1606" s="55" t="inlineStr">
        <is>
          <t>ashimkarmokar91@gmail.com</t>
        </is>
      </c>
    </row>
    <row customHeight="1" ht="12.75" r="1607" s="161">
      <c r="A1607" s="84" t="n"/>
      <c r="B1607" s="85" t="n">
        <v>1610</v>
      </c>
      <c r="C1607" s="77" t="n"/>
      <c r="D1607" s="98" t="inlineStr">
        <is>
          <t>Md. Motasim. Billah</t>
        </is>
      </c>
      <c r="E1607" s="98" t="inlineStr">
        <is>
          <t>112-33-691</t>
        </is>
      </c>
      <c r="F1607" s="49">
        <f>IF((MID(E1607,5,2))="10","ENG",IF((MID(E1607,5,2))="11","BBA",IF((MID(E1607,5,2))="12","MBA(E)",IF((MID(E1607,5,2))="14","MBA",IF((MID(E1607,5,2))="15","CSE",IF((MID(E1607,5,2))="16","CIS",IF((MID(E1607,5,2))="17","MS-MIS",IF((MID(E1607,5,2))="18","B.COM",IF((MID(E1607,5,2))="19","ETE",IF((MID(E1607,5,2))="20","CS",IF((MID(E1607,5,2))="21","MA-ENG(P)",IF((MID(E1607,5,2))="22","MA-ENG(F)",IF((MID(E1607,5,2))="23","TE",IF((MID(E1607,5,2))="24","JMC",IF((MID(E1607,5,2))="25","MS-CSE",IF((MID(E1607,5,2))="26","LLB(H)",IF((MID(E1607,5,2))="27","BRE",IF((MID(E1607,5,2))="28","MSS-JMC",IF((MID(E1607,5,2))="29","PHARMACY",IF((MID(E1607,5,2))="30","ESDM",IF((MID(E1607,5,2))="31","MS-ETE",IF((MID(E1607,5,2))="32","MS-TE",IF((MID(E1607,5,2))="33","EEE",IF((MID(E1607,5,2))="34","NFE",IF((MID(E1607,5,2))="35","SWE",IF((MID(E1607,5,2))="36","LLB(P)",IF((MID(E1607,5,2))="37","LLM(Pre)",IF((MID(E1607,5,2))="38","LLM(F)",IF((MID(E1607,5,2))="39","ICT",IF((MID(E1607,5,2))="40","MTCA",IF((MID(E1607,5,2))="41","MS-PH",IF((MID(E1607,5,2))="42","ARCH",IF((MID(E1607,5,2))="43","THM",IF((MID(E1607,5,2))="44","MS-SWE",IF((MID(E1607,5,2))="45","ENTRE",IF((MID(E1607,5,2))="46","M-PHARM",IF((MID(E1607,5,2))="47","CIVIL-ENG",0)))))))))))))))))))))))))))))))))))))</f>
        <v/>
      </c>
      <c r="G1607" s="90">
        <f>IF((LEFT(E1607,3))="063","Fall-2006",IF((LEFT(E1607,3))="071","Spring-2007",IF((LEFT(E1607,3))="072","Summer-2007",IF((LEFT(E1607,3))="073","Fall-2007",IF((LEFT(E1607,3))="081","Spring-2008",IF((LEFT(E1607,3))="082","Summer-2008",IF((LEFT(E1607,3))="083","Fall-2008",IF((LEFT(E1607,3))="091","Spring-2009",IF((LEFT(E1607,3))="092","Summer-2009",IF((LEFT(E1607,3))="093","Fall-2009",IF((LEFT(E1607,3))="101","Spring-2010",IF((LEFT(E1607,3))="102","Summer-2010",IF((LEFT(E1607,3))="103","Fall-2010",IF((LEFT(E1607,3))="111","Spring-2011",IF((LEFT(E1607,3))="112","Summer-2011",IF((LEFT(E1607,3))="113","Fall-2011",IF((LEFT(E1607,3))="121","Spring-2012",IF((LEFT(E1607,3))="122","Summer-2012",IF((LEFT(E1607,3))="123","Fall-2012",IF((LEFT(E1607,3))="131","Spring-2013",IF((LEFT(E1607,3))="132","Summer-2013",IF((LEFT(E1607,3))="133","Fall-2013",IF((LEFT(E1607,3))="141","Spring-2014",IF((LEFT(E1607,3))="142","Summer-2014",IF((LEFT(E1607,3))="143","Fall-2014",0)))))))))))))))))))))))))</f>
        <v/>
      </c>
      <c r="H1607" s="77" t="inlineStr">
        <is>
          <t>Fall-2014</t>
        </is>
      </c>
      <c r="I1607" s="77" t="inlineStr">
        <is>
          <t>-</t>
        </is>
      </c>
      <c r="J1607" s="77" t="inlineStr">
        <is>
          <t>-</t>
        </is>
      </c>
      <c r="K1607" s="77" t="inlineStr">
        <is>
          <t>Vill-Amira Bari, Post-Kashigong Bazar, Thana-Trishal, Dist-Mymensingh.</t>
        </is>
      </c>
      <c r="L1607" s="77" t="inlineStr">
        <is>
          <t>Vill-Amira Bari, Post-Kashigong Bazar, Thana-Trishal, Dist-Mymensingh.</t>
        </is>
      </c>
      <c r="M1607" s="101" t="n">
        <v>1917987982</v>
      </c>
      <c r="N1607" s="55" t="inlineStr">
        <is>
          <t>motasim691@gmail.com</t>
        </is>
      </c>
    </row>
    <row customHeight="1" ht="12.75" r="1608" s="161">
      <c r="A1608" s="84" t="n"/>
      <c r="B1608" s="85" t="n">
        <v>1611</v>
      </c>
      <c r="C1608" s="77" t="n"/>
      <c r="D1608" s="98" t="inlineStr">
        <is>
          <t>Saurov Dey</t>
        </is>
      </c>
      <c r="E1608" s="98" t="inlineStr">
        <is>
          <t>101-11-1402</t>
        </is>
      </c>
      <c r="F1608" s="49">
        <f>IF((MID(E1608,5,2))="10","ENG",IF((MID(E1608,5,2))="11","BBA",IF((MID(E1608,5,2))="12","MBA(E)",IF((MID(E1608,5,2))="14","MBA",IF((MID(E1608,5,2))="15","CSE",IF((MID(E1608,5,2))="16","CIS",IF((MID(E1608,5,2))="17","MS-MIS",IF((MID(E1608,5,2))="18","B.COM",IF((MID(E1608,5,2))="19","ETE",IF((MID(E1608,5,2))="20","CS",IF((MID(E1608,5,2))="21","MA-ENG(P)",IF((MID(E1608,5,2))="22","MA-ENG(F)",IF((MID(E1608,5,2))="23","TE",IF((MID(E1608,5,2))="24","JMC",IF((MID(E1608,5,2))="25","MS-CSE",IF((MID(E1608,5,2))="26","LLB(H)",IF((MID(E1608,5,2))="27","BRE",IF((MID(E1608,5,2))="28","MSS-JMC",IF((MID(E1608,5,2))="29","PHARMACY",IF((MID(E1608,5,2))="30","ESDM",IF((MID(E1608,5,2))="31","MS-ETE",IF((MID(E1608,5,2))="32","MS-TE",IF((MID(E1608,5,2))="33","EEE",IF((MID(E1608,5,2))="34","NFE",IF((MID(E1608,5,2))="35","SWE",IF((MID(E1608,5,2))="36","LLB(P)",IF((MID(E1608,5,2))="37","LLM(Pre)",IF((MID(E1608,5,2))="38","LLM(F)",IF((MID(E1608,5,2))="39","ICT",IF((MID(E1608,5,2))="40","MTCA",IF((MID(E1608,5,2))="41","MS-PH",IF((MID(E1608,5,2))="42","ARCH",IF((MID(E1608,5,2))="43","THM",IF((MID(E1608,5,2))="44","MS-SWE",IF((MID(E1608,5,2))="45","ENTRE",IF((MID(E1608,5,2))="46","M-PHARM",IF((MID(E1608,5,2))="47","CIVIL-ENG",0)))))))))))))))))))))))))))))))))))))</f>
        <v/>
      </c>
      <c r="G1608" s="90">
        <f>IF((LEFT(E1608,3))="063","Fall-2006",IF((LEFT(E1608,3))="071","Spring-2007",IF((LEFT(E1608,3))="072","Summer-2007",IF((LEFT(E1608,3))="073","Fall-2007",IF((LEFT(E1608,3))="081","Spring-2008",IF((LEFT(E1608,3))="082","Summer-2008",IF((LEFT(E1608,3))="083","Fall-2008",IF((LEFT(E1608,3))="091","Spring-2009",IF((LEFT(E1608,3))="092","Summer-2009",IF((LEFT(E1608,3))="093","Fall-2009",IF((LEFT(E1608,3))="101","Spring-2010",IF((LEFT(E1608,3))="102","Summer-2010",IF((LEFT(E1608,3))="103","Fall-2010",IF((LEFT(E1608,3))="111","Spring-2011",IF((LEFT(E1608,3))="112","Summer-2011",IF((LEFT(E1608,3))="113","Fall-2011",IF((LEFT(E1608,3))="121","Spring-2012",IF((LEFT(E1608,3))="122","Summer-2012",IF((LEFT(E1608,3))="123","Fall-2012",IF((LEFT(E1608,3))="131","Spring-2013",IF((LEFT(E1608,3))="132","Summer-2013",IF((LEFT(E1608,3))="133","Fall-2013",IF((LEFT(E1608,3))="141","Spring-2014",IF((LEFT(E1608,3))="142","Summer-2014",IF((LEFT(E1608,3))="143","Fall-2014",0)))))))))))))))))))))))))</f>
        <v/>
      </c>
      <c r="H1608" s="77" t="inlineStr">
        <is>
          <t>Fall-2015</t>
        </is>
      </c>
      <c r="I1608" s="77" t="inlineStr">
        <is>
          <t>-</t>
        </is>
      </c>
      <c r="J1608" s="77" t="inlineStr">
        <is>
          <t>-</t>
        </is>
      </c>
      <c r="K1608" s="77" t="inlineStr">
        <is>
          <t>77/A, Nrinda, Dhaka-1100</t>
        </is>
      </c>
      <c r="L1608" s="77" t="inlineStr">
        <is>
          <t>House No-177, Degree Collage Road, Hajigonj, Chandpur.</t>
        </is>
      </c>
      <c r="M1608" s="101" t="n">
        <v>1915837390</v>
      </c>
      <c r="N1608" s="55" t="inlineStr">
        <is>
          <t>saurov_1402@diu.edu.be</t>
        </is>
      </c>
    </row>
    <row customHeight="1" ht="12.75" r="1609" s="161">
      <c r="A1609" s="84" t="n"/>
      <c r="B1609" s="85" t="n">
        <v>1612</v>
      </c>
      <c r="C1609" s="77" t="n"/>
      <c r="D1609" s="98" t="inlineStr">
        <is>
          <t>Nokul Chandra Saha</t>
        </is>
      </c>
      <c r="E1609" s="98" t="inlineStr">
        <is>
          <t>103-23-2251</t>
        </is>
      </c>
      <c r="F1609" s="49">
        <f>IF((MID(E1609,5,2))="10","ENG",IF((MID(E1609,5,2))="11","BBA",IF((MID(E1609,5,2))="12","MBA(E)",IF((MID(E1609,5,2))="14","MBA",IF((MID(E1609,5,2))="15","CSE",IF((MID(E1609,5,2))="16","CIS",IF((MID(E1609,5,2))="17","MS-MIS",IF((MID(E1609,5,2))="18","B.COM",IF((MID(E1609,5,2))="19","ETE",IF((MID(E1609,5,2))="20","CS",IF((MID(E1609,5,2))="21","MA-ENG(P)",IF((MID(E1609,5,2))="22","MA-ENG(F)",IF((MID(E1609,5,2))="23","TE",IF((MID(E1609,5,2))="24","JMC",IF((MID(E1609,5,2))="25","MS-CSE",IF((MID(E1609,5,2))="26","LLB(H)",IF((MID(E1609,5,2))="27","BRE",IF((MID(E1609,5,2))="28","MSS-JMC",IF((MID(E1609,5,2))="29","PHARMACY",IF((MID(E1609,5,2))="30","ESDM",IF((MID(E1609,5,2))="31","MS-ETE",IF((MID(E1609,5,2))="32","MS-TE",IF((MID(E1609,5,2))="33","EEE",IF((MID(E1609,5,2))="34","NFE",IF((MID(E1609,5,2))="35","SWE",IF((MID(E1609,5,2))="36","LLB(P)",IF((MID(E1609,5,2))="37","LLM(Pre)",IF((MID(E1609,5,2))="38","LLM(F)",IF((MID(E1609,5,2))="39","ICT",IF((MID(E1609,5,2))="40","MTCA",IF((MID(E1609,5,2))="41","MS-PH",IF((MID(E1609,5,2))="42","ARCH",IF((MID(E1609,5,2))="43","THM",IF((MID(E1609,5,2))="44","MS-SWE",IF((MID(E1609,5,2))="45","ENTRE",IF((MID(E1609,5,2))="46","M-PHARM",IF((MID(E1609,5,2))="47","CIVIL-ENG",0)))))))))))))))))))))))))))))))))))))</f>
        <v/>
      </c>
      <c r="G1609" s="90">
        <f>IF((LEFT(E1609,3))="063","Fall-2006",IF((LEFT(E1609,3))="071","Spring-2007",IF((LEFT(E1609,3))="072","Summer-2007",IF((LEFT(E1609,3))="073","Fall-2007",IF((LEFT(E1609,3))="081","Spring-2008",IF((LEFT(E1609,3))="082","Summer-2008",IF((LEFT(E1609,3))="083","Fall-2008",IF((LEFT(E1609,3))="091","Spring-2009",IF((LEFT(E1609,3))="092","Summer-2009",IF((LEFT(E1609,3))="093","Fall-2009",IF((LEFT(E1609,3))="101","Spring-2010",IF((LEFT(E1609,3))="102","Summer-2010",IF((LEFT(E1609,3))="103","Fall-2010",IF((LEFT(E1609,3))="111","Spring-2011",IF((LEFT(E1609,3))="112","Summer-2011",IF((LEFT(E1609,3))="113","Fall-2011",IF((LEFT(E1609,3))="121","Spring-2012",IF((LEFT(E1609,3))="122","Summer-2012",IF((LEFT(E1609,3))="123","Fall-2012",IF((LEFT(E1609,3))="131","Spring-2013",IF((LEFT(E1609,3))="132","Summer-2013",IF((LEFT(E1609,3))="133","Fall-2013",IF((LEFT(E1609,3))="141","Spring-2014",IF((LEFT(E1609,3))="142","Summer-2014",IF((LEFT(E1609,3))="143","Fall-2014",0)))))))))))))))))))))))))</f>
        <v/>
      </c>
      <c r="H1609" s="77" t="inlineStr">
        <is>
          <t>Summer-2014</t>
        </is>
      </c>
      <c r="I1609" s="77" t="inlineStr">
        <is>
          <t>Prelty Group</t>
        </is>
      </c>
      <c r="J1609" s="77" t="inlineStr">
        <is>
          <t>Jacquard Programmer</t>
        </is>
      </c>
      <c r="K1609" s="77" t="inlineStr">
        <is>
          <t>Ipsa Gate, South Salna, Gazipur.</t>
        </is>
      </c>
      <c r="L1609" s="77" t="inlineStr">
        <is>
          <t>Gouripur Bazar, Daudkandi, Comilla.</t>
        </is>
      </c>
      <c r="M1609" s="101" t="n">
        <v>1813768095</v>
      </c>
      <c r="N1609" s="55">
        <f>HYPERLINK("mailto:nokul.saha@gmail.com","nokul.saha@gmail.com")</f>
        <v/>
      </c>
    </row>
    <row customHeight="1" ht="12.75" r="1610" s="161">
      <c r="A1610" s="84" t="n"/>
      <c r="B1610" s="85" t="n">
        <v>1613</v>
      </c>
      <c r="C1610" s="77" t="n"/>
      <c r="D1610" s="94" t="inlineStr">
        <is>
          <t xml:space="preserve">Md Riyad Hossain  </t>
        </is>
      </c>
      <c r="E1610" s="98" t="inlineStr">
        <is>
          <t>112-33-683</t>
        </is>
      </c>
      <c r="F1610" s="49">
        <f>IF((MID(E1610,5,2))="10","ENG",IF((MID(E1610,5,2))="11","BBA",IF((MID(E1610,5,2))="12","MBA(E)",IF((MID(E1610,5,2))="14","MBA",IF((MID(E1610,5,2))="15","CSE",IF((MID(E1610,5,2))="16","CIS",IF((MID(E1610,5,2))="17","MS-MIS",IF((MID(E1610,5,2))="18","B.COM",IF((MID(E1610,5,2))="19","ETE",IF((MID(E1610,5,2))="20","CS",IF((MID(E1610,5,2))="21","MA-ENG(P)",IF((MID(E1610,5,2))="22","MA-ENG(F)",IF((MID(E1610,5,2))="23","TE",IF((MID(E1610,5,2))="24","JMC",IF((MID(E1610,5,2))="25","MS-CSE",IF((MID(E1610,5,2))="26","LLB(H)",IF((MID(E1610,5,2))="27","BRE",IF((MID(E1610,5,2))="28","MSS-JMC",IF((MID(E1610,5,2))="29","PHARMACY",IF((MID(E1610,5,2))="30","ESDM",IF((MID(E1610,5,2))="31","MS-ETE",IF((MID(E1610,5,2))="32","MS-TE",IF((MID(E1610,5,2))="33","EEE",IF((MID(E1610,5,2))="34","NFE",IF((MID(E1610,5,2))="35","SWE",IF((MID(E1610,5,2))="36","LLB(P)",IF((MID(E1610,5,2))="37","LLM(Pre)",IF((MID(E1610,5,2))="38","LLM(F)",IF((MID(E1610,5,2))="39","ICT",IF((MID(E1610,5,2))="40","MTCA",IF((MID(E1610,5,2))="41","MS-PH",IF((MID(E1610,5,2))="42","ARCH",IF((MID(E1610,5,2))="43","THM",IF((MID(E1610,5,2))="44","MS-SWE",IF((MID(E1610,5,2))="45","ENTRE",IF((MID(E1610,5,2))="46","M-PHARM",IF((MID(E1610,5,2))="47","CIVIL-ENG",0)))))))))))))))))))))))))))))))))))))</f>
        <v/>
      </c>
      <c r="G1610" s="90">
        <f>IF((LEFT(E1610,3))="063","Fall-2006",IF((LEFT(E1610,3))="071","Spring-2007",IF((LEFT(E1610,3))="072","Summer-2007",IF((LEFT(E1610,3))="073","Fall-2007",IF((LEFT(E1610,3))="081","Spring-2008",IF((LEFT(E1610,3))="082","Summer-2008",IF((LEFT(E1610,3))="083","Fall-2008",IF((LEFT(E1610,3))="091","Spring-2009",IF((LEFT(E1610,3))="092","Summer-2009",IF((LEFT(E1610,3))="093","Fall-2009",IF((LEFT(E1610,3))="101","Spring-2010",IF((LEFT(E1610,3))="102","Summer-2010",IF((LEFT(E1610,3))="103","Fall-2010",IF((LEFT(E1610,3))="111","Spring-2011",IF((LEFT(E1610,3))="112","Summer-2011",IF((LEFT(E1610,3))="113","Fall-2011",IF((LEFT(E1610,3))="121","Spring-2012",IF((LEFT(E1610,3))="122","Summer-2012",IF((LEFT(E1610,3))="123","Fall-2012",IF((LEFT(E1610,3))="131","Spring-2013",IF((LEFT(E1610,3))="132","Summer-2013",IF((LEFT(E1610,3))="133","Fall-2013",IF((LEFT(E1610,3))="141","Spring-2014",IF((LEFT(E1610,3))="142","Summer-2014",IF((LEFT(E1610,3))="143","Fall-2014",0)))))))))))))))))))))))))</f>
        <v/>
      </c>
      <c r="H1610" s="77" t="inlineStr">
        <is>
          <t>Spring-2015</t>
        </is>
      </c>
      <c r="I1610" s="77" t="inlineStr">
        <is>
          <t>-</t>
        </is>
      </c>
      <c r="J1610" s="77" t="inlineStr">
        <is>
          <t>-</t>
        </is>
      </c>
      <c r="K1610" s="77" t="inlineStr">
        <is>
          <t>81/1/B/1, North Jatrabari, Dhaka-1204.</t>
        </is>
      </c>
      <c r="L1610" s="77" t="inlineStr">
        <is>
          <t>Ghilatali, Matlab, Chandpur.</t>
        </is>
      </c>
      <c r="M1610" s="101" t="n">
        <v>1675949654</v>
      </c>
      <c r="N1610" s="55" t="inlineStr">
        <is>
          <t>riyad654@gmail.com</t>
        </is>
      </c>
    </row>
    <row customHeight="1" ht="12.75" r="1611" s="161">
      <c r="A1611" s="84" t="n"/>
      <c r="B1611" s="85" t="n">
        <v>1614</v>
      </c>
      <c r="C1611" s="77" t="n"/>
      <c r="D1611" s="94" t="inlineStr">
        <is>
          <t xml:space="preserve">Mohammad Jahirul Islam  </t>
        </is>
      </c>
      <c r="E1611" s="98" t="inlineStr">
        <is>
          <t>112-33-600</t>
        </is>
      </c>
      <c r="F1611" s="49">
        <f>IF((MID(E1611,5,2))="10","ENG",IF((MID(E1611,5,2))="11","BBA",IF((MID(E1611,5,2))="12","MBA(E)",IF((MID(E1611,5,2))="14","MBA",IF((MID(E1611,5,2))="15","CSE",IF((MID(E1611,5,2))="16","CIS",IF((MID(E1611,5,2))="17","MS-MIS",IF((MID(E1611,5,2))="18","B.COM",IF((MID(E1611,5,2))="19","ETE",IF((MID(E1611,5,2))="20","CS",IF((MID(E1611,5,2))="21","MA-ENG(P)",IF((MID(E1611,5,2))="22","MA-ENG(F)",IF((MID(E1611,5,2))="23","TE",IF((MID(E1611,5,2))="24","JMC",IF((MID(E1611,5,2))="25","MS-CSE",IF((MID(E1611,5,2))="26","LLB(H)",IF((MID(E1611,5,2))="27","BRE",IF((MID(E1611,5,2))="28","MSS-JMC",IF((MID(E1611,5,2))="29","PHARMACY",IF((MID(E1611,5,2))="30","ESDM",IF((MID(E1611,5,2))="31","MS-ETE",IF((MID(E1611,5,2))="32","MS-TE",IF((MID(E1611,5,2))="33","EEE",IF((MID(E1611,5,2))="34","NFE",IF((MID(E1611,5,2))="35","SWE",IF((MID(E1611,5,2))="36","LLB(P)",IF((MID(E1611,5,2))="37","LLM(Pre)",IF((MID(E1611,5,2))="38","LLM(F)",IF((MID(E1611,5,2))="39","ICT",IF((MID(E1611,5,2))="40","MTCA",IF((MID(E1611,5,2))="41","MS-PH",IF((MID(E1611,5,2))="42","ARCH",IF((MID(E1611,5,2))="43","THM",IF((MID(E1611,5,2))="44","MS-SWE",IF((MID(E1611,5,2))="45","ENTRE",IF((MID(E1611,5,2))="46","M-PHARM",IF((MID(E1611,5,2))="47","CIVIL-ENG",0)))))))))))))))))))))))))))))))))))))</f>
        <v/>
      </c>
      <c r="G1611" s="90">
        <f>IF((LEFT(E1611,3))="063","Fall-2006",IF((LEFT(E1611,3))="071","Spring-2007",IF((LEFT(E1611,3))="072","Summer-2007",IF((LEFT(E1611,3))="073","Fall-2007",IF((LEFT(E1611,3))="081","Spring-2008",IF((LEFT(E1611,3))="082","Summer-2008",IF((LEFT(E1611,3))="083","Fall-2008",IF((LEFT(E1611,3))="091","Spring-2009",IF((LEFT(E1611,3))="092","Summer-2009",IF((LEFT(E1611,3))="093","Fall-2009",IF((LEFT(E1611,3))="101","Spring-2010",IF((LEFT(E1611,3))="102","Summer-2010",IF((LEFT(E1611,3))="103","Fall-2010",IF((LEFT(E1611,3))="111","Spring-2011",IF((LEFT(E1611,3))="112","Summer-2011",IF((LEFT(E1611,3))="113","Fall-2011",IF((LEFT(E1611,3))="121","Spring-2012",IF((LEFT(E1611,3))="122","Summer-2012",IF((LEFT(E1611,3))="123","Fall-2012",IF((LEFT(E1611,3))="131","Spring-2013",IF((LEFT(E1611,3))="132","Summer-2013",IF((LEFT(E1611,3))="133","Fall-2013",IF((LEFT(E1611,3))="141","Spring-2014",IF((LEFT(E1611,3))="142","Summer-2014",IF((LEFT(E1611,3))="143","Fall-2014",0)))))))))))))))))))))))))</f>
        <v/>
      </c>
      <c r="H1611" s="77" t="inlineStr">
        <is>
          <t>Spring-2015</t>
        </is>
      </c>
      <c r="I1611" s="77" t="inlineStr">
        <is>
          <t>-</t>
        </is>
      </c>
      <c r="J1611" s="77" t="inlineStr">
        <is>
          <t>-</t>
        </is>
      </c>
      <c r="K1611" s="77" t="inlineStr">
        <is>
          <t>59-A/a, West Rajabazar, Tejgaon, Dhaka-1215.</t>
        </is>
      </c>
      <c r="L1611" s="77" t="inlineStr">
        <is>
          <t>Vill-Tarakandi, Post-Tarakandi, Thana-Monohardi, Dist-Narshingdi.</t>
        </is>
      </c>
      <c r="M1611" s="101" t="n">
        <v>1731758661</v>
      </c>
      <c r="N1611" s="55" t="inlineStr">
        <is>
          <t>jahir112j@gmail.com</t>
        </is>
      </c>
    </row>
    <row customHeight="1" ht="12.75" r="1612" s="161">
      <c r="A1612" s="84" t="n"/>
      <c r="B1612" s="85" t="n">
        <v>1615</v>
      </c>
      <c r="C1612" s="77" t="n"/>
      <c r="D1612" s="102" t="inlineStr">
        <is>
          <t xml:space="preserve">Md. Nyemur Rahman  </t>
        </is>
      </c>
      <c r="E1612" s="98" t="inlineStr">
        <is>
          <t>112-33-629</t>
        </is>
      </c>
      <c r="F1612" s="49">
        <f>IF((MID(E1612,5,2))="10","ENG",IF((MID(E1612,5,2))="11","BBA",IF((MID(E1612,5,2))="12","MBA(E)",IF((MID(E1612,5,2))="14","MBA",IF((MID(E1612,5,2))="15","CSE",IF((MID(E1612,5,2))="16","CIS",IF((MID(E1612,5,2))="17","MS-MIS",IF((MID(E1612,5,2))="18","B.COM",IF((MID(E1612,5,2))="19","ETE",IF((MID(E1612,5,2))="20","CS",IF((MID(E1612,5,2))="21","MA-ENG(P)",IF((MID(E1612,5,2))="22","MA-ENG(F)",IF((MID(E1612,5,2))="23","TE",IF((MID(E1612,5,2))="24","JMC",IF((MID(E1612,5,2))="25","MS-CSE",IF((MID(E1612,5,2))="26","LLB(H)",IF((MID(E1612,5,2))="27","BRE",IF((MID(E1612,5,2))="28","MSS-JMC",IF((MID(E1612,5,2))="29","PHARMACY",IF((MID(E1612,5,2))="30","ESDM",IF((MID(E1612,5,2))="31","MS-ETE",IF((MID(E1612,5,2))="32","MS-TE",IF((MID(E1612,5,2))="33","EEE",IF((MID(E1612,5,2))="34","NFE",IF((MID(E1612,5,2))="35","SWE",IF((MID(E1612,5,2))="36","LLB(P)",IF((MID(E1612,5,2))="37","LLM(Pre)",IF((MID(E1612,5,2))="38","LLM(F)",IF((MID(E1612,5,2))="39","ICT",IF((MID(E1612,5,2))="40","MTCA",IF((MID(E1612,5,2))="41","MS-PH",IF((MID(E1612,5,2))="42","ARCH",IF((MID(E1612,5,2))="43","THM",IF((MID(E1612,5,2))="44","MS-SWE",IF((MID(E1612,5,2))="45","ENTRE",IF((MID(E1612,5,2))="46","M-PHARM",IF((MID(E1612,5,2))="47","CIVIL-ENG",0)))))))))))))))))))))))))))))))))))))</f>
        <v/>
      </c>
      <c r="G1612" s="90">
        <f>IF((LEFT(E1612,3))="063","Fall-2006",IF((LEFT(E1612,3))="071","Spring-2007",IF((LEFT(E1612,3))="072","Summer-2007",IF((LEFT(E1612,3))="073","Fall-2007",IF((LEFT(E1612,3))="081","Spring-2008",IF((LEFT(E1612,3))="082","Summer-2008",IF((LEFT(E1612,3))="083","Fall-2008",IF((LEFT(E1612,3))="091","Spring-2009",IF((LEFT(E1612,3))="092","Summer-2009",IF((LEFT(E1612,3))="093","Fall-2009",IF((LEFT(E1612,3))="101","Spring-2010",IF((LEFT(E1612,3))="102","Summer-2010",IF((LEFT(E1612,3))="103","Fall-2010",IF((LEFT(E1612,3))="111","Spring-2011",IF((LEFT(E1612,3))="112","Summer-2011",IF((LEFT(E1612,3))="113","Fall-2011",IF((LEFT(E1612,3))="121","Spring-2012",IF((LEFT(E1612,3))="122","Summer-2012",IF((LEFT(E1612,3))="123","Fall-2012",IF((LEFT(E1612,3))="131","Spring-2013",IF((LEFT(E1612,3))="132","Summer-2013",IF((LEFT(E1612,3))="133","Fall-2013",IF((LEFT(E1612,3))="141","Spring-2014",IF((LEFT(E1612,3))="142","Summer-2014",IF((LEFT(E1612,3))="143","Fall-2014",0)))))))))))))))))))))))))</f>
        <v/>
      </c>
      <c r="H1612" s="77" t="inlineStr">
        <is>
          <t>Spring-2015</t>
        </is>
      </c>
      <c r="I1612" s="77" t="inlineStr">
        <is>
          <t>-</t>
        </is>
      </c>
      <c r="J1612" s="77" t="inlineStr">
        <is>
          <t>-</t>
        </is>
      </c>
      <c r="K1612" s="77" t="inlineStr">
        <is>
          <t>59-A/a, West Rajabazar, Tejgaon, Dhaka-1215.</t>
        </is>
      </c>
      <c r="L1612" s="77" t="inlineStr">
        <is>
          <t>Vill-Balarampur, Post-Balarampur, Thana-Pangsha, Dist-Rajbari.</t>
        </is>
      </c>
      <c r="M1612" s="101" t="n">
        <v>1613891011</v>
      </c>
      <c r="N1612" s="55" t="inlineStr">
        <is>
          <t>nayaneee.diu@gmail.com</t>
        </is>
      </c>
    </row>
    <row customHeight="1" ht="12.75" r="1613" s="161">
      <c r="A1613" s="84" t="n"/>
      <c r="B1613" s="85" t="n">
        <v>1616</v>
      </c>
      <c r="C1613" s="77" t="n"/>
      <c r="D1613" s="98" t="inlineStr">
        <is>
          <t>Wasim Akram</t>
        </is>
      </c>
      <c r="E1613" s="98" t="inlineStr">
        <is>
          <t>102-26-089</t>
        </is>
      </c>
      <c r="F1613" s="49">
        <f>IF((MID(E1613,5,2))="10","ENG",IF((MID(E1613,5,2))="11","BBA",IF((MID(E1613,5,2))="12","MBA(E)",IF((MID(E1613,5,2))="14","MBA",IF((MID(E1613,5,2))="15","CSE",IF((MID(E1613,5,2))="16","CIS",IF((MID(E1613,5,2))="17","MS-MIS",IF((MID(E1613,5,2))="18","B.COM",IF((MID(E1613,5,2))="19","ETE",IF((MID(E1613,5,2))="20","CS",IF((MID(E1613,5,2))="21","MA-ENG(P)",IF((MID(E1613,5,2))="22","MA-ENG(F)",IF((MID(E1613,5,2))="23","TE",IF((MID(E1613,5,2))="24","JMC",IF((MID(E1613,5,2))="25","MS-CSE",IF((MID(E1613,5,2))="26","LLB(H)",IF((MID(E1613,5,2))="27","BRE",IF((MID(E1613,5,2))="28","MSS-JMC",IF((MID(E1613,5,2))="29","PHARMACY",IF((MID(E1613,5,2))="30","ESDM",IF((MID(E1613,5,2))="31","MS-ETE",IF((MID(E1613,5,2))="32","MS-TE",IF((MID(E1613,5,2))="33","EEE",IF((MID(E1613,5,2))="34","NFE",IF((MID(E1613,5,2))="35","SWE",IF((MID(E1613,5,2))="36","LLB(P)",IF((MID(E1613,5,2))="37","LLM(Pre)",IF((MID(E1613,5,2))="38","LLM(F)",IF((MID(E1613,5,2))="39","ICT",IF((MID(E1613,5,2))="40","MTCA",IF((MID(E1613,5,2))="41","MS-PH",IF((MID(E1613,5,2))="42","ARCH",IF((MID(E1613,5,2))="43","THM",IF((MID(E1613,5,2))="44","MS-SWE",IF((MID(E1613,5,2))="45","ENTRE",IF((MID(E1613,5,2))="46","M-PHARM",IF((MID(E1613,5,2))="47","CIVIL-ENG",0)))))))))))))))))))))))))))))))))))))</f>
        <v/>
      </c>
      <c r="G1613" s="90">
        <f>IF((LEFT(E1613,3))="063","Fall-2006",IF((LEFT(E1613,3))="071","Spring-2007",IF((LEFT(E1613,3))="072","Summer-2007",IF((LEFT(E1613,3))="073","Fall-2007",IF((LEFT(E1613,3))="081","Spring-2008",IF((LEFT(E1613,3))="082","Summer-2008",IF((LEFT(E1613,3))="083","Fall-2008",IF((LEFT(E1613,3))="091","Spring-2009",IF((LEFT(E1613,3))="092","Summer-2009",IF((LEFT(E1613,3))="093","Fall-2009",IF((LEFT(E1613,3))="101","Spring-2010",IF((LEFT(E1613,3))="102","Summer-2010",IF((LEFT(E1613,3))="103","Fall-2010",IF((LEFT(E1613,3))="111","Spring-2011",IF((LEFT(E1613,3))="112","Summer-2011",IF((LEFT(E1613,3))="113","Fall-2011",IF((LEFT(E1613,3))="121","Spring-2012",IF((LEFT(E1613,3))="122","Summer-2012",IF((LEFT(E1613,3))="123","Fall-2012",IF((LEFT(E1613,3))="131","Spring-2013",IF((LEFT(E1613,3))="132","Summer-2013",IF((LEFT(E1613,3))="133","Fall-2013",IF((LEFT(E1613,3))="141","Spring-2014",IF((LEFT(E1613,3))="142","Summer-2014",IF((LEFT(E1613,3))="143","Fall-2014",0)))))))))))))))))))))))))</f>
        <v/>
      </c>
      <c r="H1613" s="77" t="inlineStr">
        <is>
          <t>Spring-2015</t>
        </is>
      </c>
      <c r="I1613" s="77" t="inlineStr">
        <is>
          <t>Daffodil International University</t>
        </is>
      </c>
      <c r="J1613" s="77" t="inlineStr">
        <is>
          <t>Student</t>
        </is>
      </c>
      <c r="K1613" s="77" t="inlineStr">
        <is>
          <t>193, Azimpur, Lalbagh, Dhaka</t>
        </is>
      </c>
      <c r="L1613" s="77" t="inlineStr">
        <is>
          <t>Pathpara, Bheramara, Kushtia.</t>
        </is>
      </c>
      <c r="M1613" s="101" t="n">
        <v>1722669907</v>
      </c>
      <c r="N1613" s="55" t="inlineStr">
        <is>
          <t>wasim_08@diu.edu.bd</t>
        </is>
      </c>
    </row>
    <row customHeight="1" ht="12.75" r="1614" s="161">
      <c r="A1614" s="84" t="n"/>
      <c r="B1614" s="85" t="n">
        <v>1617</v>
      </c>
      <c r="C1614" s="77" t="n"/>
      <c r="D1614" s="94" t="inlineStr">
        <is>
          <t xml:space="preserve">Md. Mesbah Uddin  </t>
        </is>
      </c>
      <c r="E1614" s="98" t="inlineStr">
        <is>
          <t>112-33-597</t>
        </is>
      </c>
      <c r="F1614" s="49">
        <f>IF((MID(E1614,5,2))="10","ENG",IF((MID(E1614,5,2))="11","BBA",IF((MID(E1614,5,2))="12","MBA(E)",IF((MID(E1614,5,2))="14","MBA",IF((MID(E1614,5,2))="15","CSE",IF((MID(E1614,5,2))="16","CIS",IF((MID(E1614,5,2))="17","MS-MIS",IF((MID(E1614,5,2))="18","B.COM",IF((MID(E1614,5,2))="19","ETE",IF((MID(E1614,5,2))="20","CS",IF((MID(E1614,5,2))="21","MA-ENG(P)",IF((MID(E1614,5,2))="22","MA-ENG(F)",IF((MID(E1614,5,2))="23","TE",IF((MID(E1614,5,2))="24","JMC",IF((MID(E1614,5,2))="25","MS-CSE",IF((MID(E1614,5,2))="26","LLB(H)",IF((MID(E1614,5,2))="27","BRE",IF((MID(E1614,5,2))="28","MSS-JMC",IF((MID(E1614,5,2))="29","PHARMACY",IF((MID(E1614,5,2))="30","ESDM",IF((MID(E1614,5,2))="31","MS-ETE",IF((MID(E1614,5,2))="32","MS-TE",IF((MID(E1614,5,2))="33","EEE",IF((MID(E1614,5,2))="34","NFE",IF((MID(E1614,5,2))="35","SWE",IF((MID(E1614,5,2))="36","LLB(P)",IF((MID(E1614,5,2))="37","LLM(Pre)",IF((MID(E1614,5,2))="38","LLM(F)",IF((MID(E1614,5,2))="39","ICT",IF((MID(E1614,5,2))="40","MTCA",IF((MID(E1614,5,2))="41","MS-PH",IF((MID(E1614,5,2))="42","ARCH",IF((MID(E1614,5,2))="43","THM",IF((MID(E1614,5,2))="44","MS-SWE",IF((MID(E1614,5,2))="45","ENTRE",IF((MID(E1614,5,2))="46","M-PHARM",IF((MID(E1614,5,2))="47","CIVIL-ENG",0)))))))))))))))))))))))))))))))))))))</f>
        <v/>
      </c>
      <c r="G1614" s="90">
        <f>IF((LEFT(E1614,3))="063","Fall-2006",IF((LEFT(E1614,3))="071","Spring-2007",IF((LEFT(E1614,3))="072","Summer-2007",IF((LEFT(E1614,3))="073","Fall-2007",IF((LEFT(E1614,3))="081","Spring-2008",IF((LEFT(E1614,3))="082","Summer-2008",IF((LEFT(E1614,3))="083","Fall-2008",IF((LEFT(E1614,3))="091","Spring-2009",IF((LEFT(E1614,3))="092","Summer-2009",IF((LEFT(E1614,3))="093","Fall-2009",IF((LEFT(E1614,3))="101","Spring-2010",IF((LEFT(E1614,3))="102","Summer-2010",IF((LEFT(E1614,3))="103","Fall-2010",IF((LEFT(E1614,3))="111","Spring-2011",IF((LEFT(E1614,3))="112","Summer-2011",IF((LEFT(E1614,3))="113","Fall-2011",IF((LEFT(E1614,3))="121","Spring-2012",IF((LEFT(E1614,3))="122","Summer-2012",IF((LEFT(E1614,3))="123","Fall-2012",IF((LEFT(E1614,3))="131","Spring-2013",IF((LEFT(E1614,3))="132","Summer-2013",IF((LEFT(E1614,3))="133","Fall-2013",IF((LEFT(E1614,3))="141","Spring-2014",IF((LEFT(E1614,3))="142","Summer-2014",IF((LEFT(E1614,3))="143","Fall-2014",0)))))))))))))))))))))))))</f>
        <v/>
      </c>
      <c r="H1614" s="77" t="inlineStr">
        <is>
          <t>Spring-2015</t>
        </is>
      </c>
      <c r="I1614" s="77" t="inlineStr">
        <is>
          <t>-</t>
        </is>
      </c>
      <c r="J1614" s="77" t="inlineStr">
        <is>
          <t>-</t>
        </is>
      </c>
      <c r="K1614" s="77" t="inlineStr">
        <is>
          <t>126/5, 6th Floor, Shahid Faruq Road, Jatrabari, Dhaka.</t>
        </is>
      </c>
      <c r="L1614" s="77" t="inlineStr">
        <is>
          <t>Beltola, Amanatganj, Word No-04, Barisal.</t>
        </is>
      </c>
      <c r="M1614" s="101" t="n">
        <v>1728878241</v>
      </c>
      <c r="N1614" s="55" t="inlineStr">
        <is>
          <t>umasbah97@gmail.com</t>
        </is>
      </c>
    </row>
    <row customHeight="1" ht="12.75" r="1615" s="161">
      <c r="A1615" s="84" t="n"/>
      <c r="B1615" s="85" t="n">
        <v>1618</v>
      </c>
      <c r="C1615" s="77" t="n"/>
      <c r="D1615" s="98" t="inlineStr">
        <is>
          <t>Bidhan Chandra Ghosh</t>
        </is>
      </c>
      <c r="E1615" s="98" t="inlineStr">
        <is>
          <t>091-19-1028</t>
        </is>
      </c>
      <c r="F1615" s="49">
        <f>IF((MID(E1615,5,2))="10","ENG",IF((MID(E1615,5,2))="11","BBA",IF((MID(E1615,5,2))="12","MBA(E)",IF((MID(E1615,5,2))="14","MBA",IF((MID(E1615,5,2))="15","CSE",IF((MID(E1615,5,2))="16","CIS",IF((MID(E1615,5,2))="17","MS-MIS",IF((MID(E1615,5,2))="18","B.COM",IF((MID(E1615,5,2))="19","ETE",IF((MID(E1615,5,2))="20","CS",IF((MID(E1615,5,2))="21","MA-ENG(P)",IF((MID(E1615,5,2))="22","MA-ENG(F)",IF((MID(E1615,5,2))="23","TE",IF((MID(E1615,5,2))="24","JMC",IF((MID(E1615,5,2))="25","MS-CSE",IF((MID(E1615,5,2))="26","LLB(H)",IF((MID(E1615,5,2))="27","BRE",IF((MID(E1615,5,2))="28","MSS-JMC",IF((MID(E1615,5,2))="29","PHARMACY",IF((MID(E1615,5,2))="30","ESDM",IF((MID(E1615,5,2))="31","MS-ETE",IF((MID(E1615,5,2))="32","MS-TE",IF((MID(E1615,5,2))="33","EEE",IF((MID(E1615,5,2))="34","NFE",IF((MID(E1615,5,2))="35","SWE",IF((MID(E1615,5,2))="36","LLB(P)",IF((MID(E1615,5,2))="37","LLM(Pre)",IF((MID(E1615,5,2))="38","LLM(F)",IF((MID(E1615,5,2))="39","ICT",IF((MID(E1615,5,2))="40","MTCA",IF((MID(E1615,5,2))="41","MS-PH",IF((MID(E1615,5,2))="42","ARCH",IF((MID(E1615,5,2))="43","THM",IF((MID(E1615,5,2))="44","MS-SWE",IF((MID(E1615,5,2))="45","ENTRE",IF((MID(E1615,5,2))="46","M-PHARM",IF((MID(E1615,5,2))="47","CIVIL-ENG",0)))))))))))))))))))))))))))))))))))))</f>
        <v/>
      </c>
      <c r="G1615" s="90">
        <f>IF((LEFT(E1615,3))="063","Fall-2006",IF((LEFT(E1615,3))="071","Spring-2007",IF((LEFT(E1615,3))="072","Summer-2007",IF((LEFT(E1615,3))="073","Fall-2007",IF((LEFT(E1615,3))="081","Spring-2008",IF((LEFT(E1615,3))="082","Summer-2008",IF((LEFT(E1615,3))="083","Fall-2008",IF((LEFT(E1615,3))="091","Spring-2009",IF((LEFT(E1615,3))="092","Summer-2009",IF((LEFT(E1615,3))="093","Fall-2009",IF((LEFT(E1615,3))="101","Spring-2010",IF((LEFT(E1615,3))="102","Summer-2010",IF((LEFT(E1615,3))="103","Fall-2010",IF((LEFT(E1615,3))="111","Spring-2011",IF((LEFT(E1615,3))="112","Summer-2011",IF((LEFT(E1615,3))="113","Fall-2011",IF((LEFT(E1615,3))="121","Spring-2012",IF((LEFT(E1615,3))="122","Summer-2012",IF((LEFT(E1615,3))="123","Fall-2012",IF((LEFT(E1615,3))="131","Spring-2013",IF((LEFT(E1615,3))="132","Summer-2013",IF((LEFT(E1615,3))="133","Fall-2013",IF((LEFT(E1615,3))="141","Spring-2014",IF((LEFT(E1615,3))="142","Summer-2014",IF((LEFT(E1615,3))="143","Fall-2014",0)))))))))))))))))))))))))</f>
        <v/>
      </c>
      <c r="H1615" s="77" t="inlineStr">
        <is>
          <t>Spring-2014</t>
        </is>
      </c>
      <c r="I1615" s="77" t="inlineStr">
        <is>
          <t>Ericssion Bangladesh Ltd</t>
        </is>
      </c>
      <c r="J1615" s="77" t="inlineStr">
        <is>
          <t>Field Maintanance Engineer</t>
        </is>
      </c>
      <c r="K1615" s="77" t="inlineStr">
        <is>
          <t>-</t>
        </is>
      </c>
      <c r="L1615" s="77" t="inlineStr">
        <is>
          <t>380/B, South Goran, Baganbari, Khailgaon, Dhaka-1219.</t>
        </is>
      </c>
      <c r="M1615" s="101" t="n">
        <v>1684014774</v>
      </c>
      <c r="N1615" s="55" t="inlineStr">
        <is>
          <t>engg.bidhan@gmail.com</t>
        </is>
      </c>
    </row>
    <row customHeight="1" ht="12.75" r="1616" s="161">
      <c r="A1616" s="84" t="n"/>
      <c r="B1616" s="85" t="n">
        <v>1619</v>
      </c>
      <c r="C1616" s="77" t="n"/>
      <c r="D1616" s="94" t="inlineStr">
        <is>
          <t>Tariqul Islam</t>
        </is>
      </c>
      <c r="E1616" s="98" t="inlineStr">
        <is>
          <t>072-19-722</t>
        </is>
      </c>
      <c r="F1616" s="49">
        <f>IF((MID(E1616,5,2))="10","ENG",IF((MID(E1616,5,2))="11","BBA",IF((MID(E1616,5,2))="12","MBA(E)",IF((MID(E1616,5,2))="14","MBA",IF((MID(E1616,5,2))="15","CSE",IF((MID(E1616,5,2))="16","CIS",IF((MID(E1616,5,2))="17","MS-MIS",IF((MID(E1616,5,2))="18","B.COM",IF((MID(E1616,5,2))="19","ETE",IF((MID(E1616,5,2))="20","CS",IF((MID(E1616,5,2))="21","MA-ENG(P)",IF((MID(E1616,5,2))="22","MA-ENG(F)",IF((MID(E1616,5,2))="23","TE",IF((MID(E1616,5,2))="24","JMC",IF((MID(E1616,5,2))="25","MS-CSE",IF((MID(E1616,5,2))="26","LLB(H)",IF((MID(E1616,5,2))="27","BRE",IF((MID(E1616,5,2))="28","MSS-JMC",IF((MID(E1616,5,2))="29","PHARMACY",IF((MID(E1616,5,2))="30","ESDM",IF((MID(E1616,5,2))="31","MS-ETE",IF((MID(E1616,5,2))="32","MS-TE",IF((MID(E1616,5,2))="33","EEE",IF((MID(E1616,5,2))="34","NFE",IF((MID(E1616,5,2))="35","SWE",IF((MID(E1616,5,2))="36","LLB(P)",IF((MID(E1616,5,2))="37","LLM(Pre)",IF((MID(E1616,5,2))="38","LLM(F)",IF((MID(E1616,5,2))="39","ICT",IF((MID(E1616,5,2))="40","MTCA",IF((MID(E1616,5,2))="41","MS-PH",IF((MID(E1616,5,2))="42","ARCH",IF((MID(E1616,5,2))="43","THM",IF((MID(E1616,5,2))="44","MS-SWE",IF((MID(E1616,5,2))="45","ENTRE",IF((MID(E1616,5,2))="46","M-PHARM",IF((MID(E1616,5,2))="47","CIVIL-ENG",0)))))))))))))))))))))))))))))))))))))</f>
        <v/>
      </c>
      <c r="G1616" s="90">
        <f>IF((LEFT(E1616,3))="063","Fall-2006",IF((LEFT(E1616,3))="071","Spring-2007",IF((LEFT(E1616,3))="072","Summer-2007",IF((LEFT(E1616,3))="073","Fall-2007",IF((LEFT(E1616,3))="081","Spring-2008",IF((LEFT(E1616,3))="082","Summer-2008",IF((LEFT(E1616,3))="083","Fall-2008",IF((LEFT(E1616,3))="091","Spring-2009",IF((LEFT(E1616,3))="092","Summer-2009",IF((LEFT(E1616,3))="093","Fall-2009",IF((LEFT(E1616,3))="101","Spring-2010",IF((LEFT(E1616,3))="102","Summer-2010",IF((LEFT(E1616,3))="103","Fall-2010",IF((LEFT(E1616,3))="111","Spring-2011",IF((LEFT(E1616,3))="112","Summer-2011",IF((LEFT(E1616,3))="113","Fall-2011",IF((LEFT(E1616,3))="121","Spring-2012",IF((LEFT(E1616,3))="122","Summer-2012",IF((LEFT(E1616,3))="123","Fall-2012",IF((LEFT(E1616,3))="131","Spring-2013",IF((LEFT(E1616,3))="132","Summer-2013",IF((LEFT(E1616,3))="133","Fall-2013",IF((LEFT(E1616,3))="141","Spring-2014",IF((LEFT(E1616,3))="142","Summer-2014",IF((LEFT(E1616,3))="143","Fall-2014",0)))))))))))))))))))))))))</f>
        <v/>
      </c>
      <c r="H1616" s="77" t="inlineStr">
        <is>
          <t>Summer-2015</t>
        </is>
      </c>
      <c r="I1616" s="77" t="inlineStr">
        <is>
          <t>-</t>
        </is>
      </c>
      <c r="J1616" s="77" t="inlineStr">
        <is>
          <t>-</t>
        </is>
      </c>
      <c r="K1616" s="77" t="inlineStr">
        <is>
          <t>Mohammadpur, Housing Limited-4, House No-85,</t>
        </is>
      </c>
      <c r="L1616" s="77" t="inlineStr">
        <is>
          <t>Lotifpur colony, Bogra.</t>
        </is>
      </c>
      <c r="M1616" s="101" t="n">
        <v>1757443430</v>
      </c>
      <c r="N1616" s="90" t="inlineStr">
        <is>
          <t>toriqul19-722@diu.edu.bd</t>
        </is>
      </c>
    </row>
    <row customHeight="1" ht="12.75" r="1617" s="161">
      <c r="A1617" s="84" t="n"/>
      <c r="B1617" s="85" t="n">
        <v>1620</v>
      </c>
      <c r="C1617" s="77" t="n"/>
      <c r="D1617" s="98" t="inlineStr">
        <is>
          <t>Md. Mamun Miah</t>
        </is>
      </c>
      <c r="E1617" s="98" t="inlineStr">
        <is>
          <t>133-22-296</t>
        </is>
      </c>
      <c r="F1617" s="49">
        <f>IF((MID(E1617,5,2))="10","ENG",IF((MID(E1617,5,2))="11","BBA",IF((MID(E1617,5,2))="12","MBA(E)",IF((MID(E1617,5,2))="14","MBA",IF((MID(E1617,5,2))="15","CSE",IF((MID(E1617,5,2))="16","CIS",IF((MID(E1617,5,2))="17","MS-MIS",IF((MID(E1617,5,2))="18","B.COM",IF((MID(E1617,5,2))="19","ETE",IF((MID(E1617,5,2))="20","CS",IF((MID(E1617,5,2))="21","MA-ENG(P)",IF((MID(E1617,5,2))="22","MA-ENG(F)",IF((MID(E1617,5,2))="23","TE",IF((MID(E1617,5,2))="24","JMC",IF((MID(E1617,5,2))="25","MS-CSE",IF((MID(E1617,5,2))="26","LLB(H)",IF((MID(E1617,5,2))="27","BRE",IF((MID(E1617,5,2))="28","MSS-JMC",IF((MID(E1617,5,2))="29","PHARMACY",IF((MID(E1617,5,2))="30","ESDM",IF((MID(E1617,5,2))="31","MS-ETE",IF((MID(E1617,5,2))="32","MS-TE",IF((MID(E1617,5,2))="33","EEE",IF((MID(E1617,5,2))="34","NFE",IF((MID(E1617,5,2))="35","SWE",IF((MID(E1617,5,2))="36","LLB(P)",IF((MID(E1617,5,2))="37","LLM(Pre)",IF((MID(E1617,5,2))="38","LLM(F)",IF((MID(E1617,5,2))="39","ICT",IF((MID(E1617,5,2))="40","MTCA",IF((MID(E1617,5,2))="41","MS-PH",IF((MID(E1617,5,2))="42","ARCH",IF((MID(E1617,5,2))="43","THM",IF((MID(E1617,5,2))="44","MS-SWE",IF((MID(E1617,5,2))="45","ENTRE",IF((MID(E1617,5,2))="46","M-PHARM",IF((MID(E1617,5,2))="47","CIVIL-ENG",0)))))))))))))))))))))))))))))))))))))</f>
        <v/>
      </c>
      <c r="G1617" s="90">
        <f>IF((LEFT(E1617,3))="063","Fall-2006",IF((LEFT(E1617,3))="071","Spring-2007",IF((LEFT(E1617,3))="072","Summer-2007",IF((LEFT(E1617,3))="073","Fall-2007",IF((LEFT(E1617,3))="081","Spring-2008",IF((LEFT(E1617,3))="082","Summer-2008",IF((LEFT(E1617,3))="083","Fall-2008",IF((LEFT(E1617,3))="091","Spring-2009",IF((LEFT(E1617,3))="092","Summer-2009",IF((LEFT(E1617,3))="093","Fall-2009",IF((LEFT(E1617,3))="101","Spring-2010",IF((LEFT(E1617,3))="102","Summer-2010",IF((LEFT(E1617,3))="103","Fall-2010",IF((LEFT(E1617,3))="111","Spring-2011",IF((LEFT(E1617,3))="112","Summer-2011",IF((LEFT(E1617,3))="113","Fall-2011",IF((LEFT(E1617,3))="121","Spring-2012",IF((LEFT(E1617,3))="122","Summer-2012",IF((LEFT(E1617,3))="123","Fall-2012",IF((LEFT(E1617,3))="131","Spring-2013",IF((LEFT(E1617,3))="132","Summer-2013",IF((LEFT(E1617,3))="133","Fall-2013",IF((LEFT(E1617,3))="141","Spring-2014",IF((LEFT(E1617,3))="142","Summer-2014",IF((LEFT(E1617,3))="143","Fall-2014",0)))))))))))))))))))))))))</f>
        <v/>
      </c>
      <c r="H1617" s="77" t="inlineStr">
        <is>
          <t>Fall-2014</t>
        </is>
      </c>
      <c r="I1617" s="77" t="inlineStr">
        <is>
          <t>-</t>
        </is>
      </c>
      <c r="J1617" s="77" t="inlineStr">
        <is>
          <t>-</t>
        </is>
      </c>
      <c r="K1617" s="77" t="inlineStr">
        <is>
          <t>Vill-Shaharatul, Post-Tenguria Para, Thana-Delduar, Dist-Tangail.</t>
        </is>
      </c>
      <c r="L1617" s="77" t="inlineStr">
        <is>
          <t>Vill-Shaharatul, Post-Tenguria Para, Thana-Delduar, Dist-Tangail.</t>
        </is>
      </c>
      <c r="M1617" s="101" t="n">
        <v>1678802759</v>
      </c>
      <c r="N1617" s="55" t="inlineStr">
        <is>
          <t>mamun-rumi999@gmail.com</t>
        </is>
      </c>
    </row>
    <row customHeight="1" ht="12.75" r="1618" s="161">
      <c r="A1618" s="84" t="n"/>
      <c r="B1618" s="85" t="n">
        <v>1621</v>
      </c>
      <c r="C1618" s="77" t="n"/>
      <c r="D1618" s="98" t="inlineStr">
        <is>
          <t>Md. Hafizul Imran</t>
        </is>
      </c>
      <c r="E1618" s="98" t="inlineStr">
        <is>
          <t>112-33-658</t>
        </is>
      </c>
      <c r="F1618" s="49">
        <f>IF((MID(E1618,5,2))="10","ENG",IF((MID(E1618,5,2))="11","BBA",IF((MID(E1618,5,2))="12","MBA(E)",IF((MID(E1618,5,2))="14","MBA",IF((MID(E1618,5,2))="15","CSE",IF((MID(E1618,5,2))="16","CIS",IF((MID(E1618,5,2))="17","MS-MIS",IF((MID(E1618,5,2))="18","B.COM",IF((MID(E1618,5,2))="19","ETE",IF((MID(E1618,5,2))="20","CS",IF((MID(E1618,5,2))="21","MA-ENG(P)",IF((MID(E1618,5,2))="22","MA-ENG(F)",IF((MID(E1618,5,2))="23","TE",IF((MID(E1618,5,2))="24","JMC",IF((MID(E1618,5,2))="25","MS-CSE",IF((MID(E1618,5,2))="26","LLB(H)",IF((MID(E1618,5,2))="27","BRE",IF((MID(E1618,5,2))="28","MSS-JMC",IF((MID(E1618,5,2))="29","PHARMACY",IF((MID(E1618,5,2))="30","ESDM",IF((MID(E1618,5,2))="31","MS-ETE",IF((MID(E1618,5,2))="32","MS-TE",IF((MID(E1618,5,2))="33","EEE",IF((MID(E1618,5,2))="34","NFE",IF((MID(E1618,5,2))="35","SWE",IF((MID(E1618,5,2))="36","LLB(P)",IF((MID(E1618,5,2))="37","LLM(Pre)",IF((MID(E1618,5,2))="38","LLM(F)",IF((MID(E1618,5,2))="39","ICT",IF((MID(E1618,5,2))="40","MTCA",IF((MID(E1618,5,2))="41","MS-PH",IF((MID(E1618,5,2))="42","ARCH",IF((MID(E1618,5,2))="43","THM",IF((MID(E1618,5,2))="44","MS-SWE",IF((MID(E1618,5,2))="45","ENTRE",IF((MID(E1618,5,2))="46","M-PHARM",IF((MID(E1618,5,2))="47","CIVIL-ENG",0)))))))))))))))))))))))))))))))))))))</f>
        <v/>
      </c>
      <c r="G1618" s="90">
        <f>IF((LEFT(E1618,3))="063","Fall-2006",IF((LEFT(E1618,3))="071","Spring-2007",IF((LEFT(E1618,3))="072","Summer-2007",IF((LEFT(E1618,3))="073","Fall-2007",IF((LEFT(E1618,3))="081","Spring-2008",IF((LEFT(E1618,3))="082","Summer-2008",IF((LEFT(E1618,3))="083","Fall-2008",IF((LEFT(E1618,3))="091","Spring-2009",IF((LEFT(E1618,3))="092","Summer-2009",IF((LEFT(E1618,3))="093","Fall-2009",IF((LEFT(E1618,3))="101","Spring-2010",IF((LEFT(E1618,3))="102","Summer-2010",IF((LEFT(E1618,3))="103","Fall-2010",IF((LEFT(E1618,3))="111","Spring-2011",IF((LEFT(E1618,3))="112","Summer-2011",IF((LEFT(E1618,3))="113","Fall-2011",IF((LEFT(E1618,3))="121","Spring-2012",IF((LEFT(E1618,3))="122","Summer-2012",IF((LEFT(E1618,3))="123","Fall-2012",IF((LEFT(E1618,3))="131","Spring-2013",IF((LEFT(E1618,3))="132","Summer-2013",IF((LEFT(E1618,3))="133","Fall-2013",IF((LEFT(E1618,3))="141","Spring-2014",IF((LEFT(E1618,3))="142","Summer-2014",IF((LEFT(E1618,3))="143","Fall-2014",0)))))))))))))))))))))))))</f>
        <v/>
      </c>
      <c r="H1618" s="77" t="inlineStr">
        <is>
          <t>Spring-2015</t>
        </is>
      </c>
      <c r="I1618" s="77" t="inlineStr">
        <is>
          <t>Daffodil International University</t>
        </is>
      </c>
      <c r="J1618" s="77" t="inlineStr">
        <is>
          <t>Research Associate, Department Of EEE</t>
        </is>
      </c>
      <c r="K1618" s="77" t="inlineStr">
        <is>
          <t>9/A, Solimulla Road, Mohammadpur, Dhaka</t>
        </is>
      </c>
      <c r="L1618" s="77" t="inlineStr">
        <is>
          <t>Colla, Jamtolil, Shirjganj</t>
        </is>
      </c>
      <c r="M1618" s="95" t="n">
        <v>1740064708</v>
      </c>
      <c r="N1618" s="90" t="inlineStr">
        <is>
          <t>hafiz33-658@diu.edu.bd</t>
        </is>
      </c>
    </row>
    <row customHeight="1" ht="12.75" r="1619" s="161">
      <c r="A1619" s="84" t="n"/>
      <c r="B1619" s="85" t="n">
        <v>1622</v>
      </c>
      <c r="C1619" s="77" t="n"/>
      <c r="D1619" s="98" t="inlineStr">
        <is>
          <t>Most. Zarina Khatun</t>
        </is>
      </c>
      <c r="E1619" s="98" t="inlineStr">
        <is>
          <t>132-41-051</t>
        </is>
      </c>
      <c r="F1619" s="49">
        <f>IF((MID(E1619,5,2))="10","ENG",IF((MID(E1619,5,2))="11","BBA",IF((MID(E1619,5,2))="12","MBA(E)",IF((MID(E1619,5,2))="14","MBA",IF((MID(E1619,5,2))="15","CSE",IF((MID(E1619,5,2))="16","CIS",IF((MID(E1619,5,2))="17","MS-MIS",IF((MID(E1619,5,2))="18","B.COM",IF((MID(E1619,5,2))="19","ETE",IF((MID(E1619,5,2))="20","CS",IF((MID(E1619,5,2))="21","MA-ENG(P)",IF((MID(E1619,5,2))="22","MA-ENG(F)",IF((MID(E1619,5,2))="23","TE",IF((MID(E1619,5,2))="24","JMC",IF((MID(E1619,5,2))="25","MS-CSE",IF((MID(E1619,5,2))="26","LLB(H)",IF((MID(E1619,5,2))="27","BRE",IF((MID(E1619,5,2))="28","MSS-JMC",IF((MID(E1619,5,2))="29","PHARMACY",IF((MID(E1619,5,2))="30","ESDM",IF((MID(E1619,5,2))="31","MS-ETE",IF((MID(E1619,5,2))="32","MS-TE",IF((MID(E1619,5,2))="33","EEE",IF((MID(E1619,5,2))="34","NFE",IF((MID(E1619,5,2))="35","SWE",IF((MID(E1619,5,2))="36","LLB(P)",IF((MID(E1619,5,2))="37","LLM(Pre)",IF((MID(E1619,5,2))="38","LLM(F)",IF((MID(E1619,5,2))="39","ICT",IF((MID(E1619,5,2))="40","MTCA",IF((MID(E1619,5,2))="41","MS-PH",IF((MID(E1619,5,2))="42","ARCH",IF((MID(E1619,5,2))="43","THM",IF((MID(E1619,5,2))="44","MS-SWE",IF((MID(E1619,5,2))="45","ENTRE",IF((MID(E1619,5,2))="46","M-PHARM",IF((MID(E1619,5,2))="47","CIVIL-ENG",0)))))))))))))))))))))))))))))))))))))</f>
        <v/>
      </c>
      <c r="G1619" s="90">
        <f>IF((LEFT(E1619,3))="063","Fall-2006",IF((LEFT(E1619,3))="071","Spring-2007",IF((LEFT(E1619,3))="072","Summer-2007",IF((LEFT(E1619,3))="073","Fall-2007",IF((LEFT(E1619,3))="081","Spring-2008",IF((LEFT(E1619,3))="082","Summer-2008",IF((LEFT(E1619,3))="083","Fall-2008",IF((LEFT(E1619,3))="091","Spring-2009",IF((LEFT(E1619,3))="092","Summer-2009",IF((LEFT(E1619,3))="093","Fall-2009",IF((LEFT(E1619,3))="101","Spring-2010",IF((LEFT(E1619,3))="102","Summer-2010",IF((LEFT(E1619,3))="103","Fall-2010",IF((LEFT(E1619,3))="111","Spring-2011",IF((LEFT(E1619,3))="112","Summer-2011",IF((LEFT(E1619,3))="113","Fall-2011",IF((LEFT(E1619,3))="121","Spring-2012",IF((LEFT(E1619,3))="122","Summer-2012",IF((LEFT(E1619,3))="123","Fall-2012",IF((LEFT(E1619,3))="131","Spring-2013",IF((LEFT(E1619,3))="132","Summer-2013",IF((LEFT(E1619,3))="133","Fall-2013",IF((LEFT(E1619,3))="141","Spring-2014",IF((LEFT(E1619,3))="142","Summer-2014",IF((LEFT(E1619,3))="143","Fall-2014",0)))))))))))))))))))))))))</f>
        <v/>
      </c>
      <c r="H1619" s="77" t="inlineStr">
        <is>
          <t>-</t>
        </is>
      </c>
      <c r="I1619" s="77" t="inlineStr">
        <is>
          <t>Senior Staff Nurse</t>
        </is>
      </c>
      <c r="J1619" s="77" t="inlineStr">
        <is>
          <t>Mitford Hospital Dhaka</t>
        </is>
      </c>
      <c r="K1619" s="77" t="inlineStr">
        <is>
          <t>Sir, Salimullah medical College, Mitford Hospital Dhaka-1100</t>
        </is>
      </c>
      <c r="L1619" s="77" t="inlineStr">
        <is>
          <t>-</t>
        </is>
      </c>
      <c r="M1619" s="101" t="n">
        <v>1726489174</v>
      </c>
      <c r="N1619" s="55">
        <f>HYPERLINK("mailto:rabiulkarim450@gmail.com","zarina051@diu.edu.bd")</f>
        <v/>
      </c>
    </row>
    <row customHeight="1" ht="12.75" r="1620" s="161">
      <c r="A1620" s="84" t="n"/>
      <c r="B1620" s="85" t="n">
        <v>1623</v>
      </c>
      <c r="C1620" s="77" t="n"/>
      <c r="D1620" s="98" t="inlineStr">
        <is>
          <t>Most. Safia Tashnim</t>
        </is>
      </c>
      <c r="E1620" s="98" t="inlineStr">
        <is>
          <t>103-11-1662</t>
        </is>
      </c>
      <c r="F1620" s="49">
        <f>IF((MID(E1620,5,2))="10","ENG",IF((MID(E1620,5,2))="11","BBA",IF((MID(E1620,5,2))="12","MBA(E)",IF((MID(E1620,5,2))="14","MBA",IF((MID(E1620,5,2))="15","CSE",IF((MID(E1620,5,2))="16","CIS",IF((MID(E1620,5,2))="17","MS-MIS",IF((MID(E1620,5,2))="18","B.COM",IF((MID(E1620,5,2))="19","ETE",IF((MID(E1620,5,2))="20","CS",IF((MID(E1620,5,2))="21","MA-ENG(P)",IF((MID(E1620,5,2))="22","MA-ENG(F)",IF((MID(E1620,5,2))="23","TE",IF((MID(E1620,5,2))="24","JMC",IF((MID(E1620,5,2))="25","MS-CSE",IF((MID(E1620,5,2))="26","LLB(H)",IF((MID(E1620,5,2))="27","BRE",IF((MID(E1620,5,2))="28","MSS-JMC",IF((MID(E1620,5,2))="29","PHARMACY",IF((MID(E1620,5,2))="30","ESDM",IF((MID(E1620,5,2))="31","MS-ETE",IF((MID(E1620,5,2))="32","MS-TE",IF((MID(E1620,5,2))="33","EEE",IF((MID(E1620,5,2))="34","NFE",IF((MID(E1620,5,2))="35","SWE",IF((MID(E1620,5,2))="36","LLB(P)",IF((MID(E1620,5,2))="37","LLM(Pre)",IF((MID(E1620,5,2))="38","LLM(F)",IF((MID(E1620,5,2))="39","ICT",IF((MID(E1620,5,2))="40","MTCA",IF((MID(E1620,5,2))="41","MS-PH",IF((MID(E1620,5,2))="42","ARCH",IF((MID(E1620,5,2))="43","THM",IF((MID(E1620,5,2))="44","MS-SWE",IF((MID(E1620,5,2))="45","ENTRE",IF((MID(E1620,5,2))="46","M-PHARM",IF((MID(E1620,5,2))="47","CIVIL-ENG",0)))))))))))))))))))))))))))))))))))))</f>
        <v/>
      </c>
      <c r="G1620" s="90">
        <f>IF((LEFT(E1620,3))="063","Fall-2006",IF((LEFT(E1620,3))="071","Spring-2007",IF((LEFT(E1620,3))="072","Summer-2007",IF((LEFT(E1620,3))="073","Fall-2007",IF((LEFT(E1620,3))="081","Spring-2008",IF((LEFT(E1620,3))="082","Summer-2008",IF((LEFT(E1620,3))="083","Fall-2008",IF((LEFT(E1620,3))="091","Spring-2009",IF((LEFT(E1620,3))="092","Summer-2009",IF((LEFT(E1620,3))="093","Fall-2009",IF((LEFT(E1620,3))="101","Spring-2010",IF((LEFT(E1620,3))="102","Summer-2010",IF((LEFT(E1620,3))="103","Fall-2010",IF((LEFT(E1620,3))="111","Spring-2011",IF((LEFT(E1620,3))="112","Summer-2011",IF((LEFT(E1620,3))="113","Fall-2011",IF((LEFT(E1620,3))="121","Spring-2012",IF((LEFT(E1620,3))="122","Summer-2012",IF((LEFT(E1620,3))="123","Fall-2012",IF((LEFT(E1620,3))="131","Spring-2013",IF((LEFT(E1620,3))="132","Summer-2013",IF((LEFT(E1620,3))="133","Fall-2013",IF((LEFT(E1620,3))="141","Spring-2014",IF((LEFT(E1620,3))="142","Summer-2014",IF((LEFT(E1620,3))="143","Fall-2014",0)))))))))))))))))))))))))</f>
        <v/>
      </c>
      <c r="H1620" s="77" t="inlineStr">
        <is>
          <t>Spring-2015</t>
        </is>
      </c>
      <c r="I1620" s="77" t="inlineStr">
        <is>
          <t>-</t>
        </is>
      </c>
      <c r="J1620" s="77" t="inlineStr">
        <is>
          <t>-</t>
        </is>
      </c>
      <c r="K1620" s="77" t="inlineStr">
        <is>
          <t>7/F Shobhanbag E Type Coloney, Dhanmondi Dhaka</t>
        </is>
      </c>
      <c r="L1620" s="77" t="inlineStr">
        <is>
          <t>-</t>
        </is>
      </c>
      <c r="M1620" s="95" t="n">
        <v>1721555599</v>
      </c>
      <c r="N1620" s="55" t="inlineStr">
        <is>
          <t>safia_1662@diu.edu.bd</t>
        </is>
      </c>
    </row>
    <row customHeight="1" ht="12.75" r="1621" s="161">
      <c r="A1621" s="84" t="n"/>
      <c r="B1621" s="85" t="n">
        <v>1624</v>
      </c>
      <c r="C1621" s="77" t="n"/>
      <c r="D1621" s="98" t="inlineStr">
        <is>
          <t>Taz Ferdous</t>
        </is>
      </c>
      <c r="E1621" s="98" t="inlineStr">
        <is>
          <t>103-33-356</t>
        </is>
      </c>
      <c r="F1621" s="49">
        <f>IF((MID(E1621,5,2))="10","ENG",IF((MID(E1621,5,2))="11","BBA",IF((MID(E1621,5,2))="12","MBA(E)",IF((MID(E1621,5,2))="14","MBA",IF((MID(E1621,5,2))="15","CSE",IF((MID(E1621,5,2))="16","CIS",IF((MID(E1621,5,2))="17","MS-MIS",IF((MID(E1621,5,2))="18","B.COM",IF((MID(E1621,5,2))="19","ETE",IF((MID(E1621,5,2))="20","CS",IF((MID(E1621,5,2))="21","MA-ENG(P)",IF((MID(E1621,5,2))="22","MA-ENG(F)",IF((MID(E1621,5,2))="23","TE",IF((MID(E1621,5,2))="24","JMC",IF((MID(E1621,5,2))="25","MS-CSE",IF((MID(E1621,5,2))="26","LLB(H)",IF((MID(E1621,5,2))="27","BRE",IF((MID(E1621,5,2))="28","MSS-JMC",IF((MID(E1621,5,2))="29","PHARMACY",IF((MID(E1621,5,2))="30","ESDM",IF((MID(E1621,5,2))="31","MS-ETE",IF((MID(E1621,5,2))="32","MS-TE",IF((MID(E1621,5,2))="33","EEE",IF((MID(E1621,5,2))="34","NFE",IF((MID(E1621,5,2))="35","SWE",IF((MID(E1621,5,2))="36","LLB(P)",IF((MID(E1621,5,2))="37","LLM(Pre)",IF((MID(E1621,5,2))="38","LLM(F)",IF((MID(E1621,5,2))="39","ICT",IF((MID(E1621,5,2))="40","MTCA",IF((MID(E1621,5,2))="41","MS-PH",IF((MID(E1621,5,2))="42","ARCH",IF((MID(E1621,5,2))="43","THM",IF((MID(E1621,5,2))="44","MS-SWE",IF((MID(E1621,5,2))="45","ENTRE",IF((MID(E1621,5,2))="46","M-PHARM",IF((MID(E1621,5,2))="47","CIVIL-ENG",0)))))))))))))))))))))))))))))))))))))</f>
        <v/>
      </c>
      <c r="G1621" s="90">
        <f>IF((LEFT(E1621,3))="063","Fall-2006",IF((LEFT(E1621,3))="071","Spring-2007",IF((LEFT(E1621,3))="072","Summer-2007",IF((LEFT(E1621,3))="073","Fall-2007",IF((LEFT(E1621,3))="081","Spring-2008",IF((LEFT(E1621,3))="082","Summer-2008",IF((LEFT(E1621,3))="083","Fall-2008",IF((LEFT(E1621,3))="091","Spring-2009",IF((LEFT(E1621,3))="092","Summer-2009",IF((LEFT(E1621,3))="093","Fall-2009",IF((LEFT(E1621,3))="101","Spring-2010",IF((LEFT(E1621,3))="102","Summer-2010",IF((LEFT(E1621,3))="103","Fall-2010",IF((LEFT(E1621,3))="111","Spring-2011",IF((LEFT(E1621,3))="112","Summer-2011",IF((LEFT(E1621,3))="113","Fall-2011",IF((LEFT(E1621,3))="121","Spring-2012",IF((LEFT(E1621,3))="122","Summer-2012",IF((LEFT(E1621,3))="123","Fall-2012",IF((LEFT(E1621,3))="131","Spring-2013",IF((LEFT(E1621,3))="132","Summer-2013",IF((LEFT(E1621,3))="133","Fall-2013",IF((LEFT(E1621,3))="141","Spring-2014",IF((LEFT(E1621,3))="142","Summer-2014",IF((LEFT(E1621,3))="143","Fall-2014",0)))))))))))))))))))))))))</f>
        <v/>
      </c>
      <c r="H1621" s="77" t="inlineStr">
        <is>
          <t>Spring-2015</t>
        </is>
      </c>
      <c r="I1621" s="77" t="inlineStr">
        <is>
          <t>-</t>
        </is>
      </c>
      <c r="J1621" s="77" t="inlineStr">
        <is>
          <t>-</t>
        </is>
      </c>
      <c r="K1621" s="77" t="inlineStr">
        <is>
          <t>99/1, Block-A, Road No-3, Word-3, Nemaikasari, Siddirgang, Narayangonj.</t>
        </is>
      </c>
      <c r="L1621" s="77" t="inlineStr">
        <is>
          <t>House No-01, Goalkhali Road, Boro Boyra, Khalishpur, Khulna.</t>
        </is>
      </c>
      <c r="M1621" s="101" t="n">
        <v>1926757699</v>
      </c>
      <c r="N1621" s="55" t="inlineStr">
        <is>
          <t>tazferdous@gmail.com</t>
        </is>
      </c>
    </row>
    <row customHeight="1" ht="12.75" r="1622" s="161">
      <c r="A1622" s="84" t="n"/>
      <c r="B1622" s="85" t="n">
        <v>1625</v>
      </c>
      <c r="C1622" s="77" t="n"/>
      <c r="D1622" s="94" t="inlineStr">
        <is>
          <t xml:space="preserve">S.M. Wahid Mahmud  </t>
        </is>
      </c>
      <c r="E1622" s="98" t="inlineStr">
        <is>
          <t>111-19-1312</t>
        </is>
      </c>
      <c r="F1622" s="49">
        <f>IF((MID(E1622,5,2))="10","ENG",IF((MID(E1622,5,2))="11","BBA",IF((MID(E1622,5,2))="12","MBA(E)",IF((MID(E1622,5,2))="14","MBA",IF((MID(E1622,5,2))="15","CSE",IF((MID(E1622,5,2))="16","CIS",IF((MID(E1622,5,2))="17","MS-MIS",IF((MID(E1622,5,2))="18","B.COM",IF((MID(E1622,5,2))="19","ETE",IF((MID(E1622,5,2))="20","CS",IF((MID(E1622,5,2))="21","MA-ENG(P)",IF((MID(E1622,5,2))="22","MA-ENG(F)",IF((MID(E1622,5,2))="23","TE",IF((MID(E1622,5,2))="24","JMC",IF((MID(E1622,5,2))="25","MS-CSE",IF((MID(E1622,5,2))="26","LLB(H)",IF((MID(E1622,5,2))="27","BRE",IF((MID(E1622,5,2))="28","MSS-JMC",IF((MID(E1622,5,2))="29","PHARMACY",IF((MID(E1622,5,2))="30","ESDM",IF((MID(E1622,5,2))="31","MS-ETE",IF((MID(E1622,5,2))="32","MS-TE",IF((MID(E1622,5,2))="33","EEE",IF((MID(E1622,5,2))="34","NFE",IF((MID(E1622,5,2))="35","SWE",IF((MID(E1622,5,2))="36","LLB(P)",IF((MID(E1622,5,2))="37","LLM(Pre)",IF((MID(E1622,5,2))="38","LLM(F)",IF((MID(E1622,5,2))="39","ICT",IF((MID(E1622,5,2))="40","MTCA",IF((MID(E1622,5,2))="41","MS-PH",IF((MID(E1622,5,2))="42","ARCH",IF((MID(E1622,5,2))="43","THM",IF((MID(E1622,5,2))="44","MS-SWE",IF((MID(E1622,5,2))="45","ENTRE",IF((MID(E1622,5,2))="46","M-PHARM",IF((MID(E1622,5,2))="47","CIVIL-ENG",0)))))))))))))))))))))))))))))))))))))</f>
        <v/>
      </c>
      <c r="G1622" s="90">
        <f>IF((LEFT(E1622,3))="063","Fall-2006",IF((LEFT(E1622,3))="071","Spring-2007",IF((LEFT(E1622,3))="072","Summer-2007",IF((LEFT(E1622,3))="073","Fall-2007",IF((LEFT(E1622,3))="081","Spring-2008",IF((LEFT(E1622,3))="082","Summer-2008",IF((LEFT(E1622,3))="083","Fall-2008",IF((LEFT(E1622,3))="091","Spring-2009",IF((LEFT(E1622,3))="092","Summer-2009",IF((LEFT(E1622,3))="093","Fall-2009",IF((LEFT(E1622,3))="101","Spring-2010",IF((LEFT(E1622,3))="102","Summer-2010",IF((LEFT(E1622,3))="103","Fall-2010",IF((LEFT(E1622,3))="111","Spring-2011",IF((LEFT(E1622,3))="112","Summer-2011",IF((LEFT(E1622,3))="113","Fall-2011",IF((LEFT(E1622,3))="121","Spring-2012",IF((LEFT(E1622,3))="122","Summer-2012",IF((LEFT(E1622,3))="123","Fall-2012",IF((LEFT(E1622,3))="131","Spring-2013",IF((LEFT(E1622,3))="132","Summer-2013",IF((LEFT(E1622,3))="133","Fall-2013",IF((LEFT(E1622,3))="141","Spring-2014",IF((LEFT(E1622,3))="142","Summer-2014",IF((LEFT(E1622,3))="143","Fall-2014",0)))))))))))))))))))))))))</f>
        <v/>
      </c>
      <c r="H1622" s="77" t="inlineStr">
        <is>
          <t>Summer-2015</t>
        </is>
      </c>
      <c r="I1622" s="77" t="inlineStr">
        <is>
          <t>Genex Infosys Limited</t>
        </is>
      </c>
      <c r="J1622" s="77" t="inlineStr">
        <is>
          <t>Executive, Technology Department.</t>
        </is>
      </c>
      <c r="K1622" s="77" t="inlineStr">
        <is>
          <t>31, New Elephant Road, Dhaka-1205.</t>
        </is>
      </c>
      <c r="L1622" s="77" t="inlineStr">
        <is>
          <t>31, New Elephant Road, Dhaka-1205.</t>
        </is>
      </c>
      <c r="M1622" s="101" t="n">
        <v>1819198054</v>
      </c>
      <c r="N1622" s="103" t="inlineStr">
        <is>
          <t>smwahidmahmud@gmail.com</t>
        </is>
      </c>
    </row>
    <row customHeight="1" ht="12.75" r="1623" s="161">
      <c r="A1623" s="84" t="n"/>
      <c r="B1623" s="85" t="n">
        <v>1626</v>
      </c>
      <c r="C1623" s="77" t="n"/>
      <c r="D1623" s="98" t="inlineStr">
        <is>
          <t>Md. Mahbub Alam Maruf</t>
        </is>
      </c>
      <c r="E1623" s="98" t="inlineStr">
        <is>
          <t>111-11-1860</t>
        </is>
      </c>
      <c r="F1623" s="49">
        <f>IF((MID(E1623,5,2))="10","ENG",IF((MID(E1623,5,2))="11","BBA",IF((MID(E1623,5,2))="12","MBA(E)",IF((MID(E1623,5,2))="14","MBA",IF((MID(E1623,5,2))="15","CSE",IF((MID(E1623,5,2))="16","CIS",IF((MID(E1623,5,2))="17","MS-MIS",IF((MID(E1623,5,2))="18","B.COM",IF((MID(E1623,5,2))="19","ETE",IF((MID(E1623,5,2))="20","CS",IF((MID(E1623,5,2))="21","MA-ENG(P)",IF((MID(E1623,5,2))="22","MA-ENG(F)",IF((MID(E1623,5,2))="23","TE",IF((MID(E1623,5,2))="24","JMC",IF((MID(E1623,5,2))="25","MS-CSE",IF((MID(E1623,5,2))="26","LLB(H)",IF((MID(E1623,5,2))="27","BRE",IF((MID(E1623,5,2))="28","MSS-JMC",IF((MID(E1623,5,2))="29","PHARMACY",IF((MID(E1623,5,2))="30","ESDM",IF((MID(E1623,5,2))="31","MS-ETE",IF((MID(E1623,5,2))="32","MS-TE",IF((MID(E1623,5,2))="33","EEE",IF((MID(E1623,5,2))="34","NFE",IF((MID(E1623,5,2))="35","SWE",IF((MID(E1623,5,2))="36","LLB(P)",IF((MID(E1623,5,2))="37","LLM(Pre)",IF((MID(E1623,5,2))="38","LLM(F)",IF((MID(E1623,5,2))="39","ICT",IF((MID(E1623,5,2))="40","MTCA",IF((MID(E1623,5,2))="41","MS-PH",IF((MID(E1623,5,2))="42","ARCH",IF((MID(E1623,5,2))="43","THM",IF((MID(E1623,5,2))="44","MS-SWE",IF((MID(E1623,5,2))="45","ENTRE",IF((MID(E1623,5,2))="46","M-PHARM",IF((MID(E1623,5,2))="47","CIVIL-ENG",0)))))))))))))))))))))))))))))))))))))</f>
        <v/>
      </c>
      <c r="G1623" s="90">
        <f>IF((LEFT(E1623,3))="063","Fall-2006",IF((LEFT(E1623,3))="071","Spring-2007",IF((LEFT(E1623,3))="072","Summer-2007",IF((LEFT(E1623,3))="073","Fall-2007",IF((LEFT(E1623,3))="081","Spring-2008",IF((LEFT(E1623,3))="082","Summer-2008",IF((LEFT(E1623,3))="083","Fall-2008",IF((LEFT(E1623,3))="091","Spring-2009",IF((LEFT(E1623,3))="092","Summer-2009",IF((LEFT(E1623,3))="093","Fall-2009",IF((LEFT(E1623,3))="101","Spring-2010",IF((LEFT(E1623,3))="102","Summer-2010",IF((LEFT(E1623,3))="103","Fall-2010",IF((LEFT(E1623,3))="111","Spring-2011",IF((LEFT(E1623,3))="112","Summer-2011",IF((LEFT(E1623,3))="113","Fall-2011",IF((LEFT(E1623,3))="121","Spring-2012",IF((LEFT(E1623,3))="122","Summer-2012",IF((LEFT(E1623,3))="123","Fall-2012",IF((LEFT(E1623,3))="131","Spring-2013",IF((LEFT(E1623,3))="132","Summer-2013",IF((LEFT(E1623,3))="133","Fall-2013",IF((LEFT(E1623,3))="141","Spring-2014",IF((LEFT(E1623,3))="142","Summer-2014",IF((LEFT(E1623,3))="143","Fall-2014",0)))))))))))))))))))))))))</f>
        <v/>
      </c>
      <c r="H1623" s="77" t="inlineStr">
        <is>
          <t>Spring-2015</t>
        </is>
      </c>
      <c r="I1623" s="77" t="inlineStr">
        <is>
          <t>-</t>
        </is>
      </c>
      <c r="J1623" s="77" t="inlineStr">
        <is>
          <t>-</t>
        </is>
      </c>
      <c r="K1623" s="77" t="inlineStr">
        <is>
          <t>70/B, East Palashnagar, Mirpur-11, Dhaka-1216</t>
        </is>
      </c>
      <c r="L1623" s="77" t="inlineStr">
        <is>
          <t>70/B, East Palashnagar, Mirpur-11, Dhaka-1216</t>
        </is>
      </c>
      <c r="M1623" s="101" t="n">
        <v>1711966208</v>
      </c>
      <c r="N1623" s="90" t="inlineStr">
        <is>
          <t>maruf1860@diu.edu.bd</t>
        </is>
      </c>
    </row>
    <row customHeight="1" ht="12.75" r="1624" s="161">
      <c r="A1624" s="84" t="n"/>
      <c r="B1624" s="85" t="n">
        <v>1627</v>
      </c>
      <c r="C1624" s="77" t="n"/>
      <c r="D1624" s="98" t="inlineStr">
        <is>
          <t>Pavel Ahmed</t>
        </is>
      </c>
      <c r="E1624" s="98" t="inlineStr">
        <is>
          <t>111-15-1201</t>
        </is>
      </c>
      <c r="F1624" s="49">
        <f>IF((MID(E1624,5,2))="10","ENG",IF((MID(E1624,5,2))="11","BBA",IF((MID(E1624,5,2))="12","MBA(E)",IF((MID(E1624,5,2))="14","MBA",IF((MID(E1624,5,2))="15","CSE",IF((MID(E1624,5,2))="16","CIS",IF((MID(E1624,5,2))="17","MS-MIS",IF((MID(E1624,5,2))="18","B.COM",IF((MID(E1624,5,2))="19","ETE",IF((MID(E1624,5,2))="20","CS",IF((MID(E1624,5,2))="21","MA-ENG(P)",IF((MID(E1624,5,2))="22","MA-ENG(F)",IF((MID(E1624,5,2))="23","TE",IF((MID(E1624,5,2))="24","JMC",IF((MID(E1624,5,2))="25","MS-CSE",IF((MID(E1624,5,2))="26","LLB(H)",IF((MID(E1624,5,2))="27","BRE",IF((MID(E1624,5,2))="28","MSS-JMC",IF((MID(E1624,5,2))="29","PHARMACY",IF((MID(E1624,5,2))="30","ESDM",IF((MID(E1624,5,2))="31","MS-ETE",IF((MID(E1624,5,2))="32","MS-TE",IF((MID(E1624,5,2))="33","EEE",IF((MID(E1624,5,2))="34","NFE",IF((MID(E1624,5,2))="35","SWE",IF((MID(E1624,5,2))="36","LLB(P)",IF((MID(E1624,5,2))="37","LLM(Pre)",IF((MID(E1624,5,2))="38","LLM(F)",IF((MID(E1624,5,2))="39","ICT",IF((MID(E1624,5,2))="40","MTCA",IF((MID(E1624,5,2))="41","MS-PH",IF((MID(E1624,5,2))="42","ARCH",IF((MID(E1624,5,2))="43","THM",IF((MID(E1624,5,2))="44","MS-SWE",IF((MID(E1624,5,2))="45","ENTRE",IF((MID(E1624,5,2))="46","M-PHARM",IF((MID(E1624,5,2))="47","CIVIL-ENG",0)))))))))))))))))))))))))))))))))))))</f>
        <v/>
      </c>
      <c r="G1624" s="90">
        <f>IF((LEFT(E1624,3))="063","Fall-2006",IF((LEFT(E1624,3))="071","Spring-2007",IF((LEFT(E1624,3))="072","Summer-2007",IF((LEFT(E1624,3))="073","Fall-2007",IF((LEFT(E1624,3))="081","Spring-2008",IF((LEFT(E1624,3))="082","Summer-2008",IF((LEFT(E1624,3))="083","Fall-2008",IF((LEFT(E1624,3))="091","Spring-2009",IF((LEFT(E1624,3))="092","Summer-2009",IF((LEFT(E1624,3))="093","Fall-2009",IF((LEFT(E1624,3))="101","Spring-2010",IF((LEFT(E1624,3))="102","Summer-2010",IF((LEFT(E1624,3))="103","Fall-2010",IF((LEFT(E1624,3))="111","Spring-2011",IF((LEFT(E1624,3))="112","Summer-2011",IF((LEFT(E1624,3))="113","Fall-2011",IF((LEFT(E1624,3))="121","Spring-2012",IF((LEFT(E1624,3))="122","Summer-2012",IF((LEFT(E1624,3))="123","Fall-2012",IF((LEFT(E1624,3))="131","Spring-2013",IF((LEFT(E1624,3))="132","Summer-2013",IF((LEFT(E1624,3))="133","Fall-2013",IF((LEFT(E1624,3))="141","Spring-2014",IF((LEFT(E1624,3))="142","Summer-2014",IF((LEFT(E1624,3))="143","Fall-2014",0)))))))))))))))))))))))))</f>
        <v/>
      </c>
      <c r="H1624" s="77" t="inlineStr">
        <is>
          <t>Fall-2014</t>
        </is>
      </c>
      <c r="I1624" s="77" t="inlineStr">
        <is>
          <t>-</t>
        </is>
      </c>
      <c r="J1624" s="77" t="inlineStr">
        <is>
          <t>-</t>
        </is>
      </c>
      <c r="K1624" s="77" t="inlineStr">
        <is>
          <t>1329/1, East Shawrapara, Mirpur, Dhaka-1216</t>
        </is>
      </c>
      <c r="L1624" s="77" t="inlineStr">
        <is>
          <t>1329/1, East Shawrapara, Mirpur, Dhaka-1216</t>
        </is>
      </c>
      <c r="M1624" s="101" t="n">
        <v>1675653382</v>
      </c>
      <c r="N1624" s="55" t="inlineStr">
        <is>
          <t>warssd@gmail.com</t>
        </is>
      </c>
    </row>
    <row customHeight="1" ht="12.75" r="1625" s="161">
      <c r="A1625" s="84" t="n"/>
      <c r="B1625" s="85" t="n">
        <v>1628</v>
      </c>
      <c r="C1625" s="77" t="n"/>
      <c r="D1625" s="98" t="inlineStr">
        <is>
          <t>Nahid Hasan</t>
        </is>
      </c>
      <c r="E1625" s="98" t="inlineStr">
        <is>
          <t>103-23-2109</t>
        </is>
      </c>
      <c r="F1625" s="49">
        <f>IF((MID(E1625,5,2))="10","ENG",IF((MID(E1625,5,2))="11","BBA",IF((MID(E1625,5,2))="12","MBA(E)",IF((MID(E1625,5,2))="14","MBA",IF((MID(E1625,5,2))="15","CSE",IF((MID(E1625,5,2))="16","CIS",IF((MID(E1625,5,2))="17","MS-MIS",IF((MID(E1625,5,2))="18","B.COM",IF((MID(E1625,5,2))="19","ETE",IF((MID(E1625,5,2))="20","CS",IF((MID(E1625,5,2))="21","MA-ENG(P)",IF((MID(E1625,5,2))="22","MA-ENG(F)",IF((MID(E1625,5,2))="23","TE",IF((MID(E1625,5,2))="24","JMC",IF((MID(E1625,5,2))="25","MS-CSE",IF((MID(E1625,5,2))="26","LLB(H)",IF((MID(E1625,5,2))="27","BRE",IF((MID(E1625,5,2))="28","MSS-JMC",IF((MID(E1625,5,2))="29","PHARMACY",IF((MID(E1625,5,2))="30","ESDM",IF((MID(E1625,5,2))="31","MS-ETE",IF((MID(E1625,5,2))="32","MS-TE",IF((MID(E1625,5,2))="33","EEE",IF((MID(E1625,5,2))="34","NFE",IF((MID(E1625,5,2))="35","SWE",IF((MID(E1625,5,2))="36","LLB(P)",IF((MID(E1625,5,2))="37","LLM(Pre)",IF((MID(E1625,5,2))="38","LLM(F)",IF((MID(E1625,5,2))="39","ICT",IF((MID(E1625,5,2))="40","MTCA",IF((MID(E1625,5,2))="41","MS-PH",IF((MID(E1625,5,2))="42","ARCH",IF((MID(E1625,5,2))="43","THM",IF((MID(E1625,5,2))="44","MS-SWE",IF((MID(E1625,5,2))="45","ENTRE",IF((MID(E1625,5,2))="46","M-PHARM",IF((MID(E1625,5,2))="47","CIVIL-ENG",0)))))))))))))))))))))))))))))))))))))</f>
        <v/>
      </c>
      <c r="G1625" s="90">
        <f>IF((LEFT(E1625,3))="063","Fall-2006",IF((LEFT(E1625,3))="071","Spring-2007",IF((LEFT(E1625,3))="072","Summer-2007",IF((LEFT(E1625,3))="073","Fall-2007",IF((LEFT(E1625,3))="081","Spring-2008",IF((LEFT(E1625,3))="082","Summer-2008",IF((LEFT(E1625,3))="083","Fall-2008",IF((LEFT(E1625,3))="091","Spring-2009",IF((LEFT(E1625,3))="092","Summer-2009",IF((LEFT(E1625,3))="093","Fall-2009",IF((LEFT(E1625,3))="101","Spring-2010",IF((LEFT(E1625,3))="102","Summer-2010",IF((LEFT(E1625,3))="103","Fall-2010",IF((LEFT(E1625,3))="111","Spring-2011",IF((LEFT(E1625,3))="112","Summer-2011",IF((LEFT(E1625,3))="113","Fall-2011",IF((LEFT(E1625,3))="121","Spring-2012",IF((LEFT(E1625,3))="122","Summer-2012",IF((LEFT(E1625,3))="123","Fall-2012",IF((LEFT(E1625,3))="131","Spring-2013",IF((LEFT(E1625,3))="132","Summer-2013",IF((LEFT(E1625,3))="133","Fall-2013",IF((LEFT(E1625,3))="141","Spring-2014",IF((LEFT(E1625,3))="142","Summer-2014",IF((LEFT(E1625,3))="143","Fall-2014",0)))))))))))))))))))))))))</f>
        <v/>
      </c>
      <c r="H1625" s="77" t="inlineStr">
        <is>
          <t>Spring-2014</t>
        </is>
      </c>
      <c r="I1625" s="77" t="inlineStr">
        <is>
          <t>Ha-meem Gropu of Industries</t>
        </is>
      </c>
      <c r="J1625" s="77" t="inlineStr">
        <is>
          <t>Trainee Executive</t>
        </is>
      </c>
      <c r="K1625" s="77" t="inlineStr">
        <is>
          <t>-</t>
        </is>
      </c>
      <c r="L1625" s="77" t="inlineStr">
        <is>
          <t>Jibonnagor, Chuadanga.</t>
        </is>
      </c>
      <c r="M1625" s="101" t="n">
        <v>1925056147</v>
      </c>
      <c r="N1625" s="90" t="inlineStr">
        <is>
          <t>nahid_2109@diu.edu.bd</t>
        </is>
      </c>
    </row>
    <row customHeight="1" ht="12.75" r="1626" s="161">
      <c r="A1626" s="84" t="n"/>
      <c r="B1626" s="85" t="n">
        <v>1629</v>
      </c>
      <c r="C1626" s="77" t="n"/>
      <c r="D1626" s="98" t="inlineStr">
        <is>
          <t>Md. Azimul Hoque Tamim</t>
        </is>
      </c>
      <c r="E1626" s="98" t="inlineStr">
        <is>
          <t>123-15-2025</t>
        </is>
      </c>
      <c r="F1626" s="49">
        <f>IF((MID(E1626,5,2))="10","ENG",IF((MID(E1626,5,2))="11","BBA",IF((MID(E1626,5,2))="12","MBA(E)",IF((MID(E1626,5,2))="14","MBA",IF((MID(E1626,5,2))="15","CSE",IF((MID(E1626,5,2))="16","CIS",IF((MID(E1626,5,2))="17","MS-MIS",IF((MID(E1626,5,2))="18","B.COM",IF((MID(E1626,5,2))="19","ETE",IF((MID(E1626,5,2))="20","CS",IF((MID(E1626,5,2))="21","MA-ENG(P)",IF((MID(E1626,5,2))="22","MA-ENG(F)",IF((MID(E1626,5,2))="23","TE",IF((MID(E1626,5,2))="24","JMC",IF((MID(E1626,5,2))="25","MS-CSE",IF((MID(E1626,5,2))="26","LLB(H)",IF((MID(E1626,5,2))="27","BRE",IF((MID(E1626,5,2))="28","MSS-JMC",IF((MID(E1626,5,2))="29","PHARMACY",IF((MID(E1626,5,2))="30","ESDM",IF((MID(E1626,5,2))="31","MS-ETE",IF((MID(E1626,5,2))="32","MS-TE",IF((MID(E1626,5,2))="33","EEE",IF((MID(E1626,5,2))="34","NFE",IF((MID(E1626,5,2))="35","SWE",IF((MID(E1626,5,2))="36","LLB(P)",IF((MID(E1626,5,2))="37","LLM(Pre)",IF((MID(E1626,5,2))="38","LLM(F)",IF((MID(E1626,5,2))="39","ICT",IF((MID(E1626,5,2))="40","MTCA",IF((MID(E1626,5,2))="41","MS-PH",IF((MID(E1626,5,2))="42","ARCH",IF((MID(E1626,5,2))="43","THM",IF((MID(E1626,5,2))="44","MS-SWE",IF((MID(E1626,5,2))="45","ENTRE",IF((MID(E1626,5,2))="46","M-PHARM",IF((MID(E1626,5,2))="47","CIVIL-ENG",0)))))))))))))))))))))))))))))))))))))</f>
        <v/>
      </c>
      <c r="G1626" s="90">
        <f>IF((LEFT(E1626,3))="063","Fall-2006",IF((LEFT(E1626,3))="071","Spring-2007",IF((LEFT(E1626,3))="072","Summer-2007",IF((LEFT(E1626,3))="073","Fall-2007",IF((LEFT(E1626,3))="081","Spring-2008",IF((LEFT(E1626,3))="082","Summer-2008",IF((LEFT(E1626,3))="083","Fall-2008",IF((LEFT(E1626,3))="091","Spring-2009",IF((LEFT(E1626,3))="092","Summer-2009",IF((LEFT(E1626,3))="093","Fall-2009",IF((LEFT(E1626,3))="101","Spring-2010",IF((LEFT(E1626,3))="102","Summer-2010",IF((LEFT(E1626,3))="103","Fall-2010",IF((LEFT(E1626,3))="111","Spring-2011",IF((LEFT(E1626,3))="112","Summer-2011",IF((LEFT(E1626,3))="113","Fall-2011",IF((LEFT(E1626,3))="121","Spring-2012",IF((LEFT(E1626,3))="122","Summer-2012",IF((LEFT(E1626,3))="123","Fall-2012",IF((LEFT(E1626,3))="131","Spring-2013",IF((LEFT(E1626,3))="132","Summer-2013",IF((LEFT(E1626,3))="133","Fall-2013",IF((LEFT(E1626,3))="141","Spring-2014",IF((LEFT(E1626,3))="142","Summer-2014",IF((LEFT(E1626,3))="143","Fall-2014",0)))))))))))))))))))))))))</f>
        <v/>
      </c>
      <c r="H1626" s="77" t="inlineStr">
        <is>
          <t>Summer-2015</t>
        </is>
      </c>
      <c r="I1626" s="77" t="inlineStr">
        <is>
          <t>BTCL</t>
        </is>
      </c>
      <c r="J1626" s="77" t="inlineStr">
        <is>
          <t>Junior Asistant Manager.</t>
        </is>
      </c>
      <c r="K1626" s="77" t="inlineStr">
        <is>
          <t>House No-9, Road No-07, Block-D, Sector-11, Mirpur, Dhaka.</t>
        </is>
      </c>
      <c r="L1626" s="77" t="inlineStr">
        <is>
          <t>Vill-Katakhali, Post-Tungibari, Thana-Rangabali, Dist-Patuakhali</t>
        </is>
      </c>
      <c r="M1626" s="101" t="n">
        <v>1713927060</v>
      </c>
      <c r="N1626" s="55" t="inlineStr">
        <is>
          <t>tamim4u92@gmail.com</t>
        </is>
      </c>
    </row>
    <row customHeight="1" ht="12.75" r="1627" s="161">
      <c r="A1627" s="84" t="n"/>
      <c r="B1627" s="85" t="n">
        <v>1630</v>
      </c>
      <c r="C1627" s="77" t="n"/>
      <c r="D1627" s="98" t="inlineStr">
        <is>
          <t>Latino Chakma</t>
        </is>
      </c>
      <c r="E1627" s="98" t="inlineStr">
        <is>
          <t>111-33-504</t>
        </is>
      </c>
      <c r="F1627" s="49">
        <f>IF((MID(E1627,5,2))="10","ENG",IF((MID(E1627,5,2))="11","BBA",IF((MID(E1627,5,2))="12","MBA(E)",IF((MID(E1627,5,2))="14","MBA",IF((MID(E1627,5,2))="15","CSE",IF((MID(E1627,5,2))="16","CIS",IF((MID(E1627,5,2))="17","MS-MIS",IF((MID(E1627,5,2))="18","B.COM",IF((MID(E1627,5,2))="19","ETE",IF((MID(E1627,5,2))="20","CS",IF((MID(E1627,5,2))="21","MA-ENG(P)",IF((MID(E1627,5,2))="22","MA-ENG(F)",IF((MID(E1627,5,2))="23","TE",IF((MID(E1627,5,2))="24","JMC",IF((MID(E1627,5,2))="25","MS-CSE",IF((MID(E1627,5,2))="26","LLB(H)",IF((MID(E1627,5,2))="27","BRE",IF((MID(E1627,5,2))="28","MSS-JMC",IF((MID(E1627,5,2))="29","PHARMACY",IF((MID(E1627,5,2))="30","ESDM",IF((MID(E1627,5,2))="31","MS-ETE",IF((MID(E1627,5,2))="32","MS-TE",IF((MID(E1627,5,2))="33","EEE",IF((MID(E1627,5,2))="34","NFE",IF((MID(E1627,5,2))="35","SWE",IF((MID(E1627,5,2))="36","LLB(P)",IF((MID(E1627,5,2))="37","LLM(Pre)",IF((MID(E1627,5,2))="38","LLM(F)",IF((MID(E1627,5,2))="39","ICT",IF((MID(E1627,5,2))="40","MTCA",IF((MID(E1627,5,2))="41","MS-PH",IF((MID(E1627,5,2))="42","ARCH",IF((MID(E1627,5,2))="43","THM",IF((MID(E1627,5,2))="44","MS-SWE",IF((MID(E1627,5,2))="45","ENTRE",IF((MID(E1627,5,2))="46","M-PHARM",IF((MID(E1627,5,2))="47","CIVIL-ENG",0)))))))))))))))))))))))))))))))))))))</f>
        <v/>
      </c>
      <c r="G1627" s="90">
        <f>IF((LEFT(E1627,3))="063","Fall-2006",IF((LEFT(E1627,3))="071","Spring-2007",IF((LEFT(E1627,3))="072","Summer-2007",IF((LEFT(E1627,3))="073","Fall-2007",IF((LEFT(E1627,3))="081","Spring-2008",IF((LEFT(E1627,3))="082","Summer-2008",IF((LEFT(E1627,3))="083","Fall-2008",IF((LEFT(E1627,3))="091","Spring-2009",IF((LEFT(E1627,3))="092","Summer-2009",IF((LEFT(E1627,3))="093","Fall-2009",IF((LEFT(E1627,3))="101","Spring-2010",IF((LEFT(E1627,3))="102","Summer-2010",IF((LEFT(E1627,3))="103","Fall-2010",IF((LEFT(E1627,3))="111","Spring-2011",IF((LEFT(E1627,3))="112","Summer-2011",IF((LEFT(E1627,3))="113","Fall-2011",IF((LEFT(E1627,3))="121","Spring-2012",IF((LEFT(E1627,3))="122","Summer-2012",IF((LEFT(E1627,3))="123","Fall-2012",IF((LEFT(E1627,3))="131","Spring-2013",IF((LEFT(E1627,3))="132","Summer-2013",IF((LEFT(E1627,3))="133","Fall-2013",IF((LEFT(E1627,3))="141","Spring-2014",IF((LEFT(E1627,3))="142","Summer-2014",IF((LEFT(E1627,3))="143","Fall-2014",0)))))))))))))))))))))))))</f>
        <v/>
      </c>
      <c r="H1627" s="77" t="inlineStr">
        <is>
          <t>Spring-2014</t>
        </is>
      </c>
      <c r="I1627" s="77" t="inlineStr">
        <is>
          <t>Aamra Network Ltd</t>
        </is>
      </c>
      <c r="J1627" s="77" t="inlineStr">
        <is>
          <t>Executive</t>
        </is>
      </c>
      <c r="K1627" s="77" t="inlineStr">
        <is>
          <t>-</t>
        </is>
      </c>
      <c r="L1627" s="77" t="inlineStr">
        <is>
          <t>677, North Khahangpuria, Khagarachori.</t>
        </is>
      </c>
      <c r="M1627" s="101" t="n">
        <v>1557139940</v>
      </c>
      <c r="N1627" s="55" t="inlineStr">
        <is>
          <t>latinichakma6@gmail.com</t>
        </is>
      </c>
    </row>
    <row customHeight="1" ht="12.75" r="1628" s="161">
      <c r="A1628" s="84" t="n"/>
      <c r="B1628" s="85" t="n">
        <v>1631</v>
      </c>
      <c r="C1628" s="77" t="n"/>
      <c r="D1628" s="94" t="inlineStr">
        <is>
          <t>Md. Rony</t>
        </is>
      </c>
      <c r="E1628" s="98" t="inlineStr">
        <is>
          <t>113-15-1608</t>
        </is>
      </c>
      <c r="F1628" s="49">
        <f>IF((MID(E1628,5,2))="10","ENG",IF((MID(E1628,5,2))="11","BBA",IF((MID(E1628,5,2))="12","MBA(E)",IF((MID(E1628,5,2))="14","MBA",IF((MID(E1628,5,2))="15","CSE",IF((MID(E1628,5,2))="16","CIS",IF((MID(E1628,5,2))="17","MS-MIS",IF((MID(E1628,5,2))="18","B.COM",IF((MID(E1628,5,2))="19","ETE",IF((MID(E1628,5,2))="20","CS",IF((MID(E1628,5,2))="21","MA-ENG(P)",IF((MID(E1628,5,2))="22","MA-ENG(F)",IF((MID(E1628,5,2))="23","TE",IF((MID(E1628,5,2))="24","JMC",IF((MID(E1628,5,2))="25","MS-CSE",IF((MID(E1628,5,2))="26","LLB(H)",IF((MID(E1628,5,2))="27","BRE",IF((MID(E1628,5,2))="28","MSS-JMC",IF((MID(E1628,5,2))="29","PHARMACY",IF((MID(E1628,5,2))="30","ESDM",IF((MID(E1628,5,2))="31","MS-ETE",IF((MID(E1628,5,2))="32","MS-TE",IF((MID(E1628,5,2))="33","EEE",IF((MID(E1628,5,2))="34","NFE",IF((MID(E1628,5,2))="35","SWE",IF((MID(E1628,5,2))="36","LLB(P)",IF((MID(E1628,5,2))="37","LLM(Pre)",IF((MID(E1628,5,2))="38","LLM(F)",IF((MID(E1628,5,2))="39","ICT",IF((MID(E1628,5,2))="40","MTCA",IF((MID(E1628,5,2))="41","MS-PH",IF((MID(E1628,5,2))="42","ARCH",IF((MID(E1628,5,2))="43","THM",IF((MID(E1628,5,2))="44","MS-SWE",IF((MID(E1628,5,2))="45","ENTRE",IF((MID(E1628,5,2))="46","M-PHARM",IF((MID(E1628,5,2))="47","CIVIL-ENG",0)))))))))))))))))))))))))))))))))))))</f>
        <v/>
      </c>
      <c r="G1628" s="90">
        <f>IF((LEFT(E1628,3))="063","Fall-2006",IF((LEFT(E1628,3))="071","Spring-2007",IF((LEFT(E1628,3))="072","Summer-2007",IF((LEFT(E1628,3))="073","Fall-2007",IF((LEFT(E1628,3))="081","Spring-2008",IF((LEFT(E1628,3))="082","Summer-2008",IF((LEFT(E1628,3))="083","Fall-2008",IF((LEFT(E1628,3))="091","Spring-2009",IF((LEFT(E1628,3))="092","Summer-2009",IF((LEFT(E1628,3))="093","Fall-2009",IF((LEFT(E1628,3))="101","Spring-2010",IF((LEFT(E1628,3))="102","Summer-2010",IF((LEFT(E1628,3))="103","Fall-2010",IF((LEFT(E1628,3))="111","Spring-2011",IF((LEFT(E1628,3))="112","Summer-2011",IF((LEFT(E1628,3))="113","Fall-2011",IF((LEFT(E1628,3))="121","Spring-2012",IF((LEFT(E1628,3))="122","Summer-2012",IF((LEFT(E1628,3))="123","Fall-2012",IF((LEFT(E1628,3))="131","Spring-2013",IF((LEFT(E1628,3))="132","Summer-2013",IF((LEFT(E1628,3))="133","Fall-2013",IF((LEFT(E1628,3))="141","Spring-2014",IF((LEFT(E1628,3))="142","Summer-2014",IF((LEFT(E1628,3))="143","Fall-2014",0)))))))))))))))))))))))))</f>
        <v/>
      </c>
      <c r="H1628" s="77" t="inlineStr">
        <is>
          <t>Summer-2015</t>
        </is>
      </c>
      <c r="I1628" s="77" t="inlineStr">
        <is>
          <t>-</t>
        </is>
      </c>
      <c r="J1628" s="77" t="inlineStr">
        <is>
          <t>Student</t>
        </is>
      </c>
      <c r="K1628" s="77" t="inlineStr">
        <is>
          <t>-</t>
        </is>
      </c>
      <c r="L1628" s="77" t="inlineStr">
        <is>
          <t>Vill-Solimabad, Post-Solimabad, Thana-Bancharampur, Dist-Brahmanbaria.</t>
        </is>
      </c>
      <c r="M1628" s="101" t="n">
        <v>1680613502</v>
      </c>
      <c r="N1628" s="55" t="inlineStr">
        <is>
          <t>rony42214@gmail.com</t>
        </is>
      </c>
    </row>
    <row customHeight="1" ht="12.75" r="1629" s="161">
      <c r="A1629" s="84" t="n"/>
      <c r="B1629" s="85" t="n">
        <v>1632</v>
      </c>
      <c r="C1629" s="77" t="n"/>
      <c r="D1629" s="94" t="inlineStr">
        <is>
          <t>MD. ASHICK FOYSAL</t>
        </is>
      </c>
      <c r="E1629" s="98" t="inlineStr">
        <is>
          <t>123-15-1995</t>
        </is>
      </c>
      <c r="F1629" s="49">
        <f>IF((MID(E1629,5,2))="10","ENG",IF((MID(E1629,5,2))="11","BBA",IF((MID(E1629,5,2))="12","MBA(E)",IF((MID(E1629,5,2))="14","MBA",IF((MID(E1629,5,2))="15","CSE",IF((MID(E1629,5,2))="16","CIS",IF((MID(E1629,5,2))="17","MS-MIS",IF((MID(E1629,5,2))="18","B.COM",IF((MID(E1629,5,2))="19","ETE",IF((MID(E1629,5,2))="20","CS",IF((MID(E1629,5,2))="21","MA-ENG(P)",IF((MID(E1629,5,2))="22","MA-ENG(F)",IF((MID(E1629,5,2))="23","TE",IF((MID(E1629,5,2))="24","JMC",IF((MID(E1629,5,2))="25","MS-CSE",IF((MID(E1629,5,2))="26","LLB(H)",IF((MID(E1629,5,2))="27","BRE",IF((MID(E1629,5,2))="28","MSS-JMC",IF((MID(E1629,5,2))="29","PHARMACY",IF((MID(E1629,5,2))="30","ESDM",IF((MID(E1629,5,2))="31","MS-ETE",IF((MID(E1629,5,2))="32","MS-TE",IF((MID(E1629,5,2))="33","EEE",IF((MID(E1629,5,2))="34","NFE",IF((MID(E1629,5,2))="35","SWE",IF((MID(E1629,5,2))="36","LLB(P)",IF((MID(E1629,5,2))="37","LLM(Pre)",IF((MID(E1629,5,2))="38","LLM(F)",IF((MID(E1629,5,2))="39","ICT",IF((MID(E1629,5,2))="40","MTCA",IF((MID(E1629,5,2))="41","MS-PH",IF((MID(E1629,5,2))="42","ARCH",IF((MID(E1629,5,2))="43","THM",IF((MID(E1629,5,2))="44","MS-SWE",IF((MID(E1629,5,2))="45","ENTRE",IF((MID(E1629,5,2))="46","M-PHARM",IF((MID(E1629,5,2))="47","CIVIL-ENG",0)))))))))))))))))))))))))))))))))))))</f>
        <v/>
      </c>
      <c r="G1629" s="90">
        <f>IF((LEFT(E1629,3))="063","Fall-2006",IF((LEFT(E1629,3))="071","Spring-2007",IF((LEFT(E1629,3))="072","Summer-2007",IF((LEFT(E1629,3))="073","Fall-2007",IF((LEFT(E1629,3))="081","Spring-2008",IF((LEFT(E1629,3))="082","Summer-2008",IF((LEFT(E1629,3))="083","Fall-2008",IF((LEFT(E1629,3))="091","Spring-2009",IF((LEFT(E1629,3))="092","Summer-2009",IF((LEFT(E1629,3))="093","Fall-2009",IF((LEFT(E1629,3))="101","Spring-2010",IF((LEFT(E1629,3))="102","Summer-2010",IF((LEFT(E1629,3))="103","Fall-2010",IF((LEFT(E1629,3))="111","Spring-2011",IF((LEFT(E1629,3))="112","Summer-2011",IF((LEFT(E1629,3))="113","Fall-2011",IF((LEFT(E1629,3))="121","Spring-2012",IF((LEFT(E1629,3))="122","Summer-2012",IF((LEFT(E1629,3))="123","Fall-2012",IF((LEFT(E1629,3))="131","Spring-2013",IF((LEFT(E1629,3))="132","Summer-2013",IF((LEFT(E1629,3))="133","Fall-2013",IF((LEFT(E1629,3))="141","Spring-2014",IF((LEFT(E1629,3))="142","Summer-2014",IF((LEFT(E1629,3))="143","Fall-2014",0)))))))))))))))))))))))))</f>
        <v/>
      </c>
      <c r="H1629" s="77" t="inlineStr">
        <is>
          <t>Summer-2015</t>
        </is>
      </c>
      <c r="I1629" s="77" t="inlineStr">
        <is>
          <t>-</t>
        </is>
      </c>
      <c r="J1629" s="77" t="inlineStr">
        <is>
          <t>-</t>
        </is>
      </c>
      <c r="K1629" s="77" t="inlineStr">
        <is>
          <t>Sher Shah Suri Road, House No-124, Mohammadpur, Dhaka-1207.</t>
        </is>
      </c>
      <c r="L1629" s="77" t="inlineStr">
        <is>
          <t>Rajnogor, Panchagarh-5000</t>
        </is>
      </c>
      <c r="M1629" s="95" t="n">
        <v>1831588501</v>
      </c>
      <c r="N1629" s="55" t="inlineStr">
        <is>
          <t>ashickfoysal1995@diu.edu.bd</t>
        </is>
      </c>
    </row>
    <row customHeight="1" ht="12.75" r="1630" s="161">
      <c r="A1630" s="84" t="n"/>
      <c r="B1630" s="85" t="n">
        <v>1633</v>
      </c>
      <c r="C1630" s="77" t="n"/>
      <c r="D1630" s="94" t="inlineStr">
        <is>
          <t>Tahmina Sara</t>
        </is>
      </c>
      <c r="E1630" s="98" t="inlineStr">
        <is>
          <t>113-15-1504</t>
        </is>
      </c>
      <c r="F1630" s="49">
        <f>IF((MID(E1630,5,2))="10","ENG",IF((MID(E1630,5,2))="11","BBA",IF((MID(E1630,5,2))="12","MBA(E)",IF((MID(E1630,5,2))="14","MBA",IF((MID(E1630,5,2))="15","CSE",IF((MID(E1630,5,2))="16","CIS",IF((MID(E1630,5,2))="17","MS-MIS",IF((MID(E1630,5,2))="18","B.COM",IF((MID(E1630,5,2))="19","ETE",IF((MID(E1630,5,2))="20","CS",IF((MID(E1630,5,2))="21","MA-ENG(P)",IF((MID(E1630,5,2))="22","MA-ENG(F)",IF((MID(E1630,5,2))="23","TE",IF((MID(E1630,5,2))="24","JMC",IF((MID(E1630,5,2))="25","MS-CSE",IF((MID(E1630,5,2))="26","LLB(H)",IF((MID(E1630,5,2))="27","BRE",IF((MID(E1630,5,2))="28","MSS-JMC",IF((MID(E1630,5,2))="29","PHARMACY",IF((MID(E1630,5,2))="30","ESDM",IF((MID(E1630,5,2))="31","MS-ETE",IF((MID(E1630,5,2))="32","MS-TE",IF((MID(E1630,5,2))="33","EEE",IF((MID(E1630,5,2))="34","NFE",IF((MID(E1630,5,2))="35","SWE",IF((MID(E1630,5,2))="36","LLB(P)",IF((MID(E1630,5,2))="37","LLM(Pre)",IF((MID(E1630,5,2))="38","LLM(F)",IF((MID(E1630,5,2))="39","ICT",IF((MID(E1630,5,2))="40","MTCA",IF((MID(E1630,5,2))="41","MS-PH",IF((MID(E1630,5,2))="42","ARCH",IF((MID(E1630,5,2))="43","THM",IF((MID(E1630,5,2))="44","MS-SWE",IF((MID(E1630,5,2))="45","ENTRE",IF((MID(E1630,5,2))="46","M-PHARM",IF((MID(E1630,5,2))="47","CIVIL-ENG",0)))))))))))))))))))))))))))))))))))))</f>
        <v/>
      </c>
      <c r="G1630" s="90">
        <f>IF((LEFT(E1630,3))="063","Fall-2006",IF((LEFT(E1630,3))="071","Spring-2007",IF((LEFT(E1630,3))="072","Summer-2007",IF((LEFT(E1630,3))="073","Fall-2007",IF((LEFT(E1630,3))="081","Spring-2008",IF((LEFT(E1630,3))="082","Summer-2008",IF((LEFT(E1630,3))="083","Fall-2008",IF((LEFT(E1630,3))="091","Spring-2009",IF((LEFT(E1630,3))="092","Summer-2009",IF((LEFT(E1630,3))="093","Fall-2009",IF((LEFT(E1630,3))="101","Spring-2010",IF((LEFT(E1630,3))="102","Summer-2010",IF((LEFT(E1630,3))="103","Fall-2010",IF((LEFT(E1630,3))="111","Spring-2011",IF((LEFT(E1630,3))="112","Summer-2011",IF((LEFT(E1630,3))="113","Fall-2011",IF((LEFT(E1630,3))="121","Spring-2012",IF((LEFT(E1630,3))="122","Summer-2012",IF((LEFT(E1630,3))="123","Fall-2012",IF((LEFT(E1630,3))="131","Spring-2013",IF((LEFT(E1630,3))="132","Summer-2013",IF((LEFT(E1630,3))="133","Fall-2013",IF((LEFT(E1630,3))="141","Spring-2014",IF((LEFT(E1630,3))="142","Summer-2014",IF((LEFT(E1630,3))="143","Fall-2014",0)))))))))))))))))))))))))</f>
        <v/>
      </c>
      <c r="H1630" s="77" t="inlineStr">
        <is>
          <t>Summer-2015</t>
        </is>
      </c>
      <c r="I1630" s="77" t="inlineStr">
        <is>
          <t>-</t>
        </is>
      </c>
      <c r="J1630" s="77" t="inlineStr">
        <is>
          <t>-</t>
        </is>
      </c>
      <c r="K1630" s="77" t="inlineStr">
        <is>
          <t>4/9, Kallyanpur, Dhaka.</t>
        </is>
      </c>
      <c r="L1630" s="77" t="inlineStr">
        <is>
          <t>4/9, Kallyanpur, Dhaka.</t>
        </is>
      </c>
      <c r="M1630" s="95" t="n">
        <v>1948614603</v>
      </c>
      <c r="N1630" s="55" t="inlineStr">
        <is>
          <t>tahmina15-1504@diu.edu.bd</t>
        </is>
      </c>
    </row>
    <row customHeight="1" ht="12.75" r="1631" s="161">
      <c r="A1631" s="84" t="n"/>
      <c r="B1631" s="85" t="n">
        <v>1634</v>
      </c>
      <c r="C1631" s="77" t="n"/>
      <c r="D1631" s="94" t="inlineStr">
        <is>
          <t>Islam-ul-haq</t>
        </is>
      </c>
      <c r="E1631" s="98" t="inlineStr">
        <is>
          <t xml:space="preserve">113-15-1561   </t>
        </is>
      </c>
      <c r="F1631" s="49">
        <f>IF((MID(E1631,5,2))="10","ENG",IF((MID(E1631,5,2))="11","BBA",IF((MID(E1631,5,2))="12","MBA(E)",IF((MID(E1631,5,2))="14","MBA",IF((MID(E1631,5,2))="15","CSE",IF((MID(E1631,5,2))="16","CIS",IF((MID(E1631,5,2))="17","MS-MIS",IF((MID(E1631,5,2))="18","B.COM",IF((MID(E1631,5,2))="19","ETE",IF((MID(E1631,5,2))="20","CS",IF((MID(E1631,5,2))="21","MA-ENG(P)",IF((MID(E1631,5,2))="22","MA-ENG(F)",IF((MID(E1631,5,2))="23","TE",IF((MID(E1631,5,2))="24","JMC",IF((MID(E1631,5,2))="25","MS-CSE",IF((MID(E1631,5,2))="26","LLB(H)",IF((MID(E1631,5,2))="27","BRE",IF((MID(E1631,5,2))="28","MSS-JMC",IF((MID(E1631,5,2))="29","PHARMACY",IF((MID(E1631,5,2))="30","ESDM",IF((MID(E1631,5,2))="31","MS-ETE",IF((MID(E1631,5,2))="32","MS-TE",IF((MID(E1631,5,2))="33","EEE",IF((MID(E1631,5,2))="34","NFE",IF((MID(E1631,5,2))="35","SWE",IF((MID(E1631,5,2))="36","LLB(P)",IF((MID(E1631,5,2))="37","LLM(Pre)",IF((MID(E1631,5,2))="38","LLM(F)",IF((MID(E1631,5,2))="39","ICT",IF((MID(E1631,5,2))="40","MTCA",IF((MID(E1631,5,2))="41","MS-PH",IF((MID(E1631,5,2))="42","ARCH",IF((MID(E1631,5,2))="43","THM",IF((MID(E1631,5,2))="44","MS-SWE",IF((MID(E1631,5,2))="45","ENTRE",IF((MID(E1631,5,2))="46","M-PHARM",IF((MID(E1631,5,2))="47","CIVIL-ENG",0)))))))))))))))))))))))))))))))))))))</f>
        <v/>
      </c>
      <c r="G1631" s="90">
        <f>IF((LEFT(E1631,3))="063","Fall-2006",IF((LEFT(E1631,3))="071","Spring-2007",IF((LEFT(E1631,3))="072","Summer-2007",IF((LEFT(E1631,3))="073","Fall-2007",IF((LEFT(E1631,3))="081","Spring-2008",IF((LEFT(E1631,3))="082","Summer-2008",IF((LEFT(E1631,3))="083","Fall-2008",IF((LEFT(E1631,3))="091","Spring-2009",IF((LEFT(E1631,3))="092","Summer-2009",IF((LEFT(E1631,3))="093","Fall-2009",IF((LEFT(E1631,3))="101","Spring-2010",IF((LEFT(E1631,3))="102","Summer-2010",IF((LEFT(E1631,3))="103","Fall-2010",IF((LEFT(E1631,3))="111","Spring-2011",IF((LEFT(E1631,3))="112","Summer-2011",IF((LEFT(E1631,3))="113","Fall-2011",IF((LEFT(E1631,3))="121","Spring-2012",IF((LEFT(E1631,3))="122","Summer-2012",IF((LEFT(E1631,3))="123","Fall-2012",IF((LEFT(E1631,3))="131","Spring-2013",IF((LEFT(E1631,3))="132","Summer-2013",IF((LEFT(E1631,3))="133","Fall-2013",IF((LEFT(E1631,3))="141","Spring-2014",IF((LEFT(E1631,3))="142","Summer-2014",IF((LEFT(E1631,3))="143","Fall-2014",0)))))))))))))))))))))))))</f>
        <v/>
      </c>
      <c r="H1631" s="77" t="inlineStr">
        <is>
          <t>Summer-2015</t>
        </is>
      </c>
      <c r="I1631" s="77" t="inlineStr">
        <is>
          <t>-</t>
        </is>
      </c>
      <c r="J1631" s="77" t="inlineStr">
        <is>
          <t>Student</t>
        </is>
      </c>
      <c r="K1631" s="77" t="inlineStr">
        <is>
          <t>-</t>
        </is>
      </c>
      <c r="L1631" s="77" t="inlineStr">
        <is>
          <t>221/2, East Goran.</t>
        </is>
      </c>
      <c r="M1631" s="101" t="n">
        <v>1670015725</v>
      </c>
      <c r="N1631" s="55" t="inlineStr">
        <is>
          <t>islam15-1561@diu.edu.bd</t>
        </is>
      </c>
    </row>
    <row customHeight="1" ht="12.75" r="1632" s="161">
      <c r="A1632" s="84" t="n"/>
      <c r="B1632" s="85" t="n">
        <v>1635</v>
      </c>
      <c r="C1632" s="77" t="n"/>
      <c r="D1632" s="94" t="inlineStr">
        <is>
          <t xml:space="preserve">Md. Safayet Ali Shaurav  </t>
        </is>
      </c>
      <c r="E1632" s="98" t="inlineStr">
        <is>
          <t>121-11-367</t>
        </is>
      </c>
      <c r="F1632" s="49">
        <f>IF((MID(E1632,5,2))="10","ENG",IF((MID(E1632,5,2))="11","BBA",IF((MID(E1632,5,2))="12","MBA(E)",IF((MID(E1632,5,2))="14","MBA",IF((MID(E1632,5,2))="15","CSE",IF((MID(E1632,5,2))="16","CIS",IF((MID(E1632,5,2))="17","MS-MIS",IF((MID(E1632,5,2))="18","B.COM",IF((MID(E1632,5,2))="19","ETE",IF((MID(E1632,5,2))="20","CS",IF((MID(E1632,5,2))="21","MA-ENG(P)",IF((MID(E1632,5,2))="22","MA-ENG(F)",IF((MID(E1632,5,2))="23","TE",IF((MID(E1632,5,2))="24","JMC",IF((MID(E1632,5,2))="25","MS-CSE",IF((MID(E1632,5,2))="26","LLB(H)",IF((MID(E1632,5,2))="27","BRE",IF((MID(E1632,5,2))="28","MSS-JMC",IF((MID(E1632,5,2))="29","PHARMACY",IF((MID(E1632,5,2))="30","ESDM",IF((MID(E1632,5,2))="31","MS-ETE",IF((MID(E1632,5,2))="32","MS-TE",IF((MID(E1632,5,2))="33","EEE",IF((MID(E1632,5,2))="34","NFE",IF((MID(E1632,5,2))="35","SWE",IF((MID(E1632,5,2))="36","LLB(P)",IF((MID(E1632,5,2))="37","LLM(Pre)",IF((MID(E1632,5,2))="38","LLM(F)",IF((MID(E1632,5,2))="39","ICT",IF((MID(E1632,5,2))="40","MTCA",IF((MID(E1632,5,2))="41","MS-PH",IF((MID(E1632,5,2))="42","ARCH",IF((MID(E1632,5,2))="43","THM",IF((MID(E1632,5,2))="44","MS-SWE",IF((MID(E1632,5,2))="45","ENTRE",IF((MID(E1632,5,2))="46","M-PHARM",IF((MID(E1632,5,2))="47","CIVIL-ENG",0)))))))))))))))))))))))))))))))))))))</f>
        <v/>
      </c>
      <c r="G1632" s="90">
        <f>IF((LEFT(E1632,3))="063","Fall-2006",IF((LEFT(E1632,3))="071","Spring-2007",IF((LEFT(E1632,3))="072","Summer-2007",IF((LEFT(E1632,3))="073","Fall-2007",IF((LEFT(E1632,3))="081","Spring-2008",IF((LEFT(E1632,3))="082","Summer-2008",IF((LEFT(E1632,3))="083","Fall-2008",IF((LEFT(E1632,3))="091","Spring-2009",IF((LEFT(E1632,3))="092","Summer-2009",IF((LEFT(E1632,3))="093","Fall-2009",IF((LEFT(E1632,3))="101","Spring-2010",IF((LEFT(E1632,3))="102","Summer-2010",IF((LEFT(E1632,3))="103","Fall-2010",IF((LEFT(E1632,3))="111","Spring-2011",IF((LEFT(E1632,3))="112","Summer-2011",IF((LEFT(E1632,3))="113","Fall-2011",IF((LEFT(E1632,3))="121","Spring-2012",IF((LEFT(E1632,3))="122","Summer-2012",IF((LEFT(E1632,3))="123","Fall-2012",IF((LEFT(E1632,3))="131","Spring-2013",IF((LEFT(E1632,3))="132","Summer-2013",IF((LEFT(E1632,3))="133","Fall-2013",IF((LEFT(E1632,3))="141","Spring-2014",IF((LEFT(E1632,3))="142","Summer-2014",IF((LEFT(E1632,3))="143","Fall-2014",0)))))))))))))))))))))))))</f>
        <v/>
      </c>
      <c r="H1632" s="77" t="inlineStr">
        <is>
          <t>Fall-2015</t>
        </is>
      </c>
      <c r="I1632" s="77" t="inlineStr">
        <is>
          <t>-</t>
        </is>
      </c>
      <c r="J1632" s="77" t="inlineStr">
        <is>
          <t>-</t>
        </is>
      </c>
      <c r="K1632" s="77" t="inlineStr">
        <is>
          <t>House No-09, Road No-04, Sector-12, Uttara, Dhaka.</t>
        </is>
      </c>
      <c r="L1632" s="77" t="inlineStr">
        <is>
          <t>House No-09, Road No-04, Sector-12, Uttara, Dhaka.</t>
        </is>
      </c>
      <c r="M1632" s="95" t="n">
        <v>1670912814</v>
      </c>
      <c r="N1632" s="55" t="inlineStr">
        <is>
          <t>shaurav52@gmail.com</t>
        </is>
      </c>
    </row>
    <row customHeight="1" ht="12.75" r="1633" s="161">
      <c r="A1633" s="84" t="n"/>
      <c r="B1633" s="85" t="n">
        <v>1636</v>
      </c>
      <c r="C1633" s="77" t="n"/>
      <c r="D1633" s="98" t="inlineStr">
        <is>
          <t>Umme Sultana Noushin</t>
        </is>
      </c>
      <c r="E1633" s="98" t="inlineStr">
        <is>
          <t>112-15-1355</t>
        </is>
      </c>
      <c r="F1633" s="49">
        <f>IF((MID(E1633,5,2))="10","ENG",IF((MID(E1633,5,2))="11","BBA",IF((MID(E1633,5,2))="12","MBA(E)",IF((MID(E1633,5,2))="14","MBA",IF((MID(E1633,5,2))="15","CSE",IF((MID(E1633,5,2))="16","CIS",IF((MID(E1633,5,2))="17","MS-MIS",IF((MID(E1633,5,2))="18","B.COM",IF((MID(E1633,5,2))="19","ETE",IF((MID(E1633,5,2))="20","CS",IF((MID(E1633,5,2))="21","MA-ENG(P)",IF((MID(E1633,5,2))="22","MA-ENG(F)",IF((MID(E1633,5,2))="23","TE",IF((MID(E1633,5,2))="24","JMC",IF((MID(E1633,5,2))="25","MS-CSE",IF((MID(E1633,5,2))="26","LLB(H)",IF((MID(E1633,5,2))="27","BRE",IF((MID(E1633,5,2))="28","MSS-JMC",IF((MID(E1633,5,2))="29","PHARMACY",IF((MID(E1633,5,2))="30","ESDM",IF((MID(E1633,5,2))="31","MS-ETE",IF((MID(E1633,5,2))="32","MS-TE",IF((MID(E1633,5,2))="33","EEE",IF((MID(E1633,5,2))="34","NFE",IF((MID(E1633,5,2))="35","SWE",IF((MID(E1633,5,2))="36","LLB(P)",IF((MID(E1633,5,2))="37","LLM(Pre)",IF((MID(E1633,5,2))="38","LLM(F)",IF((MID(E1633,5,2))="39","ICT",IF((MID(E1633,5,2))="40","MTCA",IF((MID(E1633,5,2))="41","MS-PH",IF((MID(E1633,5,2))="42","ARCH",IF((MID(E1633,5,2))="43","THM",IF((MID(E1633,5,2))="44","MS-SWE",IF((MID(E1633,5,2))="45","ENTRE",IF((MID(E1633,5,2))="46","M-PHARM",IF((MID(E1633,5,2))="47","CIVIL-ENG",0)))))))))))))))))))))))))))))))))))))</f>
        <v/>
      </c>
      <c r="G1633" s="90">
        <f>IF((LEFT(E1633,3))="063","Fall-2006",IF((LEFT(E1633,3))="071","Spring-2007",IF((LEFT(E1633,3))="072","Summer-2007",IF((LEFT(E1633,3))="073","Fall-2007",IF((LEFT(E1633,3))="081","Spring-2008",IF((LEFT(E1633,3))="082","Summer-2008",IF((LEFT(E1633,3))="083","Fall-2008",IF((LEFT(E1633,3))="091","Spring-2009",IF((LEFT(E1633,3))="092","Summer-2009",IF((LEFT(E1633,3))="093","Fall-2009",IF((LEFT(E1633,3))="101","Spring-2010",IF((LEFT(E1633,3))="102","Summer-2010",IF((LEFT(E1633,3))="103","Fall-2010",IF((LEFT(E1633,3))="111","Spring-2011",IF((LEFT(E1633,3))="112","Summer-2011",IF((LEFT(E1633,3))="113","Fall-2011",IF((LEFT(E1633,3))="121","Spring-2012",IF((LEFT(E1633,3))="122","Summer-2012",IF((LEFT(E1633,3))="123","Fall-2012",IF((LEFT(E1633,3))="131","Spring-2013",IF((LEFT(E1633,3))="132","Summer-2013",IF((LEFT(E1633,3))="133","Fall-2013",IF((LEFT(E1633,3))="141","Spring-2014",IF((LEFT(E1633,3))="142","Summer-2014",IF((LEFT(E1633,3))="143","Fall-2014",0)))))))))))))))))))))))))</f>
        <v/>
      </c>
      <c r="H1633" s="77" t="inlineStr">
        <is>
          <t>Spring-2014</t>
        </is>
      </c>
      <c r="I1633" s="77" t="inlineStr">
        <is>
          <t>Kasir Uddin Memorial Medical Collage And Hospital, Rangpur.</t>
        </is>
      </c>
      <c r="J1633" s="77" t="inlineStr">
        <is>
          <t>Deputy Director</t>
        </is>
      </c>
      <c r="K1633" s="77" t="inlineStr">
        <is>
          <t>House No-20, Road No-02, Vill-Burirhat Farm, Post-Burirhat Farm, Thana-Gongachora, Dist-Rangpur.</t>
        </is>
      </c>
      <c r="L1633" s="77" t="inlineStr">
        <is>
          <t>House No-20, Road No-02, Vill-Burirhat Farm, Post-Burirhat Farm, Thana-Gongachora, Dist-Rangpur.</t>
        </is>
      </c>
      <c r="M1633" s="101" t="n">
        <v>1722891975</v>
      </c>
      <c r="N1633" s="55" t="inlineStr">
        <is>
          <t>sultana_noushin@hotmail.com</t>
        </is>
      </c>
    </row>
    <row customHeight="1" ht="12.75" r="1634" s="161">
      <c r="A1634" s="84" t="n"/>
      <c r="B1634" s="85" t="n">
        <v>1637</v>
      </c>
      <c r="C1634" s="77" t="n"/>
      <c r="D1634" s="98" t="inlineStr">
        <is>
          <t>Helal Uddin</t>
        </is>
      </c>
      <c r="E1634" s="98" t="inlineStr">
        <is>
          <t>111-29-289</t>
        </is>
      </c>
      <c r="F1634" s="49">
        <f>IF((MID(E1634,5,2))="10","ENG",IF((MID(E1634,5,2))="11","BBA",IF((MID(E1634,5,2))="12","MBA(E)",IF((MID(E1634,5,2))="14","MBA",IF((MID(E1634,5,2))="15","CSE",IF((MID(E1634,5,2))="16","CIS",IF((MID(E1634,5,2))="17","MS-MIS",IF((MID(E1634,5,2))="18","B.COM",IF((MID(E1634,5,2))="19","ETE",IF((MID(E1634,5,2))="20","CS",IF((MID(E1634,5,2))="21","MA-ENG(P)",IF((MID(E1634,5,2))="22","MA-ENG(F)",IF((MID(E1634,5,2))="23","TE",IF((MID(E1634,5,2))="24","JMC",IF((MID(E1634,5,2))="25","MS-CSE",IF((MID(E1634,5,2))="26","LLB(H)",IF((MID(E1634,5,2))="27","BRE",IF((MID(E1634,5,2))="28","MSS-JMC",IF((MID(E1634,5,2))="29","PHARMACY",IF((MID(E1634,5,2))="30","ESDM",IF((MID(E1634,5,2))="31","MS-ETE",IF((MID(E1634,5,2))="32","MS-TE",IF((MID(E1634,5,2))="33","EEE",IF((MID(E1634,5,2))="34","NFE",IF((MID(E1634,5,2))="35","SWE",IF((MID(E1634,5,2))="36","LLB(P)",IF((MID(E1634,5,2))="37","LLM(Pre)",IF((MID(E1634,5,2))="38","LLM(F)",IF((MID(E1634,5,2))="39","ICT",IF((MID(E1634,5,2))="40","MTCA",IF((MID(E1634,5,2))="41","MS-PH",IF((MID(E1634,5,2))="42","ARCH",IF((MID(E1634,5,2))="43","THM",IF((MID(E1634,5,2))="44","MS-SWE",IF((MID(E1634,5,2))="45","ENTRE",IF((MID(E1634,5,2))="46","M-PHARM",IF((MID(E1634,5,2))="47","CIVIL-ENG",0)))))))))))))))))))))))))))))))))))))</f>
        <v/>
      </c>
      <c r="G1634" s="90">
        <f>IF((LEFT(E1634,3))="063","Fall-2006",IF((LEFT(E1634,3))="071","Spring-2007",IF((LEFT(E1634,3))="072","Summer-2007",IF((LEFT(E1634,3))="073","Fall-2007",IF((LEFT(E1634,3))="081","Spring-2008",IF((LEFT(E1634,3))="082","Summer-2008",IF((LEFT(E1634,3))="083","Fall-2008",IF((LEFT(E1634,3))="091","Spring-2009",IF((LEFT(E1634,3))="092","Summer-2009",IF((LEFT(E1634,3))="093","Fall-2009",IF((LEFT(E1634,3))="101","Spring-2010",IF((LEFT(E1634,3))="102","Summer-2010",IF((LEFT(E1634,3))="103","Fall-2010",IF((LEFT(E1634,3))="111","Spring-2011",IF((LEFT(E1634,3))="112","Summer-2011",IF((LEFT(E1634,3))="113","Fall-2011",IF((LEFT(E1634,3))="121","Spring-2012",IF((LEFT(E1634,3))="122","Summer-2012",IF((LEFT(E1634,3))="123","Fall-2012",IF((LEFT(E1634,3))="131","Spring-2013",IF((LEFT(E1634,3))="132","Summer-2013",IF((LEFT(E1634,3))="133","Fall-2013",IF((LEFT(E1634,3))="141","Spring-2014",IF((LEFT(E1634,3))="142","Summer-2014",IF((LEFT(E1634,3))="143","Fall-2014",0)))))))))))))))))))))))))</f>
        <v/>
      </c>
      <c r="H1634" s="77" t="inlineStr">
        <is>
          <t>Fall-2014</t>
        </is>
      </c>
      <c r="I1634" s="108" t="inlineStr">
        <is>
          <t>-</t>
        </is>
      </c>
      <c r="J1634" s="108" t="inlineStr">
        <is>
          <t>-</t>
        </is>
      </c>
      <c r="K1634" s="77" t="inlineStr">
        <is>
          <t>30/1, Sukrabad, Dhanmondi-32, Dhaka.</t>
        </is>
      </c>
      <c r="L1634" s="77" t="inlineStr">
        <is>
          <t>Hatgangopara, Bagmara, Rajshahi.</t>
        </is>
      </c>
      <c r="M1634" s="101" t="n">
        <v>1735758921</v>
      </c>
      <c r="N1634" s="90" t="inlineStr">
        <is>
          <t>helal29-289@diu.edu.bd</t>
        </is>
      </c>
    </row>
    <row customHeight="1" ht="12.75" r="1635" s="161">
      <c r="A1635" s="84" t="n"/>
      <c r="B1635" s="85" t="n">
        <v>1638</v>
      </c>
      <c r="C1635" s="77" t="n"/>
      <c r="D1635" s="94" t="inlineStr">
        <is>
          <t>Shamol Kumar Sarker</t>
        </is>
      </c>
      <c r="E1635" s="98" t="inlineStr">
        <is>
          <t>111-33-393</t>
        </is>
      </c>
      <c r="F1635" s="49">
        <f>IF((MID(E1635,5,2))="10","ENG",IF((MID(E1635,5,2))="11","BBA",IF((MID(E1635,5,2))="12","MBA(E)",IF((MID(E1635,5,2))="14","MBA",IF((MID(E1635,5,2))="15","CSE",IF((MID(E1635,5,2))="16","CIS",IF((MID(E1635,5,2))="17","MS-MIS",IF((MID(E1635,5,2))="18","B.COM",IF((MID(E1635,5,2))="19","ETE",IF((MID(E1635,5,2))="20","CS",IF((MID(E1635,5,2))="21","MA-ENG(P)",IF((MID(E1635,5,2))="22","MA-ENG(F)",IF((MID(E1635,5,2))="23","TE",IF((MID(E1635,5,2))="24","JMC",IF((MID(E1635,5,2))="25","MS-CSE",IF((MID(E1635,5,2))="26","LLB(H)",IF((MID(E1635,5,2))="27","BRE",IF((MID(E1635,5,2))="28","MSS-JMC",IF((MID(E1635,5,2))="29","PHARMACY",IF((MID(E1635,5,2))="30","ESDM",IF((MID(E1635,5,2))="31","MS-ETE",IF((MID(E1635,5,2))="32","MS-TE",IF((MID(E1635,5,2))="33","EEE",IF((MID(E1635,5,2))="34","NFE",IF((MID(E1635,5,2))="35","SWE",IF((MID(E1635,5,2))="36","LLB(P)",IF((MID(E1635,5,2))="37","LLM(Pre)",IF((MID(E1635,5,2))="38","LLM(F)",IF((MID(E1635,5,2))="39","ICT",IF((MID(E1635,5,2))="40","MTCA",IF((MID(E1635,5,2))="41","MS-PH",IF((MID(E1635,5,2))="42","ARCH",IF((MID(E1635,5,2))="43","THM",IF((MID(E1635,5,2))="44","MS-SWE",IF((MID(E1635,5,2))="45","ENTRE",IF((MID(E1635,5,2))="46","M-PHARM",IF((MID(E1635,5,2))="47","CIVIL-ENG",0)))))))))))))))))))))))))))))))))))))</f>
        <v/>
      </c>
      <c r="G1635" s="90">
        <f>IF((LEFT(E1635,3))="063","Fall-2006",IF((LEFT(E1635,3))="071","Spring-2007",IF((LEFT(E1635,3))="072","Summer-2007",IF((LEFT(E1635,3))="073","Fall-2007",IF((LEFT(E1635,3))="081","Spring-2008",IF((LEFT(E1635,3))="082","Summer-2008",IF((LEFT(E1635,3))="083","Fall-2008",IF((LEFT(E1635,3))="091","Spring-2009",IF((LEFT(E1635,3))="092","Summer-2009",IF((LEFT(E1635,3))="093","Fall-2009",IF((LEFT(E1635,3))="101","Spring-2010",IF((LEFT(E1635,3))="102","Summer-2010",IF((LEFT(E1635,3))="103","Fall-2010",IF((LEFT(E1635,3))="111","Spring-2011",IF((LEFT(E1635,3))="112","Summer-2011",IF((LEFT(E1635,3))="113","Fall-2011",IF((LEFT(E1635,3))="121","Spring-2012",IF((LEFT(E1635,3))="122","Summer-2012",IF((LEFT(E1635,3))="123","Fall-2012",IF((LEFT(E1635,3))="131","Spring-2013",IF((LEFT(E1635,3))="132","Summer-2013",IF((LEFT(E1635,3))="133","Fall-2013",IF((LEFT(E1635,3))="141","Spring-2014",IF((LEFT(E1635,3))="142","Summer-2014",IF((LEFT(E1635,3))="143","Fall-2014",0)))))))))))))))))))))))))</f>
        <v/>
      </c>
      <c r="H1635" s="77" t="inlineStr">
        <is>
          <t>Fall-2014</t>
        </is>
      </c>
      <c r="I1635" s="77" t="inlineStr">
        <is>
          <t>-</t>
        </is>
      </c>
      <c r="J1635" s="77" t="inlineStr">
        <is>
          <t>-</t>
        </is>
      </c>
      <c r="K1635" s="77" t="inlineStr">
        <is>
          <t>House No-36, Side A Lane, Dapa Idrakpur, Fatullah, Narayanganj.</t>
        </is>
      </c>
      <c r="L1635" s="77" t="inlineStr">
        <is>
          <t>House No-36, Side A Lane, Dapa Idrakpur, Fatullah, Narayanganj.</t>
        </is>
      </c>
      <c r="M1635" s="95" t="n">
        <v>1672310923</v>
      </c>
      <c r="N1635" s="55" t="inlineStr">
        <is>
          <t>shamol120@gamil.com</t>
        </is>
      </c>
    </row>
    <row customHeight="1" ht="12.75" r="1636" s="161">
      <c r="A1636" s="84" t="n"/>
      <c r="B1636" s="85" t="n">
        <v>1639</v>
      </c>
      <c r="C1636" s="77" t="n"/>
      <c r="D1636" s="98" t="inlineStr">
        <is>
          <t>Md. Lutfar Rahman</t>
        </is>
      </c>
      <c r="E1636" s="98" t="inlineStr">
        <is>
          <t>102-19-1238</t>
        </is>
      </c>
      <c r="F1636" s="49">
        <f>IF((MID(E1636,5,2))="10","ENG",IF((MID(E1636,5,2))="11","BBA",IF((MID(E1636,5,2))="12","MBA(E)",IF((MID(E1636,5,2))="14","MBA",IF((MID(E1636,5,2))="15","CSE",IF((MID(E1636,5,2))="16","CIS",IF((MID(E1636,5,2))="17","MS-MIS",IF((MID(E1636,5,2))="18","B.COM",IF((MID(E1636,5,2))="19","ETE",IF((MID(E1636,5,2))="20","CS",IF((MID(E1636,5,2))="21","MA-ENG(P)",IF((MID(E1636,5,2))="22","MA-ENG(F)",IF((MID(E1636,5,2))="23","TE",IF((MID(E1636,5,2))="24","JMC",IF((MID(E1636,5,2))="25","MS-CSE",IF((MID(E1636,5,2))="26","LLB(H)",IF((MID(E1636,5,2))="27","BRE",IF((MID(E1636,5,2))="28","MSS-JMC",IF((MID(E1636,5,2))="29","PHARMACY",IF((MID(E1636,5,2))="30","ESDM",IF((MID(E1636,5,2))="31","MS-ETE",IF((MID(E1636,5,2))="32","MS-TE",IF((MID(E1636,5,2))="33","EEE",IF((MID(E1636,5,2))="34","NFE",IF((MID(E1636,5,2))="35","SWE",IF((MID(E1636,5,2))="36","LLB(P)",IF((MID(E1636,5,2))="37","LLM(Pre)",IF((MID(E1636,5,2))="38","LLM(F)",IF((MID(E1636,5,2))="39","ICT",IF((MID(E1636,5,2))="40","MTCA",IF((MID(E1636,5,2))="41","MS-PH",IF((MID(E1636,5,2))="42","ARCH",IF((MID(E1636,5,2))="43","THM",IF((MID(E1636,5,2))="44","MS-SWE",IF((MID(E1636,5,2))="45","ENTRE",IF((MID(E1636,5,2))="46","M-PHARM",IF((MID(E1636,5,2))="47","CIVIL-ENG",0)))))))))))))))))))))))))))))))))))))</f>
        <v/>
      </c>
      <c r="G1636" s="90">
        <f>IF((LEFT(E1636,3))="063","Fall-2006",IF((LEFT(E1636,3))="071","Spring-2007",IF((LEFT(E1636,3))="072","Summer-2007",IF((LEFT(E1636,3))="073","Fall-2007",IF((LEFT(E1636,3))="081","Spring-2008",IF((LEFT(E1636,3))="082","Summer-2008",IF((LEFT(E1636,3))="083","Fall-2008",IF((LEFT(E1636,3))="091","Spring-2009",IF((LEFT(E1636,3))="092","Summer-2009",IF((LEFT(E1636,3))="093","Fall-2009",IF((LEFT(E1636,3))="101","Spring-2010",IF((LEFT(E1636,3))="102","Summer-2010",IF((LEFT(E1636,3))="103","Fall-2010",IF((LEFT(E1636,3))="111","Spring-2011",IF((LEFT(E1636,3))="112","Summer-2011",IF((LEFT(E1636,3))="113","Fall-2011",IF((LEFT(E1636,3))="121","Spring-2012",IF((LEFT(E1636,3))="122","Summer-2012",IF((LEFT(E1636,3))="123","Fall-2012",IF((LEFT(E1636,3))="131","Spring-2013",IF((LEFT(E1636,3))="132","Summer-2013",IF((LEFT(E1636,3))="133","Fall-2013",IF((LEFT(E1636,3))="141","Spring-2014",IF((LEFT(E1636,3))="142","Summer-2014",IF((LEFT(E1636,3))="143","Fall-2014",0)))))))))))))))))))))))))</f>
        <v/>
      </c>
      <c r="H1636" s="77" t="inlineStr">
        <is>
          <t>Summer-2014</t>
        </is>
      </c>
      <c r="I1636" s="77" t="inlineStr">
        <is>
          <t>-</t>
        </is>
      </c>
      <c r="J1636" s="77" t="inlineStr">
        <is>
          <t>-</t>
        </is>
      </c>
      <c r="K1636" s="77" t="inlineStr">
        <is>
          <t>3/F, Basiruddin Masjid Road, Kalabagan, Dhaka-1205.</t>
        </is>
      </c>
      <c r="L1636" s="77" t="inlineStr">
        <is>
          <t>Protima Bonki, Sakhipur, Tangail.</t>
        </is>
      </c>
      <c r="M1636" s="101" t="n">
        <v>1737593367</v>
      </c>
      <c r="N1636" s="55" t="inlineStr">
        <is>
          <t>lutfarrahmanhs@yahoo.com</t>
        </is>
      </c>
    </row>
    <row customHeight="1" ht="12.75" r="1637" s="161">
      <c r="A1637" s="84" t="n"/>
      <c r="B1637" s="85" t="n">
        <v>1640</v>
      </c>
      <c r="C1637" s="77" t="n"/>
      <c r="D1637" s="94" t="inlineStr">
        <is>
          <t>Md. Ishtiaq Hossain Tapu</t>
        </is>
      </c>
      <c r="E1637" s="98" t="inlineStr">
        <is>
          <t>113-19-1354</t>
        </is>
      </c>
      <c r="F1637" s="49">
        <f>IF((MID(E1637,5,2))="10","ENG",IF((MID(E1637,5,2))="11","BBA",IF((MID(E1637,5,2))="12","MBA(E)",IF((MID(E1637,5,2))="14","MBA",IF((MID(E1637,5,2))="15","CSE",IF((MID(E1637,5,2))="16","CIS",IF((MID(E1637,5,2))="17","MS-MIS",IF((MID(E1637,5,2))="18","B.COM",IF((MID(E1637,5,2))="19","ETE",IF((MID(E1637,5,2))="20","CS",IF((MID(E1637,5,2))="21","MA-ENG(P)",IF((MID(E1637,5,2))="22","MA-ENG(F)",IF((MID(E1637,5,2))="23","TE",IF((MID(E1637,5,2))="24","JMC",IF((MID(E1637,5,2))="25","MS-CSE",IF((MID(E1637,5,2))="26","LLB(H)",IF((MID(E1637,5,2))="27","BRE",IF((MID(E1637,5,2))="28","MSS-JMC",IF((MID(E1637,5,2))="29","PHARMACY",IF((MID(E1637,5,2))="30","ESDM",IF((MID(E1637,5,2))="31","MS-ETE",IF((MID(E1637,5,2))="32","MS-TE",IF((MID(E1637,5,2))="33","EEE",IF((MID(E1637,5,2))="34","NFE",IF((MID(E1637,5,2))="35","SWE",IF((MID(E1637,5,2))="36","LLB(P)",IF((MID(E1637,5,2))="37","LLM(Pre)",IF((MID(E1637,5,2))="38","LLM(F)",IF((MID(E1637,5,2))="39","ICT",IF((MID(E1637,5,2))="40","MTCA",IF((MID(E1637,5,2))="41","MS-PH",IF((MID(E1637,5,2))="42","ARCH",IF((MID(E1637,5,2))="43","THM",IF((MID(E1637,5,2))="44","MS-SWE",IF((MID(E1637,5,2))="45","ENTRE",IF((MID(E1637,5,2))="46","M-PHARM",IF((MID(E1637,5,2))="47","CIVIL-ENG",0)))))))))))))))))))))))))))))))))))))</f>
        <v/>
      </c>
      <c r="G1637" s="90">
        <f>IF((LEFT(E1637,3))="063","Fall-2006",IF((LEFT(E1637,3))="071","Spring-2007",IF((LEFT(E1637,3))="072","Summer-2007",IF((LEFT(E1637,3))="073","Fall-2007",IF((LEFT(E1637,3))="081","Spring-2008",IF((LEFT(E1637,3))="082","Summer-2008",IF((LEFT(E1637,3))="083","Fall-2008",IF((LEFT(E1637,3))="091","Spring-2009",IF((LEFT(E1637,3))="092","Summer-2009",IF((LEFT(E1637,3))="093","Fall-2009",IF((LEFT(E1637,3))="101","Spring-2010",IF((LEFT(E1637,3))="102","Summer-2010",IF((LEFT(E1637,3))="103","Fall-2010",IF((LEFT(E1637,3))="111","Spring-2011",IF((LEFT(E1637,3))="112","Summer-2011",IF((LEFT(E1637,3))="113","Fall-2011",IF((LEFT(E1637,3))="121","Spring-2012",IF((LEFT(E1637,3))="122","Summer-2012",IF((LEFT(E1637,3))="123","Fall-2012",IF((LEFT(E1637,3))="131","Spring-2013",IF((LEFT(E1637,3))="132","Summer-2013",IF((LEFT(E1637,3))="133","Fall-2013",IF((LEFT(E1637,3))="141","Spring-2014",IF((LEFT(E1637,3))="142","Summer-2014",IF((LEFT(E1637,3))="143","Fall-2014",0)))))))))))))))))))))))))</f>
        <v/>
      </c>
      <c r="H1637" s="77" t="inlineStr">
        <is>
          <t>Summer-2015</t>
        </is>
      </c>
      <c r="I1637" s="77" t="inlineStr">
        <is>
          <t>-</t>
        </is>
      </c>
      <c r="J1637" s="77" t="inlineStr">
        <is>
          <t>-</t>
        </is>
      </c>
      <c r="K1637" s="77" t="inlineStr">
        <is>
          <t>3/F, Basiruddin Masjid Road, Kalabagan, Dhaka-1205.</t>
        </is>
      </c>
      <c r="L1637" s="77" t="inlineStr">
        <is>
          <t>Vill-Nischintapur, Post-Kachua, Thana-Shakhipur, Dist-Tangail.</t>
        </is>
      </c>
      <c r="M1637" s="101" t="n">
        <v>1731085622</v>
      </c>
      <c r="N1637" s="55" t="inlineStr">
        <is>
          <t>tapu085@gmail.com</t>
        </is>
      </c>
    </row>
    <row customHeight="1" ht="12.75" r="1638" s="161">
      <c r="A1638" s="84" t="n"/>
      <c r="B1638" s="85" t="n">
        <v>1641</v>
      </c>
      <c r="C1638" s="77" t="n"/>
      <c r="D1638" s="102" t="inlineStr">
        <is>
          <t xml:space="preserve">Md. Al- Amin Joarder  </t>
        </is>
      </c>
      <c r="E1638" s="98" t="inlineStr">
        <is>
          <t>112-33-664</t>
        </is>
      </c>
      <c r="F1638" s="49">
        <f>IF((MID(E1638,5,2))="10","ENG",IF((MID(E1638,5,2))="11","BBA",IF((MID(E1638,5,2))="12","MBA(E)",IF((MID(E1638,5,2))="14","MBA",IF((MID(E1638,5,2))="15","CSE",IF((MID(E1638,5,2))="16","CIS",IF((MID(E1638,5,2))="17","MS-MIS",IF((MID(E1638,5,2))="18","B.COM",IF((MID(E1638,5,2))="19","ETE",IF((MID(E1638,5,2))="20","CS",IF((MID(E1638,5,2))="21","MA-ENG(P)",IF((MID(E1638,5,2))="22","MA-ENG(F)",IF((MID(E1638,5,2))="23","TE",IF((MID(E1638,5,2))="24","JMC",IF((MID(E1638,5,2))="25","MS-CSE",IF((MID(E1638,5,2))="26","LLB(H)",IF((MID(E1638,5,2))="27","BRE",IF((MID(E1638,5,2))="28","MSS-JMC",IF((MID(E1638,5,2))="29","PHARMACY",IF((MID(E1638,5,2))="30","ESDM",IF((MID(E1638,5,2))="31","MS-ETE",IF((MID(E1638,5,2))="32","MS-TE",IF((MID(E1638,5,2))="33","EEE",IF((MID(E1638,5,2))="34","NFE",IF((MID(E1638,5,2))="35","SWE",IF((MID(E1638,5,2))="36","LLB(P)",IF((MID(E1638,5,2))="37","LLM(Pre)",IF((MID(E1638,5,2))="38","LLM(F)",IF((MID(E1638,5,2))="39","ICT",IF((MID(E1638,5,2))="40","MTCA",IF((MID(E1638,5,2))="41","MS-PH",IF((MID(E1638,5,2))="42","ARCH",IF((MID(E1638,5,2))="43","THM",IF((MID(E1638,5,2))="44","MS-SWE",IF((MID(E1638,5,2))="45","ENTRE",IF((MID(E1638,5,2))="46","M-PHARM",IF((MID(E1638,5,2))="47","CIVIL-ENG",0)))))))))))))))))))))))))))))))))))))</f>
        <v/>
      </c>
      <c r="G1638" s="90">
        <f>IF((LEFT(E1638,3))="063","Fall-2006",IF((LEFT(E1638,3))="071","Spring-2007",IF((LEFT(E1638,3))="072","Summer-2007",IF((LEFT(E1638,3))="073","Fall-2007",IF((LEFT(E1638,3))="081","Spring-2008",IF((LEFT(E1638,3))="082","Summer-2008",IF((LEFT(E1638,3))="083","Fall-2008",IF((LEFT(E1638,3))="091","Spring-2009",IF((LEFT(E1638,3))="092","Summer-2009",IF((LEFT(E1638,3))="093","Fall-2009",IF((LEFT(E1638,3))="101","Spring-2010",IF((LEFT(E1638,3))="102","Summer-2010",IF((LEFT(E1638,3))="103","Fall-2010",IF((LEFT(E1638,3))="111","Spring-2011",IF((LEFT(E1638,3))="112","Summer-2011",IF((LEFT(E1638,3))="113","Fall-2011",IF((LEFT(E1638,3))="121","Spring-2012",IF((LEFT(E1638,3))="122","Summer-2012",IF((LEFT(E1638,3))="123","Fall-2012",IF((LEFT(E1638,3))="131","Spring-2013",IF((LEFT(E1638,3))="132","Summer-2013",IF((LEFT(E1638,3))="133","Fall-2013",IF((LEFT(E1638,3))="141","Spring-2014",IF((LEFT(E1638,3))="142","Summer-2014",IF((LEFT(E1638,3))="143","Fall-2014",0)))))))))))))))))))))))))</f>
        <v/>
      </c>
      <c r="H1638" s="77" t="inlineStr">
        <is>
          <t>Spring-2015</t>
        </is>
      </c>
      <c r="I1638" s="77" t="inlineStr">
        <is>
          <t>-</t>
        </is>
      </c>
      <c r="J1638" s="77" t="inlineStr">
        <is>
          <t>Student</t>
        </is>
      </c>
      <c r="K1638" s="77" t="inlineStr">
        <is>
          <t>13/2, Salimullah Road, 2nd Floor, Mohammadpur, Dhaka-1207.</t>
        </is>
      </c>
      <c r="L1638" s="77" t="inlineStr">
        <is>
          <t>Vill-Madhugram, Post-Shahpur, Thana-Dumuria, Dist-Khulna.</t>
        </is>
      </c>
      <c r="M1638" s="104" t="n">
        <v>1722800999</v>
      </c>
      <c r="N1638" s="55" t="inlineStr">
        <is>
          <t>joarder.eee@gmail.com</t>
        </is>
      </c>
    </row>
    <row customHeight="1" ht="12.75" r="1639" s="161">
      <c r="A1639" s="84" t="n"/>
      <c r="B1639" s="85" t="n">
        <v>1642</v>
      </c>
      <c r="C1639" s="77" t="n"/>
      <c r="D1639" s="94" t="inlineStr">
        <is>
          <t xml:space="preserve">Hazara Begum  </t>
        </is>
      </c>
      <c r="E1639" s="98" t="inlineStr">
        <is>
          <t>092-11-1131</t>
        </is>
      </c>
      <c r="F1639" s="49">
        <f>IF((MID(E1639,5,2))="10","ENG",IF((MID(E1639,5,2))="11","BBA",IF((MID(E1639,5,2))="12","MBA(E)",IF((MID(E1639,5,2))="14","MBA",IF((MID(E1639,5,2))="15","CSE",IF((MID(E1639,5,2))="16","CIS",IF((MID(E1639,5,2))="17","MS-MIS",IF((MID(E1639,5,2))="18","B.COM",IF((MID(E1639,5,2))="19","ETE",IF((MID(E1639,5,2))="20","CS",IF((MID(E1639,5,2))="21","MA-ENG(P)",IF((MID(E1639,5,2))="22","MA-ENG(F)",IF((MID(E1639,5,2))="23","TE",IF((MID(E1639,5,2))="24","JMC",IF((MID(E1639,5,2))="25","MS-CSE",IF((MID(E1639,5,2))="26","LLB(H)",IF((MID(E1639,5,2))="27","BRE",IF((MID(E1639,5,2))="28","MSS-JMC",IF((MID(E1639,5,2))="29","PHARMACY",IF((MID(E1639,5,2))="30","ESDM",IF((MID(E1639,5,2))="31","MS-ETE",IF((MID(E1639,5,2))="32","MS-TE",IF((MID(E1639,5,2))="33","EEE",IF((MID(E1639,5,2))="34","NFE",IF((MID(E1639,5,2))="35","SWE",IF((MID(E1639,5,2))="36","LLB(P)",IF((MID(E1639,5,2))="37","LLM(Pre)",IF((MID(E1639,5,2))="38","LLM(F)",IF((MID(E1639,5,2))="39","ICT",IF((MID(E1639,5,2))="40","MTCA",IF((MID(E1639,5,2))="41","MS-PH",IF((MID(E1639,5,2))="42","ARCH",IF((MID(E1639,5,2))="43","THM",IF((MID(E1639,5,2))="44","MS-SWE",IF((MID(E1639,5,2))="45","ENTRE",IF((MID(E1639,5,2))="46","M-PHARM",IF((MID(E1639,5,2))="47","CIVIL-ENG",0)))))))))))))))))))))))))))))))))))))</f>
        <v/>
      </c>
      <c r="G1639" s="90">
        <f>IF((LEFT(E1639,3))="063","Fall-2006",IF((LEFT(E1639,3))="071","Spring-2007",IF((LEFT(E1639,3))="072","Summer-2007",IF((LEFT(E1639,3))="073","Fall-2007",IF((LEFT(E1639,3))="081","Spring-2008",IF((LEFT(E1639,3))="082","Summer-2008",IF((LEFT(E1639,3))="083","Fall-2008",IF((LEFT(E1639,3))="091","Spring-2009",IF((LEFT(E1639,3))="092","Summer-2009",IF((LEFT(E1639,3))="093","Fall-2009",IF((LEFT(E1639,3))="101","Spring-2010",IF((LEFT(E1639,3))="102","Summer-2010",IF((LEFT(E1639,3))="103","Fall-2010",IF((LEFT(E1639,3))="111","Spring-2011",IF((LEFT(E1639,3))="112","Summer-2011",IF((LEFT(E1639,3))="113","Fall-2011",IF((LEFT(E1639,3))="121","Spring-2012",IF((LEFT(E1639,3))="122","Summer-2012",IF((LEFT(E1639,3))="123","Fall-2012",IF((LEFT(E1639,3))="131","Spring-2013",IF((LEFT(E1639,3))="132","Summer-2013",IF((LEFT(E1639,3))="133","Fall-2013",IF((LEFT(E1639,3))="141","Spring-2014",IF((LEFT(E1639,3))="142","Summer-2014",IF((LEFT(E1639,3))="143","Fall-2014",0)))))))))))))))))))))))))</f>
        <v/>
      </c>
      <c r="H1639" s="77" t="inlineStr">
        <is>
          <t>Spring-2015</t>
        </is>
      </c>
      <c r="I1639" s="77" t="inlineStr">
        <is>
          <t>-</t>
        </is>
      </c>
      <c r="J1639" s="77" t="inlineStr">
        <is>
          <t>-</t>
        </is>
      </c>
      <c r="K1639" s="77" t="inlineStr">
        <is>
          <t>-</t>
        </is>
      </c>
      <c r="L1639" s="77" t="inlineStr">
        <is>
          <t>Moishair, Bahadurpur, Ashuganj, Brahmanbaria.</t>
        </is>
      </c>
      <c r="M1639" s="101" t="n">
        <v>1925706307</v>
      </c>
      <c r="N1639" s="55" t="inlineStr">
        <is>
          <t>hazarabd123@gmail.com</t>
        </is>
      </c>
    </row>
    <row customHeight="1" ht="12.75" r="1640" s="161">
      <c r="A1640" s="84" t="n"/>
      <c r="B1640" s="85" t="n">
        <v>1643</v>
      </c>
      <c r="C1640" s="77" t="n"/>
      <c r="D1640" s="98" t="inlineStr">
        <is>
          <t>Farzana Yasmin</t>
        </is>
      </c>
      <c r="E1640" s="98" t="inlineStr">
        <is>
          <t>103-33-335</t>
        </is>
      </c>
      <c r="F1640" s="49">
        <f>IF((MID(E1640,5,2))="10","ENG",IF((MID(E1640,5,2))="11","BBA",IF((MID(E1640,5,2))="12","MBA(E)",IF((MID(E1640,5,2))="14","MBA",IF((MID(E1640,5,2))="15","CSE",IF((MID(E1640,5,2))="16","CIS",IF((MID(E1640,5,2))="17","MS-MIS",IF((MID(E1640,5,2))="18","B.COM",IF((MID(E1640,5,2))="19","ETE",IF((MID(E1640,5,2))="20","CS",IF((MID(E1640,5,2))="21","MA-ENG(P)",IF((MID(E1640,5,2))="22","MA-ENG(F)",IF((MID(E1640,5,2))="23","TE",IF((MID(E1640,5,2))="24","JMC",IF((MID(E1640,5,2))="25","MS-CSE",IF((MID(E1640,5,2))="26","LLB(H)",IF((MID(E1640,5,2))="27","BRE",IF((MID(E1640,5,2))="28","MSS-JMC",IF((MID(E1640,5,2))="29","PHARMACY",IF((MID(E1640,5,2))="30","ESDM",IF((MID(E1640,5,2))="31","MS-ETE",IF((MID(E1640,5,2))="32","MS-TE",IF((MID(E1640,5,2))="33","EEE",IF((MID(E1640,5,2))="34","NFE",IF((MID(E1640,5,2))="35","SWE",IF((MID(E1640,5,2))="36","LLB(P)",IF((MID(E1640,5,2))="37","LLM(Pre)",IF((MID(E1640,5,2))="38","LLM(F)",IF((MID(E1640,5,2))="39","ICT",IF((MID(E1640,5,2))="40","MTCA",IF((MID(E1640,5,2))="41","MS-PH",IF((MID(E1640,5,2))="42","ARCH",IF((MID(E1640,5,2))="43","THM",IF((MID(E1640,5,2))="44","MS-SWE",IF((MID(E1640,5,2))="45","ENTRE",IF((MID(E1640,5,2))="46","M-PHARM",IF((MID(E1640,5,2))="47","CIVIL-ENG",0)))))))))))))))))))))))))))))))))))))</f>
        <v/>
      </c>
      <c r="G1640" s="90">
        <f>IF((LEFT(E1640,3))="063","Fall-2006",IF((LEFT(E1640,3))="071","Spring-2007",IF((LEFT(E1640,3))="072","Summer-2007",IF((LEFT(E1640,3))="073","Fall-2007",IF((LEFT(E1640,3))="081","Spring-2008",IF((LEFT(E1640,3))="082","Summer-2008",IF((LEFT(E1640,3))="083","Fall-2008",IF((LEFT(E1640,3))="091","Spring-2009",IF((LEFT(E1640,3))="092","Summer-2009",IF((LEFT(E1640,3))="093","Fall-2009",IF((LEFT(E1640,3))="101","Spring-2010",IF((LEFT(E1640,3))="102","Summer-2010",IF((LEFT(E1640,3))="103","Fall-2010",IF((LEFT(E1640,3))="111","Spring-2011",IF((LEFT(E1640,3))="112","Summer-2011",IF((LEFT(E1640,3))="113","Fall-2011",IF((LEFT(E1640,3))="121","Spring-2012",IF((LEFT(E1640,3))="122","Summer-2012",IF((LEFT(E1640,3))="123","Fall-2012",IF((LEFT(E1640,3))="131","Spring-2013",IF((LEFT(E1640,3))="132","Summer-2013",IF((LEFT(E1640,3))="133","Fall-2013",IF((LEFT(E1640,3))="141","Spring-2014",IF((LEFT(E1640,3))="142","Summer-2014",IF((LEFT(E1640,3))="143","Fall-2014",0)))))))))))))))))))))))))</f>
        <v/>
      </c>
      <c r="H1640" s="77" t="inlineStr">
        <is>
          <t>Fall-2014</t>
        </is>
      </c>
      <c r="I1640" s="77" t="inlineStr">
        <is>
          <t>-</t>
        </is>
      </c>
      <c r="J1640" s="77" t="inlineStr">
        <is>
          <t>Student</t>
        </is>
      </c>
      <c r="K1640" s="77" t="inlineStr">
        <is>
          <t>729/C, Block-c, Flat No-1/8, 4th Floor, Khilgaon Staff Quarter, Dhaka.</t>
        </is>
      </c>
      <c r="L1640" s="77" t="inlineStr">
        <is>
          <t>Vill-Raitola, Post-Rajtola, Thana-Madan, Dist-Netrokona.</t>
        </is>
      </c>
      <c r="M1640" s="95" t="n">
        <v>1790229956</v>
      </c>
      <c r="N1640" s="55" t="inlineStr">
        <is>
          <t>farzana_1248@diu.edu.bd</t>
        </is>
      </c>
    </row>
    <row customHeight="1" ht="12.75" r="1641" s="161">
      <c r="A1641" s="84" t="n"/>
      <c r="B1641" s="85" t="n">
        <v>1644</v>
      </c>
      <c r="C1641" s="77" t="n"/>
      <c r="D1641" s="98" t="inlineStr">
        <is>
          <t>Md. Anisur Rahman</t>
        </is>
      </c>
      <c r="E1641" s="98" t="inlineStr">
        <is>
          <t>112-33-644</t>
        </is>
      </c>
      <c r="F1641" s="49">
        <f>IF((MID(E1641,5,2))="10","ENG",IF((MID(E1641,5,2))="11","BBA",IF((MID(E1641,5,2))="12","MBA(E)",IF((MID(E1641,5,2))="14","MBA",IF((MID(E1641,5,2))="15","CSE",IF((MID(E1641,5,2))="16","CIS",IF((MID(E1641,5,2))="17","MS-MIS",IF((MID(E1641,5,2))="18","B.COM",IF((MID(E1641,5,2))="19","ETE",IF((MID(E1641,5,2))="20","CS",IF((MID(E1641,5,2))="21","MA-ENG(P)",IF((MID(E1641,5,2))="22","MA-ENG(F)",IF((MID(E1641,5,2))="23","TE",IF((MID(E1641,5,2))="24","JMC",IF((MID(E1641,5,2))="25","MS-CSE",IF((MID(E1641,5,2))="26","LLB(H)",IF((MID(E1641,5,2))="27","BRE",IF((MID(E1641,5,2))="28","MSS-JMC",IF((MID(E1641,5,2))="29","PHARMACY",IF((MID(E1641,5,2))="30","ESDM",IF((MID(E1641,5,2))="31","MS-ETE",IF((MID(E1641,5,2))="32","MS-TE",IF((MID(E1641,5,2))="33","EEE",IF((MID(E1641,5,2))="34","NFE",IF((MID(E1641,5,2))="35","SWE",IF((MID(E1641,5,2))="36","LLB(P)",IF((MID(E1641,5,2))="37","LLM(Pre)",IF((MID(E1641,5,2))="38","LLM(F)",IF((MID(E1641,5,2))="39","ICT",IF((MID(E1641,5,2))="40","MTCA",IF((MID(E1641,5,2))="41","MS-PH",IF((MID(E1641,5,2))="42","ARCH",IF((MID(E1641,5,2))="43","THM",IF((MID(E1641,5,2))="44","MS-SWE",IF((MID(E1641,5,2))="45","ENTRE",IF((MID(E1641,5,2))="46","M-PHARM",IF((MID(E1641,5,2))="47","CIVIL-ENG",0)))))))))))))))))))))))))))))))))))))</f>
        <v/>
      </c>
      <c r="G1641" s="90">
        <f>IF((LEFT(E1641,3))="063","Fall-2006",IF((LEFT(E1641,3))="071","Spring-2007",IF((LEFT(E1641,3))="072","Summer-2007",IF((LEFT(E1641,3))="073","Fall-2007",IF((LEFT(E1641,3))="081","Spring-2008",IF((LEFT(E1641,3))="082","Summer-2008",IF((LEFT(E1641,3))="083","Fall-2008",IF((LEFT(E1641,3))="091","Spring-2009",IF((LEFT(E1641,3))="092","Summer-2009",IF((LEFT(E1641,3))="093","Fall-2009",IF((LEFT(E1641,3))="101","Spring-2010",IF((LEFT(E1641,3))="102","Summer-2010",IF((LEFT(E1641,3))="103","Fall-2010",IF((LEFT(E1641,3))="111","Spring-2011",IF((LEFT(E1641,3))="112","Summer-2011",IF((LEFT(E1641,3))="113","Fall-2011",IF((LEFT(E1641,3))="121","Spring-2012",IF((LEFT(E1641,3))="122","Summer-2012",IF((LEFT(E1641,3))="123","Fall-2012",IF((LEFT(E1641,3))="131","Spring-2013",IF((LEFT(E1641,3))="132","Summer-2013",IF((LEFT(E1641,3))="133","Fall-2013",IF((LEFT(E1641,3))="141","Spring-2014",IF((LEFT(E1641,3))="142","Summer-2014",IF((LEFT(E1641,3))="143","Fall-2014",0)))))))))))))))))))))))))</f>
        <v/>
      </c>
      <c r="H1641" s="77" t="inlineStr">
        <is>
          <t>Spring-2015</t>
        </is>
      </c>
      <c r="I1641" s="77" t="inlineStr">
        <is>
          <t>Iris Fabrics Ltd</t>
        </is>
      </c>
      <c r="J1641" s="77" t="inlineStr">
        <is>
          <t>Jr. Executive</t>
        </is>
      </c>
      <c r="K1641" s="77" t="inlineStr">
        <is>
          <t>Zirani Bazar, Kashimpur, Joydebpur, Gazipur.</t>
        </is>
      </c>
      <c r="L1641" s="77" t="inlineStr">
        <is>
          <t>Old Kushtia, Hatosh, Horipur, Kushtia.</t>
        </is>
      </c>
      <c r="M1641" s="101" t="n">
        <v>1716840091</v>
      </c>
      <c r="N1641" s="77" t="inlineStr">
        <is>
          <t>litondiueee@gmail.com</t>
        </is>
      </c>
    </row>
    <row customHeight="1" ht="12.75" r="1642" s="161">
      <c r="A1642" s="84" t="n"/>
      <c r="B1642" s="85" t="n">
        <v>1645</v>
      </c>
      <c r="C1642" s="77" t="n"/>
      <c r="D1642" s="98" t="inlineStr">
        <is>
          <t>Md. Abdullah Al Mamun</t>
        </is>
      </c>
      <c r="E1642" s="98" t="inlineStr">
        <is>
          <t>122-23-3086</t>
        </is>
      </c>
      <c r="F1642" s="49">
        <f>IF((MID(E1642,5,2))="10","ENG",IF((MID(E1642,5,2))="11","BBA",IF((MID(E1642,5,2))="12","MBA(E)",IF((MID(E1642,5,2))="14","MBA",IF((MID(E1642,5,2))="15","CSE",IF((MID(E1642,5,2))="16","CIS",IF((MID(E1642,5,2))="17","MS-MIS",IF((MID(E1642,5,2))="18","B.COM",IF((MID(E1642,5,2))="19","ETE",IF((MID(E1642,5,2))="20","CS",IF((MID(E1642,5,2))="21","MA-ENG(P)",IF((MID(E1642,5,2))="22","MA-ENG(F)",IF((MID(E1642,5,2))="23","TE",IF((MID(E1642,5,2))="24","JMC",IF((MID(E1642,5,2))="25","MS-CSE",IF((MID(E1642,5,2))="26","LLB(H)",IF((MID(E1642,5,2))="27","BRE",IF((MID(E1642,5,2))="28","MSS-JMC",IF((MID(E1642,5,2))="29","PHARMACY",IF((MID(E1642,5,2))="30","ESDM",IF((MID(E1642,5,2))="31","MS-ETE",IF((MID(E1642,5,2))="32","MS-TE",IF((MID(E1642,5,2))="33","EEE",IF((MID(E1642,5,2))="34","NFE",IF((MID(E1642,5,2))="35","SWE",IF((MID(E1642,5,2))="36","LLB(P)",IF((MID(E1642,5,2))="37","LLM(Pre)",IF((MID(E1642,5,2))="38","LLM(F)",IF((MID(E1642,5,2))="39","ICT",IF((MID(E1642,5,2))="40","MTCA",IF((MID(E1642,5,2))="41","MS-PH",IF((MID(E1642,5,2))="42","ARCH",IF((MID(E1642,5,2))="43","THM",IF((MID(E1642,5,2))="44","MS-SWE",IF((MID(E1642,5,2))="45","ENTRE",IF((MID(E1642,5,2))="46","M-PHARM",IF((MID(E1642,5,2))="47","CIVIL-ENG",0)))))))))))))))))))))))))))))))))))))</f>
        <v/>
      </c>
      <c r="G1642" s="90">
        <f>IF((LEFT(E1642,3))="063","Fall-2006",IF((LEFT(E1642,3))="071","Spring-2007",IF((LEFT(E1642,3))="072","Summer-2007",IF((LEFT(E1642,3))="073","Fall-2007",IF((LEFT(E1642,3))="081","Spring-2008",IF((LEFT(E1642,3))="082","Summer-2008",IF((LEFT(E1642,3))="083","Fall-2008",IF((LEFT(E1642,3))="091","Spring-2009",IF((LEFT(E1642,3))="092","Summer-2009",IF((LEFT(E1642,3))="093","Fall-2009",IF((LEFT(E1642,3))="101","Spring-2010",IF((LEFT(E1642,3))="102","Summer-2010",IF((LEFT(E1642,3))="103","Fall-2010",IF((LEFT(E1642,3))="111","Spring-2011",IF((LEFT(E1642,3))="112","Summer-2011",IF((LEFT(E1642,3))="113","Fall-2011",IF((LEFT(E1642,3))="121","Spring-2012",IF((LEFT(E1642,3))="122","Summer-2012",IF((LEFT(E1642,3))="123","Fall-2012",IF((LEFT(E1642,3))="131","Spring-2013",IF((LEFT(E1642,3))="132","Summer-2013",IF((LEFT(E1642,3))="133","Fall-2013",IF((LEFT(E1642,3))="141","Spring-2014",IF((LEFT(E1642,3))="142","Summer-2014",IF((LEFT(E1642,3))="143","Fall-2014",0)))))))))))))))))))))))))</f>
        <v/>
      </c>
      <c r="H1642" s="77" t="inlineStr">
        <is>
          <t>Spring-2015</t>
        </is>
      </c>
      <c r="I1642" s="77" t="inlineStr">
        <is>
          <t>-</t>
        </is>
      </c>
      <c r="J1642" s="77" t="inlineStr">
        <is>
          <t>-</t>
        </is>
      </c>
      <c r="K1642" s="77" t="inlineStr">
        <is>
          <t>63/3, Shukrabad, Sher-e-Bangla Nagar, Dhaka.</t>
        </is>
      </c>
      <c r="L1642" s="77" t="inlineStr">
        <is>
          <t>Baitur Nazimee, Stadium Raod, Mirsarai Raod, Mirsarai, Chittagong.</t>
        </is>
      </c>
      <c r="M1642" s="101" t="n">
        <v>1749346400</v>
      </c>
      <c r="N1642" s="55" t="inlineStr">
        <is>
          <t>ctg.nayan1991@gmail.com</t>
        </is>
      </c>
    </row>
    <row customHeight="1" ht="12.75" r="1643" s="161">
      <c r="A1643" s="84" t="n"/>
      <c r="B1643" s="85" t="n">
        <v>1646</v>
      </c>
      <c r="C1643" s="77" t="n"/>
      <c r="D1643" s="98" t="inlineStr">
        <is>
          <t>Tanmay Saha</t>
        </is>
      </c>
      <c r="E1643" s="98" t="inlineStr">
        <is>
          <t>111-10-647</t>
        </is>
      </c>
      <c r="F1643" s="49">
        <f>IF((MID(E1643,5,2))="10","ENG",IF((MID(E1643,5,2))="11","BBA",IF((MID(E1643,5,2))="12","MBA(E)",IF((MID(E1643,5,2))="14","MBA",IF((MID(E1643,5,2))="15","CSE",IF((MID(E1643,5,2))="16","CIS",IF((MID(E1643,5,2))="17","MS-MIS",IF((MID(E1643,5,2))="18","B.COM",IF((MID(E1643,5,2))="19","ETE",IF((MID(E1643,5,2))="20","CS",IF((MID(E1643,5,2))="21","MA-ENG(P)",IF((MID(E1643,5,2))="22","MA-ENG(F)",IF((MID(E1643,5,2))="23","TE",IF((MID(E1643,5,2))="24","JMC",IF((MID(E1643,5,2))="25","MS-CSE",IF((MID(E1643,5,2))="26","LLB(H)",IF((MID(E1643,5,2))="27","BRE",IF((MID(E1643,5,2))="28","MSS-JMC",IF((MID(E1643,5,2))="29","PHARMACY",IF((MID(E1643,5,2))="30","ESDM",IF((MID(E1643,5,2))="31","MS-ETE",IF((MID(E1643,5,2))="32","MS-TE",IF((MID(E1643,5,2))="33","EEE",IF((MID(E1643,5,2))="34","NFE",IF((MID(E1643,5,2))="35","SWE",IF((MID(E1643,5,2))="36","LLB(P)",IF((MID(E1643,5,2))="37","LLM(Pre)",IF((MID(E1643,5,2))="38","LLM(F)",IF((MID(E1643,5,2))="39","ICT",IF((MID(E1643,5,2))="40","MTCA",IF((MID(E1643,5,2))="41","MS-PH",IF((MID(E1643,5,2))="42","ARCH",IF((MID(E1643,5,2))="43","THM",IF((MID(E1643,5,2))="44","MS-SWE",IF((MID(E1643,5,2))="45","ENTRE",IF((MID(E1643,5,2))="46","M-PHARM",IF((MID(E1643,5,2))="47","CIVIL-ENG",0)))))))))))))))))))))))))))))))))))))</f>
        <v/>
      </c>
      <c r="G1643" s="90">
        <f>IF((LEFT(E1643,3))="063","Fall-2006",IF((LEFT(E1643,3))="071","Spring-2007",IF((LEFT(E1643,3))="072","Summer-2007",IF((LEFT(E1643,3))="073","Fall-2007",IF((LEFT(E1643,3))="081","Spring-2008",IF((LEFT(E1643,3))="082","Summer-2008",IF((LEFT(E1643,3))="083","Fall-2008",IF((LEFT(E1643,3))="091","Spring-2009",IF((LEFT(E1643,3))="092","Summer-2009",IF((LEFT(E1643,3))="093","Fall-2009",IF((LEFT(E1643,3))="101","Spring-2010",IF((LEFT(E1643,3))="102","Summer-2010",IF((LEFT(E1643,3))="103","Fall-2010",IF((LEFT(E1643,3))="111","Spring-2011",IF((LEFT(E1643,3))="112","Summer-2011",IF((LEFT(E1643,3))="113","Fall-2011",IF((LEFT(E1643,3))="121","Spring-2012",IF((LEFT(E1643,3))="122","Summer-2012",IF((LEFT(E1643,3))="123","Fall-2012",IF((LEFT(E1643,3))="131","Spring-2013",IF((LEFT(E1643,3))="132","Summer-2013",IF((LEFT(E1643,3))="133","Fall-2013",IF((LEFT(E1643,3))="141","Spring-2014",IF((LEFT(E1643,3))="142","Summer-2014",IF((LEFT(E1643,3))="143","Fall-2014",0)))))))))))))))))))))))))</f>
        <v/>
      </c>
      <c r="H1643" s="77" t="inlineStr">
        <is>
          <t>Spring-2015</t>
        </is>
      </c>
      <c r="I1643" s="77" t="inlineStr">
        <is>
          <t>Daffodil International University</t>
        </is>
      </c>
      <c r="J1643" s="77" t="inlineStr">
        <is>
          <t>Student</t>
        </is>
      </c>
      <c r="K1643" s="77" t="inlineStr">
        <is>
          <t>House No-11, Road No-7, Rupnagar Residential Area, Mirpur-2, Dhaka.</t>
        </is>
      </c>
      <c r="L1643" s="77" t="inlineStr">
        <is>
          <t>Digholia, Radhaganj, Kotalipara, Gopalganj.</t>
        </is>
      </c>
      <c r="M1643" s="95" t="n">
        <v>1677242809</v>
      </c>
      <c r="N1643" s="55">
        <f>HYPERLINK("mailto:faruque232434@gmail.com","tanmay.saha92@gmail.com")</f>
        <v/>
      </c>
    </row>
    <row customHeight="1" ht="12.75" r="1644" s="161">
      <c r="A1644" s="84" t="n"/>
      <c r="B1644" s="85" t="n">
        <v>1647</v>
      </c>
      <c r="C1644" s="77" t="n"/>
      <c r="D1644" s="98" t="inlineStr">
        <is>
          <t>Salaha Sultana</t>
        </is>
      </c>
      <c r="E1644" s="98" t="inlineStr">
        <is>
          <t>111-15-1287</t>
        </is>
      </c>
      <c r="F1644" s="49">
        <f>IF((MID(E1644,5,2))="10","ENG",IF((MID(E1644,5,2))="11","BBA",IF((MID(E1644,5,2))="12","MBA(E)",IF((MID(E1644,5,2))="14","MBA",IF((MID(E1644,5,2))="15","CSE",IF((MID(E1644,5,2))="16","CIS",IF((MID(E1644,5,2))="17","MS-MIS",IF((MID(E1644,5,2))="18","B.COM",IF((MID(E1644,5,2))="19","ETE",IF((MID(E1644,5,2))="20","CS",IF((MID(E1644,5,2))="21","MA-ENG(P)",IF((MID(E1644,5,2))="22","MA-ENG(F)",IF((MID(E1644,5,2))="23","TE",IF((MID(E1644,5,2))="24","JMC",IF((MID(E1644,5,2))="25","MS-CSE",IF((MID(E1644,5,2))="26","LLB(H)",IF((MID(E1644,5,2))="27","BRE",IF((MID(E1644,5,2))="28","MSS-JMC",IF((MID(E1644,5,2))="29","PHARMACY",IF((MID(E1644,5,2))="30","ESDM",IF((MID(E1644,5,2))="31","MS-ETE",IF((MID(E1644,5,2))="32","MS-TE",IF((MID(E1644,5,2))="33","EEE",IF((MID(E1644,5,2))="34","NFE",IF((MID(E1644,5,2))="35","SWE",IF((MID(E1644,5,2))="36","LLB(P)",IF((MID(E1644,5,2))="37","LLM(Pre)",IF((MID(E1644,5,2))="38","LLM(F)",IF((MID(E1644,5,2))="39","ICT",IF((MID(E1644,5,2))="40","MTCA",IF((MID(E1644,5,2))="41","MS-PH",IF((MID(E1644,5,2))="42","ARCH",IF((MID(E1644,5,2))="43","THM",IF((MID(E1644,5,2))="44","MS-SWE",IF((MID(E1644,5,2))="45","ENTRE",IF((MID(E1644,5,2))="46","M-PHARM",IF((MID(E1644,5,2))="47","CIVIL-ENG",0)))))))))))))))))))))))))))))))))))))</f>
        <v/>
      </c>
      <c r="G1644" s="90">
        <f>IF((LEFT(E1644,3))="063","Fall-2006",IF((LEFT(E1644,3))="071","Spring-2007",IF((LEFT(E1644,3))="072","Summer-2007",IF((LEFT(E1644,3))="073","Fall-2007",IF((LEFT(E1644,3))="081","Spring-2008",IF((LEFT(E1644,3))="082","Summer-2008",IF((LEFT(E1644,3))="083","Fall-2008",IF((LEFT(E1644,3))="091","Spring-2009",IF((LEFT(E1644,3))="092","Summer-2009",IF((LEFT(E1644,3))="093","Fall-2009",IF((LEFT(E1644,3))="101","Spring-2010",IF((LEFT(E1644,3))="102","Summer-2010",IF((LEFT(E1644,3))="103","Fall-2010",IF((LEFT(E1644,3))="111","Spring-2011",IF((LEFT(E1644,3))="112","Summer-2011",IF((LEFT(E1644,3))="113","Fall-2011",IF((LEFT(E1644,3))="121","Spring-2012",IF((LEFT(E1644,3))="122","Summer-2012",IF((LEFT(E1644,3))="123","Fall-2012",IF((LEFT(E1644,3))="131","Spring-2013",IF((LEFT(E1644,3))="132","Summer-2013",IF((LEFT(E1644,3))="133","Fall-2013",IF((LEFT(E1644,3))="141","Spring-2014",IF((LEFT(E1644,3))="142","Summer-2014",IF((LEFT(E1644,3))="143","Fall-2014",0)))))))))))))))))))))))))</f>
        <v/>
      </c>
      <c r="H1644" s="77" t="inlineStr">
        <is>
          <t>Fall-2015</t>
        </is>
      </c>
      <c r="I1644" s="77" t="inlineStr">
        <is>
          <t>-</t>
        </is>
      </c>
      <c r="J1644" s="77" t="inlineStr">
        <is>
          <t>-</t>
        </is>
      </c>
      <c r="K1644" s="77" t="inlineStr">
        <is>
          <t>Adarshonagar, Fatullah, Narayangonj.</t>
        </is>
      </c>
      <c r="L1644" s="77" t="inlineStr">
        <is>
          <t>Adarshonagar, Fatullah, Narayangonj.</t>
        </is>
      </c>
      <c r="M1644" s="95" t="n">
        <v>1934103626</v>
      </c>
      <c r="N1644" s="90" t="inlineStr">
        <is>
          <t>sultana15-1287@diu.edu.bd</t>
        </is>
      </c>
    </row>
    <row customHeight="1" ht="12.75" r="1645" s="161">
      <c r="A1645" s="84" t="n"/>
      <c r="B1645" s="85" t="n">
        <v>1648</v>
      </c>
      <c r="C1645" s="77" t="n"/>
      <c r="D1645" s="98" t="inlineStr">
        <is>
          <t>Md. Humayun Kabir</t>
        </is>
      </c>
      <c r="E1645" s="98" t="inlineStr">
        <is>
          <t>122-33-1050</t>
        </is>
      </c>
      <c r="F1645" s="49">
        <f>IF((MID(E1645,5,2))="10","ENG",IF((MID(E1645,5,2))="11","BBA",IF((MID(E1645,5,2))="12","MBA(E)",IF((MID(E1645,5,2))="14","MBA",IF((MID(E1645,5,2))="15","CSE",IF((MID(E1645,5,2))="16","CIS",IF((MID(E1645,5,2))="17","MS-MIS",IF((MID(E1645,5,2))="18","B.COM",IF((MID(E1645,5,2))="19","ETE",IF((MID(E1645,5,2))="20","CS",IF((MID(E1645,5,2))="21","MA-ENG(P)",IF((MID(E1645,5,2))="22","MA-ENG(F)",IF((MID(E1645,5,2))="23","TE",IF((MID(E1645,5,2))="24","JMC",IF((MID(E1645,5,2))="25","MS-CSE",IF((MID(E1645,5,2))="26","LLB(H)",IF((MID(E1645,5,2))="27","BRE",IF((MID(E1645,5,2))="28","MSS-JMC",IF((MID(E1645,5,2))="29","PHARMACY",IF((MID(E1645,5,2))="30","ESDM",IF((MID(E1645,5,2))="31","MS-ETE",IF((MID(E1645,5,2))="32","MS-TE",IF((MID(E1645,5,2))="33","EEE",IF((MID(E1645,5,2))="34","NFE",IF((MID(E1645,5,2))="35","SWE",IF((MID(E1645,5,2))="36","LLB(P)",IF((MID(E1645,5,2))="37","LLM(Pre)",IF((MID(E1645,5,2))="38","LLM(F)",IF((MID(E1645,5,2))="39","ICT",IF((MID(E1645,5,2))="40","MTCA",IF((MID(E1645,5,2))="41","MS-PH",IF((MID(E1645,5,2))="42","ARCH",IF((MID(E1645,5,2))="43","THM",IF((MID(E1645,5,2))="44","MS-SWE",IF((MID(E1645,5,2))="45","ENTRE",IF((MID(E1645,5,2))="46","M-PHARM",IF((MID(E1645,5,2))="47","CIVIL-ENG",0)))))))))))))))))))))))))))))))))))))</f>
        <v/>
      </c>
      <c r="G1645" s="90">
        <f>IF((LEFT(E1645,3))="063","Fall-2006",IF((LEFT(E1645,3))="071","Spring-2007",IF((LEFT(E1645,3))="072","Summer-2007",IF((LEFT(E1645,3))="073","Fall-2007",IF((LEFT(E1645,3))="081","Spring-2008",IF((LEFT(E1645,3))="082","Summer-2008",IF((LEFT(E1645,3))="083","Fall-2008",IF((LEFT(E1645,3))="091","Spring-2009",IF((LEFT(E1645,3))="092","Summer-2009",IF((LEFT(E1645,3))="093","Fall-2009",IF((LEFT(E1645,3))="101","Spring-2010",IF((LEFT(E1645,3))="102","Summer-2010",IF((LEFT(E1645,3))="103","Fall-2010",IF((LEFT(E1645,3))="111","Spring-2011",IF((LEFT(E1645,3))="112","Summer-2011",IF((LEFT(E1645,3))="113","Fall-2011",IF((LEFT(E1645,3))="121","Spring-2012",IF((LEFT(E1645,3))="122","Summer-2012",IF((LEFT(E1645,3))="123","Fall-2012",IF((LEFT(E1645,3))="131","Spring-2013",IF((LEFT(E1645,3))="132","Summer-2013",IF((LEFT(E1645,3))="133","Fall-2013",IF((LEFT(E1645,3))="141","Spring-2014",IF((LEFT(E1645,3))="142","Summer-2014",IF((LEFT(E1645,3))="143","Fall-2014",0)))))))))))))))))))))))))</f>
        <v/>
      </c>
      <c r="H1645" s="77" t="inlineStr">
        <is>
          <t>Summer-2015</t>
        </is>
      </c>
      <c r="I1645" s="77" t="inlineStr">
        <is>
          <t>-</t>
        </is>
      </c>
      <c r="J1645" s="77" t="inlineStr">
        <is>
          <t>-</t>
        </is>
      </c>
      <c r="K1645" s="77" t="inlineStr">
        <is>
          <t>-</t>
        </is>
      </c>
      <c r="L1645" s="77" t="inlineStr">
        <is>
          <t>Vill-Bhikny, Post-Gopinathpur, Thana-Akkelpur, Dist-Joypurhat.</t>
        </is>
      </c>
      <c r="M1645" s="101" t="n">
        <v>1722670912</v>
      </c>
      <c r="N1645" s="55" t="inlineStr">
        <is>
          <t>humanyunkabir@gmial.com</t>
        </is>
      </c>
    </row>
    <row customHeight="1" ht="12.75" r="1646" s="161">
      <c r="A1646" s="84" t="n"/>
      <c r="B1646" s="85" t="n">
        <v>1649</v>
      </c>
      <c r="C1646" s="77" t="n"/>
      <c r="D1646" s="94" t="inlineStr">
        <is>
          <t>Md. Nafiz hosssain</t>
        </is>
      </c>
      <c r="E1646" s="98" t="inlineStr">
        <is>
          <t>113-15-1596</t>
        </is>
      </c>
      <c r="F1646" s="49">
        <f>IF((MID(E1646,5,2))="10","ENG",IF((MID(E1646,5,2))="11","BBA",IF((MID(E1646,5,2))="12","MBA(E)",IF((MID(E1646,5,2))="14","MBA",IF((MID(E1646,5,2))="15","CSE",IF((MID(E1646,5,2))="16","CIS",IF((MID(E1646,5,2))="17","MS-MIS",IF((MID(E1646,5,2))="18","B.COM",IF((MID(E1646,5,2))="19","ETE",IF((MID(E1646,5,2))="20","CS",IF((MID(E1646,5,2))="21","MA-ENG(P)",IF((MID(E1646,5,2))="22","MA-ENG(F)",IF((MID(E1646,5,2))="23","TE",IF((MID(E1646,5,2))="24","JMC",IF((MID(E1646,5,2))="25","MS-CSE",IF((MID(E1646,5,2))="26","LLB(H)",IF((MID(E1646,5,2))="27","BRE",IF((MID(E1646,5,2))="28","MSS-JMC",IF((MID(E1646,5,2))="29","PHARMACY",IF((MID(E1646,5,2))="30","ESDM",IF((MID(E1646,5,2))="31","MS-ETE",IF((MID(E1646,5,2))="32","MS-TE",IF((MID(E1646,5,2))="33","EEE",IF((MID(E1646,5,2))="34","NFE",IF((MID(E1646,5,2))="35","SWE",IF((MID(E1646,5,2))="36","LLB(P)",IF((MID(E1646,5,2))="37","LLM(Pre)",IF((MID(E1646,5,2))="38","LLM(F)",IF((MID(E1646,5,2))="39","ICT",IF((MID(E1646,5,2))="40","MTCA",IF((MID(E1646,5,2))="41","MS-PH",IF((MID(E1646,5,2))="42","ARCH",IF((MID(E1646,5,2))="43","THM",IF((MID(E1646,5,2))="44","MS-SWE",IF((MID(E1646,5,2))="45","ENTRE",IF((MID(E1646,5,2))="46","M-PHARM",IF((MID(E1646,5,2))="47","CIVIL-ENG",0)))))))))))))))))))))))))))))))))))))</f>
        <v/>
      </c>
      <c r="G1646" s="90">
        <f>IF((LEFT(E1646,3))="063","Fall-2006",IF((LEFT(E1646,3))="071","Spring-2007",IF((LEFT(E1646,3))="072","Summer-2007",IF((LEFT(E1646,3))="073","Fall-2007",IF((LEFT(E1646,3))="081","Spring-2008",IF((LEFT(E1646,3))="082","Summer-2008",IF((LEFT(E1646,3))="083","Fall-2008",IF((LEFT(E1646,3))="091","Spring-2009",IF((LEFT(E1646,3))="092","Summer-2009",IF((LEFT(E1646,3))="093","Fall-2009",IF((LEFT(E1646,3))="101","Spring-2010",IF((LEFT(E1646,3))="102","Summer-2010",IF((LEFT(E1646,3))="103","Fall-2010",IF((LEFT(E1646,3))="111","Spring-2011",IF((LEFT(E1646,3))="112","Summer-2011",IF((LEFT(E1646,3))="113","Fall-2011",IF((LEFT(E1646,3))="121","Spring-2012",IF((LEFT(E1646,3))="122","Summer-2012",IF((LEFT(E1646,3))="123","Fall-2012",IF((LEFT(E1646,3))="131","Spring-2013",IF((LEFT(E1646,3))="132","Summer-2013",IF((LEFT(E1646,3))="133","Fall-2013",IF((LEFT(E1646,3))="141","Spring-2014",IF((LEFT(E1646,3))="142","Summer-2014",IF((LEFT(E1646,3))="143","Fall-2014",0)))))))))))))))))))))))))</f>
        <v/>
      </c>
      <c r="H1646" s="77" t="inlineStr">
        <is>
          <t>Summer-2015</t>
        </is>
      </c>
      <c r="I1646" s="77" t="inlineStr">
        <is>
          <t>-</t>
        </is>
      </c>
      <c r="J1646" s="77" t="inlineStr">
        <is>
          <t>Student</t>
        </is>
      </c>
      <c r="K1646" s="77" t="inlineStr">
        <is>
          <t>-</t>
        </is>
      </c>
      <c r="L1646" s="77" t="inlineStr">
        <is>
          <t>New Eskaton, Officer Quarter, Purobi-7.</t>
        </is>
      </c>
      <c r="M1646" s="101" t="n">
        <v>1676088300</v>
      </c>
      <c r="N1646" s="55" t="inlineStr">
        <is>
          <t>ecpnafiz@gmail.com</t>
        </is>
      </c>
    </row>
    <row customHeight="1" ht="12.75" r="1647" s="161">
      <c r="A1647" s="84" t="n"/>
      <c r="B1647" s="85" t="n">
        <v>1650</v>
      </c>
      <c r="C1647" s="77" t="n"/>
      <c r="D1647" s="98" t="inlineStr">
        <is>
          <t>Md. Jahidul Islam</t>
        </is>
      </c>
      <c r="E1647" s="98" t="inlineStr">
        <is>
          <t>103-11-1732</t>
        </is>
      </c>
      <c r="F1647" s="49">
        <f>IF((MID(E1647,5,2))="10","ENG",IF((MID(E1647,5,2))="11","BBA",IF((MID(E1647,5,2))="12","MBA(E)",IF((MID(E1647,5,2))="14","MBA",IF((MID(E1647,5,2))="15","CSE",IF((MID(E1647,5,2))="16","CIS",IF((MID(E1647,5,2))="17","MS-MIS",IF((MID(E1647,5,2))="18","B.COM",IF((MID(E1647,5,2))="19","ETE",IF((MID(E1647,5,2))="20","CS",IF((MID(E1647,5,2))="21","MA-ENG(P)",IF((MID(E1647,5,2))="22","MA-ENG(F)",IF((MID(E1647,5,2))="23","TE",IF((MID(E1647,5,2))="24","JMC",IF((MID(E1647,5,2))="25","MS-CSE",IF((MID(E1647,5,2))="26","LLB(H)",IF((MID(E1647,5,2))="27","BRE",IF((MID(E1647,5,2))="28","MSS-JMC",IF((MID(E1647,5,2))="29","PHARMACY",IF((MID(E1647,5,2))="30","ESDM",IF((MID(E1647,5,2))="31","MS-ETE",IF((MID(E1647,5,2))="32","MS-TE",IF((MID(E1647,5,2))="33","EEE",IF((MID(E1647,5,2))="34","NFE",IF((MID(E1647,5,2))="35","SWE",IF((MID(E1647,5,2))="36","LLB(P)",IF((MID(E1647,5,2))="37","LLM(Pre)",IF((MID(E1647,5,2))="38","LLM(F)",IF((MID(E1647,5,2))="39","ICT",IF((MID(E1647,5,2))="40","MTCA",IF((MID(E1647,5,2))="41","MS-PH",IF((MID(E1647,5,2))="42","ARCH",IF((MID(E1647,5,2))="43","THM",IF((MID(E1647,5,2))="44","MS-SWE",IF((MID(E1647,5,2))="45","ENTRE",IF((MID(E1647,5,2))="46","M-PHARM",IF((MID(E1647,5,2))="47","CIVIL-ENG",0)))))))))))))))))))))))))))))))))))))</f>
        <v/>
      </c>
      <c r="G1647" s="90">
        <f>IF((LEFT(E1647,3))="063","Fall-2006",IF((LEFT(E1647,3))="071","Spring-2007",IF((LEFT(E1647,3))="072","Summer-2007",IF((LEFT(E1647,3))="073","Fall-2007",IF((LEFT(E1647,3))="081","Spring-2008",IF((LEFT(E1647,3))="082","Summer-2008",IF((LEFT(E1647,3))="083","Fall-2008",IF((LEFT(E1647,3))="091","Spring-2009",IF((LEFT(E1647,3))="092","Summer-2009",IF((LEFT(E1647,3))="093","Fall-2009",IF((LEFT(E1647,3))="101","Spring-2010",IF((LEFT(E1647,3))="102","Summer-2010",IF((LEFT(E1647,3))="103","Fall-2010",IF((LEFT(E1647,3))="111","Spring-2011",IF((LEFT(E1647,3))="112","Summer-2011",IF((LEFT(E1647,3))="113","Fall-2011",IF((LEFT(E1647,3))="121","Spring-2012",IF((LEFT(E1647,3))="122","Summer-2012",IF((LEFT(E1647,3))="123","Fall-2012",IF((LEFT(E1647,3))="131","Spring-2013",IF((LEFT(E1647,3))="132","Summer-2013",IF((LEFT(E1647,3))="133","Fall-2013",IF((LEFT(E1647,3))="141","Spring-2014",IF((LEFT(E1647,3))="142","Summer-2014",IF((LEFT(E1647,3))="143","Fall-2014",0)))))))))))))))))))))))))</f>
        <v/>
      </c>
      <c r="H1647" s="77" t="inlineStr">
        <is>
          <t>Fall-2014</t>
        </is>
      </c>
      <c r="I1647" s="77" t="inlineStr">
        <is>
          <t>-</t>
        </is>
      </c>
      <c r="J1647" s="77" t="inlineStr">
        <is>
          <t>-</t>
        </is>
      </c>
      <c r="K1647" s="77" t="inlineStr">
        <is>
          <t>8/3-c, Shukrabad, Dhanmondi, Dhaka-1207.</t>
        </is>
      </c>
      <c r="L1647" s="77" t="inlineStr">
        <is>
          <t>Vill-Karraigasi, Post-Chandpur, Thana-Gangni, Dist-Meherpur.</t>
        </is>
      </c>
      <c r="M1647" s="101" t="n">
        <v>1724135970</v>
      </c>
      <c r="N1647" s="55" t="inlineStr">
        <is>
          <t>mmjahid@hotmail.com</t>
        </is>
      </c>
    </row>
    <row customHeight="1" ht="12.75" r="1648" s="161">
      <c r="A1648" s="84" t="n"/>
      <c r="B1648" s="85" t="n">
        <v>1651</v>
      </c>
      <c r="C1648" s="77" t="n"/>
      <c r="D1648" s="94" t="inlineStr">
        <is>
          <t>Md. Rayhan Islam</t>
        </is>
      </c>
      <c r="E1648" s="98" t="inlineStr">
        <is>
          <t>113-15-1597</t>
        </is>
      </c>
      <c r="F1648" s="49">
        <f>IF((MID(E1648,5,2))="10","ENG",IF((MID(E1648,5,2))="11","BBA",IF((MID(E1648,5,2))="12","MBA(E)",IF((MID(E1648,5,2))="14","MBA",IF((MID(E1648,5,2))="15","CSE",IF((MID(E1648,5,2))="16","CIS",IF((MID(E1648,5,2))="17","MS-MIS",IF((MID(E1648,5,2))="18","B.COM",IF((MID(E1648,5,2))="19","ETE",IF((MID(E1648,5,2))="20","CS",IF((MID(E1648,5,2))="21","MA-ENG(P)",IF((MID(E1648,5,2))="22","MA-ENG(F)",IF((MID(E1648,5,2))="23","TE",IF((MID(E1648,5,2))="24","JMC",IF((MID(E1648,5,2))="25","MS-CSE",IF((MID(E1648,5,2))="26","LLB(H)",IF((MID(E1648,5,2))="27","BRE",IF((MID(E1648,5,2))="28","MSS-JMC",IF((MID(E1648,5,2))="29","PHARMACY",IF((MID(E1648,5,2))="30","ESDM",IF((MID(E1648,5,2))="31","MS-ETE",IF((MID(E1648,5,2))="32","MS-TE",IF((MID(E1648,5,2))="33","EEE",IF((MID(E1648,5,2))="34","NFE",IF((MID(E1648,5,2))="35","SWE",IF((MID(E1648,5,2))="36","LLB(P)",IF((MID(E1648,5,2))="37","LLM(Pre)",IF((MID(E1648,5,2))="38","LLM(F)",IF((MID(E1648,5,2))="39","ICT",IF((MID(E1648,5,2))="40","MTCA",IF((MID(E1648,5,2))="41","MS-PH",IF((MID(E1648,5,2))="42","ARCH",IF((MID(E1648,5,2))="43","THM",IF((MID(E1648,5,2))="44","MS-SWE",IF((MID(E1648,5,2))="45","ENTRE",IF((MID(E1648,5,2))="46","M-PHARM",IF((MID(E1648,5,2))="47","CIVIL-ENG",0)))))))))))))))))))))))))))))))))))))</f>
        <v/>
      </c>
      <c r="G1648" s="90">
        <f>IF((LEFT(E1648,3))="063","Fall-2006",IF((LEFT(E1648,3))="071","Spring-2007",IF((LEFT(E1648,3))="072","Summer-2007",IF((LEFT(E1648,3))="073","Fall-2007",IF((LEFT(E1648,3))="081","Spring-2008",IF((LEFT(E1648,3))="082","Summer-2008",IF((LEFT(E1648,3))="083","Fall-2008",IF((LEFT(E1648,3))="091","Spring-2009",IF((LEFT(E1648,3))="092","Summer-2009",IF((LEFT(E1648,3))="093","Fall-2009",IF((LEFT(E1648,3))="101","Spring-2010",IF((LEFT(E1648,3))="102","Summer-2010",IF((LEFT(E1648,3))="103","Fall-2010",IF((LEFT(E1648,3))="111","Spring-2011",IF((LEFT(E1648,3))="112","Summer-2011",IF((LEFT(E1648,3))="113","Fall-2011",IF((LEFT(E1648,3))="121","Spring-2012",IF((LEFT(E1648,3))="122","Summer-2012",IF((LEFT(E1648,3))="123","Fall-2012",IF((LEFT(E1648,3))="131","Spring-2013",IF((LEFT(E1648,3))="132","Summer-2013",IF((LEFT(E1648,3))="133","Fall-2013",IF((LEFT(E1648,3))="141","Spring-2014",IF((LEFT(E1648,3))="142","Summer-2014",IF((LEFT(E1648,3))="143","Fall-2014",0)))))))))))))))))))))))))</f>
        <v/>
      </c>
      <c r="H1648" s="77" t="inlineStr">
        <is>
          <t>Summer-2015</t>
        </is>
      </c>
      <c r="I1648" s="77" t="inlineStr">
        <is>
          <t>-</t>
        </is>
      </c>
      <c r="J1648" s="77" t="inlineStr">
        <is>
          <t>Student</t>
        </is>
      </c>
      <c r="K1648" s="77" t="inlineStr">
        <is>
          <t>76/Kh/1, North Jatrabari, Dhaka-1204</t>
        </is>
      </c>
      <c r="L1648" s="77" t="inlineStr">
        <is>
          <t>North Kusumpur, Kusumpur-1542, Ward-02, Sirajdikhan, Munsiganj.</t>
        </is>
      </c>
      <c r="M1648" s="101" t="n">
        <v>1911861577</v>
      </c>
      <c r="N1648" s="55" t="inlineStr">
        <is>
          <t>rayhan.rishat@gmail.com</t>
        </is>
      </c>
    </row>
    <row customHeight="1" ht="12.75" r="1649" s="161">
      <c r="A1649" s="84" t="n"/>
      <c r="B1649" s="85" t="n">
        <v>1652</v>
      </c>
      <c r="C1649" s="77" t="n"/>
      <c r="D1649" s="98" t="inlineStr">
        <is>
          <t>Md Shameul Islam</t>
        </is>
      </c>
      <c r="E1649" s="98" t="inlineStr">
        <is>
          <t>111-34-162</t>
        </is>
      </c>
      <c r="F1649" s="49">
        <f>IF((MID(E1649,5,2))="10","ENG",IF((MID(E1649,5,2))="11","BBA",IF((MID(E1649,5,2))="12","MBA(E)",IF((MID(E1649,5,2))="14","MBA",IF((MID(E1649,5,2))="15","CSE",IF((MID(E1649,5,2))="16","CIS",IF((MID(E1649,5,2))="17","MS-MIS",IF((MID(E1649,5,2))="18","B.COM",IF((MID(E1649,5,2))="19","ETE",IF((MID(E1649,5,2))="20","CS",IF((MID(E1649,5,2))="21","MA-ENG(P)",IF((MID(E1649,5,2))="22","MA-ENG(F)",IF((MID(E1649,5,2))="23","TE",IF((MID(E1649,5,2))="24","JMC",IF((MID(E1649,5,2))="25","MS-CSE",IF((MID(E1649,5,2))="26","LLB(H)",IF((MID(E1649,5,2))="27","BRE",IF((MID(E1649,5,2))="28","MSS-JMC",IF((MID(E1649,5,2))="29","PHARMACY",IF((MID(E1649,5,2))="30","ESDM",IF((MID(E1649,5,2))="31","MS-ETE",IF((MID(E1649,5,2))="32","MS-TE",IF((MID(E1649,5,2))="33","EEE",IF((MID(E1649,5,2))="34","NFE",IF((MID(E1649,5,2))="35","SWE",IF((MID(E1649,5,2))="36","LLB(P)",IF((MID(E1649,5,2))="37","LLM(Pre)",IF((MID(E1649,5,2))="38","LLM(F)",IF((MID(E1649,5,2))="39","ICT",IF((MID(E1649,5,2))="40","MTCA",IF((MID(E1649,5,2))="41","MS-PH",IF((MID(E1649,5,2))="42","ARCH",IF((MID(E1649,5,2))="43","THM",IF((MID(E1649,5,2))="44","MS-SWE",IF((MID(E1649,5,2))="45","ENTRE",IF((MID(E1649,5,2))="46","M-PHARM",IF((MID(E1649,5,2))="47","CIVIL-ENG",0)))))))))))))))))))))))))))))))))))))</f>
        <v/>
      </c>
      <c r="G1649" s="90">
        <f>IF((LEFT(E1649,3))="063","Fall-2006",IF((LEFT(E1649,3))="071","Spring-2007",IF((LEFT(E1649,3))="072","Summer-2007",IF((LEFT(E1649,3))="073","Fall-2007",IF((LEFT(E1649,3))="081","Spring-2008",IF((LEFT(E1649,3))="082","Summer-2008",IF((LEFT(E1649,3))="083","Fall-2008",IF((LEFT(E1649,3))="091","Spring-2009",IF((LEFT(E1649,3))="092","Summer-2009",IF((LEFT(E1649,3))="093","Fall-2009",IF((LEFT(E1649,3))="101","Spring-2010",IF((LEFT(E1649,3))="102","Summer-2010",IF((LEFT(E1649,3))="103","Fall-2010",IF((LEFT(E1649,3))="111","Spring-2011",IF((LEFT(E1649,3))="112","Summer-2011",IF((LEFT(E1649,3))="113","Fall-2011",IF((LEFT(E1649,3))="121","Spring-2012",IF((LEFT(E1649,3))="122","Summer-2012",IF((LEFT(E1649,3))="123","Fall-2012",IF((LEFT(E1649,3))="131","Spring-2013",IF((LEFT(E1649,3))="132","Summer-2013",IF((LEFT(E1649,3))="133","Fall-2013",IF((LEFT(E1649,3))="141","Spring-2014",IF((LEFT(E1649,3))="142","Summer-2014",IF((LEFT(E1649,3))="143","Fall-2014",0)))))))))))))))))))))))))</f>
        <v/>
      </c>
      <c r="H1649" s="77" t="inlineStr">
        <is>
          <t>Fall-2014</t>
        </is>
      </c>
      <c r="I1649" s="77" t="inlineStr">
        <is>
          <t>-</t>
        </is>
      </c>
      <c r="J1649" s="77" t="inlineStr">
        <is>
          <t>-</t>
        </is>
      </c>
      <c r="K1649" s="77" t="inlineStr">
        <is>
          <t>-</t>
        </is>
      </c>
      <c r="L1649" s="77" t="inlineStr">
        <is>
          <t>Golapara, Thakurgaon Sadar, Thakurgaon.</t>
        </is>
      </c>
      <c r="M1649" s="101" t="n">
        <v>1723630934</v>
      </c>
      <c r="N1649" s="55">
        <f>HYPERLINK("mailto:Sbanik@Yahoo.Com","shameul162@gmail.com")</f>
        <v/>
      </c>
    </row>
    <row customHeight="1" ht="12.75" r="1650" s="161">
      <c r="A1650" s="84" t="n"/>
      <c r="B1650" s="85" t="n">
        <v>1653</v>
      </c>
      <c r="C1650" s="77" t="n"/>
      <c r="D1650" s="98" t="inlineStr">
        <is>
          <t>Md-Mahmudul Hasan</t>
        </is>
      </c>
      <c r="E1650" s="98" t="inlineStr">
        <is>
          <t>111-34-148</t>
        </is>
      </c>
      <c r="F1650" s="49">
        <f>IF((MID(E1650,5,2))="10","ENG",IF((MID(E1650,5,2))="11","BBA",IF((MID(E1650,5,2))="12","MBA(E)",IF((MID(E1650,5,2))="14","MBA",IF((MID(E1650,5,2))="15","CSE",IF((MID(E1650,5,2))="16","CIS",IF((MID(E1650,5,2))="17","MS-MIS",IF((MID(E1650,5,2))="18","B.COM",IF((MID(E1650,5,2))="19","ETE",IF((MID(E1650,5,2))="20","CS",IF((MID(E1650,5,2))="21","MA-ENG(P)",IF((MID(E1650,5,2))="22","MA-ENG(F)",IF((MID(E1650,5,2))="23","TE",IF((MID(E1650,5,2))="24","JMC",IF((MID(E1650,5,2))="25","MS-CSE",IF((MID(E1650,5,2))="26","LLB(H)",IF((MID(E1650,5,2))="27","BRE",IF((MID(E1650,5,2))="28","MSS-JMC",IF((MID(E1650,5,2))="29","PHARMACY",IF((MID(E1650,5,2))="30","ESDM",IF((MID(E1650,5,2))="31","MS-ETE",IF((MID(E1650,5,2))="32","MS-TE",IF((MID(E1650,5,2))="33","EEE",IF((MID(E1650,5,2))="34","NFE",IF((MID(E1650,5,2))="35","SWE",IF((MID(E1650,5,2))="36","LLB(P)",IF((MID(E1650,5,2))="37","LLM(Pre)",IF((MID(E1650,5,2))="38","LLM(F)",IF((MID(E1650,5,2))="39","ICT",IF((MID(E1650,5,2))="40","MTCA",IF((MID(E1650,5,2))="41","MS-PH",IF((MID(E1650,5,2))="42","ARCH",IF((MID(E1650,5,2))="43","THM",IF((MID(E1650,5,2))="44","MS-SWE",IF((MID(E1650,5,2))="45","ENTRE",IF((MID(E1650,5,2))="46","M-PHARM",IF((MID(E1650,5,2))="47","CIVIL-ENG",0)))))))))))))))))))))))))))))))))))))</f>
        <v/>
      </c>
      <c r="G1650" s="90">
        <f>IF((LEFT(E1650,3))="063","Fall-2006",IF((LEFT(E1650,3))="071","Spring-2007",IF((LEFT(E1650,3))="072","Summer-2007",IF((LEFT(E1650,3))="073","Fall-2007",IF((LEFT(E1650,3))="081","Spring-2008",IF((LEFT(E1650,3))="082","Summer-2008",IF((LEFT(E1650,3))="083","Fall-2008",IF((LEFT(E1650,3))="091","Spring-2009",IF((LEFT(E1650,3))="092","Summer-2009",IF((LEFT(E1650,3))="093","Fall-2009",IF((LEFT(E1650,3))="101","Spring-2010",IF((LEFT(E1650,3))="102","Summer-2010",IF((LEFT(E1650,3))="103","Fall-2010",IF((LEFT(E1650,3))="111","Spring-2011",IF((LEFT(E1650,3))="112","Summer-2011",IF((LEFT(E1650,3))="113","Fall-2011",IF((LEFT(E1650,3))="121","Spring-2012",IF((LEFT(E1650,3))="122","Summer-2012",IF((LEFT(E1650,3))="123","Fall-2012",IF((LEFT(E1650,3))="131","Spring-2013",IF((LEFT(E1650,3))="132","Summer-2013",IF((LEFT(E1650,3))="133","Fall-2013",IF((LEFT(E1650,3))="141","Spring-2014",IF((LEFT(E1650,3))="142","Summer-2014",IF((LEFT(E1650,3))="143","Fall-2014",0)))))))))))))))))))))))))</f>
        <v/>
      </c>
      <c r="H1650" s="77" t="inlineStr">
        <is>
          <t>Fall-2014</t>
        </is>
      </c>
      <c r="I1650" s="77" t="inlineStr">
        <is>
          <t>Roni Food Limited</t>
        </is>
      </c>
      <c r="J1650" s="77" t="inlineStr">
        <is>
          <t>-</t>
        </is>
      </c>
      <c r="K1650" s="77" t="inlineStr">
        <is>
          <t>Vill-Makhna, Thana-Naogaon sadar, Dist-Naogaon.</t>
        </is>
      </c>
      <c r="L1650" s="77" t="inlineStr">
        <is>
          <t>Vill-Makhna, Thana-Naogaon sadar, Dist-Naogaon.</t>
        </is>
      </c>
      <c r="M1650" s="95" t="n">
        <v>1789516115</v>
      </c>
      <c r="N1650" s="55" t="inlineStr">
        <is>
          <t>mahmud.h.diu@gmail.com</t>
        </is>
      </c>
    </row>
    <row customHeight="1" ht="12.75" r="1651" s="161">
      <c r="A1651" s="84" t="n"/>
      <c r="B1651" s="85" t="n">
        <v>1654</v>
      </c>
      <c r="C1651" s="77" t="n"/>
      <c r="D1651" s="98" t="inlineStr">
        <is>
          <t>Md. Ariful Islam</t>
        </is>
      </c>
      <c r="E1651" s="98" t="inlineStr">
        <is>
          <t>111-33-508</t>
        </is>
      </c>
      <c r="F1651" s="49">
        <f>IF((MID(E1651,5,2))="10","ENG",IF((MID(E1651,5,2))="11","BBA",IF((MID(E1651,5,2))="12","MBA(E)",IF((MID(E1651,5,2))="14","MBA",IF((MID(E1651,5,2))="15","CSE",IF((MID(E1651,5,2))="16","CIS",IF((MID(E1651,5,2))="17","MS-MIS",IF((MID(E1651,5,2))="18","B.COM",IF((MID(E1651,5,2))="19","ETE",IF((MID(E1651,5,2))="20","CS",IF((MID(E1651,5,2))="21","MA-ENG(P)",IF((MID(E1651,5,2))="22","MA-ENG(F)",IF((MID(E1651,5,2))="23","TE",IF((MID(E1651,5,2))="24","JMC",IF((MID(E1651,5,2))="25","MS-CSE",IF((MID(E1651,5,2))="26","LLB(H)",IF((MID(E1651,5,2))="27","BRE",IF((MID(E1651,5,2))="28","MSS-JMC",IF((MID(E1651,5,2))="29","PHARMACY",IF((MID(E1651,5,2))="30","ESDM",IF((MID(E1651,5,2))="31","MS-ETE",IF((MID(E1651,5,2))="32","MS-TE",IF((MID(E1651,5,2))="33","EEE",IF((MID(E1651,5,2))="34","NFE",IF((MID(E1651,5,2))="35","SWE",IF((MID(E1651,5,2))="36","LLB(P)",IF((MID(E1651,5,2))="37","LLM(Pre)",IF((MID(E1651,5,2))="38","LLM(F)",IF((MID(E1651,5,2))="39","ICT",IF((MID(E1651,5,2))="40","MTCA",IF((MID(E1651,5,2))="41","MS-PH",IF((MID(E1651,5,2))="42","ARCH",IF((MID(E1651,5,2))="43","THM",IF((MID(E1651,5,2))="44","MS-SWE",IF((MID(E1651,5,2))="45","ENTRE",IF((MID(E1651,5,2))="46","M-PHARM",IF((MID(E1651,5,2))="47","CIVIL-ENG",0)))))))))))))))))))))))))))))))))))))</f>
        <v/>
      </c>
      <c r="G1651" s="90">
        <f>IF((LEFT(E1651,3))="063","Fall-2006",IF((LEFT(E1651,3))="071","Spring-2007",IF((LEFT(E1651,3))="072","Summer-2007",IF((LEFT(E1651,3))="073","Fall-2007",IF((LEFT(E1651,3))="081","Spring-2008",IF((LEFT(E1651,3))="082","Summer-2008",IF((LEFT(E1651,3))="083","Fall-2008",IF((LEFT(E1651,3))="091","Spring-2009",IF((LEFT(E1651,3))="092","Summer-2009",IF((LEFT(E1651,3))="093","Fall-2009",IF((LEFT(E1651,3))="101","Spring-2010",IF((LEFT(E1651,3))="102","Summer-2010",IF((LEFT(E1651,3))="103","Fall-2010",IF((LEFT(E1651,3))="111","Spring-2011",IF((LEFT(E1651,3))="112","Summer-2011",IF((LEFT(E1651,3))="113","Fall-2011",IF((LEFT(E1651,3))="121","Spring-2012",IF((LEFT(E1651,3))="122","Summer-2012",IF((LEFT(E1651,3))="123","Fall-2012",IF((LEFT(E1651,3))="131","Spring-2013",IF((LEFT(E1651,3))="132","Summer-2013",IF((LEFT(E1651,3))="133","Fall-2013",IF((LEFT(E1651,3))="141","Spring-2014",IF((LEFT(E1651,3))="142","Summer-2014",IF((LEFT(E1651,3))="143","Fall-2014",0)))))))))))))))))))))))))</f>
        <v/>
      </c>
      <c r="H1651" s="77" t="inlineStr">
        <is>
          <t>Spring-2014</t>
        </is>
      </c>
      <c r="I1651" s="77" t="inlineStr">
        <is>
          <t xml:space="preserve">MR International </t>
        </is>
      </c>
      <c r="J1651" s="77" t="inlineStr">
        <is>
          <t>Assistant Engineer</t>
        </is>
      </c>
      <c r="K1651" s="77" t="inlineStr">
        <is>
          <t>415/2, Lage View Road, South Paikpara, Mirpur, Dhaka.</t>
        </is>
      </c>
      <c r="L1651" s="77" t="inlineStr">
        <is>
          <t>Vill-Bizrul, Post-Bizrul, Thana-Nandigram, Dist-Bogra.</t>
        </is>
      </c>
      <c r="M1651" s="101" t="n">
        <v>1723125224</v>
      </c>
      <c r="N1651" s="55" t="inlineStr">
        <is>
          <t>marif0000@gmail.com</t>
        </is>
      </c>
    </row>
    <row customHeight="1" ht="12.75" r="1652" s="161">
      <c r="A1652" s="84" t="n"/>
      <c r="B1652" s="85" t="n">
        <v>1655</v>
      </c>
      <c r="C1652" s="77" t="n"/>
      <c r="D1652" s="98" t="inlineStr">
        <is>
          <t>Abul Hossain</t>
        </is>
      </c>
      <c r="E1652" s="98" t="inlineStr">
        <is>
          <t>113-34-194</t>
        </is>
      </c>
      <c r="F1652" s="49">
        <f>IF((MID(E1652,5,2))="10","ENG",IF((MID(E1652,5,2))="11","BBA",IF((MID(E1652,5,2))="12","MBA(E)",IF((MID(E1652,5,2))="14","MBA",IF((MID(E1652,5,2))="15","CSE",IF((MID(E1652,5,2))="16","CIS",IF((MID(E1652,5,2))="17","MS-MIS",IF((MID(E1652,5,2))="18","B.COM",IF((MID(E1652,5,2))="19","ETE",IF((MID(E1652,5,2))="20","CS",IF((MID(E1652,5,2))="21","MA-ENG(P)",IF((MID(E1652,5,2))="22","MA-ENG(F)",IF((MID(E1652,5,2))="23","TE",IF((MID(E1652,5,2))="24","JMC",IF((MID(E1652,5,2))="25","MS-CSE",IF((MID(E1652,5,2))="26","LLB(H)",IF((MID(E1652,5,2))="27","BRE",IF((MID(E1652,5,2))="28","MSS-JMC",IF((MID(E1652,5,2))="29","PHARMACY",IF((MID(E1652,5,2))="30","ESDM",IF((MID(E1652,5,2))="31","MS-ETE",IF((MID(E1652,5,2))="32","MS-TE",IF((MID(E1652,5,2))="33","EEE",IF((MID(E1652,5,2))="34","NFE",IF((MID(E1652,5,2))="35","SWE",IF((MID(E1652,5,2))="36","LLB(P)",IF((MID(E1652,5,2))="37","LLM(Pre)",IF((MID(E1652,5,2))="38","LLM(F)",IF((MID(E1652,5,2))="39","ICT",IF((MID(E1652,5,2))="40","MTCA",IF((MID(E1652,5,2))="41","MS-PH",IF((MID(E1652,5,2))="42","ARCH",IF((MID(E1652,5,2))="43","THM",IF((MID(E1652,5,2))="44","MS-SWE",IF((MID(E1652,5,2))="45","ENTRE",IF((MID(E1652,5,2))="46","M-PHARM",IF((MID(E1652,5,2))="47","CIVIL-ENG",0)))))))))))))))))))))))))))))))))))))</f>
        <v/>
      </c>
      <c r="G1652" s="90">
        <f>IF((LEFT(E1652,3))="063","Fall-2006",IF((LEFT(E1652,3))="071","Spring-2007",IF((LEFT(E1652,3))="072","Summer-2007",IF((LEFT(E1652,3))="073","Fall-2007",IF((LEFT(E1652,3))="081","Spring-2008",IF((LEFT(E1652,3))="082","Summer-2008",IF((LEFT(E1652,3))="083","Fall-2008",IF((LEFT(E1652,3))="091","Spring-2009",IF((LEFT(E1652,3))="092","Summer-2009",IF((LEFT(E1652,3))="093","Fall-2009",IF((LEFT(E1652,3))="101","Spring-2010",IF((LEFT(E1652,3))="102","Summer-2010",IF((LEFT(E1652,3))="103","Fall-2010",IF((LEFT(E1652,3))="111","Spring-2011",IF((LEFT(E1652,3))="112","Summer-2011",IF((LEFT(E1652,3))="113","Fall-2011",IF((LEFT(E1652,3))="121","Spring-2012",IF((LEFT(E1652,3))="122","Summer-2012",IF((LEFT(E1652,3))="123","Fall-2012",IF((LEFT(E1652,3))="131","Spring-2013",IF((LEFT(E1652,3))="132","Summer-2013",IF((LEFT(E1652,3))="133","Fall-2013",IF((LEFT(E1652,3))="141","Spring-2014",IF((LEFT(E1652,3))="142","Summer-2014",IF((LEFT(E1652,3))="143","Fall-2014",0)))))))))))))))))))))))))</f>
        <v/>
      </c>
      <c r="H1652" s="77" t="inlineStr">
        <is>
          <t>Summer-2015</t>
        </is>
      </c>
      <c r="I1652" s="77" t="inlineStr">
        <is>
          <t>-</t>
        </is>
      </c>
      <c r="J1652" s="77" t="inlineStr">
        <is>
          <t>-</t>
        </is>
      </c>
      <c r="K1652" s="77" t="inlineStr">
        <is>
          <t>Mizmizi, House No-A-320, Word-02, Siddhirgonj, Narayangonj.</t>
        </is>
      </c>
      <c r="L1652" s="77" t="inlineStr">
        <is>
          <t>Mizmizi, House No-A-320, Word-02, Siddhirgonj, Narayangonj.</t>
        </is>
      </c>
      <c r="M1652" s="101" t="n">
        <v>1718129631</v>
      </c>
      <c r="N1652" s="55" t="inlineStr">
        <is>
          <t>ahrocky2010@gmail.com</t>
        </is>
      </c>
    </row>
    <row customHeight="1" ht="12.75" r="1653" s="161">
      <c r="A1653" s="84" t="n"/>
      <c r="B1653" s="85" t="n">
        <v>1656</v>
      </c>
      <c r="C1653" s="77" t="n"/>
      <c r="D1653" s="105" t="inlineStr">
        <is>
          <t xml:space="preserve">Md. Mahbubar Rahman  </t>
        </is>
      </c>
      <c r="E1653" s="98" t="inlineStr">
        <is>
          <t>112-10-726</t>
        </is>
      </c>
      <c r="F1653" s="49">
        <f>IF((MID(E1653,5,2))="10","ENG",IF((MID(E1653,5,2))="11","BBA",IF((MID(E1653,5,2))="12","MBA(E)",IF((MID(E1653,5,2))="14","MBA",IF((MID(E1653,5,2))="15","CSE",IF((MID(E1653,5,2))="16","CIS",IF((MID(E1653,5,2))="17","MS-MIS",IF((MID(E1653,5,2))="18","B.COM",IF((MID(E1653,5,2))="19","ETE",IF((MID(E1653,5,2))="20","CS",IF((MID(E1653,5,2))="21","MA-ENG(P)",IF((MID(E1653,5,2))="22","MA-ENG(F)",IF((MID(E1653,5,2))="23","TE",IF((MID(E1653,5,2))="24","JMC",IF((MID(E1653,5,2))="25","MS-CSE",IF((MID(E1653,5,2))="26","LLB(H)",IF((MID(E1653,5,2))="27","BRE",IF((MID(E1653,5,2))="28","MSS-JMC",IF((MID(E1653,5,2))="29","PHARMACY",IF((MID(E1653,5,2))="30","ESDM",IF((MID(E1653,5,2))="31","MS-ETE",IF((MID(E1653,5,2))="32","MS-TE",IF((MID(E1653,5,2))="33","EEE",IF((MID(E1653,5,2))="34","NFE",IF((MID(E1653,5,2))="35","SWE",IF((MID(E1653,5,2))="36","LLB(P)",IF((MID(E1653,5,2))="37","LLM(Pre)",IF((MID(E1653,5,2))="38","LLM(F)",IF((MID(E1653,5,2))="39","ICT",IF((MID(E1653,5,2))="40","MTCA",IF((MID(E1653,5,2))="41","MS-PH",IF((MID(E1653,5,2))="42","ARCH",IF((MID(E1653,5,2))="43","THM",IF((MID(E1653,5,2))="44","MS-SWE",IF((MID(E1653,5,2))="45","ENTRE",IF((MID(E1653,5,2))="46","M-PHARM",IF((MID(E1653,5,2))="47","CIVIL-ENG",0)))))))))))))))))))))))))))))))))))))</f>
        <v/>
      </c>
      <c r="G1653" s="90">
        <f>IF((LEFT(E1653,3))="063","Fall-2006",IF((LEFT(E1653,3))="071","Spring-2007",IF((LEFT(E1653,3))="072","Summer-2007",IF((LEFT(E1653,3))="073","Fall-2007",IF((LEFT(E1653,3))="081","Spring-2008",IF((LEFT(E1653,3))="082","Summer-2008",IF((LEFT(E1653,3))="083","Fall-2008",IF((LEFT(E1653,3))="091","Spring-2009",IF((LEFT(E1653,3))="092","Summer-2009",IF((LEFT(E1653,3))="093","Fall-2009",IF((LEFT(E1653,3))="101","Spring-2010",IF((LEFT(E1653,3))="102","Summer-2010",IF((LEFT(E1653,3))="103","Fall-2010",IF((LEFT(E1653,3))="111","Spring-2011",IF((LEFT(E1653,3))="112","Summer-2011",IF((LEFT(E1653,3))="113","Fall-2011",IF((LEFT(E1653,3))="121","Spring-2012",IF((LEFT(E1653,3))="122","Summer-2012",IF((LEFT(E1653,3))="123","Fall-2012",IF((LEFT(E1653,3))="131","Spring-2013",IF((LEFT(E1653,3))="132","Summer-2013",IF((LEFT(E1653,3))="133","Fall-2013",IF((LEFT(E1653,3))="141","Spring-2014",IF((LEFT(E1653,3))="142","Summer-2014",IF((LEFT(E1653,3))="143","Fall-2014",0)))))))))))))))))))))))))</f>
        <v/>
      </c>
      <c r="H1653" s="77" t="inlineStr">
        <is>
          <t>Spring-2015</t>
        </is>
      </c>
      <c r="I1653" s="77" t="inlineStr">
        <is>
          <t>Daffodil International University</t>
        </is>
      </c>
      <c r="J1653" s="77" t="inlineStr">
        <is>
          <t>Student Associate, CDC.</t>
        </is>
      </c>
      <c r="K1653" s="77" t="inlineStr">
        <is>
          <t>55, Shukrabad, Dhanmondi, Dhaka-1207</t>
        </is>
      </c>
      <c r="L1653" s="77" t="inlineStr">
        <is>
          <t>Vill-Zinnatpara, Post-Haribasha, Thana-Panchagarh, Dist-Panchagarh.</t>
        </is>
      </c>
      <c r="M1653" s="101" t="n">
        <v>1918075711</v>
      </c>
      <c r="N1653" s="55" t="inlineStr">
        <is>
          <t>rahmanmahbubdiu@gmail.com</t>
        </is>
      </c>
    </row>
    <row customHeight="1" ht="12.75" r="1654" s="161">
      <c r="A1654" s="84" t="n"/>
      <c r="B1654" s="85" t="n">
        <v>1657</v>
      </c>
      <c r="C1654" s="77" t="n"/>
      <c r="D1654" s="98" t="inlineStr">
        <is>
          <t>Md. Saddam Hossain</t>
        </is>
      </c>
      <c r="E1654" s="98" t="inlineStr">
        <is>
          <t xml:space="preserve">113-23-2733 </t>
        </is>
      </c>
      <c r="F1654" s="49">
        <f>IF((MID(E1654,5,2))="10","ENG",IF((MID(E1654,5,2))="11","BBA",IF((MID(E1654,5,2))="12","MBA(E)",IF((MID(E1654,5,2))="14","MBA",IF((MID(E1654,5,2))="15","CSE",IF((MID(E1654,5,2))="16","CIS",IF((MID(E1654,5,2))="17","MS-MIS",IF((MID(E1654,5,2))="18","B.COM",IF((MID(E1654,5,2))="19","ETE",IF((MID(E1654,5,2))="20","CS",IF((MID(E1654,5,2))="21","MA-ENG(P)",IF((MID(E1654,5,2))="22","MA-ENG(F)",IF((MID(E1654,5,2))="23","TE",IF((MID(E1654,5,2))="24","JMC",IF((MID(E1654,5,2))="25","MS-CSE",IF((MID(E1654,5,2))="26","LLB(H)",IF((MID(E1654,5,2))="27","BRE",IF((MID(E1654,5,2))="28","MSS-JMC",IF((MID(E1654,5,2))="29","PHARMACY",IF((MID(E1654,5,2))="30","ESDM",IF((MID(E1654,5,2))="31","MS-ETE",IF((MID(E1654,5,2))="32","MS-TE",IF((MID(E1654,5,2))="33","EEE",IF((MID(E1654,5,2))="34","NFE",IF((MID(E1654,5,2))="35","SWE",IF((MID(E1654,5,2))="36","LLB(P)",IF((MID(E1654,5,2))="37","LLM(Pre)",IF((MID(E1654,5,2))="38","LLM(F)",IF((MID(E1654,5,2))="39","ICT",IF((MID(E1654,5,2))="40","MTCA",IF((MID(E1654,5,2))="41","MS-PH",IF((MID(E1654,5,2))="42","ARCH",IF((MID(E1654,5,2))="43","THM",IF((MID(E1654,5,2))="44","MS-SWE",IF((MID(E1654,5,2))="45","ENTRE",IF((MID(E1654,5,2))="46","M-PHARM",IF((MID(E1654,5,2))="47","CIVIL-ENG",0)))))))))))))))))))))))))))))))))))))</f>
        <v/>
      </c>
      <c r="G1654" s="90">
        <f>IF((LEFT(E1654,3))="063","Fall-2006",IF((LEFT(E1654,3))="071","Spring-2007",IF((LEFT(E1654,3))="072","Summer-2007",IF((LEFT(E1654,3))="073","Fall-2007",IF((LEFT(E1654,3))="081","Spring-2008",IF((LEFT(E1654,3))="082","Summer-2008",IF((LEFT(E1654,3))="083","Fall-2008",IF((LEFT(E1654,3))="091","Spring-2009",IF((LEFT(E1654,3))="092","Summer-2009",IF((LEFT(E1654,3))="093","Fall-2009",IF((LEFT(E1654,3))="101","Spring-2010",IF((LEFT(E1654,3))="102","Summer-2010",IF((LEFT(E1654,3))="103","Fall-2010",IF((LEFT(E1654,3))="111","Spring-2011",IF((LEFT(E1654,3))="112","Summer-2011",IF((LEFT(E1654,3))="113","Fall-2011",IF((LEFT(E1654,3))="121","Spring-2012",IF((LEFT(E1654,3))="122","Summer-2012",IF((LEFT(E1654,3))="123","Fall-2012",IF((LEFT(E1654,3))="131","Spring-2013",IF((LEFT(E1654,3))="132","Summer-2013",IF((LEFT(E1654,3))="133","Fall-2013",IF((LEFT(E1654,3))="141","Spring-2014",IF((LEFT(E1654,3))="142","Summer-2014",IF((LEFT(E1654,3))="143","Fall-2014",0)))))))))))))))))))))))))</f>
        <v/>
      </c>
      <c r="H1654" s="77" t="inlineStr">
        <is>
          <t>Summer-2015</t>
        </is>
      </c>
      <c r="I1654" s="77" t="inlineStr">
        <is>
          <t>Apparel Village Ltd.</t>
        </is>
      </c>
      <c r="J1654" s="77" t="inlineStr">
        <is>
          <t>Trainee Marchandiser</t>
        </is>
      </c>
      <c r="K1654" s="77" t="inlineStr">
        <is>
          <t>-</t>
        </is>
      </c>
      <c r="L1654" s="77" t="inlineStr">
        <is>
          <t>Vill-Barasingia, Post-Barsalupara, Thana-Atwari, Dist-Panchagarh.</t>
        </is>
      </c>
      <c r="M1654" s="95" t="n">
        <v>1990994323</v>
      </c>
      <c r="N1654" s="55" t="inlineStr">
        <is>
          <t>atsaddamhossain@gmail.com</t>
        </is>
      </c>
    </row>
    <row customHeight="1" ht="12.75" r="1655" s="161">
      <c r="A1655" s="84" t="n"/>
      <c r="B1655" s="85" t="n">
        <v>1658</v>
      </c>
      <c r="C1655" s="77" t="n"/>
      <c r="D1655" s="94" t="inlineStr">
        <is>
          <t xml:space="preserve">Nadiatul Islam  </t>
        </is>
      </c>
      <c r="E1655" s="98" t="inlineStr">
        <is>
          <t>113-10-150</t>
        </is>
      </c>
      <c r="F1655" s="49">
        <f>IF((MID(E1655,5,2))="10","ENG",IF((MID(E1655,5,2))="11","BBA",IF((MID(E1655,5,2))="12","MBA(E)",IF((MID(E1655,5,2))="14","MBA",IF((MID(E1655,5,2))="15","CSE",IF((MID(E1655,5,2))="16","CIS",IF((MID(E1655,5,2))="17","MS-MIS",IF((MID(E1655,5,2))="18","B.COM",IF((MID(E1655,5,2))="19","ETE",IF((MID(E1655,5,2))="20","CS",IF((MID(E1655,5,2))="21","MA-ENG(P)",IF((MID(E1655,5,2))="22","MA-ENG(F)",IF((MID(E1655,5,2))="23","TE",IF((MID(E1655,5,2))="24","JMC",IF((MID(E1655,5,2))="25","MS-CSE",IF((MID(E1655,5,2))="26","LLB(H)",IF((MID(E1655,5,2))="27","BRE",IF((MID(E1655,5,2))="28","MSS-JMC",IF((MID(E1655,5,2))="29","PHARMACY",IF((MID(E1655,5,2))="30","ESDM",IF((MID(E1655,5,2))="31","MS-ETE",IF((MID(E1655,5,2))="32","MS-TE",IF((MID(E1655,5,2))="33","EEE",IF((MID(E1655,5,2))="34","NFE",IF((MID(E1655,5,2))="35","SWE",IF((MID(E1655,5,2))="36","LLB(P)",IF((MID(E1655,5,2))="37","LLM(Pre)",IF((MID(E1655,5,2))="38","LLM(F)",IF((MID(E1655,5,2))="39","ICT",IF((MID(E1655,5,2))="40","MTCA",IF((MID(E1655,5,2))="41","MS-PH",IF((MID(E1655,5,2))="42","ARCH",IF((MID(E1655,5,2))="43","THM",IF((MID(E1655,5,2))="44","MS-SWE",IF((MID(E1655,5,2))="45","ENTRE",IF((MID(E1655,5,2))="46","M-PHARM",IF((MID(E1655,5,2))="47","CIVIL-ENG",0)))))))))))))))))))))))))))))))))))))</f>
        <v/>
      </c>
      <c r="G1655" s="90">
        <f>IF((LEFT(E1655,3))="063","Fall-2006",IF((LEFT(E1655,3))="071","Spring-2007",IF((LEFT(E1655,3))="072","Summer-2007",IF((LEFT(E1655,3))="073","Fall-2007",IF((LEFT(E1655,3))="081","Spring-2008",IF((LEFT(E1655,3))="082","Summer-2008",IF((LEFT(E1655,3))="083","Fall-2008",IF((LEFT(E1655,3))="091","Spring-2009",IF((LEFT(E1655,3))="092","Summer-2009",IF((LEFT(E1655,3))="093","Fall-2009",IF((LEFT(E1655,3))="101","Spring-2010",IF((LEFT(E1655,3))="102","Summer-2010",IF((LEFT(E1655,3))="103","Fall-2010",IF((LEFT(E1655,3))="111","Spring-2011",IF((LEFT(E1655,3))="112","Summer-2011",IF((LEFT(E1655,3))="113","Fall-2011",IF((LEFT(E1655,3))="121","Spring-2012",IF((LEFT(E1655,3))="122","Summer-2012",IF((LEFT(E1655,3))="123","Fall-2012",IF((LEFT(E1655,3))="131","Spring-2013",IF((LEFT(E1655,3))="132","Summer-2013",IF((LEFT(E1655,3))="133","Fall-2013",IF((LEFT(E1655,3))="141","Spring-2014",IF((LEFT(E1655,3))="142","Summer-2014",IF((LEFT(E1655,3))="143","Fall-2014",0)))))))))))))))))))))))))</f>
        <v/>
      </c>
      <c r="H1655" s="77" t="inlineStr">
        <is>
          <t>Summer-2015</t>
        </is>
      </c>
      <c r="I1655" s="77" t="inlineStr">
        <is>
          <t>-</t>
        </is>
      </c>
      <c r="J1655" s="77" t="inlineStr">
        <is>
          <t>Student</t>
        </is>
      </c>
      <c r="K1655" s="77" t="inlineStr">
        <is>
          <t>House No-90, Road No-05, Sector-05</t>
        </is>
      </c>
      <c r="L1655" s="77" t="inlineStr">
        <is>
          <t>Nandina, Jamalpur Sadar, Jamalpur.</t>
        </is>
      </c>
      <c r="M1655" s="95" t="n">
        <v>1680410108</v>
      </c>
      <c r="N1655" s="55" t="inlineStr">
        <is>
          <t>nadia.islamlolo@yahoo.com</t>
        </is>
      </c>
    </row>
    <row customHeight="1" ht="12.75" r="1656" s="161">
      <c r="A1656" s="84" t="n"/>
      <c r="B1656" s="85" t="n">
        <v>1659</v>
      </c>
      <c r="C1656" s="77" t="n"/>
      <c r="D1656" s="94" t="inlineStr">
        <is>
          <t>Nurul Islam</t>
        </is>
      </c>
      <c r="E1656" s="98" t="inlineStr">
        <is>
          <t>113-15-1573</t>
        </is>
      </c>
      <c r="F1656" s="49">
        <f>IF((MID(E1656,5,2))="10","ENG",IF((MID(E1656,5,2))="11","BBA",IF((MID(E1656,5,2))="12","MBA(E)",IF((MID(E1656,5,2))="14","MBA",IF((MID(E1656,5,2))="15","CSE",IF((MID(E1656,5,2))="16","CIS",IF((MID(E1656,5,2))="17","MS-MIS",IF((MID(E1656,5,2))="18","B.COM",IF((MID(E1656,5,2))="19","ETE",IF((MID(E1656,5,2))="20","CS",IF((MID(E1656,5,2))="21","MA-ENG(P)",IF((MID(E1656,5,2))="22","MA-ENG(F)",IF((MID(E1656,5,2))="23","TE",IF((MID(E1656,5,2))="24","JMC",IF((MID(E1656,5,2))="25","MS-CSE",IF((MID(E1656,5,2))="26","LLB(H)",IF((MID(E1656,5,2))="27","BRE",IF((MID(E1656,5,2))="28","MSS-JMC",IF((MID(E1656,5,2))="29","PHARMACY",IF((MID(E1656,5,2))="30","ESDM",IF((MID(E1656,5,2))="31","MS-ETE",IF((MID(E1656,5,2))="32","MS-TE",IF((MID(E1656,5,2))="33","EEE",IF((MID(E1656,5,2))="34","NFE",IF((MID(E1656,5,2))="35","SWE",IF((MID(E1656,5,2))="36","LLB(P)",IF((MID(E1656,5,2))="37","LLM(Pre)",IF((MID(E1656,5,2))="38","LLM(F)",IF((MID(E1656,5,2))="39","ICT",IF((MID(E1656,5,2))="40","MTCA",IF((MID(E1656,5,2))="41","MS-PH",IF((MID(E1656,5,2))="42","ARCH",IF((MID(E1656,5,2))="43","THM",IF((MID(E1656,5,2))="44","MS-SWE",IF((MID(E1656,5,2))="45","ENTRE",IF((MID(E1656,5,2))="46","M-PHARM",IF((MID(E1656,5,2))="47","CIVIL-ENG",0)))))))))))))))))))))))))))))))))))))</f>
        <v/>
      </c>
      <c r="G1656" s="90">
        <f>IF((LEFT(E1656,3))="063","Fall-2006",IF((LEFT(E1656,3))="071","Spring-2007",IF((LEFT(E1656,3))="072","Summer-2007",IF((LEFT(E1656,3))="073","Fall-2007",IF((LEFT(E1656,3))="081","Spring-2008",IF((LEFT(E1656,3))="082","Summer-2008",IF((LEFT(E1656,3))="083","Fall-2008",IF((LEFT(E1656,3))="091","Spring-2009",IF((LEFT(E1656,3))="092","Summer-2009",IF((LEFT(E1656,3))="093","Fall-2009",IF((LEFT(E1656,3))="101","Spring-2010",IF((LEFT(E1656,3))="102","Summer-2010",IF((LEFT(E1656,3))="103","Fall-2010",IF((LEFT(E1656,3))="111","Spring-2011",IF((LEFT(E1656,3))="112","Summer-2011",IF((LEFT(E1656,3))="113","Fall-2011",IF((LEFT(E1656,3))="121","Spring-2012",IF((LEFT(E1656,3))="122","Summer-2012",IF((LEFT(E1656,3))="123","Fall-2012",IF((LEFT(E1656,3))="131","Spring-2013",IF((LEFT(E1656,3))="132","Summer-2013",IF((LEFT(E1656,3))="133","Fall-2013",IF((LEFT(E1656,3))="141","Spring-2014",IF((LEFT(E1656,3))="142","Summer-2014",IF((LEFT(E1656,3))="143","Fall-2014",0)))))))))))))))))))))))))</f>
        <v/>
      </c>
      <c r="H1656" s="77" t="inlineStr">
        <is>
          <t>Summer-2015</t>
        </is>
      </c>
      <c r="I1656" s="77" t="inlineStr">
        <is>
          <t>-</t>
        </is>
      </c>
      <c r="J1656" s="77" t="inlineStr">
        <is>
          <t>-</t>
        </is>
      </c>
      <c r="K1656" s="77" t="inlineStr">
        <is>
          <t>Nurjahan Road, Mohammadpur, Dhaka-1207.</t>
        </is>
      </c>
      <c r="L1656" s="77" t="inlineStr">
        <is>
          <t>Companigonj, Noakhali.</t>
        </is>
      </c>
      <c r="M1656" s="101" t="n">
        <v>1818354976</v>
      </c>
      <c r="N1656" s="55" t="inlineStr">
        <is>
          <t>n.islam1573@gmail.com</t>
        </is>
      </c>
    </row>
    <row customHeight="1" ht="12.75" r="1657" s="161">
      <c r="A1657" s="84" t="n"/>
      <c r="B1657" s="85" t="n">
        <v>1660</v>
      </c>
      <c r="C1657" s="77" t="n"/>
      <c r="D1657" s="98" t="inlineStr">
        <is>
          <t>Md. Aktarujjaman</t>
        </is>
      </c>
      <c r="E1657" s="98" t="inlineStr">
        <is>
          <t>092-11-1058</t>
        </is>
      </c>
      <c r="F1657" s="49">
        <f>IF((MID(E1657,5,2))="10","ENG",IF((MID(E1657,5,2))="11","BBA",IF((MID(E1657,5,2))="12","MBA(E)",IF((MID(E1657,5,2))="14","MBA",IF((MID(E1657,5,2))="15","CSE",IF((MID(E1657,5,2))="16","CIS",IF((MID(E1657,5,2))="17","MS-MIS",IF((MID(E1657,5,2))="18","B.COM",IF((MID(E1657,5,2))="19","ETE",IF((MID(E1657,5,2))="20","CS",IF((MID(E1657,5,2))="21","MA-ENG(P)",IF((MID(E1657,5,2))="22","MA-ENG(F)",IF((MID(E1657,5,2))="23","TE",IF((MID(E1657,5,2))="24","JMC",IF((MID(E1657,5,2))="25","MS-CSE",IF((MID(E1657,5,2))="26","LLB(H)",IF((MID(E1657,5,2))="27","BRE",IF((MID(E1657,5,2))="28","MSS-JMC",IF((MID(E1657,5,2))="29","PHARMACY",IF((MID(E1657,5,2))="30","ESDM",IF((MID(E1657,5,2))="31","MS-ETE",IF((MID(E1657,5,2))="32","MS-TE",IF((MID(E1657,5,2))="33","EEE",IF((MID(E1657,5,2))="34","NFE",IF((MID(E1657,5,2))="35","SWE",IF((MID(E1657,5,2))="36","LLB(P)",IF((MID(E1657,5,2))="37","LLM(Pre)",IF((MID(E1657,5,2))="38","LLM(F)",IF((MID(E1657,5,2))="39","ICT",IF((MID(E1657,5,2))="40","MTCA",IF((MID(E1657,5,2))="41","MS-PH",IF((MID(E1657,5,2))="42","ARCH",IF((MID(E1657,5,2))="43","THM",IF((MID(E1657,5,2))="44","MS-SWE",IF((MID(E1657,5,2))="45","ENTRE",IF((MID(E1657,5,2))="46","M-PHARM",IF((MID(E1657,5,2))="47","CIVIL-ENG",0)))))))))))))))))))))))))))))))))))))</f>
        <v/>
      </c>
      <c r="G1657" s="90">
        <f>IF((LEFT(E1657,3))="063","Fall-2006",IF((LEFT(E1657,3))="071","Spring-2007",IF((LEFT(E1657,3))="072","Summer-2007",IF((LEFT(E1657,3))="073","Fall-2007",IF((LEFT(E1657,3))="081","Spring-2008",IF((LEFT(E1657,3))="082","Summer-2008",IF((LEFT(E1657,3))="083","Fall-2008",IF((LEFT(E1657,3))="091","Spring-2009",IF((LEFT(E1657,3))="092","Summer-2009",IF((LEFT(E1657,3))="093","Fall-2009",IF((LEFT(E1657,3))="101","Spring-2010",IF((LEFT(E1657,3))="102","Summer-2010",IF((LEFT(E1657,3))="103","Fall-2010",IF((LEFT(E1657,3))="111","Spring-2011",IF((LEFT(E1657,3))="112","Summer-2011",IF((LEFT(E1657,3))="113","Fall-2011",IF((LEFT(E1657,3))="121","Spring-2012",IF((LEFT(E1657,3))="122","Summer-2012",IF((LEFT(E1657,3))="123","Fall-2012",IF((LEFT(E1657,3))="131","Spring-2013",IF((LEFT(E1657,3))="132","Summer-2013",IF((LEFT(E1657,3))="133","Fall-2013",IF((LEFT(E1657,3))="141","Spring-2014",IF((LEFT(E1657,3))="142","Summer-2014",IF((LEFT(E1657,3))="143","Fall-2014",0)))))))))))))))))))))))))</f>
        <v/>
      </c>
      <c r="H1657" s="77" t="inlineStr">
        <is>
          <t>Fall-2015</t>
        </is>
      </c>
      <c r="I1657" s="77" t="inlineStr">
        <is>
          <t>Zaman IT</t>
        </is>
      </c>
      <c r="J1657" s="77" t="inlineStr">
        <is>
          <t>IT Consultant</t>
        </is>
      </c>
      <c r="K1657" s="77" t="inlineStr">
        <is>
          <t>Mirpur-2</t>
        </is>
      </c>
      <c r="L1657" s="77" t="inlineStr">
        <is>
          <t>Nishindara, Sholilalpara, Bogra.</t>
        </is>
      </c>
      <c r="M1657" s="95" t="n">
        <v>1913044782</v>
      </c>
      <c r="N1657" s="55" t="inlineStr">
        <is>
          <t>akjames@gmail.com</t>
        </is>
      </c>
    </row>
    <row customHeight="1" ht="12.75" r="1658" s="161">
      <c r="A1658" s="84" t="n"/>
      <c r="B1658" s="85" t="n">
        <v>1661</v>
      </c>
      <c r="C1658" s="77" t="n"/>
      <c r="D1658" s="106" t="inlineStr">
        <is>
          <t xml:space="preserve">A.K.M. Shahadat Islam  </t>
        </is>
      </c>
      <c r="E1658" s="98" t="inlineStr">
        <is>
          <t>142-14-1497</t>
        </is>
      </c>
      <c r="F1658" s="49">
        <f>IF((MID(E1658,5,2))="10","ENG",IF((MID(E1658,5,2))="11","BBA",IF((MID(E1658,5,2))="12","MBA(E)",IF((MID(E1658,5,2))="14","MBA",IF((MID(E1658,5,2))="15","CSE",IF((MID(E1658,5,2))="16","CIS",IF((MID(E1658,5,2))="17","MS-MIS",IF((MID(E1658,5,2))="18","B.COM",IF((MID(E1658,5,2))="19","ETE",IF((MID(E1658,5,2))="20","CS",IF((MID(E1658,5,2))="21","MA-ENG(P)",IF((MID(E1658,5,2))="22","MA-ENG(F)",IF((MID(E1658,5,2))="23","TE",IF((MID(E1658,5,2))="24","JMC",IF((MID(E1658,5,2))="25","MS-CSE",IF((MID(E1658,5,2))="26","LLB(H)",IF((MID(E1658,5,2))="27","BRE",IF((MID(E1658,5,2))="28","MSS-JMC",IF((MID(E1658,5,2))="29","PHARMACY",IF((MID(E1658,5,2))="30","ESDM",IF((MID(E1658,5,2))="31","MS-ETE",IF((MID(E1658,5,2))="32","MS-TE",IF((MID(E1658,5,2))="33","EEE",IF((MID(E1658,5,2))="34","NFE",IF((MID(E1658,5,2))="35","SWE",IF((MID(E1658,5,2))="36","LLB(P)",IF((MID(E1658,5,2))="37","LLM(Pre)",IF((MID(E1658,5,2))="38","LLM(F)",IF((MID(E1658,5,2))="39","ICT",IF((MID(E1658,5,2))="40","MTCA",IF((MID(E1658,5,2))="41","MS-PH",IF((MID(E1658,5,2))="42","ARCH",IF((MID(E1658,5,2))="43","THM",IF((MID(E1658,5,2))="44","MS-SWE",IF((MID(E1658,5,2))="45","ENTRE",IF((MID(E1658,5,2))="46","M-PHARM",IF((MID(E1658,5,2))="47","CIVIL-ENG",0)))))))))))))))))))))))))))))))))))))</f>
        <v/>
      </c>
      <c r="G1658" s="90">
        <f>IF((LEFT(E1658,3))="063","Fall-2006",IF((LEFT(E1658,3))="071","Spring-2007",IF((LEFT(E1658,3))="072","Summer-2007",IF((LEFT(E1658,3))="073","Fall-2007",IF((LEFT(E1658,3))="081","Spring-2008",IF((LEFT(E1658,3))="082","Summer-2008",IF((LEFT(E1658,3))="083","Fall-2008",IF((LEFT(E1658,3))="091","Spring-2009",IF((LEFT(E1658,3))="092","Summer-2009",IF((LEFT(E1658,3))="093","Fall-2009",IF((LEFT(E1658,3))="101","Spring-2010",IF((LEFT(E1658,3))="102","Summer-2010",IF((LEFT(E1658,3))="103","Fall-2010",IF((LEFT(E1658,3))="111","Spring-2011",IF((LEFT(E1658,3))="112","Summer-2011",IF((LEFT(E1658,3))="113","Fall-2011",IF((LEFT(E1658,3))="121","Spring-2012",IF((LEFT(E1658,3))="122","Summer-2012",IF((LEFT(E1658,3))="123","Fall-2012",IF((LEFT(E1658,3))="131","Spring-2013",IF((LEFT(E1658,3))="132","Summer-2013",IF((LEFT(E1658,3))="133","Fall-2013",IF((LEFT(E1658,3))="141","Spring-2014",IF((LEFT(E1658,3))="142","Summer-2014",IF((LEFT(E1658,3))="143","Fall-2014",0)))))))))))))))))))))))))</f>
        <v/>
      </c>
      <c r="H1658" s="77" t="inlineStr">
        <is>
          <t>Spring-2015</t>
        </is>
      </c>
      <c r="I1658" s="77" t="inlineStr">
        <is>
          <t>-</t>
        </is>
      </c>
      <c r="J1658" s="77" t="inlineStr">
        <is>
          <t>-</t>
        </is>
      </c>
      <c r="K1658" s="77" t="inlineStr">
        <is>
          <t>Plot No-1596, Nurpur, South Donia, Kadamtaly, Dhaka-1236</t>
        </is>
      </c>
      <c r="L1658" s="77" t="inlineStr">
        <is>
          <t>Plot No-1596, Nurpur, South Donia, Kadamtaly, Dhaka-1236</t>
        </is>
      </c>
      <c r="M1658" s="101" t="n">
        <v>1671836439</v>
      </c>
      <c r="N1658" s="55" t="inlineStr">
        <is>
          <t>shahadatislam32@gmail.com</t>
        </is>
      </c>
    </row>
    <row customHeight="1" ht="12.75" r="1659" s="161">
      <c r="A1659" s="84" t="n"/>
      <c r="B1659" s="85" t="n">
        <v>1662</v>
      </c>
      <c r="C1659" s="77" t="n"/>
      <c r="D1659" s="94" t="inlineStr">
        <is>
          <t xml:space="preserve">Kazi Al-Amin  </t>
        </is>
      </c>
      <c r="E1659" s="98" t="inlineStr">
        <is>
          <t>142-14-1453</t>
        </is>
      </c>
      <c r="F1659" s="49">
        <f>IF((MID(E1659,5,2))="10","ENG",IF((MID(E1659,5,2))="11","BBA",IF((MID(E1659,5,2))="12","MBA(E)",IF((MID(E1659,5,2))="14","MBA",IF((MID(E1659,5,2))="15","CSE",IF((MID(E1659,5,2))="16","CIS",IF((MID(E1659,5,2))="17","MS-MIS",IF((MID(E1659,5,2))="18","B.COM",IF((MID(E1659,5,2))="19","ETE",IF((MID(E1659,5,2))="20","CS",IF((MID(E1659,5,2))="21","MA-ENG(P)",IF((MID(E1659,5,2))="22","MA-ENG(F)",IF((MID(E1659,5,2))="23","TE",IF((MID(E1659,5,2))="24","JMC",IF((MID(E1659,5,2))="25","MS-CSE",IF((MID(E1659,5,2))="26","LLB(H)",IF((MID(E1659,5,2))="27","BRE",IF((MID(E1659,5,2))="28","MSS-JMC",IF((MID(E1659,5,2))="29","PHARMACY",IF((MID(E1659,5,2))="30","ESDM",IF((MID(E1659,5,2))="31","MS-ETE",IF((MID(E1659,5,2))="32","MS-TE",IF((MID(E1659,5,2))="33","EEE",IF((MID(E1659,5,2))="34","NFE",IF((MID(E1659,5,2))="35","SWE",IF((MID(E1659,5,2))="36","LLB(P)",IF((MID(E1659,5,2))="37","LLM(Pre)",IF((MID(E1659,5,2))="38","LLM(F)",IF((MID(E1659,5,2))="39","ICT",IF((MID(E1659,5,2))="40","MTCA",IF((MID(E1659,5,2))="41","MS-PH",IF((MID(E1659,5,2))="42","ARCH",IF((MID(E1659,5,2))="43","THM",IF((MID(E1659,5,2))="44","MS-SWE",IF((MID(E1659,5,2))="45","ENTRE",IF((MID(E1659,5,2))="46","M-PHARM",IF((MID(E1659,5,2))="47","CIVIL-ENG",0)))))))))))))))))))))))))))))))))))))</f>
        <v/>
      </c>
      <c r="G1659" s="90">
        <f>IF((LEFT(E1659,3))="063","Fall-2006",IF((LEFT(E1659,3))="071","Spring-2007",IF((LEFT(E1659,3))="072","Summer-2007",IF((LEFT(E1659,3))="073","Fall-2007",IF((LEFT(E1659,3))="081","Spring-2008",IF((LEFT(E1659,3))="082","Summer-2008",IF((LEFT(E1659,3))="083","Fall-2008",IF((LEFT(E1659,3))="091","Spring-2009",IF((LEFT(E1659,3))="092","Summer-2009",IF((LEFT(E1659,3))="093","Fall-2009",IF((LEFT(E1659,3))="101","Spring-2010",IF((LEFT(E1659,3))="102","Summer-2010",IF((LEFT(E1659,3))="103","Fall-2010",IF((LEFT(E1659,3))="111","Spring-2011",IF((LEFT(E1659,3))="112","Summer-2011",IF((LEFT(E1659,3))="113","Fall-2011",IF((LEFT(E1659,3))="121","Spring-2012",IF((LEFT(E1659,3))="122","Summer-2012",IF((LEFT(E1659,3))="123","Fall-2012",IF((LEFT(E1659,3))="131","Spring-2013",IF((LEFT(E1659,3))="132","Summer-2013",IF((LEFT(E1659,3))="133","Fall-2013",IF((LEFT(E1659,3))="141","Spring-2014",IF((LEFT(E1659,3))="142","Summer-2014",IF((LEFT(E1659,3))="143","Fall-2014",0)))))))))))))))))))))))))</f>
        <v/>
      </c>
      <c r="H1659" s="77" t="inlineStr">
        <is>
          <t>Spring-2015</t>
        </is>
      </c>
      <c r="I1659" s="77" t="inlineStr">
        <is>
          <t>-</t>
        </is>
      </c>
      <c r="J1659" s="77" t="inlineStr">
        <is>
          <t>-</t>
        </is>
      </c>
      <c r="K1659" s="77" t="inlineStr">
        <is>
          <t>Road No-3/A, Sumilpara, Adamjeenagor, Siddirgonj, Narayangonj.</t>
        </is>
      </c>
      <c r="L1659" s="77" t="inlineStr">
        <is>
          <t>Road No-3/A, Sumilpara, Adamjeenagor, Siddirgonj, Narayangonj.</t>
        </is>
      </c>
      <c r="M1659" s="101" t="n">
        <v>1911670575</v>
      </c>
      <c r="N1659" s="55" t="inlineStr">
        <is>
          <t>kazialamin74@gmail.com</t>
        </is>
      </c>
    </row>
    <row customHeight="1" ht="12.75" r="1660" s="161">
      <c r="A1660" s="84" t="n"/>
      <c r="B1660" s="85" t="n">
        <v>1663</v>
      </c>
      <c r="C1660" s="77" t="n"/>
      <c r="D1660" s="98" t="inlineStr">
        <is>
          <t>Md. Saifur Rahman</t>
        </is>
      </c>
      <c r="E1660" s="98" t="inlineStr">
        <is>
          <t>103-23-117</t>
        </is>
      </c>
      <c r="F1660" s="49">
        <f>IF((MID(E1660,5,2))="10","ENG",IF((MID(E1660,5,2))="11","BBA",IF((MID(E1660,5,2))="12","MBA(E)",IF((MID(E1660,5,2))="14","MBA",IF((MID(E1660,5,2))="15","CSE",IF((MID(E1660,5,2))="16","CIS",IF((MID(E1660,5,2))="17","MS-MIS",IF((MID(E1660,5,2))="18","B.COM",IF((MID(E1660,5,2))="19","ETE",IF((MID(E1660,5,2))="20","CS",IF((MID(E1660,5,2))="21","MA-ENG(P)",IF((MID(E1660,5,2))="22","MA-ENG(F)",IF((MID(E1660,5,2))="23","TE",IF((MID(E1660,5,2))="24","JMC",IF((MID(E1660,5,2))="25","MS-CSE",IF((MID(E1660,5,2))="26","LLB(H)",IF((MID(E1660,5,2))="27","BRE",IF((MID(E1660,5,2))="28","MSS-JMC",IF((MID(E1660,5,2))="29","PHARMACY",IF((MID(E1660,5,2))="30","ESDM",IF((MID(E1660,5,2))="31","MS-ETE",IF((MID(E1660,5,2))="32","MS-TE",IF((MID(E1660,5,2))="33","EEE",IF((MID(E1660,5,2))="34","NFE",IF((MID(E1660,5,2))="35","SWE",IF((MID(E1660,5,2))="36","LLB(P)",IF((MID(E1660,5,2))="37","LLM(Pre)",IF((MID(E1660,5,2))="38","LLM(F)",IF((MID(E1660,5,2))="39","ICT",IF((MID(E1660,5,2))="40","MTCA",IF((MID(E1660,5,2))="41","MS-PH",IF((MID(E1660,5,2))="42","ARCH",IF((MID(E1660,5,2))="43","THM",IF((MID(E1660,5,2))="44","MS-SWE",IF((MID(E1660,5,2))="45","ENTRE",IF((MID(E1660,5,2))="46","M-PHARM",IF((MID(E1660,5,2))="47","CIVIL-ENG",0)))))))))))))))))))))))))))))))))))))</f>
        <v/>
      </c>
      <c r="G1660" s="90">
        <f>IF((LEFT(E1660,3))="063","Fall-2006",IF((LEFT(E1660,3))="071","Spring-2007",IF((LEFT(E1660,3))="072","Summer-2007",IF((LEFT(E1660,3))="073","Fall-2007",IF((LEFT(E1660,3))="081","Spring-2008",IF((LEFT(E1660,3))="082","Summer-2008",IF((LEFT(E1660,3))="083","Fall-2008",IF((LEFT(E1660,3))="091","Spring-2009",IF((LEFT(E1660,3))="092","Summer-2009",IF((LEFT(E1660,3))="093","Fall-2009",IF((LEFT(E1660,3))="101","Spring-2010",IF((LEFT(E1660,3))="102","Summer-2010",IF((LEFT(E1660,3))="103","Fall-2010",IF((LEFT(E1660,3))="111","Spring-2011",IF((LEFT(E1660,3))="112","Summer-2011",IF((LEFT(E1660,3))="113","Fall-2011",IF((LEFT(E1660,3))="121","Spring-2012",IF((LEFT(E1660,3))="122","Summer-2012",IF((LEFT(E1660,3))="123","Fall-2012",IF((LEFT(E1660,3))="131","Spring-2013",IF((LEFT(E1660,3))="132","Summer-2013",IF((LEFT(E1660,3))="133","Fall-2013",IF((LEFT(E1660,3))="141","Spring-2014",IF((LEFT(E1660,3))="142","Summer-2014",IF((LEFT(E1660,3))="143","Fall-2014",0)))))))))))))))))))))))))</f>
        <v/>
      </c>
      <c r="H1660" s="77" t="inlineStr">
        <is>
          <t>SPring-2014</t>
        </is>
      </c>
      <c r="I1660" s="77" t="inlineStr">
        <is>
          <t>Abedin Group of Industries</t>
        </is>
      </c>
      <c r="J1660" s="77" t="inlineStr">
        <is>
          <t>Junior Merchandiser</t>
        </is>
      </c>
      <c r="K1660" s="77" t="inlineStr">
        <is>
          <t>House No-11, Road No-15, Sector-14, Uttara, Dhaka.</t>
        </is>
      </c>
      <c r="L1660" s="77" t="inlineStr">
        <is>
          <t>Vill-Kafilatoly, Post-Sreepur, Thana-Sreepur, Dist-Gazipur.</t>
        </is>
      </c>
      <c r="M1660" s="95" t="n">
        <v>1711105610</v>
      </c>
      <c r="N1660" s="55">
        <f>HYPERLINK("mailto:md.saifuddin666@gmail.com","md.saifuddin666@gmail.com")</f>
        <v/>
      </c>
    </row>
    <row customHeight="1" ht="12.75" r="1661" s="161">
      <c r="A1661" s="84" t="n"/>
      <c r="B1661" s="85" t="n">
        <v>1664</v>
      </c>
      <c r="C1661" s="77" t="n"/>
      <c r="D1661" s="98" t="inlineStr">
        <is>
          <t>Mohammad Khalid Hassan Khan</t>
        </is>
      </c>
      <c r="E1661" s="98" t="inlineStr">
        <is>
          <t>111-11-1992</t>
        </is>
      </c>
      <c r="F1661" s="49">
        <f>IF((MID(E1661,5,2))="10","ENG",IF((MID(E1661,5,2))="11","BBA",IF((MID(E1661,5,2))="12","MBA(E)",IF((MID(E1661,5,2))="14","MBA",IF((MID(E1661,5,2))="15","CSE",IF((MID(E1661,5,2))="16","CIS",IF((MID(E1661,5,2))="17","MS-MIS",IF((MID(E1661,5,2))="18","B.COM",IF((MID(E1661,5,2))="19","ETE",IF((MID(E1661,5,2))="20","CS",IF((MID(E1661,5,2))="21","MA-ENG(P)",IF((MID(E1661,5,2))="22","MA-ENG(F)",IF((MID(E1661,5,2))="23","TE",IF((MID(E1661,5,2))="24","JMC",IF((MID(E1661,5,2))="25","MS-CSE",IF((MID(E1661,5,2))="26","LLB(H)",IF((MID(E1661,5,2))="27","BRE",IF((MID(E1661,5,2))="28","MSS-JMC",IF((MID(E1661,5,2))="29","PHARMACY",IF((MID(E1661,5,2))="30","ESDM",IF((MID(E1661,5,2))="31","MS-ETE",IF((MID(E1661,5,2))="32","MS-TE",IF((MID(E1661,5,2))="33","EEE",IF((MID(E1661,5,2))="34","NFE",IF((MID(E1661,5,2))="35","SWE",IF((MID(E1661,5,2))="36","LLB(P)",IF((MID(E1661,5,2))="37","LLM(Pre)",IF((MID(E1661,5,2))="38","LLM(F)",IF((MID(E1661,5,2))="39","ICT",IF((MID(E1661,5,2))="40","MTCA",IF((MID(E1661,5,2))="41","MS-PH",IF((MID(E1661,5,2))="42","ARCH",IF((MID(E1661,5,2))="43","THM",IF((MID(E1661,5,2))="44","MS-SWE",IF((MID(E1661,5,2))="45","ENTRE",IF((MID(E1661,5,2))="46","M-PHARM",IF((MID(E1661,5,2))="47","CIVIL-ENG",0)))))))))))))))))))))))))))))))))))))</f>
        <v/>
      </c>
      <c r="G1661" s="90">
        <f>IF((LEFT(E1661,3))="063","Fall-2006",IF((LEFT(E1661,3))="071","Spring-2007",IF((LEFT(E1661,3))="072","Summer-2007",IF((LEFT(E1661,3))="073","Fall-2007",IF((LEFT(E1661,3))="081","Spring-2008",IF((LEFT(E1661,3))="082","Summer-2008",IF((LEFT(E1661,3))="083","Fall-2008",IF((LEFT(E1661,3))="091","Spring-2009",IF((LEFT(E1661,3))="092","Summer-2009",IF((LEFT(E1661,3))="093","Fall-2009",IF((LEFT(E1661,3))="101","Spring-2010",IF((LEFT(E1661,3))="102","Summer-2010",IF((LEFT(E1661,3))="103","Fall-2010",IF((LEFT(E1661,3))="111","Spring-2011",IF((LEFT(E1661,3))="112","Summer-2011",IF((LEFT(E1661,3))="113","Fall-2011",IF((LEFT(E1661,3))="121","Spring-2012",IF((LEFT(E1661,3))="122","Summer-2012",IF((LEFT(E1661,3))="123","Fall-2012",IF((LEFT(E1661,3))="131","Spring-2013",IF((LEFT(E1661,3))="132","Summer-2013",IF((LEFT(E1661,3))="133","Fall-2013",IF((LEFT(E1661,3))="141","Spring-2014",IF((LEFT(E1661,3))="142","Summer-2014",IF((LEFT(E1661,3))="143","Fall-2014",0)))))))))))))))))))))))))</f>
        <v/>
      </c>
      <c r="H1661" s="77" t="inlineStr">
        <is>
          <t>Summer-2014</t>
        </is>
      </c>
      <c r="I1661" s="77" t="inlineStr">
        <is>
          <t>-</t>
        </is>
      </c>
      <c r="J1661" s="77" t="inlineStr">
        <is>
          <t>Student</t>
        </is>
      </c>
      <c r="K1661" s="77" t="inlineStr">
        <is>
          <t>26, Samsabad Lane, Noyabazar, Dhaka.</t>
        </is>
      </c>
      <c r="L1661" s="77" t="inlineStr">
        <is>
          <t>26, Samsabad Lane, Noyabazar, Dhaka.</t>
        </is>
      </c>
      <c r="M1661" s="101" t="n">
        <v>1675022343</v>
      </c>
      <c r="N1661" s="55" t="inlineStr">
        <is>
          <t>khasan928@gmail.com</t>
        </is>
      </c>
    </row>
    <row customHeight="1" ht="12.75" r="1662" s="161">
      <c r="A1662" s="84" t="n"/>
      <c r="B1662" s="85" t="n">
        <v>1665</v>
      </c>
      <c r="C1662" s="77" t="n"/>
      <c r="D1662" s="98" t="inlineStr">
        <is>
          <t>Minoty Chakma</t>
        </is>
      </c>
      <c r="E1662" s="98" t="inlineStr">
        <is>
          <t>103-26-168</t>
        </is>
      </c>
      <c r="F1662" s="49">
        <f>IF((MID(E1662,5,2))="10","ENG",IF((MID(E1662,5,2))="11","BBA",IF((MID(E1662,5,2))="12","MBA(E)",IF((MID(E1662,5,2))="14","MBA",IF((MID(E1662,5,2))="15","CSE",IF((MID(E1662,5,2))="16","CIS",IF((MID(E1662,5,2))="17","MS-MIS",IF((MID(E1662,5,2))="18","B.COM",IF((MID(E1662,5,2))="19","ETE",IF((MID(E1662,5,2))="20","CS",IF((MID(E1662,5,2))="21","MA-ENG(P)",IF((MID(E1662,5,2))="22","MA-ENG(F)",IF((MID(E1662,5,2))="23","TE",IF((MID(E1662,5,2))="24","JMC",IF((MID(E1662,5,2))="25","MS-CSE",IF((MID(E1662,5,2))="26","LLB(H)",IF((MID(E1662,5,2))="27","BRE",IF((MID(E1662,5,2))="28","MSS-JMC",IF((MID(E1662,5,2))="29","PHARMACY",IF((MID(E1662,5,2))="30","ESDM",IF((MID(E1662,5,2))="31","MS-ETE",IF((MID(E1662,5,2))="32","MS-TE",IF((MID(E1662,5,2))="33","EEE",IF((MID(E1662,5,2))="34","NFE",IF((MID(E1662,5,2))="35","SWE",IF((MID(E1662,5,2))="36","LLB(P)",IF((MID(E1662,5,2))="37","LLM(Pre)",IF((MID(E1662,5,2))="38","LLM(F)",IF((MID(E1662,5,2))="39","ICT",IF((MID(E1662,5,2))="40","MTCA",IF((MID(E1662,5,2))="41","MS-PH",IF((MID(E1662,5,2))="42","ARCH",IF((MID(E1662,5,2))="43","THM",IF((MID(E1662,5,2))="44","MS-SWE",IF((MID(E1662,5,2))="45","ENTRE",IF((MID(E1662,5,2))="46","M-PHARM",IF((MID(E1662,5,2))="47","CIVIL-ENG",0)))))))))))))))))))))))))))))))))))))</f>
        <v/>
      </c>
      <c r="G1662" s="90">
        <f>IF((LEFT(E1662,3))="063","Fall-2006",IF((LEFT(E1662,3))="071","Spring-2007",IF((LEFT(E1662,3))="072","Summer-2007",IF((LEFT(E1662,3))="073","Fall-2007",IF((LEFT(E1662,3))="081","Spring-2008",IF((LEFT(E1662,3))="082","Summer-2008",IF((LEFT(E1662,3))="083","Fall-2008",IF((LEFT(E1662,3))="091","Spring-2009",IF((LEFT(E1662,3))="092","Summer-2009",IF((LEFT(E1662,3))="093","Fall-2009",IF((LEFT(E1662,3))="101","Spring-2010",IF((LEFT(E1662,3))="102","Summer-2010",IF((LEFT(E1662,3))="103","Fall-2010",IF((LEFT(E1662,3))="111","Spring-2011",IF((LEFT(E1662,3))="112","Summer-2011",IF((LEFT(E1662,3))="113","Fall-2011",IF((LEFT(E1662,3))="121","Spring-2012",IF((LEFT(E1662,3))="122","Summer-2012",IF((LEFT(E1662,3))="123","Fall-2012",IF((LEFT(E1662,3))="131","Spring-2013",IF((LEFT(E1662,3))="132","Summer-2013",IF((LEFT(E1662,3))="133","Fall-2013",IF((LEFT(E1662,3))="141","Spring-2014",IF((LEFT(E1662,3))="142","Summer-2014",IF((LEFT(E1662,3))="143","Fall-2014",0)))))))))))))))))))))))))</f>
        <v/>
      </c>
      <c r="H1662" s="77" t="inlineStr">
        <is>
          <t>Spring-2015</t>
        </is>
      </c>
      <c r="I1662" s="77" t="inlineStr">
        <is>
          <t>-</t>
        </is>
      </c>
      <c r="J1662" s="77" t="inlineStr">
        <is>
          <t>-</t>
        </is>
      </c>
      <c r="K1662" s="77" t="inlineStr">
        <is>
          <t>44/24, Uttar Dhanmondi, Kolanagan, Dhaka.</t>
        </is>
      </c>
      <c r="L1662" s="77" t="inlineStr">
        <is>
          <t>Vill-Upalipara, Post-Khagrachari, Thana-khagrachari, dist-Khagrachari.</t>
        </is>
      </c>
      <c r="M1662" s="95" t="n">
        <v>1821960501</v>
      </c>
      <c r="N1662" s="55" t="inlineStr">
        <is>
          <t>minotychakma@gmail.com</t>
        </is>
      </c>
    </row>
    <row customHeight="1" ht="12.75" r="1663" s="161">
      <c r="A1663" s="84" t="n"/>
      <c r="B1663" s="85" t="n">
        <v>1666</v>
      </c>
      <c r="C1663" s="77" t="n"/>
      <c r="D1663" s="98" t="inlineStr">
        <is>
          <t>Morshedul Hasan Bhuiyan</t>
        </is>
      </c>
      <c r="E1663" s="98" t="inlineStr">
        <is>
          <t xml:space="preserve">112-23-2614 </t>
        </is>
      </c>
      <c r="F1663" s="49">
        <f>IF((MID(E1663,5,2))="10","ENG",IF((MID(E1663,5,2))="11","BBA",IF((MID(E1663,5,2))="12","MBA(E)",IF((MID(E1663,5,2))="14","MBA",IF((MID(E1663,5,2))="15","CSE",IF((MID(E1663,5,2))="16","CIS",IF((MID(E1663,5,2))="17","MS-MIS",IF((MID(E1663,5,2))="18","B.COM",IF((MID(E1663,5,2))="19","ETE",IF((MID(E1663,5,2))="20","CS",IF((MID(E1663,5,2))="21","MA-ENG(P)",IF((MID(E1663,5,2))="22","MA-ENG(F)",IF((MID(E1663,5,2))="23","TE",IF((MID(E1663,5,2))="24","JMC",IF((MID(E1663,5,2))="25","MS-CSE",IF((MID(E1663,5,2))="26","LLB(H)",IF((MID(E1663,5,2))="27","BRE",IF((MID(E1663,5,2))="28","MSS-JMC",IF((MID(E1663,5,2))="29","PHARMACY",IF((MID(E1663,5,2))="30","ESDM",IF((MID(E1663,5,2))="31","MS-ETE",IF((MID(E1663,5,2))="32","MS-TE",IF((MID(E1663,5,2))="33","EEE",IF((MID(E1663,5,2))="34","NFE",IF((MID(E1663,5,2))="35","SWE",IF((MID(E1663,5,2))="36","LLB(P)",IF((MID(E1663,5,2))="37","LLM(Pre)",IF((MID(E1663,5,2))="38","LLM(F)",IF((MID(E1663,5,2))="39","ICT",IF((MID(E1663,5,2))="40","MTCA",IF((MID(E1663,5,2))="41","MS-PH",IF((MID(E1663,5,2))="42","ARCH",IF((MID(E1663,5,2))="43","THM",IF((MID(E1663,5,2))="44","MS-SWE",IF((MID(E1663,5,2))="45","ENTRE",IF((MID(E1663,5,2))="46","M-PHARM",IF((MID(E1663,5,2))="47","CIVIL-ENG",0)))))))))))))))))))))))))))))))))))))</f>
        <v/>
      </c>
      <c r="G1663" s="90">
        <f>IF((LEFT(E1663,3))="063","Fall-2006",IF((LEFT(E1663,3))="071","Spring-2007",IF((LEFT(E1663,3))="072","Summer-2007",IF((LEFT(E1663,3))="073","Fall-2007",IF((LEFT(E1663,3))="081","Spring-2008",IF((LEFT(E1663,3))="082","Summer-2008",IF((LEFT(E1663,3))="083","Fall-2008",IF((LEFT(E1663,3))="091","Spring-2009",IF((LEFT(E1663,3))="092","Summer-2009",IF((LEFT(E1663,3))="093","Fall-2009",IF((LEFT(E1663,3))="101","Spring-2010",IF((LEFT(E1663,3))="102","Summer-2010",IF((LEFT(E1663,3))="103","Fall-2010",IF((LEFT(E1663,3))="111","Spring-2011",IF((LEFT(E1663,3))="112","Summer-2011",IF((LEFT(E1663,3))="113","Fall-2011",IF((LEFT(E1663,3))="121","Spring-2012",IF((LEFT(E1663,3))="122","Summer-2012",IF((LEFT(E1663,3))="123","Fall-2012",IF((LEFT(E1663,3))="131","Spring-2013",IF((LEFT(E1663,3))="132","Summer-2013",IF((LEFT(E1663,3))="133","Fall-2013",IF((LEFT(E1663,3))="141","Spring-2014",IF((LEFT(E1663,3))="142","Summer-2014",IF((LEFT(E1663,3))="143","Fall-2014",0)))))))))))))))))))))))))</f>
        <v/>
      </c>
      <c r="H1663" s="108" t="inlineStr">
        <is>
          <t>Fall-2014</t>
        </is>
      </c>
      <c r="I1663" s="108" t="inlineStr">
        <is>
          <t>-</t>
        </is>
      </c>
      <c r="J1663" s="108" t="inlineStr">
        <is>
          <t>Student</t>
        </is>
      </c>
      <c r="K1663" s="108" t="inlineStr">
        <is>
          <t>House No-02, Road No-01, Lane-01, Halishahar, Chittagong.</t>
        </is>
      </c>
      <c r="L1663" s="108" t="inlineStr">
        <is>
          <t>Vill-South Ovirampur, Post-Chandragonj, Thana-Begumgonj, Dist-Noakhali.</t>
        </is>
      </c>
      <c r="M1663" s="101" t="n">
        <v>1740973915</v>
      </c>
      <c r="N1663" s="108" t="inlineStr">
        <is>
          <t>morshed011@gmail.com</t>
        </is>
      </c>
    </row>
    <row customHeight="1" ht="12.75" r="1664" s="161">
      <c r="A1664" s="84" t="n"/>
      <c r="B1664" s="85" t="n">
        <v>1667</v>
      </c>
      <c r="C1664" s="77" t="n"/>
      <c r="D1664" s="98" t="inlineStr">
        <is>
          <t>Sumaia Akter</t>
        </is>
      </c>
      <c r="E1664" s="98" t="inlineStr">
        <is>
          <t>112-10-703</t>
        </is>
      </c>
      <c r="F1664" s="49">
        <f>IF((MID(E1664,5,2))="10","ENG",IF((MID(E1664,5,2))="11","BBA",IF((MID(E1664,5,2))="12","MBA(E)",IF((MID(E1664,5,2))="14","MBA",IF((MID(E1664,5,2))="15","CSE",IF((MID(E1664,5,2))="16","CIS",IF((MID(E1664,5,2))="17","MS-MIS",IF((MID(E1664,5,2))="18","B.COM",IF((MID(E1664,5,2))="19","ETE",IF((MID(E1664,5,2))="20","CS",IF((MID(E1664,5,2))="21","MA-ENG(P)",IF((MID(E1664,5,2))="22","MA-ENG(F)",IF((MID(E1664,5,2))="23","TE",IF((MID(E1664,5,2))="24","JMC",IF((MID(E1664,5,2))="25","MS-CSE",IF((MID(E1664,5,2))="26","LLB(H)",IF((MID(E1664,5,2))="27","BRE",IF((MID(E1664,5,2))="28","MSS-JMC",IF((MID(E1664,5,2))="29","PHARMACY",IF((MID(E1664,5,2))="30","ESDM",IF((MID(E1664,5,2))="31","MS-ETE",IF((MID(E1664,5,2))="32","MS-TE",IF((MID(E1664,5,2))="33","EEE",IF((MID(E1664,5,2))="34","NFE",IF((MID(E1664,5,2))="35","SWE",IF((MID(E1664,5,2))="36","LLB(P)",IF((MID(E1664,5,2))="37","LLM(Pre)",IF((MID(E1664,5,2))="38","LLM(F)",IF((MID(E1664,5,2))="39","ICT",IF((MID(E1664,5,2))="40","MTCA",IF((MID(E1664,5,2))="41","MS-PH",IF((MID(E1664,5,2))="42","ARCH",IF((MID(E1664,5,2))="43","THM",IF((MID(E1664,5,2))="44","MS-SWE",IF((MID(E1664,5,2))="45","ENTRE",IF((MID(E1664,5,2))="46","M-PHARM",IF((MID(E1664,5,2))="47","CIVIL-ENG",0)))))))))))))))))))))))))))))))))))))</f>
        <v/>
      </c>
      <c r="G1664" s="90">
        <f>IF((LEFT(E1664,3))="063","Fall-2006",IF((LEFT(E1664,3))="071","Spring-2007",IF((LEFT(E1664,3))="072","Summer-2007",IF((LEFT(E1664,3))="073","Fall-2007",IF((LEFT(E1664,3))="081","Spring-2008",IF((LEFT(E1664,3))="082","Summer-2008",IF((LEFT(E1664,3))="083","Fall-2008",IF((LEFT(E1664,3))="091","Spring-2009",IF((LEFT(E1664,3))="092","Summer-2009",IF((LEFT(E1664,3))="093","Fall-2009",IF((LEFT(E1664,3))="101","Spring-2010",IF((LEFT(E1664,3))="102","Summer-2010",IF((LEFT(E1664,3))="103","Fall-2010",IF((LEFT(E1664,3))="111","Spring-2011",IF((LEFT(E1664,3))="112","Summer-2011",IF((LEFT(E1664,3))="113","Fall-2011",IF((LEFT(E1664,3))="121","Spring-2012",IF((LEFT(E1664,3))="122","Summer-2012",IF((LEFT(E1664,3))="123","Fall-2012",IF((LEFT(E1664,3))="131","Spring-2013",IF((LEFT(E1664,3))="132","Summer-2013",IF((LEFT(E1664,3))="133","Fall-2013",IF((LEFT(E1664,3))="141","Spring-2014",IF((LEFT(E1664,3))="142","Summer-2014",IF((LEFT(E1664,3))="143","Fall-2014",0)))))))))))))))))))))))))</f>
        <v/>
      </c>
      <c r="H1664" s="108" t="inlineStr">
        <is>
          <t>Fall-2014</t>
        </is>
      </c>
      <c r="I1664" s="108" t="inlineStr">
        <is>
          <t>Daffodil International University</t>
        </is>
      </c>
      <c r="J1664" s="108" t="inlineStr">
        <is>
          <t>Student</t>
        </is>
      </c>
      <c r="K1664" s="108" t="inlineStr">
        <is>
          <t>-</t>
        </is>
      </c>
      <c r="L1664" s="108" t="inlineStr">
        <is>
          <t>215/A, Middle Pike Para, Mirpur-1, Dhaka.</t>
        </is>
      </c>
      <c r="M1664" s="101" t="n">
        <v>1722690932</v>
      </c>
      <c r="N1664" s="103" t="inlineStr">
        <is>
          <t>-</t>
        </is>
      </c>
    </row>
    <row customHeight="1" ht="12.75" r="1665" s="161">
      <c r="A1665" s="84" t="n"/>
      <c r="B1665" s="85" t="n">
        <v>1668</v>
      </c>
      <c r="C1665" s="77" t="n"/>
      <c r="D1665" s="94" t="inlineStr">
        <is>
          <t>Zannatul Ferdows</t>
        </is>
      </c>
      <c r="E1665" s="98" t="inlineStr">
        <is>
          <t>112-11-2072</t>
        </is>
      </c>
      <c r="F1665" s="49">
        <f>IF((MID(E1665,5,2))="10","ENG",IF((MID(E1665,5,2))="11","BBA",IF((MID(E1665,5,2))="12","MBA(E)",IF((MID(E1665,5,2))="14","MBA",IF((MID(E1665,5,2))="15","CSE",IF((MID(E1665,5,2))="16","CIS",IF((MID(E1665,5,2))="17","MS-MIS",IF((MID(E1665,5,2))="18","B.COM",IF((MID(E1665,5,2))="19","ETE",IF((MID(E1665,5,2))="20","CS",IF((MID(E1665,5,2))="21","MA-ENG(P)",IF((MID(E1665,5,2))="22","MA-ENG(F)",IF((MID(E1665,5,2))="23","TE",IF((MID(E1665,5,2))="24","JMC",IF((MID(E1665,5,2))="25","MS-CSE",IF((MID(E1665,5,2))="26","LLB(H)",IF((MID(E1665,5,2))="27","BRE",IF((MID(E1665,5,2))="28","MSS-JMC",IF((MID(E1665,5,2))="29","PHARMACY",IF((MID(E1665,5,2))="30","ESDM",IF((MID(E1665,5,2))="31","MS-ETE",IF((MID(E1665,5,2))="32","MS-TE",IF((MID(E1665,5,2))="33","EEE",IF((MID(E1665,5,2))="34","NFE",IF((MID(E1665,5,2))="35","SWE",IF((MID(E1665,5,2))="36","LLB(P)",IF((MID(E1665,5,2))="37","LLM(Pre)",IF((MID(E1665,5,2))="38","LLM(F)",IF((MID(E1665,5,2))="39","ICT",IF((MID(E1665,5,2))="40","MTCA",IF((MID(E1665,5,2))="41","MS-PH",IF((MID(E1665,5,2))="42","ARCH",IF((MID(E1665,5,2))="43","THM",IF((MID(E1665,5,2))="44","MS-SWE",IF((MID(E1665,5,2))="45","ENTRE",IF((MID(E1665,5,2))="46","M-PHARM",IF((MID(E1665,5,2))="47","CIVIL-ENG",0)))))))))))))))))))))))))))))))))))))</f>
        <v/>
      </c>
      <c r="G1665" s="90">
        <f>IF((LEFT(E1665,3))="063","Fall-2006",IF((LEFT(E1665,3))="071","Spring-2007",IF((LEFT(E1665,3))="072","Summer-2007",IF((LEFT(E1665,3))="073","Fall-2007",IF((LEFT(E1665,3))="081","Spring-2008",IF((LEFT(E1665,3))="082","Summer-2008",IF((LEFT(E1665,3))="083","Fall-2008",IF((LEFT(E1665,3))="091","Spring-2009",IF((LEFT(E1665,3))="092","Summer-2009",IF((LEFT(E1665,3))="093","Fall-2009",IF((LEFT(E1665,3))="101","Spring-2010",IF((LEFT(E1665,3))="102","Summer-2010",IF((LEFT(E1665,3))="103","Fall-2010",IF((LEFT(E1665,3))="111","Spring-2011",IF((LEFT(E1665,3))="112","Summer-2011",IF((LEFT(E1665,3))="113","Fall-2011",IF((LEFT(E1665,3))="121","Spring-2012",IF((LEFT(E1665,3))="122","Summer-2012",IF((LEFT(E1665,3))="123","Fall-2012",IF((LEFT(E1665,3))="131","Spring-2013",IF((LEFT(E1665,3))="132","Summer-2013",IF((LEFT(E1665,3))="133","Fall-2013",IF((LEFT(E1665,3))="141","Spring-2014",IF((LEFT(E1665,3))="142","Summer-2014",IF((LEFT(E1665,3))="143","Fall-2014",0)))))))))))))))))))))))))</f>
        <v/>
      </c>
      <c r="H1665" s="108" t="inlineStr">
        <is>
          <t>Summer-2015</t>
        </is>
      </c>
      <c r="I1665" s="108" t="inlineStr">
        <is>
          <t>-</t>
        </is>
      </c>
      <c r="J1665" s="108" t="inlineStr">
        <is>
          <t>-</t>
        </is>
      </c>
      <c r="K1665" s="108" t="inlineStr">
        <is>
          <t>Kurgon Natun Para, Savar, Dhaka.</t>
        </is>
      </c>
      <c r="L1665" s="108" t="inlineStr">
        <is>
          <t>Kurgon Natun Para, Savar, Dhaka.</t>
        </is>
      </c>
      <c r="M1665" s="111" t="n">
        <v>1625294629</v>
      </c>
      <c r="N1665" s="55" t="inlineStr">
        <is>
          <t>zannat.ritu77@gmail.com</t>
        </is>
      </c>
    </row>
    <row customHeight="1" ht="12.75" r="1666" s="161">
      <c r="A1666" s="84" t="n"/>
      <c r="B1666" s="85" t="n">
        <v>1669</v>
      </c>
      <c r="C1666" s="77" t="n"/>
      <c r="D1666" s="98" t="inlineStr">
        <is>
          <t>Nahidy Yeasmin</t>
        </is>
      </c>
      <c r="E1666" s="98" t="inlineStr">
        <is>
          <t>112-11-2062</t>
        </is>
      </c>
      <c r="F1666" s="49">
        <f>IF((MID(E1666,5,2))="10","ENG",IF((MID(E1666,5,2))="11","BBA",IF((MID(E1666,5,2))="12","MBA(E)",IF((MID(E1666,5,2))="14","MBA",IF((MID(E1666,5,2))="15","CSE",IF((MID(E1666,5,2))="16","CIS",IF((MID(E1666,5,2))="17","MS-MIS",IF((MID(E1666,5,2))="18","B.COM",IF((MID(E1666,5,2))="19","ETE",IF((MID(E1666,5,2))="20","CS",IF((MID(E1666,5,2))="21","MA-ENG(P)",IF((MID(E1666,5,2))="22","MA-ENG(F)",IF((MID(E1666,5,2))="23","TE",IF((MID(E1666,5,2))="24","JMC",IF((MID(E1666,5,2))="25","MS-CSE",IF((MID(E1666,5,2))="26","LLB(H)",IF((MID(E1666,5,2))="27","BRE",IF((MID(E1666,5,2))="28","MSS-JMC",IF((MID(E1666,5,2))="29","PHARMACY",IF((MID(E1666,5,2))="30","ESDM",IF((MID(E1666,5,2))="31","MS-ETE",IF((MID(E1666,5,2))="32","MS-TE",IF((MID(E1666,5,2))="33","EEE",IF((MID(E1666,5,2))="34","NFE",IF((MID(E1666,5,2))="35","SWE",IF((MID(E1666,5,2))="36","LLB(P)",IF((MID(E1666,5,2))="37","LLM(Pre)",IF((MID(E1666,5,2))="38","LLM(F)",IF((MID(E1666,5,2))="39","ICT",IF((MID(E1666,5,2))="40","MTCA",IF((MID(E1666,5,2))="41","MS-PH",IF((MID(E1666,5,2))="42","ARCH",IF((MID(E1666,5,2))="43","THM",IF((MID(E1666,5,2))="44","MS-SWE",IF((MID(E1666,5,2))="45","ENTRE",IF((MID(E1666,5,2))="46","M-PHARM",IF((MID(E1666,5,2))="47","CIVIL-ENG",0)))))))))))))))))))))))))))))))))))))</f>
        <v/>
      </c>
      <c r="G1666" s="90">
        <f>IF((LEFT(E1666,3))="063","Fall-2006",IF((LEFT(E1666,3))="071","Spring-2007",IF((LEFT(E1666,3))="072","Summer-2007",IF((LEFT(E1666,3))="073","Fall-2007",IF((LEFT(E1666,3))="081","Spring-2008",IF((LEFT(E1666,3))="082","Summer-2008",IF((LEFT(E1666,3))="083","Fall-2008",IF((LEFT(E1666,3))="091","Spring-2009",IF((LEFT(E1666,3))="092","Summer-2009",IF((LEFT(E1666,3))="093","Fall-2009",IF((LEFT(E1666,3))="101","Spring-2010",IF((LEFT(E1666,3))="102","Summer-2010",IF((LEFT(E1666,3))="103","Fall-2010",IF((LEFT(E1666,3))="111","Spring-2011",IF((LEFT(E1666,3))="112","Summer-2011",IF((LEFT(E1666,3))="113","Fall-2011",IF((LEFT(E1666,3))="121","Spring-2012",IF((LEFT(E1666,3))="122","Summer-2012",IF((LEFT(E1666,3))="123","Fall-2012",IF((LEFT(E1666,3))="131","Spring-2013",IF((LEFT(E1666,3))="132","Summer-2013",IF((LEFT(E1666,3))="133","Fall-2013",IF((LEFT(E1666,3))="141","Spring-2014",IF((LEFT(E1666,3))="142","Summer-2014",IF((LEFT(E1666,3))="143","Fall-2014",0)))))))))))))))))))))))))</f>
        <v/>
      </c>
      <c r="H1666" s="77" t="inlineStr">
        <is>
          <t>Spring-2015</t>
        </is>
      </c>
      <c r="I1666" s="77" t="inlineStr">
        <is>
          <t>Building Technology &amp; IDES Ltd.</t>
        </is>
      </c>
      <c r="J1666" s="77" t="inlineStr">
        <is>
          <t>-</t>
        </is>
      </c>
      <c r="K1666" s="77" t="inlineStr">
        <is>
          <t>-</t>
        </is>
      </c>
      <c r="L1666" s="77" t="inlineStr">
        <is>
          <t>Mohammadpue Housing Society.</t>
        </is>
      </c>
      <c r="M1666" s="101" t="n">
        <v>1744569455</v>
      </c>
      <c r="N1666" s="55">
        <f>HYPERLINK("mailto:omarfaruk1182@gmail.com","nahidyyeamin@gmail.com")</f>
        <v/>
      </c>
    </row>
    <row customHeight="1" ht="12.75" r="1667" s="161">
      <c r="A1667" s="84" t="n"/>
      <c r="B1667" s="85" t="n">
        <v>1670</v>
      </c>
      <c r="C1667" s="77" t="n"/>
      <c r="D1667" s="94" t="inlineStr">
        <is>
          <t xml:space="preserve">Md. Rakib Hasan  </t>
        </is>
      </c>
      <c r="E1667" s="98" t="inlineStr">
        <is>
          <t>111-11-2018</t>
        </is>
      </c>
      <c r="F1667" s="49">
        <f>IF((MID(E1667,5,2))="10","ENG",IF((MID(E1667,5,2))="11","BBA",IF((MID(E1667,5,2))="12","MBA(E)",IF((MID(E1667,5,2))="14","MBA",IF((MID(E1667,5,2))="15","CSE",IF((MID(E1667,5,2))="16","CIS",IF((MID(E1667,5,2))="17","MS-MIS",IF((MID(E1667,5,2))="18","B.COM",IF((MID(E1667,5,2))="19","ETE",IF((MID(E1667,5,2))="20","CS",IF((MID(E1667,5,2))="21","MA-ENG(P)",IF((MID(E1667,5,2))="22","MA-ENG(F)",IF((MID(E1667,5,2))="23","TE",IF((MID(E1667,5,2))="24","JMC",IF((MID(E1667,5,2))="25","MS-CSE",IF((MID(E1667,5,2))="26","LLB(H)",IF((MID(E1667,5,2))="27","BRE",IF((MID(E1667,5,2))="28","MSS-JMC",IF((MID(E1667,5,2))="29","PHARMACY",IF((MID(E1667,5,2))="30","ESDM",IF((MID(E1667,5,2))="31","MS-ETE",IF((MID(E1667,5,2))="32","MS-TE",IF((MID(E1667,5,2))="33","EEE",IF((MID(E1667,5,2))="34","NFE",IF((MID(E1667,5,2))="35","SWE",IF((MID(E1667,5,2))="36","LLB(P)",IF((MID(E1667,5,2))="37","LLM(Pre)",IF((MID(E1667,5,2))="38","LLM(F)",IF((MID(E1667,5,2))="39","ICT",IF((MID(E1667,5,2))="40","MTCA",IF((MID(E1667,5,2))="41","MS-PH",IF((MID(E1667,5,2))="42","ARCH",IF((MID(E1667,5,2))="43","THM",IF((MID(E1667,5,2))="44","MS-SWE",IF((MID(E1667,5,2))="45","ENTRE",IF((MID(E1667,5,2))="46","M-PHARM",IF((MID(E1667,5,2))="47","CIVIL-ENG",0)))))))))))))))))))))))))))))))))))))</f>
        <v/>
      </c>
      <c r="G1667" s="90">
        <f>IF((LEFT(E1667,3))="063","Fall-2006",IF((LEFT(E1667,3))="071","Spring-2007",IF((LEFT(E1667,3))="072","Summer-2007",IF((LEFT(E1667,3))="073","Fall-2007",IF((LEFT(E1667,3))="081","Spring-2008",IF((LEFT(E1667,3))="082","Summer-2008",IF((LEFT(E1667,3))="083","Fall-2008",IF((LEFT(E1667,3))="091","Spring-2009",IF((LEFT(E1667,3))="092","Summer-2009",IF((LEFT(E1667,3))="093","Fall-2009",IF((LEFT(E1667,3))="101","Spring-2010",IF((LEFT(E1667,3))="102","Summer-2010",IF((LEFT(E1667,3))="103","Fall-2010",IF((LEFT(E1667,3))="111","Spring-2011",IF((LEFT(E1667,3))="112","Summer-2011",IF((LEFT(E1667,3))="113","Fall-2011",IF((LEFT(E1667,3))="121","Spring-2012",IF((LEFT(E1667,3))="122","Summer-2012",IF((LEFT(E1667,3))="123","Fall-2012",IF((LEFT(E1667,3))="131","Spring-2013",IF((LEFT(E1667,3))="132","Summer-2013",IF((LEFT(E1667,3))="133","Fall-2013",IF((LEFT(E1667,3))="141","Spring-2014",IF((LEFT(E1667,3))="142","Summer-2014",IF((LEFT(E1667,3))="143","Fall-2014",0)))))))))))))))))))))))))</f>
        <v/>
      </c>
      <c r="H1667" s="77" t="inlineStr">
        <is>
          <t>Fall-2015</t>
        </is>
      </c>
      <c r="I1667" s="77" t="inlineStr">
        <is>
          <t>-</t>
        </is>
      </c>
      <c r="J1667" s="77" t="inlineStr">
        <is>
          <t>-</t>
        </is>
      </c>
      <c r="K1667" s="77" t="inlineStr">
        <is>
          <t>West Rajabazar, Panthopath, Dhaka.</t>
        </is>
      </c>
      <c r="L1667" s="77" t="inlineStr">
        <is>
          <t>1040/2, Holding No-943(old), Comilla-3500, Zhawtala, Mianroad.</t>
        </is>
      </c>
      <c r="M1667" s="95" t="n">
        <v>1677437805</v>
      </c>
      <c r="N1667" s="55" t="inlineStr">
        <is>
          <t>rakibhasan6414@yahoo.com</t>
        </is>
      </c>
    </row>
    <row customHeight="1" ht="12.75" r="1668" s="161">
      <c r="A1668" s="84" t="n"/>
      <c r="B1668" s="85" t="n">
        <v>1671</v>
      </c>
      <c r="C1668" s="77" t="n"/>
      <c r="D1668" s="94" t="inlineStr">
        <is>
          <t xml:space="preserve">Md. Mazedur Rahman  </t>
        </is>
      </c>
      <c r="E1668" s="98" t="inlineStr">
        <is>
          <t>112-11-2169</t>
        </is>
      </c>
      <c r="F1668" s="49">
        <f>IF((MID(E1668,5,2))="10","ENG",IF((MID(E1668,5,2))="11","BBA",IF((MID(E1668,5,2))="12","MBA(E)",IF((MID(E1668,5,2))="14","MBA",IF((MID(E1668,5,2))="15","CSE",IF((MID(E1668,5,2))="16","CIS",IF((MID(E1668,5,2))="17","MS-MIS",IF((MID(E1668,5,2))="18","B.COM",IF((MID(E1668,5,2))="19","ETE",IF((MID(E1668,5,2))="20","CS",IF((MID(E1668,5,2))="21","MA-ENG(P)",IF((MID(E1668,5,2))="22","MA-ENG(F)",IF((MID(E1668,5,2))="23","TE",IF((MID(E1668,5,2))="24","JMC",IF((MID(E1668,5,2))="25","MS-CSE",IF((MID(E1668,5,2))="26","LLB(H)",IF((MID(E1668,5,2))="27","BRE",IF((MID(E1668,5,2))="28","MSS-JMC",IF((MID(E1668,5,2))="29","PHARMACY",IF((MID(E1668,5,2))="30","ESDM",IF((MID(E1668,5,2))="31","MS-ETE",IF((MID(E1668,5,2))="32","MS-TE",IF((MID(E1668,5,2))="33","EEE",IF((MID(E1668,5,2))="34","NFE",IF((MID(E1668,5,2))="35","SWE",IF((MID(E1668,5,2))="36","LLB(P)",IF((MID(E1668,5,2))="37","LLM(Pre)",IF((MID(E1668,5,2))="38","LLM(F)",IF((MID(E1668,5,2))="39","ICT",IF((MID(E1668,5,2))="40","MTCA",IF((MID(E1668,5,2))="41","MS-PH",IF((MID(E1668,5,2))="42","ARCH",IF((MID(E1668,5,2))="43","THM",IF((MID(E1668,5,2))="44","MS-SWE",IF((MID(E1668,5,2))="45","ENTRE",IF((MID(E1668,5,2))="46","M-PHARM",IF((MID(E1668,5,2))="47","CIVIL-ENG",0)))))))))))))))))))))))))))))))))))))</f>
        <v/>
      </c>
      <c r="G1668" s="90">
        <f>IF((LEFT(E1668,3))="063","Fall-2006",IF((LEFT(E1668,3))="071","Spring-2007",IF((LEFT(E1668,3))="072","Summer-2007",IF((LEFT(E1668,3))="073","Fall-2007",IF((LEFT(E1668,3))="081","Spring-2008",IF((LEFT(E1668,3))="082","Summer-2008",IF((LEFT(E1668,3))="083","Fall-2008",IF((LEFT(E1668,3))="091","Spring-2009",IF((LEFT(E1668,3))="092","Summer-2009",IF((LEFT(E1668,3))="093","Fall-2009",IF((LEFT(E1668,3))="101","Spring-2010",IF((LEFT(E1668,3))="102","Summer-2010",IF((LEFT(E1668,3))="103","Fall-2010",IF((LEFT(E1668,3))="111","Spring-2011",IF((LEFT(E1668,3))="112","Summer-2011",IF((LEFT(E1668,3))="113","Fall-2011",IF((LEFT(E1668,3))="121","Spring-2012",IF((LEFT(E1668,3))="122","Summer-2012",IF((LEFT(E1668,3))="123","Fall-2012",IF((LEFT(E1668,3))="131","Spring-2013",IF((LEFT(E1668,3))="132","Summer-2013",IF((LEFT(E1668,3))="133","Fall-2013",IF((LEFT(E1668,3))="141","Spring-2014",IF((LEFT(E1668,3))="142","Summer-2014",IF((LEFT(E1668,3))="143","Fall-2014",0)))))))))))))))))))))))))</f>
        <v/>
      </c>
      <c r="H1668" s="77" t="inlineStr">
        <is>
          <t>Fall-2015</t>
        </is>
      </c>
      <c r="I1668" s="77" t="inlineStr">
        <is>
          <t>-</t>
        </is>
      </c>
      <c r="J1668" s="77" t="inlineStr">
        <is>
          <t>-</t>
        </is>
      </c>
      <c r="K1668" s="77" t="inlineStr">
        <is>
          <t>48/2, Khazadawan 2nd Lane, Lalbag, Dhaka.</t>
        </is>
      </c>
      <c r="L1668" s="77" t="inlineStr">
        <is>
          <t>48/2, Khazadawan 2nd Lane, Lalbag, Dhaka.</t>
        </is>
      </c>
      <c r="M1668" s="101" t="n">
        <v>1674295592</v>
      </c>
      <c r="N1668" s="90" t="inlineStr">
        <is>
          <t>mazed11-2169@diu.edu.bd</t>
        </is>
      </c>
    </row>
    <row customHeight="1" ht="12.75" r="1669" s="161">
      <c r="A1669" s="84" t="n"/>
      <c r="B1669" s="85" t="n">
        <v>1672</v>
      </c>
      <c r="C1669" s="77" t="n"/>
      <c r="D1669" s="98" t="inlineStr">
        <is>
          <t>Smrithy Rani Sarker</t>
        </is>
      </c>
      <c r="E1669" s="98" t="inlineStr">
        <is>
          <t>111-10-656</t>
        </is>
      </c>
      <c r="F1669" s="49">
        <f>IF((MID(E1669,5,2))="10","ENG",IF((MID(E1669,5,2))="11","BBA",IF((MID(E1669,5,2))="12","MBA(E)",IF((MID(E1669,5,2))="14","MBA",IF((MID(E1669,5,2))="15","CSE",IF((MID(E1669,5,2))="16","CIS",IF((MID(E1669,5,2))="17","MS-MIS",IF((MID(E1669,5,2))="18","B.COM",IF((MID(E1669,5,2))="19","ETE",IF((MID(E1669,5,2))="20","CS",IF((MID(E1669,5,2))="21","MA-ENG(P)",IF((MID(E1669,5,2))="22","MA-ENG(F)",IF((MID(E1669,5,2))="23","TE",IF((MID(E1669,5,2))="24","JMC",IF((MID(E1669,5,2))="25","MS-CSE",IF((MID(E1669,5,2))="26","LLB(H)",IF((MID(E1669,5,2))="27","BRE",IF((MID(E1669,5,2))="28","MSS-JMC",IF((MID(E1669,5,2))="29","PHARMACY",IF((MID(E1669,5,2))="30","ESDM",IF((MID(E1669,5,2))="31","MS-ETE",IF((MID(E1669,5,2))="32","MS-TE",IF((MID(E1669,5,2))="33","EEE",IF((MID(E1669,5,2))="34","NFE",IF((MID(E1669,5,2))="35","SWE",IF((MID(E1669,5,2))="36","LLB(P)",IF((MID(E1669,5,2))="37","LLM(Pre)",IF((MID(E1669,5,2))="38","LLM(F)",IF((MID(E1669,5,2))="39","ICT",IF((MID(E1669,5,2))="40","MTCA",IF((MID(E1669,5,2))="41","MS-PH",IF((MID(E1669,5,2))="42","ARCH",IF((MID(E1669,5,2))="43","THM",IF((MID(E1669,5,2))="44","MS-SWE",IF((MID(E1669,5,2))="45","ENTRE",IF((MID(E1669,5,2))="46","M-PHARM",IF((MID(E1669,5,2))="47","CIVIL-ENG",0)))))))))))))))))))))))))))))))))))))</f>
        <v/>
      </c>
      <c r="G1669" s="90">
        <f>IF((LEFT(E1669,3))="063","Fall-2006",IF((LEFT(E1669,3))="071","Spring-2007",IF((LEFT(E1669,3))="072","Summer-2007",IF((LEFT(E1669,3))="073","Fall-2007",IF((LEFT(E1669,3))="081","Spring-2008",IF((LEFT(E1669,3))="082","Summer-2008",IF((LEFT(E1669,3))="083","Fall-2008",IF((LEFT(E1669,3))="091","Spring-2009",IF((LEFT(E1669,3))="092","Summer-2009",IF((LEFT(E1669,3))="093","Fall-2009",IF((LEFT(E1669,3))="101","Spring-2010",IF((LEFT(E1669,3))="102","Summer-2010",IF((LEFT(E1669,3))="103","Fall-2010",IF((LEFT(E1669,3))="111","Spring-2011",IF((LEFT(E1669,3))="112","Summer-2011",IF((LEFT(E1669,3))="113","Fall-2011",IF((LEFT(E1669,3))="121","Spring-2012",IF((LEFT(E1669,3))="122","Summer-2012",IF((LEFT(E1669,3))="123","Fall-2012",IF((LEFT(E1669,3))="131","Spring-2013",IF((LEFT(E1669,3))="132","Summer-2013",IF((LEFT(E1669,3))="133","Fall-2013",IF((LEFT(E1669,3))="141","Spring-2014",IF((LEFT(E1669,3))="142","Summer-2014",IF((LEFT(E1669,3))="143","Fall-2014",0)))))))))))))))))))))))))</f>
        <v/>
      </c>
      <c r="H1669" s="77" t="inlineStr">
        <is>
          <t>Fall-2015</t>
        </is>
      </c>
      <c r="I1669" s="77" t="inlineStr">
        <is>
          <t>-</t>
        </is>
      </c>
      <c r="J1669" s="77" t="inlineStr">
        <is>
          <t>-</t>
        </is>
      </c>
      <c r="K1669" s="77" t="inlineStr">
        <is>
          <t>-</t>
        </is>
      </c>
      <c r="L1669" s="77" t="inlineStr">
        <is>
          <t>Kalapani Bazar, Kurigram.</t>
        </is>
      </c>
      <c r="M1669" s="95" t="n">
        <v>1783906007</v>
      </c>
      <c r="N1669" s="77" t="inlineStr">
        <is>
          <t>smrithyranisarkar@gmail.com</t>
        </is>
      </c>
    </row>
    <row customHeight="1" ht="12.75" r="1670" s="161">
      <c r="A1670" s="84" t="n"/>
      <c r="B1670" s="85" t="n">
        <v>1673</v>
      </c>
      <c r="C1670" s="77" t="n"/>
      <c r="D1670" s="98" t="inlineStr">
        <is>
          <t>Eshrat Jerin Shikha</t>
        </is>
      </c>
      <c r="E1670" s="98" t="inlineStr">
        <is>
          <t>112-23-2592</t>
        </is>
      </c>
      <c r="F1670" s="49">
        <f>IF((MID(E1670,5,2))="10","ENG",IF((MID(E1670,5,2))="11","BBA",IF((MID(E1670,5,2))="12","MBA(E)",IF((MID(E1670,5,2))="14","MBA",IF((MID(E1670,5,2))="15","CSE",IF((MID(E1670,5,2))="16","CIS",IF((MID(E1670,5,2))="17","MS-MIS",IF((MID(E1670,5,2))="18","B.COM",IF((MID(E1670,5,2))="19","ETE",IF((MID(E1670,5,2))="20","CS",IF((MID(E1670,5,2))="21","MA-ENG(P)",IF((MID(E1670,5,2))="22","MA-ENG(F)",IF((MID(E1670,5,2))="23","TE",IF((MID(E1670,5,2))="24","JMC",IF((MID(E1670,5,2))="25","MS-CSE",IF((MID(E1670,5,2))="26","LLB(H)",IF((MID(E1670,5,2))="27","BRE",IF((MID(E1670,5,2))="28","MSS-JMC",IF((MID(E1670,5,2))="29","PHARMACY",IF((MID(E1670,5,2))="30","ESDM",IF((MID(E1670,5,2))="31","MS-ETE",IF((MID(E1670,5,2))="32","MS-TE",IF((MID(E1670,5,2))="33","EEE",IF((MID(E1670,5,2))="34","NFE",IF((MID(E1670,5,2))="35","SWE",IF((MID(E1670,5,2))="36","LLB(P)",IF((MID(E1670,5,2))="37","LLM(Pre)",IF((MID(E1670,5,2))="38","LLM(F)",IF((MID(E1670,5,2))="39","ICT",IF((MID(E1670,5,2))="40","MTCA",IF((MID(E1670,5,2))="41","MS-PH",IF((MID(E1670,5,2))="42","ARCH",IF((MID(E1670,5,2))="43","THM",IF((MID(E1670,5,2))="44","MS-SWE",IF((MID(E1670,5,2))="45","ENTRE",IF((MID(E1670,5,2))="46","M-PHARM",IF((MID(E1670,5,2))="47","CIVIL-ENG",0)))))))))))))))))))))))))))))))))))))</f>
        <v/>
      </c>
      <c r="G1670" s="90">
        <f>IF((LEFT(E1670,3))="063","Fall-2006",IF((LEFT(E1670,3))="071","Spring-2007",IF((LEFT(E1670,3))="072","Summer-2007",IF((LEFT(E1670,3))="073","Fall-2007",IF((LEFT(E1670,3))="081","Spring-2008",IF((LEFT(E1670,3))="082","Summer-2008",IF((LEFT(E1670,3))="083","Fall-2008",IF((LEFT(E1670,3))="091","Spring-2009",IF((LEFT(E1670,3))="092","Summer-2009",IF((LEFT(E1670,3))="093","Fall-2009",IF((LEFT(E1670,3))="101","Spring-2010",IF((LEFT(E1670,3))="102","Summer-2010",IF((LEFT(E1670,3))="103","Fall-2010",IF((LEFT(E1670,3))="111","Spring-2011",IF((LEFT(E1670,3))="112","Summer-2011",IF((LEFT(E1670,3))="113","Fall-2011",IF((LEFT(E1670,3))="121","Spring-2012",IF((LEFT(E1670,3))="122","Summer-2012",IF((LEFT(E1670,3))="123","Fall-2012",IF((LEFT(E1670,3))="131","Spring-2013",IF((LEFT(E1670,3))="132","Summer-2013",IF((LEFT(E1670,3))="133","Fall-2013",IF((LEFT(E1670,3))="141","Spring-2014",IF((LEFT(E1670,3))="142","Summer-2014",IF((LEFT(E1670,3))="143","Fall-2014",0)))))))))))))))))))))))))</f>
        <v/>
      </c>
      <c r="H1670" s="77" t="inlineStr">
        <is>
          <t>Summer-2015</t>
        </is>
      </c>
      <c r="I1670" s="77" t="inlineStr">
        <is>
          <t>-</t>
        </is>
      </c>
      <c r="J1670" s="77" t="inlineStr">
        <is>
          <t>-</t>
        </is>
      </c>
      <c r="K1670" s="77" t="inlineStr">
        <is>
          <t>75/I, Indira Road, Faramget, Dhaka.</t>
        </is>
      </c>
      <c r="L1670" s="77" t="inlineStr">
        <is>
          <t>Vill-Kachua, Post-Kachua, Thana-Shakhipur, Dist-Tnangil</t>
        </is>
      </c>
      <c r="M1670" s="95" t="n">
        <v>1682324563</v>
      </c>
      <c r="N1670" s="55">
        <f>HYPERLINK("mailto:jerinshikhq@gmail.com","jerinshikhq@gmail.com")</f>
        <v/>
      </c>
    </row>
    <row customHeight="1" ht="12.75" r="1671" s="161">
      <c r="A1671" s="84" t="n"/>
      <c r="B1671" s="85" t="n">
        <v>1674</v>
      </c>
      <c r="C1671" s="77" t="n"/>
      <c r="D1671" s="98" t="inlineStr">
        <is>
          <t>Sharker Mohammed Newaz</t>
        </is>
      </c>
      <c r="E1671" s="98" t="inlineStr">
        <is>
          <t>103-23-119</t>
        </is>
      </c>
      <c r="F1671" s="49">
        <f>IF((MID(E1671,5,2))="10","ENG",IF((MID(E1671,5,2))="11","BBA",IF((MID(E1671,5,2))="12","MBA(E)",IF((MID(E1671,5,2))="14","MBA",IF((MID(E1671,5,2))="15","CSE",IF((MID(E1671,5,2))="16","CIS",IF((MID(E1671,5,2))="17","MS-MIS",IF((MID(E1671,5,2))="18","B.COM",IF((MID(E1671,5,2))="19","ETE",IF((MID(E1671,5,2))="20","CS",IF((MID(E1671,5,2))="21","MA-ENG(P)",IF((MID(E1671,5,2))="22","MA-ENG(F)",IF((MID(E1671,5,2))="23","TE",IF((MID(E1671,5,2))="24","JMC",IF((MID(E1671,5,2))="25","MS-CSE",IF((MID(E1671,5,2))="26","LLB(H)",IF((MID(E1671,5,2))="27","BRE",IF((MID(E1671,5,2))="28","MSS-JMC",IF((MID(E1671,5,2))="29","PHARMACY",IF((MID(E1671,5,2))="30","ESDM",IF((MID(E1671,5,2))="31","MS-ETE",IF((MID(E1671,5,2))="32","MS-TE",IF((MID(E1671,5,2))="33","EEE",IF((MID(E1671,5,2))="34","NFE",IF((MID(E1671,5,2))="35","SWE",IF((MID(E1671,5,2))="36","LLB(P)",IF((MID(E1671,5,2))="37","LLM(Pre)",IF((MID(E1671,5,2))="38","LLM(F)",IF((MID(E1671,5,2))="39","ICT",IF((MID(E1671,5,2))="40","MTCA",IF((MID(E1671,5,2))="41","MS-PH",IF((MID(E1671,5,2))="42","ARCH",IF((MID(E1671,5,2))="43","THM",IF((MID(E1671,5,2))="44","MS-SWE",IF((MID(E1671,5,2))="45","ENTRE",IF((MID(E1671,5,2))="46","M-PHARM",IF((MID(E1671,5,2))="47","CIVIL-ENG",0)))))))))))))))))))))))))))))))))))))</f>
        <v/>
      </c>
      <c r="G1671" s="90">
        <f>IF((LEFT(E1671,3))="063","Fall-2006",IF((LEFT(E1671,3))="071","Spring-2007",IF((LEFT(E1671,3))="072","Summer-2007",IF((LEFT(E1671,3))="073","Fall-2007",IF((LEFT(E1671,3))="081","Spring-2008",IF((LEFT(E1671,3))="082","Summer-2008",IF((LEFT(E1671,3))="083","Fall-2008",IF((LEFT(E1671,3))="091","Spring-2009",IF((LEFT(E1671,3))="092","Summer-2009",IF((LEFT(E1671,3))="093","Fall-2009",IF((LEFT(E1671,3))="101","Spring-2010",IF((LEFT(E1671,3))="102","Summer-2010",IF((LEFT(E1671,3))="103","Fall-2010",IF((LEFT(E1671,3))="111","Spring-2011",IF((LEFT(E1671,3))="112","Summer-2011",IF((LEFT(E1671,3))="113","Fall-2011",IF((LEFT(E1671,3))="121","Spring-2012",IF((LEFT(E1671,3))="122","Summer-2012",IF((LEFT(E1671,3))="123","Fall-2012",IF((LEFT(E1671,3))="131","Spring-2013",IF((LEFT(E1671,3))="132","Summer-2013",IF((LEFT(E1671,3))="133","Fall-2013",IF((LEFT(E1671,3))="141","Spring-2014",IF((LEFT(E1671,3))="142","Summer-2014",IF((LEFT(E1671,3))="143","Fall-2014",0)))))))))))))))))))))))))</f>
        <v/>
      </c>
      <c r="H1671" s="77" t="inlineStr">
        <is>
          <t>Spring-2014</t>
        </is>
      </c>
      <c r="I1671" s="77" t="inlineStr">
        <is>
          <t>Zaber &amp; Zubair Fabrics Ltd</t>
        </is>
      </c>
      <c r="J1671" s="77" t="inlineStr">
        <is>
          <t>Executive (LADZQC)</t>
        </is>
      </c>
      <c r="K1671" s="77" t="inlineStr">
        <is>
          <t>House No-11, Road No-15, Sector-14, Uttara, Dhaka-1230</t>
        </is>
      </c>
      <c r="L1671" s="77" t="inlineStr">
        <is>
          <t>House No-11, Road No-15, Sector-14, Uttara, Dhaka-1230</t>
        </is>
      </c>
      <c r="M1671" s="95" t="n">
        <v>1687108167</v>
      </c>
      <c r="N1671" s="55">
        <f>HYPERLINK("mailto:shaonnewaz@gmail.com","shaonnewaz@gmail.com")</f>
        <v/>
      </c>
    </row>
    <row customHeight="1" ht="12.75" r="1672" s="161">
      <c r="A1672" s="84" t="n"/>
      <c r="B1672" s="85" t="n">
        <v>1675</v>
      </c>
      <c r="C1672" s="77" t="n"/>
      <c r="D1672" s="98" t="inlineStr">
        <is>
          <t>Md. Johirul Hoq</t>
        </is>
      </c>
      <c r="E1672" s="98" t="inlineStr">
        <is>
          <t>103-34-136</t>
        </is>
      </c>
      <c r="F1672" s="49">
        <f>IF((MID(E1672,5,2))="10","ENG",IF((MID(E1672,5,2))="11","BBA",IF((MID(E1672,5,2))="12","MBA(E)",IF((MID(E1672,5,2))="14","MBA",IF((MID(E1672,5,2))="15","CSE",IF((MID(E1672,5,2))="16","CIS",IF((MID(E1672,5,2))="17","MS-MIS",IF((MID(E1672,5,2))="18","B.COM",IF((MID(E1672,5,2))="19","ETE",IF((MID(E1672,5,2))="20","CS",IF((MID(E1672,5,2))="21","MA-ENG(P)",IF((MID(E1672,5,2))="22","MA-ENG(F)",IF((MID(E1672,5,2))="23","TE",IF((MID(E1672,5,2))="24","JMC",IF((MID(E1672,5,2))="25","MS-CSE",IF((MID(E1672,5,2))="26","LLB(H)",IF((MID(E1672,5,2))="27","BRE",IF((MID(E1672,5,2))="28","MSS-JMC",IF((MID(E1672,5,2))="29","PHARMACY",IF((MID(E1672,5,2))="30","ESDM",IF((MID(E1672,5,2))="31","MS-ETE",IF((MID(E1672,5,2))="32","MS-TE",IF((MID(E1672,5,2))="33","EEE",IF((MID(E1672,5,2))="34","NFE",IF((MID(E1672,5,2))="35","SWE",IF((MID(E1672,5,2))="36","LLB(P)",IF((MID(E1672,5,2))="37","LLM(Pre)",IF((MID(E1672,5,2))="38","LLM(F)",IF((MID(E1672,5,2))="39","ICT",IF((MID(E1672,5,2))="40","MTCA",IF((MID(E1672,5,2))="41","MS-PH",IF((MID(E1672,5,2))="42","ARCH",IF((MID(E1672,5,2))="43","THM",IF((MID(E1672,5,2))="44","MS-SWE",IF((MID(E1672,5,2))="45","ENTRE",IF((MID(E1672,5,2))="46","M-PHARM",IF((MID(E1672,5,2))="47","CIVIL-ENG",0)))))))))))))))))))))))))))))))))))))</f>
        <v/>
      </c>
      <c r="G1672" s="90">
        <f>IF((LEFT(E1672,3))="063","Fall-2006",IF((LEFT(E1672,3))="071","Spring-2007",IF((LEFT(E1672,3))="072","Summer-2007",IF((LEFT(E1672,3))="073","Fall-2007",IF((LEFT(E1672,3))="081","Spring-2008",IF((LEFT(E1672,3))="082","Summer-2008",IF((LEFT(E1672,3))="083","Fall-2008",IF((LEFT(E1672,3))="091","Spring-2009",IF((LEFT(E1672,3))="092","Summer-2009",IF((LEFT(E1672,3))="093","Fall-2009",IF((LEFT(E1672,3))="101","Spring-2010",IF((LEFT(E1672,3))="102","Summer-2010",IF((LEFT(E1672,3))="103","Fall-2010",IF((LEFT(E1672,3))="111","Spring-2011",IF((LEFT(E1672,3))="112","Summer-2011",IF((LEFT(E1672,3))="113","Fall-2011",IF((LEFT(E1672,3))="121","Spring-2012",IF((LEFT(E1672,3))="122","Summer-2012",IF((LEFT(E1672,3))="123","Fall-2012",IF((LEFT(E1672,3))="131","Spring-2013",IF((LEFT(E1672,3))="132","Summer-2013",IF((LEFT(E1672,3))="133","Fall-2013",IF((LEFT(E1672,3))="141","Spring-2014",IF((LEFT(E1672,3))="142","Summer-2014",IF((LEFT(E1672,3))="143","Fall-2014",0)))))))))))))))))))))))))</f>
        <v/>
      </c>
      <c r="H1672" s="77" t="inlineStr">
        <is>
          <t>Fall-2014</t>
        </is>
      </c>
      <c r="I1672" s="77" t="inlineStr">
        <is>
          <t>Essential Drugs co. Ltd.</t>
        </is>
      </c>
      <c r="J1672" s="77" t="inlineStr">
        <is>
          <t>Assitant Quality Controler Officer.</t>
        </is>
      </c>
      <c r="K1672" s="77" t="inlineStr">
        <is>
          <t>151/2/37/2, Shohor Khilgaon, Khilgaon, Dhaka.</t>
        </is>
      </c>
      <c r="L1672" s="77" t="inlineStr">
        <is>
          <t>Vill-Kafila, Post-Kafila, Thana-Kakergaon, Dist-Barisal.</t>
        </is>
      </c>
      <c r="M1672" s="101" t="n">
        <v>1729556953</v>
      </c>
      <c r="N1672" s="55" t="inlineStr">
        <is>
          <t>jahirulhaq50@yahoo.com</t>
        </is>
      </c>
    </row>
    <row customHeight="1" ht="12.75" r="1673" s="161">
      <c r="A1673" s="84" t="n"/>
      <c r="B1673" s="85" t="n">
        <v>1676</v>
      </c>
      <c r="C1673" s="77" t="n"/>
      <c r="D1673" s="98" t="inlineStr">
        <is>
          <t>Md. Monir Hossen</t>
        </is>
      </c>
      <c r="E1673" s="98" t="inlineStr">
        <is>
          <t>121-15-1773</t>
        </is>
      </c>
      <c r="F1673" s="49">
        <f>IF((MID(E1673,5,2))="10","ENG",IF((MID(E1673,5,2))="11","BBA",IF((MID(E1673,5,2))="12","MBA(E)",IF((MID(E1673,5,2))="14","MBA",IF((MID(E1673,5,2))="15","CSE",IF((MID(E1673,5,2))="16","CIS",IF((MID(E1673,5,2))="17","MS-MIS",IF((MID(E1673,5,2))="18","B.COM",IF((MID(E1673,5,2))="19","ETE",IF((MID(E1673,5,2))="20","CS",IF((MID(E1673,5,2))="21","MA-ENG(P)",IF((MID(E1673,5,2))="22","MA-ENG(F)",IF((MID(E1673,5,2))="23","TE",IF((MID(E1673,5,2))="24","JMC",IF((MID(E1673,5,2))="25","MS-CSE",IF((MID(E1673,5,2))="26","LLB(H)",IF((MID(E1673,5,2))="27","BRE",IF((MID(E1673,5,2))="28","MSS-JMC",IF((MID(E1673,5,2))="29","PHARMACY",IF((MID(E1673,5,2))="30","ESDM",IF((MID(E1673,5,2))="31","MS-ETE",IF((MID(E1673,5,2))="32","MS-TE",IF((MID(E1673,5,2))="33","EEE",IF((MID(E1673,5,2))="34","NFE",IF((MID(E1673,5,2))="35","SWE",IF((MID(E1673,5,2))="36","LLB(P)",IF((MID(E1673,5,2))="37","LLM(Pre)",IF((MID(E1673,5,2))="38","LLM(F)",IF((MID(E1673,5,2))="39","ICT",IF((MID(E1673,5,2))="40","MTCA",IF((MID(E1673,5,2))="41","MS-PH",IF((MID(E1673,5,2))="42","ARCH",IF((MID(E1673,5,2))="43","THM",IF((MID(E1673,5,2))="44","MS-SWE",IF((MID(E1673,5,2))="45","ENTRE",IF((MID(E1673,5,2))="46","M-PHARM",IF((MID(E1673,5,2))="47","CIVIL-ENG",0)))))))))))))))))))))))))))))))))))))</f>
        <v/>
      </c>
      <c r="G1673" s="90">
        <f>IF((LEFT(E1673,3))="063","Fall-2006",IF((LEFT(E1673,3))="071","Spring-2007",IF((LEFT(E1673,3))="072","Summer-2007",IF((LEFT(E1673,3))="073","Fall-2007",IF((LEFT(E1673,3))="081","Spring-2008",IF((LEFT(E1673,3))="082","Summer-2008",IF((LEFT(E1673,3))="083","Fall-2008",IF((LEFT(E1673,3))="091","Spring-2009",IF((LEFT(E1673,3))="092","Summer-2009",IF((LEFT(E1673,3))="093","Fall-2009",IF((LEFT(E1673,3))="101","Spring-2010",IF((LEFT(E1673,3))="102","Summer-2010",IF((LEFT(E1673,3))="103","Fall-2010",IF((LEFT(E1673,3))="111","Spring-2011",IF((LEFT(E1673,3))="112","Summer-2011",IF((LEFT(E1673,3))="113","Fall-2011",IF((LEFT(E1673,3))="121","Spring-2012",IF((LEFT(E1673,3))="122","Summer-2012",IF((LEFT(E1673,3))="123","Fall-2012",IF((LEFT(E1673,3))="131","Spring-2013",IF((LEFT(E1673,3))="132","Summer-2013",IF((LEFT(E1673,3))="133","Fall-2013",IF((LEFT(E1673,3))="141","Spring-2014",IF((LEFT(E1673,3))="142","Summer-2014",IF((LEFT(E1673,3))="143","Fall-2014",0)))))))))))))))))))))))))</f>
        <v/>
      </c>
      <c r="H1673" s="77" t="inlineStr">
        <is>
          <t>Summer-2014</t>
        </is>
      </c>
      <c r="I1673" s="77" t="inlineStr">
        <is>
          <t>-</t>
        </is>
      </c>
      <c r="J1673" s="77" t="inlineStr">
        <is>
          <t>-</t>
        </is>
      </c>
      <c r="K1673" s="77" t="inlineStr">
        <is>
          <t>-</t>
        </is>
      </c>
      <c r="L1673" s="77" t="inlineStr">
        <is>
          <t>maralpur- Shahapur dorgasharif- Sadar Comilla</t>
        </is>
      </c>
      <c r="M1673" s="95" t="n">
        <v>1812040657</v>
      </c>
      <c r="N1673" s="55" t="inlineStr">
        <is>
          <t>monir15-1773@diu.edu.bd</t>
        </is>
      </c>
    </row>
    <row customHeight="1" ht="12.75" r="1674" s="161">
      <c r="A1674" s="84" t="n"/>
      <c r="B1674" s="85" t="n">
        <v>1677</v>
      </c>
      <c r="C1674" s="77" t="n"/>
      <c r="D1674" s="98" t="inlineStr">
        <is>
          <t>Md. Golam Mostafa</t>
        </is>
      </c>
      <c r="E1674" s="98" t="inlineStr">
        <is>
          <t>112-33-604</t>
        </is>
      </c>
      <c r="F1674" s="49">
        <f>IF((MID(E1674,5,2))="10","ENG",IF((MID(E1674,5,2))="11","BBA",IF((MID(E1674,5,2))="12","MBA(E)",IF((MID(E1674,5,2))="14","MBA",IF((MID(E1674,5,2))="15","CSE",IF((MID(E1674,5,2))="16","CIS",IF((MID(E1674,5,2))="17","MS-MIS",IF((MID(E1674,5,2))="18","B.COM",IF((MID(E1674,5,2))="19","ETE",IF((MID(E1674,5,2))="20","CS",IF((MID(E1674,5,2))="21","MA-ENG(P)",IF((MID(E1674,5,2))="22","MA-ENG(F)",IF((MID(E1674,5,2))="23","TE",IF((MID(E1674,5,2))="24","JMC",IF((MID(E1674,5,2))="25","MS-CSE",IF((MID(E1674,5,2))="26","LLB(H)",IF((MID(E1674,5,2))="27","BRE",IF((MID(E1674,5,2))="28","MSS-JMC",IF((MID(E1674,5,2))="29","PHARMACY",IF((MID(E1674,5,2))="30","ESDM",IF((MID(E1674,5,2))="31","MS-ETE",IF((MID(E1674,5,2))="32","MS-TE",IF((MID(E1674,5,2))="33","EEE",IF((MID(E1674,5,2))="34","NFE",IF((MID(E1674,5,2))="35","SWE",IF((MID(E1674,5,2))="36","LLB(P)",IF((MID(E1674,5,2))="37","LLM(Pre)",IF((MID(E1674,5,2))="38","LLM(F)",IF((MID(E1674,5,2))="39","ICT",IF((MID(E1674,5,2))="40","MTCA",IF((MID(E1674,5,2))="41","MS-PH",IF((MID(E1674,5,2))="42","ARCH",IF((MID(E1674,5,2))="43","THM",IF((MID(E1674,5,2))="44","MS-SWE",IF((MID(E1674,5,2))="45","ENTRE",IF((MID(E1674,5,2))="46","M-PHARM",IF((MID(E1674,5,2))="47","CIVIL-ENG",0)))))))))))))))))))))))))))))))))))))</f>
        <v/>
      </c>
      <c r="G1674" s="90">
        <f>IF((LEFT(E1674,3))="063","Fall-2006",IF((LEFT(E1674,3))="071","Spring-2007",IF((LEFT(E1674,3))="072","Summer-2007",IF((LEFT(E1674,3))="073","Fall-2007",IF((LEFT(E1674,3))="081","Spring-2008",IF((LEFT(E1674,3))="082","Summer-2008",IF((LEFT(E1674,3))="083","Fall-2008",IF((LEFT(E1674,3))="091","Spring-2009",IF((LEFT(E1674,3))="092","Summer-2009",IF((LEFT(E1674,3))="093","Fall-2009",IF((LEFT(E1674,3))="101","Spring-2010",IF((LEFT(E1674,3))="102","Summer-2010",IF((LEFT(E1674,3))="103","Fall-2010",IF((LEFT(E1674,3))="111","Spring-2011",IF((LEFT(E1674,3))="112","Summer-2011",IF((LEFT(E1674,3))="113","Fall-2011",IF((LEFT(E1674,3))="121","Spring-2012",IF((LEFT(E1674,3))="122","Summer-2012",IF((LEFT(E1674,3))="123","Fall-2012",IF((LEFT(E1674,3))="131","Spring-2013",IF((LEFT(E1674,3))="132","Summer-2013",IF((LEFT(E1674,3))="133","Fall-2013",IF((LEFT(E1674,3))="141","Spring-2014",IF((LEFT(E1674,3))="142","Summer-2014",IF((LEFT(E1674,3))="143","Fall-2014",0)))))))))))))))))))))))))</f>
        <v/>
      </c>
      <c r="H1674" s="77" t="inlineStr">
        <is>
          <t>Spring-2014</t>
        </is>
      </c>
      <c r="I1674" s="77" t="inlineStr">
        <is>
          <t>Azmiry Enterprice</t>
        </is>
      </c>
      <c r="J1674" s="77" t="inlineStr">
        <is>
          <t>Quality Controller</t>
        </is>
      </c>
      <c r="K1674" s="77" t="inlineStr">
        <is>
          <t>House-56/2, road No-18, nikurya-2</t>
        </is>
      </c>
      <c r="L1674" s="77" t="inlineStr">
        <is>
          <t>Vill-Canchan, Post-Prosadpur, Thana-Manda, Naogaon</t>
        </is>
      </c>
      <c r="M1674" s="95" t="n">
        <v>1724667800</v>
      </c>
      <c r="N1674" s="77" t="inlineStr">
        <is>
          <t>gmostafa1990@gmail.com</t>
        </is>
      </c>
    </row>
    <row customHeight="1" ht="12.75" r="1675" s="161">
      <c r="A1675" s="84" t="n"/>
      <c r="B1675" s="85" t="n">
        <v>1678</v>
      </c>
      <c r="C1675" s="77" t="n"/>
      <c r="D1675" s="98" t="inlineStr">
        <is>
          <t>Munira Saila</t>
        </is>
      </c>
      <c r="E1675" s="98" t="inlineStr">
        <is>
          <t>092-19-1110</t>
        </is>
      </c>
      <c r="F1675" s="49">
        <f>IF((MID(E1675,5,2))="10","ENG",IF((MID(E1675,5,2))="11","BBA",IF((MID(E1675,5,2))="12","MBA(E)",IF((MID(E1675,5,2))="14","MBA",IF((MID(E1675,5,2))="15","CSE",IF((MID(E1675,5,2))="16","CIS",IF((MID(E1675,5,2))="17","MS-MIS",IF((MID(E1675,5,2))="18","B.COM",IF((MID(E1675,5,2))="19","ETE",IF((MID(E1675,5,2))="20","CS",IF((MID(E1675,5,2))="21","MA-ENG(P)",IF((MID(E1675,5,2))="22","MA-ENG(F)",IF((MID(E1675,5,2))="23","TE",IF((MID(E1675,5,2))="24","JMC",IF((MID(E1675,5,2))="25","MS-CSE",IF((MID(E1675,5,2))="26","LLB(H)",IF((MID(E1675,5,2))="27","BRE",IF((MID(E1675,5,2))="28","MSS-JMC",IF((MID(E1675,5,2))="29","PHARMACY",IF((MID(E1675,5,2))="30","ESDM",IF((MID(E1675,5,2))="31","MS-ETE",IF((MID(E1675,5,2))="32","MS-TE",IF((MID(E1675,5,2))="33","EEE",IF((MID(E1675,5,2))="34","NFE",IF((MID(E1675,5,2))="35","SWE",IF((MID(E1675,5,2))="36","LLB(P)",IF((MID(E1675,5,2))="37","LLM(Pre)",IF((MID(E1675,5,2))="38","LLM(F)",IF((MID(E1675,5,2))="39","ICT",IF((MID(E1675,5,2))="40","MTCA",IF((MID(E1675,5,2))="41","MS-PH",IF((MID(E1675,5,2))="42","ARCH",IF((MID(E1675,5,2))="43","THM",IF((MID(E1675,5,2))="44","MS-SWE",IF((MID(E1675,5,2))="45","ENTRE",IF((MID(E1675,5,2))="46","M-PHARM",IF((MID(E1675,5,2))="47","CIVIL-ENG",0)))))))))))))))))))))))))))))))))))))</f>
        <v/>
      </c>
      <c r="G1675" s="90">
        <f>IF((LEFT(E1675,3))="063","Fall-2006",IF((LEFT(E1675,3))="071","Spring-2007",IF((LEFT(E1675,3))="072","Summer-2007",IF((LEFT(E1675,3))="073","Fall-2007",IF((LEFT(E1675,3))="081","Spring-2008",IF((LEFT(E1675,3))="082","Summer-2008",IF((LEFT(E1675,3))="083","Fall-2008",IF((LEFT(E1675,3))="091","Spring-2009",IF((LEFT(E1675,3))="092","Summer-2009",IF((LEFT(E1675,3))="093","Fall-2009",IF((LEFT(E1675,3))="101","Spring-2010",IF((LEFT(E1675,3))="102","Summer-2010",IF((LEFT(E1675,3))="103","Fall-2010",IF((LEFT(E1675,3))="111","Spring-2011",IF((LEFT(E1675,3))="112","Summer-2011",IF((LEFT(E1675,3))="113","Fall-2011",IF((LEFT(E1675,3))="121","Spring-2012",IF((LEFT(E1675,3))="122","Summer-2012",IF((LEFT(E1675,3))="123","Fall-2012",IF((LEFT(E1675,3))="131","Spring-2013",IF((LEFT(E1675,3))="132","Summer-2013",IF((LEFT(E1675,3))="133","Fall-2013",IF((LEFT(E1675,3))="141","Spring-2014",IF((LEFT(E1675,3))="142","Summer-2014",IF((LEFT(E1675,3))="143","Fall-2014",0)))))))))))))))))))))))))</f>
        <v/>
      </c>
      <c r="H1675" s="77" t="inlineStr">
        <is>
          <t>Summer-2015</t>
        </is>
      </c>
      <c r="I1675" s="77" t="inlineStr">
        <is>
          <t>-</t>
        </is>
      </c>
      <c r="J1675" s="77" t="inlineStr">
        <is>
          <t>-</t>
        </is>
      </c>
      <c r="K1675" s="77" t="inlineStr">
        <is>
          <t>100, Monipuripara, Tejgaon, Farmgate, Dhaka-1215</t>
        </is>
      </c>
      <c r="L1675" s="77" t="inlineStr">
        <is>
          <t>-</t>
        </is>
      </c>
      <c r="M1675" s="95" t="n">
        <v>1621466341</v>
      </c>
      <c r="N1675" s="77" t="inlineStr">
        <is>
          <t>munirasaila387@gmail.com</t>
        </is>
      </c>
    </row>
    <row customHeight="1" ht="12.75" r="1676" s="161">
      <c r="A1676" s="84" t="n"/>
      <c r="B1676" s="85" t="n">
        <v>1679</v>
      </c>
      <c r="C1676" s="77" t="n"/>
      <c r="D1676" s="98" t="inlineStr">
        <is>
          <t>Md. Parvez Alam</t>
        </is>
      </c>
      <c r="E1676" s="98" t="inlineStr">
        <is>
          <t>102-33-246</t>
        </is>
      </c>
      <c r="F1676" s="49">
        <f>IF((MID(E1676,5,2))="10","ENG",IF((MID(E1676,5,2))="11","BBA",IF((MID(E1676,5,2))="12","MBA(E)",IF((MID(E1676,5,2))="14","MBA",IF((MID(E1676,5,2))="15","CSE",IF((MID(E1676,5,2))="16","CIS",IF((MID(E1676,5,2))="17","MS-MIS",IF((MID(E1676,5,2))="18","B.COM",IF((MID(E1676,5,2))="19","ETE",IF((MID(E1676,5,2))="20","CS",IF((MID(E1676,5,2))="21","MA-ENG(P)",IF((MID(E1676,5,2))="22","MA-ENG(F)",IF((MID(E1676,5,2))="23","TE",IF((MID(E1676,5,2))="24","JMC",IF((MID(E1676,5,2))="25","MS-CSE",IF((MID(E1676,5,2))="26","LLB(H)",IF((MID(E1676,5,2))="27","BRE",IF((MID(E1676,5,2))="28","MSS-JMC",IF((MID(E1676,5,2))="29","PHARMACY",IF((MID(E1676,5,2))="30","ESDM",IF((MID(E1676,5,2))="31","MS-ETE",IF((MID(E1676,5,2))="32","MS-TE",IF((MID(E1676,5,2))="33","EEE",IF((MID(E1676,5,2))="34","NFE",IF((MID(E1676,5,2))="35","SWE",IF((MID(E1676,5,2))="36","LLB(P)",IF((MID(E1676,5,2))="37","LLM(Pre)",IF((MID(E1676,5,2))="38","LLM(F)",IF((MID(E1676,5,2))="39","ICT",IF((MID(E1676,5,2))="40","MTCA",IF((MID(E1676,5,2))="41","MS-PH",IF((MID(E1676,5,2))="42","ARCH",IF((MID(E1676,5,2))="43","THM",IF((MID(E1676,5,2))="44","MS-SWE",IF((MID(E1676,5,2))="45","ENTRE",IF((MID(E1676,5,2))="46","M-PHARM",IF((MID(E1676,5,2))="47","CIVIL-ENG",0)))))))))))))))))))))))))))))))))))))</f>
        <v/>
      </c>
      <c r="G1676" s="90">
        <f>IF((LEFT(E1676,3))="063","Fall-2006",IF((LEFT(E1676,3))="071","Spring-2007",IF((LEFT(E1676,3))="072","Summer-2007",IF((LEFT(E1676,3))="073","Fall-2007",IF((LEFT(E1676,3))="081","Spring-2008",IF((LEFT(E1676,3))="082","Summer-2008",IF((LEFT(E1676,3))="083","Fall-2008",IF((LEFT(E1676,3))="091","Spring-2009",IF((LEFT(E1676,3))="092","Summer-2009",IF((LEFT(E1676,3))="093","Fall-2009",IF((LEFT(E1676,3))="101","Spring-2010",IF((LEFT(E1676,3))="102","Summer-2010",IF((LEFT(E1676,3))="103","Fall-2010",IF((LEFT(E1676,3))="111","Spring-2011",IF((LEFT(E1676,3))="112","Summer-2011",IF((LEFT(E1676,3))="113","Fall-2011",IF((LEFT(E1676,3))="121","Spring-2012",IF((LEFT(E1676,3))="122","Summer-2012",IF((LEFT(E1676,3))="123","Fall-2012",IF((LEFT(E1676,3))="131","Spring-2013",IF((LEFT(E1676,3))="132","Summer-2013",IF((LEFT(E1676,3))="133","Fall-2013",IF((LEFT(E1676,3))="141","Spring-2014",IF((LEFT(E1676,3))="142","Summer-2014",IF((LEFT(E1676,3))="143","Fall-2014",0)))))))))))))))))))))))))</f>
        <v/>
      </c>
      <c r="H1676" s="77" t="inlineStr">
        <is>
          <t>Spring-2015</t>
        </is>
      </c>
      <c r="I1676" s="77" t="inlineStr">
        <is>
          <t>-</t>
        </is>
      </c>
      <c r="J1676" s="77" t="inlineStr">
        <is>
          <t>-</t>
        </is>
      </c>
      <c r="K1676" s="77" t="inlineStr">
        <is>
          <t>23/A/1, Monipuripara, Tejgane, dhaka-1215</t>
        </is>
      </c>
      <c r="L1676" s="77" t="inlineStr">
        <is>
          <t>Vill-Bangabaria, P.O+p.O-Bera, Dis-Pabna</t>
        </is>
      </c>
      <c r="M1676" s="95" t="n">
        <v>1916846895</v>
      </c>
      <c r="N1676" s="55" t="inlineStr">
        <is>
          <t>parvez_246@diu.edu.bd</t>
        </is>
      </c>
    </row>
    <row customHeight="1" ht="12.75" r="1677" s="161">
      <c r="A1677" s="84" t="n"/>
      <c r="B1677" s="85" t="n">
        <v>1680</v>
      </c>
      <c r="C1677" s="77" t="n"/>
      <c r="D1677" s="98" t="inlineStr">
        <is>
          <t>Md. Sayeef Hasan</t>
        </is>
      </c>
      <c r="E1677" s="98" t="inlineStr">
        <is>
          <t>103-11-222</t>
        </is>
      </c>
      <c r="F1677" s="49">
        <f>IF((MID(E1677,5,2))="10","ENG",IF((MID(E1677,5,2))="11","BBA",IF((MID(E1677,5,2))="12","MBA(E)",IF((MID(E1677,5,2))="14","MBA",IF((MID(E1677,5,2))="15","CSE",IF((MID(E1677,5,2))="16","CIS",IF((MID(E1677,5,2))="17","MS-MIS",IF((MID(E1677,5,2))="18","B.COM",IF((MID(E1677,5,2))="19","ETE",IF((MID(E1677,5,2))="20","CS",IF((MID(E1677,5,2))="21","MA-ENG(P)",IF((MID(E1677,5,2))="22","MA-ENG(F)",IF((MID(E1677,5,2))="23","TE",IF((MID(E1677,5,2))="24","JMC",IF((MID(E1677,5,2))="25","MS-CSE",IF((MID(E1677,5,2))="26","LLB(H)",IF((MID(E1677,5,2))="27","BRE",IF((MID(E1677,5,2))="28","MSS-JMC",IF((MID(E1677,5,2))="29","PHARMACY",IF((MID(E1677,5,2))="30","ESDM",IF((MID(E1677,5,2))="31","MS-ETE",IF((MID(E1677,5,2))="32","MS-TE",IF((MID(E1677,5,2))="33","EEE",IF((MID(E1677,5,2))="34","NFE",IF((MID(E1677,5,2))="35","SWE",IF((MID(E1677,5,2))="36","LLB(P)",IF((MID(E1677,5,2))="37","LLM(Pre)",IF((MID(E1677,5,2))="38","LLM(F)",IF((MID(E1677,5,2))="39","ICT",IF((MID(E1677,5,2))="40","MTCA",IF((MID(E1677,5,2))="41","MS-PH",IF((MID(E1677,5,2))="42","ARCH",IF((MID(E1677,5,2))="43","THM",IF((MID(E1677,5,2))="44","MS-SWE",IF((MID(E1677,5,2))="45","ENTRE",IF((MID(E1677,5,2))="46","M-PHARM",IF((MID(E1677,5,2))="47","CIVIL-ENG",0)))))))))))))))))))))))))))))))))))))</f>
        <v/>
      </c>
      <c r="G1677" s="90">
        <f>IF((LEFT(E1677,3))="063","Fall-2006",IF((LEFT(E1677,3))="071","Spring-2007",IF((LEFT(E1677,3))="072","Summer-2007",IF((LEFT(E1677,3))="073","Fall-2007",IF((LEFT(E1677,3))="081","Spring-2008",IF((LEFT(E1677,3))="082","Summer-2008",IF((LEFT(E1677,3))="083","Fall-2008",IF((LEFT(E1677,3))="091","Spring-2009",IF((LEFT(E1677,3))="092","Summer-2009",IF((LEFT(E1677,3))="093","Fall-2009",IF((LEFT(E1677,3))="101","Spring-2010",IF((LEFT(E1677,3))="102","Summer-2010",IF((LEFT(E1677,3))="103","Fall-2010",IF((LEFT(E1677,3))="111","Spring-2011",IF((LEFT(E1677,3))="112","Summer-2011",IF((LEFT(E1677,3))="113","Fall-2011",IF((LEFT(E1677,3))="121","Spring-2012",IF((LEFT(E1677,3))="122","Summer-2012",IF((LEFT(E1677,3))="123","Fall-2012",IF((LEFT(E1677,3))="131","Spring-2013",IF((LEFT(E1677,3))="132","Summer-2013",IF((LEFT(E1677,3))="133","Fall-2013",IF((LEFT(E1677,3))="141","Spring-2014",IF((LEFT(E1677,3))="142","Summer-2014",IF((LEFT(E1677,3))="143","Fall-2014",0)))))))))))))))))))))))))</f>
        <v/>
      </c>
      <c r="H1677" s="77" t="inlineStr">
        <is>
          <t>Spring-2015</t>
        </is>
      </c>
      <c r="I1677" s="77" t="inlineStr">
        <is>
          <t>HR. Executive(Retail Management)</t>
        </is>
      </c>
      <c r="J1677" s="77" t="inlineStr">
        <is>
          <t>Sofel Telecom- Micromax Mobile Bangladesh</t>
        </is>
      </c>
      <c r="K1677" s="77" t="inlineStr">
        <is>
          <t>House-12, road-17, Sector-14, uttara, Dhaka-1230</t>
        </is>
      </c>
      <c r="L1677" s="77" t="inlineStr">
        <is>
          <t>-</t>
        </is>
      </c>
      <c r="M1677" s="95" t="n">
        <v>1679264262</v>
      </c>
      <c r="N1677" s="77" t="inlineStr">
        <is>
          <t>sayeef888@gmail.com</t>
        </is>
      </c>
    </row>
    <row customHeight="1" ht="12.75" r="1678" s="161">
      <c r="A1678" s="84" t="n"/>
      <c r="B1678" s="85" t="n">
        <v>1681</v>
      </c>
      <c r="C1678" s="77" t="n"/>
      <c r="D1678" s="98" t="inlineStr">
        <is>
          <t xml:space="preserve">M.Nurul Islam  </t>
        </is>
      </c>
      <c r="E1678" s="98" t="inlineStr">
        <is>
          <t>142-22-318</t>
        </is>
      </c>
      <c r="F1678" s="49">
        <f>IF((MID(E1678,5,2))="10","ENG",IF((MID(E1678,5,2))="11","BBA",IF((MID(E1678,5,2))="12","MBA(E)",IF((MID(E1678,5,2))="14","MBA",IF((MID(E1678,5,2))="15","CSE",IF((MID(E1678,5,2))="16","CIS",IF((MID(E1678,5,2))="17","MS-MIS",IF((MID(E1678,5,2))="18","B.COM",IF((MID(E1678,5,2))="19","ETE",IF((MID(E1678,5,2))="20","CS",IF((MID(E1678,5,2))="21","MA-ENG(P)",IF((MID(E1678,5,2))="22","MA-ENG(F)",IF((MID(E1678,5,2))="23","TE",IF((MID(E1678,5,2))="24","JMC",IF((MID(E1678,5,2))="25","MS-CSE",IF((MID(E1678,5,2))="26","LLB(H)",IF((MID(E1678,5,2))="27","BRE",IF((MID(E1678,5,2))="28","MSS-JMC",IF((MID(E1678,5,2))="29","PHARMACY",IF((MID(E1678,5,2))="30","ESDM",IF((MID(E1678,5,2))="31","MS-ETE",IF((MID(E1678,5,2))="32","MS-TE",IF((MID(E1678,5,2))="33","EEE",IF((MID(E1678,5,2))="34","NFE",IF((MID(E1678,5,2))="35","SWE",IF((MID(E1678,5,2))="36","LLB(P)",IF((MID(E1678,5,2))="37","LLM(Pre)",IF((MID(E1678,5,2))="38","LLM(F)",IF((MID(E1678,5,2))="39","ICT",IF((MID(E1678,5,2))="40","MTCA",IF((MID(E1678,5,2))="41","MS-PH",IF((MID(E1678,5,2))="42","ARCH",IF((MID(E1678,5,2))="43","THM",IF((MID(E1678,5,2))="44","MS-SWE",IF((MID(E1678,5,2))="45","ENTRE",IF((MID(E1678,5,2))="46","M-PHARM",IF((MID(E1678,5,2))="47","CIVIL-ENG",0)))))))))))))))))))))))))))))))))))))</f>
        <v/>
      </c>
      <c r="G1678" s="90">
        <f>IF((LEFT(E1678,3))="063","Fall-2006",IF((LEFT(E1678,3))="071","Spring-2007",IF((LEFT(E1678,3))="072","Summer-2007",IF((LEFT(E1678,3))="073","Fall-2007",IF((LEFT(E1678,3))="081","Spring-2008",IF((LEFT(E1678,3))="082","Summer-2008",IF((LEFT(E1678,3))="083","Fall-2008",IF((LEFT(E1678,3))="091","Spring-2009",IF((LEFT(E1678,3))="092","Summer-2009",IF((LEFT(E1678,3))="093","Fall-2009",IF((LEFT(E1678,3))="101","Spring-2010",IF((LEFT(E1678,3))="102","Summer-2010",IF((LEFT(E1678,3))="103","Fall-2010",IF((LEFT(E1678,3))="111","Spring-2011",IF((LEFT(E1678,3))="112","Summer-2011",IF((LEFT(E1678,3))="113","Fall-2011",IF((LEFT(E1678,3))="121","Spring-2012",IF((LEFT(E1678,3))="122","Summer-2012",IF((LEFT(E1678,3))="123","Fall-2012",IF((LEFT(E1678,3))="131","Spring-2013",IF((LEFT(E1678,3))="132","Summer-2013",IF((LEFT(E1678,3))="133","Fall-2013",IF((LEFT(E1678,3))="141","Spring-2014",IF((LEFT(E1678,3))="142","Summer-2014",IF((LEFT(E1678,3))="143","Fall-2014",0)))))))))))))))))))))))))</f>
        <v/>
      </c>
      <c r="H1678" s="77" t="inlineStr">
        <is>
          <t>-</t>
        </is>
      </c>
      <c r="I1678" s="77" t="inlineStr">
        <is>
          <t>-</t>
        </is>
      </c>
      <c r="J1678" s="77" t="inlineStr">
        <is>
          <t>-</t>
        </is>
      </c>
      <c r="K1678" s="77" t="inlineStr">
        <is>
          <t>Rohanpur, Rahmatpara Gomostapur, Chapainawabganj</t>
        </is>
      </c>
      <c r="L1678" s="77" t="inlineStr">
        <is>
          <t>Rohanpur, Rahmatpara Gomostapur, Chapainawabganj</t>
        </is>
      </c>
      <c r="M1678" s="95" t="n">
        <v>1782599715</v>
      </c>
      <c r="N1678" s="77" t="inlineStr">
        <is>
          <t>-</t>
        </is>
      </c>
    </row>
    <row customHeight="1" ht="12.75" r="1679" s="161">
      <c r="A1679" s="84" t="n"/>
      <c r="B1679" s="85" t="n">
        <v>1682</v>
      </c>
      <c r="C1679" s="77" t="n"/>
      <c r="D1679" s="98" t="inlineStr">
        <is>
          <t>Shamsun Nahar</t>
        </is>
      </c>
      <c r="E1679" s="98" t="inlineStr">
        <is>
          <t>103-33-332</t>
        </is>
      </c>
      <c r="F1679" s="49">
        <f>IF((MID(E1679,5,2))="10","ENG",IF((MID(E1679,5,2))="11","BBA",IF((MID(E1679,5,2))="12","MBA(E)",IF((MID(E1679,5,2))="14","MBA",IF((MID(E1679,5,2))="15","CSE",IF((MID(E1679,5,2))="16","CIS",IF((MID(E1679,5,2))="17","MS-MIS",IF((MID(E1679,5,2))="18","B.COM",IF((MID(E1679,5,2))="19","ETE",IF((MID(E1679,5,2))="20","CS",IF((MID(E1679,5,2))="21","MA-ENG(P)",IF((MID(E1679,5,2))="22","MA-ENG(F)",IF((MID(E1679,5,2))="23","TE",IF((MID(E1679,5,2))="24","JMC",IF((MID(E1679,5,2))="25","MS-CSE",IF((MID(E1679,5,2))="26","LLB(H)",IF((MID(E1679,5,2))="27","BRE",IF((MID(E1679,5,2))="28","MSS-JMC",IF((MID(E1679,5,2))="29","PHARMACY",IF((MID(E1679,5,2))="30","ESDM",IF((MID(E1679,5,2))="31","MS-ETE",IF((MID(E1679,5,2))="32","MS-TE",IF((MID(E1679,5,2))="33","EEE",IF((MID(E1679,5,2))="34","NFE",IF((MID(E1679,5,2))="35","SWE",IF((MID(E1679,5,2))="36","LLB(P)",IF((MID(E1679,5,2))="37","LLM(Pre)",IF((MID(E1679,5,2))="38","LLM(F)",IF((MID(E1679,5,2))="39","ICT",IF((MID(E1679,5,2))="40","MTCA",IF((MID(E1679,5,2))="41","MS-PH",IF((MID(E1679,5,2))="42","ARCH",IF((MID(E1679,5,2))="43","THM",IF((MID(E1679,5,2))="44","MS-SWE",IF((MID(E1679,5,2))="45","ENTRE",IF((MID(E1679,5,2))="46","M-PHARM",IF((MID(E1679,5,2))="47","CIVIL-ENG",0)))))))))))))))))))))))))))))))))))))</f>
        <v/>
      </c>
      <c r="G1679" s="90">
        <f>IF((LEFT(E1679,3))="063","Fall-2006",IF((LEFT(E1679,3))="071","Spring-2007",IF((LEFT(E1679,3))="072","Summer-2007",IF((LEFT(E1679,3))="073","Fall-2007",IF((LEFT(E1679,3))="081","Spring-2008",IF((LEFT(E1679,3))="082","Summer-2008",IF((LEFT(E1679,3))="083","Fall-2008",IF((LEFT(E1679,3))="091","Spring-2009",IF((LEFT(E1679,3))="092","Summer-2009",IF((LEFT(E1679,3))="093","Fall-2009",IF((LEFT(E1679,3))="101","Spring-2010",IF((LEFT(E1679,3))="102","Summer-2010",IF((LEFT(E1679,3))="103","Fall-2010",IF((LEFT(E1679,3))="111","Spring-2011",IF((LEFT(E1679,3))="112","Summer-2011",IF((LEFT(E1679,3))="113","Fall-2011",IF((LEFT(E1679,3))="121","Spring-2012",IF((LEFT(E1679,3))="122","Summer-2012",IF((LEFT(E1679,3))="123","Fall-2012",IF((LEFT(E1679,3))="131","Spring-2013",IF((LEFT(E1679,3))="132","Summer-2013",IF((LEFT(E1679,3))="133","Fall-2013",IF((LEFT(E1679,3))="141","Spring-2014",IF((LEFT(E1679,3))="142","Summer-2014",IF((LEFT(E1679,3))="143","Fall-2014",0)))))))))))))))))))))))))</f>
        <v/>
      </c>
      <c r="H1679" s="77" t="inlineStr">
        <is>
          <t>Spring-2014</t>
        </is>
      </c>
      <c r="I1679" s="77" t="inlineStr">
        <is>
          <t>-</t>
        </is>
      </c>
      <c r="J1679" s="77" t="inlineStr">
        <is>
          <t>-</t>
        </is>
      </c>
      <c r="K1679" s="77" t="inlineStr">
        <is>
          <t>Nibedika Hostel-57/A, Monipuri Para</t>
        </is>
      </c>
      <c r="L1679" s="77" t="inlineStr">
        <is>
          <t>B.S Dandi Charbhadrasan Faridpur</t>
        </is>
      </c>
      <c r="M1679" s="95" t="n">
        <v>1684412399</v>
      </c>
      <c r="N1679" s="77" t="inlineStr">
        <is>
          <t>nahar_332@diu.edu.bd</t>
        </is>
      </c>
    </row>
    <row customHeight="1" ht="12.75" r="1680" s="161">
      <c r="A1680" s="84" t="n"/>
      <c r="B1680" s="85" t="n">
        <v>1683</v>
      </c>
      <c r="C1680" s="77" t="n"/>
      <c r="D1680" s="98" t="inlineStr">
        <is>
          <t>Md. Ismile Bakth Ansary</t>
        </is>
      </c>
      <c r="E1680" s="98" t="inlineStr">
        <is>
          <t>111-33-427</t>
        </is>
      </c>
      <c r="F1680" s="49">
        <f>IF((MID(E1680,5,2))="10","ENG",IF((MID(E1680,5,2))="11","BBA",IF((MID(E1680,5,2))="12","MBA(E)",IF((MID(E1680,5,2))="14","MBA",IF((MID(E1680,5,2))="15","CSE",IF((MID(E1680,5,2))="16","CIS",IF((MID(E1680,5,2))="17","MS-MIS",IF((MID(E1680,5,2))="18","B.COM",IF((MID(E1680,5,2))="19","ETE",IF((MID(E1680,5,2))="20","CS",IF((MID(E1680,5,2))="21","MA-ENG(P)",IF((MID(E1680,5,2))="22","MA-ENG(F)",IF((MID(E1680,5,2))="23","TE",IF((MID(E1680,5,2))="24","JMC",IF((MID(E1680,5,2))="25","MS-CSE",IF((MID(E1680,5,2))="26","LLB(H)",IF((MID(E1680,5,2))="27","BRE",IF((MID(E1680,5,2))="28","MSS-JMC",IF((MID(E1680,5,2))="29","PHARMACY",IF((MID(E1680,5,2))="30","ESDM",IF((MID(E1680,5,2))="31","MS-ETE",IF((MID(E1680,5,2))="32","MS-TE",IF((MID(E1680,5,2))="33","EEE",IF((MID(E1680,5,2))="34","NFE",IF((MID(E1680,5,2))="35","SWE",IF((MID(E1680,5,2))="36","LLB(P)",IF((MID(E1680,5,2))="37","LLM(Pre)",IF((MID(E1680,5,2))="38","LLM(F)",IF((MID(E1680,5,2))="39","ICT",IF((MID(E1680,5,2))="40","MTCA",IF((MID(E1680,5,2))="41","MS-PH",IF((MID(E1680,5,2))="42","ARCH",IF((MID(E1680,5,2))="43","THM",IF((MID(E1680,5,2))="44","MS-SWE",IF((MID(E1680,5,2))="45","ENTRE",IF((MID(E1680,5,2))="46","M-PHARM",IF((MID(E1680,5,2))="47","CIVIL-ENG",0)))))))))))))))))))))))))))))))))))))</f>
        <v/>
      </c>
      <c r="G1680" s="90">
        <f>IF((LEFT(E1680,3))="063","Fall-2006",IF((LEFT(E1680,3))="071","Spring-2007",IF((LEFT(E1680,3))="072","Summer-2007",IF((LEFT(E1680,3))="073","Fall-2007",IF((LEFT(E1680,3))="081","Spring-2008",IF((LEFT(E1680,3))="082","Summer-2008",IF((LEFT(E1680,3))="083","Fall-2008",IF((LEFT(E1680,3))="091","Spring-2009",IF((LEFT(E1680,3))="092","Summer-2009",IF((LEFT(E1680,3))="093","Fall-2009",IF((LEFT(E1680,3))="101","Spring-2010",IF((LEFT(E1680,3))="102","Summer-2010",IF((LEFT(E1680,3))="103","Fall-2010",IF((LEFT(E1680,3))="111","Spring-2011",IF((LEFT(E1680,3))="112","Summer-2011",IF((LEFT(E1680,3))="113","Fall-2011",IF((LEFT(E1680,3))="121","Spring-2012",IF((LEFT(E1680,3))="122","Summer-2012",IF((LEFT(E1680,3))="123","Fall-2012",IF((LEFT(E1680,3))="131","Spring-2013",IF((LEFT(E1680,3))="132","Summer-2013",IF((LEFT(E1680,3))="133","Fall-2013",IF((LEFT(E1680,3))="141","Spring-2014",IF((LEFT(E1680,3))="142","Summer-2014",IF((LEFT(E1680,3))="143","Fall-2014",0)))))))))))))))))))))))))</f>
        <v/>
      </c>
      <c r="H1680" s="77" t="inlineStr">
        <is>
          <t>Spring-2015</t>
        </is>
      </c>
      <c r="I1680" s="77" t="inlineStr">
        <is>
          <t>Sagufta Group</t>
        </is>
      </c>
      <c r="J1680" s="77" t="inlineStr">
        <is>
          <t>IT Officer</t>
        </is>
      </c>
      <c r="K1680" s="77" t="inlineStr">
        <is>
          <t>110/b, Middle pirarbug, Mirpur-1216</t>
        </is>
      </c>
      <c r="L1680" s="77" t="inlineStr">
        <is>
          <t>126/1, North Kolimabad Moulvibazar-3200</t>
        </is>
      </c>
      <c r="M1680" s="95" t="n">
        <v>1723882570</v>
      </c>
      <c r="N1680" s="55" t="inlineStr">
        <is>
          <t>ansary33-427@diu.edu.bd</t>
        </is>
      </c>
    </row>
    <row customHeight="1" ht="12.75" r="1681" s="161">
      <c r="A1681" s="84" t="n"/>
      <c r="B1681" s="85" t="n">
        <v>1684</v>
      </c>
      <c r="C1681" s="77" t="n"/>
      <c r="D1681" s="98" t="inlineStr">
        <is>
          <t>Riad Ahmed</t>
        </is>
      </c>
      <c r="E1681" s="98" t="inlineStr">
        <is>
          <t>101-33-178</t>
        </is>
      </c>
      <c r="F1681" s="49">
        <f>IF((MID(E1681,5,2))="10","ENG",IF((MID(E1681,5,2))="11","BBA",IF((MID(E1681,5,2))="12","MBA(E)",IF((MID(E1681,5,2))="14","MBA",IF((MID(E1681,5,2))="15","CSE",IF((MID(E1681,5,2))="16","CIS",IF((MID(E1681,5,2))="17","MS-MIS",IF((MID(E1681,5,2))="18","B.COM",IF((MID(E1681,5,2))="19","ETE",IF((MID(E1681,5,2))="20","CS",IF((MID(E1681,5,2))="21","MA-ENG(P)",IF((MID(E1681,5,2))="22","MA-ENG(F)",IF((MID(E1681,5,2))="23","TE",IF((MID(E1681,5,2))="24","JMC",IF((MID(E1681,5,2))="25","MS-CSE",IF((MID(E1681,5,2))="26","LLB(H)",IF((MID(E1681,5,2))="27","BRE",IF((MID(E1681,5,2))="28","MSS-JMC",IF((MID(E1681,5,2))="29","PHARMACY",IF((MID(E1681,5,2))="30","ESDM",IF((MID(E1681,5,2))="31","MS-ETE",IF((MID(E1681,5,2))="32","MS-TE",IF((MID(E1681,5,2))="33","EEE",IF((MID(E1681,5,2))="34","NFE",IF((MID(E1681,5,2))="35","SWE",IF((MID(E1681,5,2))="36","LLB(P)",IF((MID(E1681,5,2))="37","LLM(Pre)",IF((MID(E1681,5,2))="38","LLM(F)",IF((MID(E1681,5,2))="39","ICT",IF((MID(E1681,5,2))="40","MTCA",IF((MID(E1681,5,2))="41","MS-PH",IF((MID(E1681,5,2))="42","ARCH",IF((MID(E1681,5,2))="43","THM",IF((MID(E1681,5,2))="44","MS-SWE",IF((MID(E1681,5,2))="45","ENTRE",IF((MID(E1681,5,2))="46","M-PHARM",IF((MID(E1681,5,2))="47","CIVIL-ENG",0)))))))))))))))))))))))))))))))))))))</f>
        <v/>
      </c>
      <c r="G1681" s="90">
        <f>IF((LEFT(E1681,3))="063","Fall-2006",IF((LEFT(E1681,3))="071","Spring-2007",IF((LEFT(E1681,3))="072","Summer-2007",IF((LEFT(E1681,3))="073","Fall-2007",IF((LEFT(E1681,3))="081","Spring-2008",IF((LEFT(E1681,3))="082","Summer-2008",IF((LEFT(E1681,3))="083","Fall-2008",IF((LEFT(E1681,3))="091","Spring-2009",IF((LEFT(E1681,3))="092","Summer-2009",IF((LEFT(E1681,3))="093","Fall-2009",IF((LEFT(E1681,3))="101","Spring-2010",IF((LEFT(E1681,3))="102","Summer-2010",IF((LEFT(E1681,3))="103","Fall-2010",IF((LEFT(E1681,3))="111","Spring-2011",IF((LEFT(E1681,3))="112","Summer-2011",IF((LEFT(E1681,3))="113","Fall-2011",IF((LEFT(E1681,3))="121","Spring-2012",IF((LEFT(E1681,3))="122","Summer-2012",IF((LEFT(E1681,3))="123","Fall-2012",IF((LEFT(E1681,3))="131","Spring-2013",IF((LEFT(E1681,3))="132","Summer-2013",IF((LEFT(E1681,3))="133","Fall-2013",IF((LEFT(E1681,3))="141","Spring-2014",IF((LEFT(E1681,3))="142","Summer-2014",IF((LEFT(E1681,3))="143","Fall-2014",0)))))))))))))))))))))))))</f>
        <v/>
      </c>
      <c r="H1681" s="77" t="inlineStr">
        <is>
          <t>Summer-2014</t>
        </is>
      </c>
      <c r="I1681" s="77" t="inlineStr">
        <is>
          <t>Asst. engineer (optical Fiber)</t>
        </is>
      </c>
      <c r="J1681" s="77" t="inlineStr">
        <is>
          <t>Brothers Constraction</t>
        </is>
      </c>
      <c r="K1681" s="77" t="inlineStr">
        <is>
          <t>Dhobaura, Mymensingh</t>
        </is>
      </c>
      <c r="L1681" s="77" t="inlineStr">
        <is>
          <t>Dhobaura, Mymensingh</t>
        </is>
      </c>
      <c r="M1681" s="95" t="n">
        <v>1719985099</v>
      </c>
      <c r="N1681" s="55" t="inlineStr">
        <is>
          <t>jinan.raid@gmail.com</t>
        </is>
      </c>
    </row>
    <row customHeight="1" ht="12.75" r="1682" s="161">
      <c r="A1682" s="84" t="n"/>
      <c r="B1682" s="85" t="n">
        <v>1685</v>
      </c>
      <c r="C1682" s="77" t="n"/>
      <c r="D1682" s="98" t="inlineStr">
        <is>
          <t xml:space="preserve">Subod Chandra Roy  </t>
        </is>
      </c>
      <c r="E1682" s="98" t="inlineStr">
        <is>
          <t>111-10-675</t>
        </is>
      </c>
      <c r="F1682" s="49">
        <f>IF((MID(E1682,5,2))="10","ENG",IF((MID(E1682,5,2))="11","BBA",IF((MID(E1682,5,2))="12","MBA(E)",IF((MID(E1682,5,2))="14","MBA",IF((MID(E1682,5,2))="15","CSE",IF((MID(E1682,5,2))="16","CIS",IF((MID(E1682,5,2))="17","MS-MIS",IF((MID(E1682,5,2))="18","B.COM",IF((MID(E1682,5,2))="19","ETE",IF((MID(E1682,5,2))="20","CS",IF((MID(E1682,5,2))="21","MA-ENG(P)",IF((MID(E1682,5,2))="22","MA-ENG(F)",IF((MID(E1682,5,2))="23","TE",IF((MID(E1682,5,2))="24","JMC",IF((MID(E1682,5,2))="25","MS-CSE",IF((MID(E1682,5,2))="26","LLB(H)",IF((MID(E1682,5,2))="27","BRE",IF((MID(E1682,5,2))="28","MSS-JMC",IF((MID(E1682,5,2))="29","PHARMACY",IF((MID(E1682,5,2))="30","ESDM",IF((MID(E1682,5,2))="31","MS-ETE",IF((MID(E1682,5,2))="32","MS-TE",IF((MID(E1682,5,2))="33","EEE",IF((MID(E1682,5,2))="34","NFE",IF((MID(E1682,5,2))="35","SWE",IF((MID(E1682,5,2))="36","LLB(P)",IF((MID(E1682,5,2))="37","LLM(Pre)",IF((MID(E1682,5,2))="38","LLM(F)",IF((MID(E1682,5,2))="39","ICT",IF((MID(E1682,5,2))="40","MTCA",IF((MID(E1682,5,2))="41","MS-PH",IF((MID(E1682,5,2))="42","ARCH",IF((MID(E1682,5,2))="43","THM",IF((MID(E1682,5,2))="44","MS-SWE",IF((MID(E1682,5,2))="45","ENTRE",IF((MID(E1682,5,2))="46","M-PHARM",IF((MID(E1682,5,2))="47","CIVIL-ENG",0)))))))))))))))))))))))))))))))))))))</f>
        <v/>
      </c>
      <c r="G1682" s="90">
        <f>IF((LEFT(E1682,3))="063","Fall-2006",IF((LEFT(E1682,3))="071","Spring-2007",IF((LEFT(E1682,3))="072","Summer-2007",IF((LEFT(E1682,3))="073","Fall-2007",IF((LEFT(E1682,3))="081","Spring-2008",IF((LEFT(E1682,3))="082","Summer-2008",IF((LEFT(E1682,3))="083","Fall-2008",IF((LEFT(E1682,3))="091","Spring-2009",IF((LEFT(E1682,3))="092","Summer-2009",IF((LEFT(E1682,3))="093","Fall-2009",IF((LEFT(E1682,3))="101","Spring-2010",IF((LEFT(E1682,3))="102","Summer-2010",IF((LEFT(E1682,3))="103","Fall-2010",IF((LEFT(E1682,3))="111","Spring-2011",IF((LEFT(E1682,3))="112","Summer-2011",IF((LEFT(E1682,3))="113","Fall-2011",IF((LEFT(E1682,3))="121","Spring-2012",IF((LEFT(E1682,3))="122","Summer-2012",IF((LEFT(E1682,3))="123","Fall-2012",IF((LEFT(E1682,3))="131","Spring-2013",IF((LEFT(E1682,3))="132","Summer-2013",IF((LEFT(E1682,3))="133","Fall-2013",IF((LEFT(E1682,3))="141","Spring-2014",IF((LEFT(E1682,3))="142","Summer-2014",IF((LEFT(E1682,3))="143","Fall-2014",0)))))))))))))))))))))))))</f>
        <v/>
      </c>
      <c r="H1682" s="77" t="inlineStr">
        <is>
          <t>Spring-2015</t>
        </is>
      </c>
      <c r="I1682" s="77" t="inlineStr">
        <is>
          <t>-</t>
        </is>
      </c>
      <c r="J1682" s="77" t="inlineStr">
        <is>
          <t>-</t>
        </is>
      </c>
      <c r="K1682" s="77" t="inlineStr">
        <is>
          <t>9/4c, Ring road, Shyamoli mohammadpur, Dhaka</t>
        </is>
      </c>
      <c r="L1682" s="77" t="inlineStr">
        <is>
          <t>Vill-Loskorpara, Post- Amtola Kazipara, Thana-Boda, Dis-Panchagarh</t>
        </is>
      </c>
      <c r="M1682" s="95" t="n">
        <v>1728317656</v>
      </c>
      <c r="N1682" s="77" t="inlineStr">
        <is>
          <t>subod10-675@diu.edu.bd</t>
        </is>
      </c>
    </row>
    <row customHeight="1" ht="12.75" r="1683" s="161">
      <c r="A1683" s="84" t="n"/>
      <c r="B1683" s="85" t="n">
        <v>1686</v>
      </c>
      <c r="C1683" s="77" t="n"/>
      <c r="D1683" s="98" t="inlineStr">
        <is>
          <t xml:space="preserve">Md. Rasel Hossain </t>
        </is>
      </c>
      <c r="E1683" s="98" t="inlineStr">
        <is>
          <t>091-26-009</t>
        </is>
      </c>
      <c r="F1683" s="49">
        <f>IF((MID(E1683,5,2))="10","ENG",IF((MID(E1683,5,2))="11","BBA",IF((MID(E1683,5,2))="12","MBA(E)",IF((MID(E1683,5,2))="14","MBA",IF((MID(E1683,5,2))="15","CSE",IF((MID(E1683,5,2))="16","CIS",IF((MID(E1683,5,2))="17","MS-MIS",IF((MID(E1683,5,2))="18","B.COM",IF((MID(E1683,5,2))="19","ETE",IF((MID(E1683,5,2))="20","CS",IF((MID(E1683,5,2))="21","MA-ENG(P)",IF((MID(E1683,5,2))="22","MA-ENG(F)",IF((MID(E1683,5,2))="23","TE",IF((MID(E1683,5,2))="24","JMC",IF((MID(E1683,5,2))="25","MS-CSE",IF((MID(E1683,5,2))="26","LLB(H)",IF((MID(E1683,5,2))="27","BRE",IF((MID(E1683,5,2))="28","MSS-JMC",IF((MID(E1683,5,2))="29","PHARMACY",IF((MID(E1683,5,2))="30","ESDM",IF((MID(E1683,5,2))="31","MS-ETE",IF((MID(E1683,5,2))="32","MS-TE",IF((MID(E1683,5,2))="33","EEE",IF((MID(E1683,5,2))="34","NFE",IF((MID(E1683,5,2))="35","SWE",IF((MID(E1683,5,2))="36","LLB(P)",IF((MID(E1683,5,2))="37","LLM(Pre)",IF((MID(E1683,5,2))="38","LLM(F)",IF((MID(E1683,5,2))="39","ICT",IF((MID(E1683,5,2))="40","MTCA",IF((MID(E1683,5,2))="41","MS-PH",IF((MID(E1683,5,2))="42","ARCH",IF((MID(E1683,5,2))="43","THM",IF((MID(E1683,5,2))="44","MS-SWE",IF((MID(E1683,5,2))="45","ENTRE",IF((MID(E1683,5,2))="46","M-PHARM",IF((MID(E1683,5,2))="47","CIVIL-ENG",0)))))))))))))))))))))))))))))))))))))</f>
        <v/>
      </c>
      <c r="G1683" s="90">
        <f>IF((LEFT(E1683,3))="063","Fall-2006",IF((LEFT(E1683,3))="071","Spring-2007",IF((LEFT(E1683,3))="072","Summer-2007",IF((LEFT(E1683,3))="073","Fall-2007",IF((LEFT(E1683,3))="081","Spring-2008",IF((LEFT(E1683,3))="082","Summer-2008",IF((LEFT(E1683,3))="083","Fall-2008",IF((LEFT(E1683,3))="091","Spring-2009",IF((LEFT(E1683,3))="092","Summer-2009",IF((LEFT(E1683,3))="093","Fall-2009",IF((LEFT(E1683,3))="101","Spring-2010",IF((LEFT(E1683,3))="102","Summer-2010",IF((LEFT(E1683,3))="103","Fall-2010",IF((LEFT(E1683,3))="111","Spring-2011",IF((LEFT(E1683,3))="112","Summer-2011",IF((LEFT(E1683,3))="113","Fall-2011",IF((LEFT(E1683,3))="121","Spring-2012",IF((LEFT(E1683,3))="122","Summer-2012",IF((LEFT(E1683,3))="123","Fall-2012",IF((LEFT(E1683,3))="131","Spring-2013",IF((LEFT(E1683,3))="132","Summer-2013",IF((LEFT(E1683,3))="133","Fall-2013",IF((LEFT(E1683,3))="141","Spring-2014",IF((LEFT(E1683,3))="142","Summer-2014",IF((LEFT(E1683,3))="143","Fall-2014",0)))))))))))))))))))))))))</f>
        <v/>
      </c>
      <c r="H1683" s="77" t="inlineStr">
        <is>
          <t>Summer-20015</t>
        </is>
      </c>
      <c r="I1683" s="77" t="inlineStr">
        <is>
          <t>-</t>
        </is>
      </c>
      <c r="J1683" s="77" t="inlineStr">
        <is>
          <t>-</t>
        </is>
      </c>
      <c r="K1683" s="77" t="inlineStr">
        <is>
          <t>West Rajabazar, 57.</t>
        </is>
      </c>
      <c r="L1683" s="77" t="inlineStr">
        <is>
          <t>Shatravook, Shreenagar, Munsigong.</t>
        </is>
      </c>
      <c r="M1683" s="101" t="n">
        <v>1788662510</v>
      </c>
      <c r="N1683" s="55" t="inlineStr">
        <is>
          <t>hossain009@diu.edu.bd</t>
        </is>
      </c>
    </row>
    <row customHeight="1" ht="12.75" r="1684" s="161">
      <c r="A1684" s="84" t="n"/>
      <c r="B1684" s="85" t="n">
        <v>1687</v>
      </c>
      <c r="C1684" s="77" t="n"/>
      <c r="D1684" s="98" t="inlineStr">
        <is>
          <t>Md. Ebnul Forhad</t>
        </is>
      </c>
      <c r="E1684" s="98" t="inlineStr">
        <is>
          <t>112-15-1471</t>
        </is>
      </c>
      <c r="F1684" s="49">
        <f>IF((MID(E1684,5,2))="10","ENG",IF((MID(E1684,5,2))="11","BBA",IF((MID(E1684,5,2))="12","MBA(E)",IF((MID(E1684,5,2))="14","MBA",IF((MID(E1684,5,2))="15","CSE",IF((MID(E1684,5,2))="16","CIS",IF((MID(E1684,5,2))="17","MS-MIS",IF((MID(E1684,5,2))="18","B.COM",IF((MID(E1684,5,2))="19","ETE",IF((MID(E1684,5,2))="20","CS",IF((MID(E1684,5,2))="21","MA-ENG(P)",IF((MID(E1684,5,2))="22","MA-ENG(F)",IF((MID(E1684,5,2))="23","TE",IF((MID(E1684,5,2))="24","JMC",IF((MID(E1684,5,2))="25","MS-CSE",IF((MID(E1684,5,2))="26","LLB(H)",IF((MID(E1684,5,2))="27","BRE",IF((MID(E1684,5,2))="28","MSS-JMC",IF((MID(E1684,5,2))="29","PHARMACY",IF((MID(E1684,5,2))="30","ESDM",IF((MID(E1684,5,2))="31","MS-ETE",IF((MID(E1684,5,2))="32","MS-TE",IF((MID(E1684,5,2))="33","EEE",IF((MID(E1684,5,2))="34","NFE",IF((MID(E1684,5,2))="35","SWE",IF((MID(E1684,5,2))="36","LLB(P)",IF((MID(E1684,5,2))="37","LLM(Pre)",IF((MID(E1684,5,2))="38","LLM(F)",IF((MID(E1684,5,2))="39","ICT",IF((MID(E1684,5,2))="40","MTCA",IF((MID(E1684,5,2))="41","MS-PH",IF((MID(E1684,5,2))="42","ARCH",IF((MID(E1684,5,2))="43","THM",IF((MID(E1684,5,2))="44","MS-SWE",IF((MID(E1684,5,2))="45","ENTRE",IF((MID(E1684,5,2))="46","M-PHARM",IF((MID(E1684,5,2))="47","CIVIL-ENG",0)))))))))))))))))))))))))))))))))))))</f>
        <v/>
      </c>
      <c r="G1684" s="90">
        <f>IF((LEFT(E1684,3))="063","Fall-2006",IF((LEFT(E1684,3))="071","Spring-2007",IF((LEFT(E1684,3))="072","Summer-2007",IF((LEFT(E1684,3))="073","Fall-2007",IF((LEFT(E1684,3))="081","Spring-2008",IF((LEFT(E1684,3))="082","Summer-2008",IF((LEFT(E1684,3))="083","Fall-2008",IF((LEFT(E1684,3))="091","Spring-2009",IF((LEFT(E1684,3))="092","Summer-2009",IF((LEFT(E1684,3))="093","Fall-2009",IF((LEFT(E1684,3))="101","Spring-2010",IF((LEFT(E1684,3))="102","Summer-2010",IF((LEFT(E1684,3))="103","Fall-2010",IF((LEFT(E1684,3))="111","Spring-2011",IF((LEFT(E1684,3))="112","Summer-2011",IF((LEFT(E1684,3))="113","Fall-2011",IF((LEFT(E1684,3))="121","Spring-2012",IF((LEFT(E1684,3))="122","Summer-2012",IF((LEFT(E1684,3))="123","Fall-2012",IF((LEFT(E1684,3))="131","Spring-2013",IF((LEFT(E1684,3))="132","Summer-2013",IF((LEFT(E1684,3))="133","Fall-2013",IF((LEFT(E1684,3))="141","Spring-2014",IF((LEFT(E1684,3))="142","Summer-2014",IF((LEFT(E1684,3))="143","Fall-2014",0)))))))))))))))))))))))))</f>
        <v/>
      </c>
      <c r="H1684" s="77" t="inlineStr">
        <is>
          <t>Spring-2014</t>
        </is>
      </c>
      <c r="I1684" s="77" t="inlineStr">
        <is>
          <t>Network Operation Center, Citycell.</t>
        </is>
      </c>
      <c r="J1684" s="77" t="inlineStr">
        <is>
          <t>Technical Officer</t>
        </is>
      </c>
      <c r="K1684" s="77" t="inlineStr">
        <is>
          <t>Kashem Biraz, 6th Floor, 12/12, Road No-01, Bonoful Housing, Kallyanpur, Dhaka.</t>
        </is>
      </c>
      <c r="L1684" s="77" t="inlineStr">
        <is>
          <t>Begum Vill, 35, Notun Pathanpara, Chapai Nawabgonj.</t>
        </is>
      </c>
      <c r="M1684" s="101" t="n">
        <v>1727664572</v>
      </c>
      <c r="N1684" s="77" t="inlineStr">
        <is>
          <t>ebnul019@gmail.com</t>
        </is>
      </c>
    </row>
    <row customHeight="1" ht="12.75" r="1685" s="161">
      <c r="A1685" s="84" t="n"/>
      <c r="B1685" s="85" t="n">
        <v>1688</v>
      </c>
      <c r="C1685" s="77" t="n"/>
      <c r="D1685" s="98" t="inlineStr">
        <is>
          <t xml:space="preserve">Tanjery Sultana  </t>
        </is>
      </c>
      <c r="E1685" s="98" t="inlineStr">
        <is>
          <t>112-10-715</t>
        </is>
      </c>
      <c r="F1685" s="49">
        <f>IF((MID(E1685,5,2))="10","ENG",IF((MID(E1685,5,2))="11","BBA",IF((MID(E1685,5,2))="12","MBA(E)",IF((MID(E1685,5,2))="14","MBA",IF((MID(E1685,5,2))="15","CSE",IF((MID(E1685,5,2))="16","CIS",IF((MID(E1685,5,2))="17","MS-MIS",IF((MID(E1685,5,2))="18","B.COM",IF((MID(E1685,5,2))="19","ETE",IF((MID(E1685,5,2))="20","CS",IF((MID(E1685,5,2))="21","MA-ENG(P)",IF((MID(E1685,5,2))="22","MA-ENG(F)",IF((MID(E1685,5,2))="23","TE",IF((MID(E1685,5,2))="24","JMC",IF((MID(E1685,5,2))="25","MS-CSE",IF((MID(E1685,5,2))="26","LLB(H)",IF((MID(E1685,5,2))="27","BRE",IF((MID(E1685,5,2))="28","MSS-JMC",IF((MID(E1685,5,2))="29","PHARMACY",IF((MID(E1685,5,2))="30","ESDM",IF((MID(E1685,5,2))="31","MS-ETE",IF((MID(E1685,5,2))="32","MS-TE",IF((MID(E1685,5,2))="33","EEE",IF((MID(E1685,5,2))="34","NFE",IF((MID(E1685,5,2))="35","SWE",IF((MID(E1685,5,2))="36","LLB(P)",IF((MID(E1685,5,2))="37","LLM(Pre)",IF((MID(E1685,5,2))="38","LLM(F)",IF((MID(E1685,5,2))="39","ICT",IF((MID(E1685,5,2))="40","MTCA",IF((MID(E1685,5,2))="41","MS-PH",IF((MID(E1685,5,2))="42","ARCH",IF((MID(E1685,5,2))="43","THM",IF((MID(E1685,5,2))="44","MS-SWE",IF((MID(E1685,5,2))="45","ENTRE",IF((MID(E1685,5,2))="46","M-PHARM",IF((MID(E1685,5,2))="47","CIVIL-ENG",0)))))))))))))))))))))))))))))))))))))</f>
        <v/>
      </c>
      <c r="G1685" s="90">
        <f>IF((LEFT(E1685,3))="063","Fall-2006",IF((LEFT(E1685,3))="071","Spring-2007",IF((LEFT(E1685,3))="072","Summer-2007",IF((LEFT(E1685,3))="073","Fall-2007",IF((LEFT(E1685,3))="081","Spring-2008",IF((LEFT(E1685,3))="082","Summer-2008",IF((LEFT(E1685,3))="083","Fall-2008",IF((LEFT(E1685,3))="091","Spring-2009",IF((LEFT(E1685,3))="092","Summer-2009",IF((LEFT(E1685,3))="093","Fall-2009",IF((LEFT(E1685,3))="101","Spring-2010",IF((LEFT(E1685,3))="102","Summer-2010",IF((LEFT(E1685,3))="103","Fall-2010",IF((LEFT(E1685,3))="111","Spring-2011",IF((LEFT(E1685,3))="112","Summer-2011",IF((LEFT(E1685,3))="113","Fall-2011",IF((LEFT(E1685,3))="121","Spring-2012",IF((LEFT(E1685,3))="122","Summer-2012",IF((LEFT(E1685,3))="123","Fall-2012",IF((LEFT(E1685,3))="131","Spring-2013",IF((LEFT(E1685,3))="132","Summer-2013",IF((LEFT(E1685,3))="133","Fall-2013",IF((LEFT(E1685,3))="141","Spring-2014",IF((LEFT(E1685,3))="142","Summer-2014",IF((LEFT(E1685,3))="143","Fall-2014",0)))))))))))))))))))))))))</f>
        <v/>
      </c>
      <c r="H1685" s="77" t="inlineStr">
        <is>
          <t>Summer-2015</t>
        </is>
      </c>
      <c r="I1685" s="77" t="inlineStr">
        <is>
          <t>Daffodil International University</t>
        </is>
      </c>
      <c r="J1685" s="77" t="inlineStr">
        <is>
          <t>Student</t>
        </is>
      </c>
      <c r="K1685" s="77" t="inlineStr">
        <is>
          <t>-</t>
        </is>
      </c>
      <c r="L1685" s="77" t="inlineStr">
        <is>
          <t>Poshchim, Noyapara, Jamalpur.</t>
        </is>
      </c>
      <c r="M1685" s="95" t="n">
        <v>1623925713</v>
      </c>
      <c r="N1685" s="77" t="inlineStr">
        <is>
          <t>tanjeny10-715@diu.edu.bd</t>
        </is>
      </c>
    </row>
    <row customHeight="1" ht="12.75" r="1686" s="161">
      <c r="A1686" s="84" t="n"/>
      <c r="B1686" s="85" t="n">
        <v>1689</v>
      </c>
      <c r="C1686" s="77" t="n"/>
      <c r="D1686" s="98" t="inlineStr">
        <is>
          <t>Mohammed Tanjil Haider</t>
        </is>
      </c>
      <c r="E1686" s="98" t="inlineStr">
        <is>
          <t>103-33-334</t>
        </is>
      </c>
      <c r="F1686" s="49">
        <f>IF((MID(E1686,5,2))="10","ENG",IF((MID(E1686,5,2))="11","BBA",IF((MID(E1686,5,2))="12","MBA(E)",IF((MID(E1686,5,2))="14","MBA",IF((MID(E1686,5,2))="15","CSE",IF((MID(E1686,5,2))="16","CIS",IF((MID(E1686,5,2))="17","MS-MIS",IF((MID(E1686,5,2))="18","B.COM",IF((MID(E1686,5,2))="19","ETE",IF((MID(E1686,5,2))="20","CS",IF((MID(E1686,5,2))="21","MA-ENG(P)",IF((MID(E1686,5,2))="22","MA-ENG(F)",IF((MID(E1686,5,2))="23","TE",IF((MID(E1686,5,2))="24","JMC",IF((MID(E1686,5,2))="25","MS-CSE",IF((MID(E1686,5,2))="26","LLB(H)",IF((MID(E1686,5,2))="27","BRE",IF((MID(E1686,5,2))="28","MSS-JMC",IF((MID(E1686,5,2))="29","PHARMACY",IF((MID(E1686,5,2))="30","ESDM",IF((MID(E1686,5,2))="31","MS-ETE",IF((MID(E1686,5,2))="32","MS-TE",IF((MID(E1686,5,2))="33","EEE",IF((MID(E1686,5,2))="34","NFE",IF((MID(E1686,5,2))="35","SWE",IF((MID(E1686,5,2))="36","LLB(P)",IF((MID(E1686,5,2))="37","LLM(Pre)",IF((MID(E1686,5,2))="38","LLM(F)",IF((MID(E1686,5,2))="39","ICT",IF((MID(E1686,5,2))="40","MTCA",IF((MID(E1686,5,2))="41","MS-PH",IF((MID(E1686,5,2))="42","ARCH",IF((MID(E1686,5,2))="43","THM",IF((MID(E1686,5,2))="44","MS-SWE",IF((MID(E1686,5,2))="45","ENTRE",IF((MID(E1686,5,2))="46","M-PHARM",IF((MID(E1686,5,2))="47","CIVIL-ENG",0)))))))))))))))))))))))))))))))))))))</f>
        <v/>
      </c>
      <c r="G1686" s="90">
        <f>IF((LEFT(E1686,3))="063","Fall-2006",IF((LEFT(E1686,3))="071","Spring-2007",IF((LEFT(E1686,3))="072","Summer-2007",IF((LEFT(E1686,3))="073","Fall-2007",IF((LEFT(E1686,3))="081","Spring-2008",IF((LEFT(E1686,3))="082","Summer-2008",IF((LEFT(E1686,3))="083","Fall-2008",IF((LEFT(E1686,3))="091","Spring-2009",IF((LEFT(E1686,3))="092","Summer-2009",IF((LEFT(E1686,3))="093","Fall-2009",IF((LEFT(E1686,3))="101","Spring-2010",IF((LEFT(E1686,3))="102","Summer-2010",IF((LEFT(E1686,3))="103","Fall-2010",IF((LEFT(E1686,3))="111","Spring-2011",IF((LEFT(E1686,3))="112","Summer-2011",IF((LEFT(E1686,3))="113","Fall-2011",IF((LEFT(E1686,3))="121","Spring-2012",IF((LEFT(E1686,3))="122","Summer-2012",IF((LEFT(E1686,3))="123","Fall-2012",IF((LEFT(E1686,3))="131","Spring-2013",IF((LEFT(E1686,3))="132","Summer-2013",IF((LEFT(E1686,3))="133","Fall-2013",IF((LEFT(E1686,3))="141","Spring-2014",IF((LEFT(E1686,3))="142","Summer-2014",IF((LEFT(E1686,3))="143","Fall-2014",0)))))))))))))))))))))))))</f>
        <v/>
      </c>
      <c r="H1686" s="77" t="inlineStr">
        <is>
          <t>Fall-2014</t>
        </is>
      </c>
      <c r="I1686" s="77" t="inlineStr">
        <is>
          <t>Rangs Group of Company</t>
        </is>
      </c>
      <c r="J1686" s="77" t="inlineStr">
        <is>
          <t>Assistant Deputy Manager</t>
        </is>
      </c>
      <c r="K1686" s="77" t="inlineStr">
        <is>
          <t>209/1, Tejkunipara, Tejgaon, Dhaka-1215.</t>
        </is>
      </c>
      <c r="L1686" s="77" t="inlineStr">
        <is>
          <t>Vill-Kuti, Post-Kasba, Thana-Kasba, Dist-Brahmenbaria.</t>
        </is>
      </c>
      <c r="M1686" s="101" t="n">
        <v>1516714931</v>
      </c>
      <c r="N1686" s="90" t="inlineStr">
        <is>
          <t>tanjil_334@diu.edu.bd</t>
        </is>
      </c>
    </row>
    <row customHeight="1" ht="12.75" r="1687" s="161">
      <c r="A1687" s="84" t="n"/>
      <c r="B1687" s="85" t="n">
        <v>1690</v>
      </c>
      <c r="C1687" s="77" t="n"/>
      <c r="D1687" s="98" t="inlineStr">
        <is>
          <t xml:space="preserve">Roni Kumar Ghosh  </t>
        </is>
      </c>
      <c r="E1687" s="98" t="inlineStr">
        <is>
          <t>112-11-2085</t>
        </is>
      </c>
      <c r="F1687" s="49">
        <f>IF((MID(E1687,5,2))="10","ENG",IF((MID(E1687,5,2))="11","BBA",IF((MID(E1687,5,2))="12","MBA(E)",IF((MID(E1687,5,2))="14","MBA",IF((MID(E1687,5,2))="15","CSE",IF((MID(E1687,5,2))="16","CIS",IF((MID(E1687,5,2))="17","MS-MIS",IF((MID(E1687,5,2))="18","B.COM",IF((MID(E1687,5,2))="19","ETE",IF((MID(E1687,5,2))="20","CS",IF((MID(E1687,5,2))="21","MA-ENG(P)",IF((MID(E1687,5,2))="22","MA-ENG(F)",IF((MID(E1687,5,2))="23","TE",IF((MID(E1687,5,2))="24","JMC",IF((MID(E1687,5,2))="25","MS-CSE",IF((MID(E1687,5,2))="26","LLB(H)",IF((MID(E1687,5,2))="27","BRE",IF((MID(E1687,5,2))="28","MSS-JMC",IF((MID(E1687,5,2))="29","PHARMACY",IF((MID(E1687,5,2))="30","ESDM",IF((MID(E1687,5,2))="31","MS-ETE",IF((MID(E1687,5,2))="32","MS-TE",IF((MID(E1687,5,2))="33","EEE",IF((MID(E1687,5,2))="34","NFE",IF((MID(E1687,5,2))="35","SWE",IF((MID(E1687,5,2))="36","LLB(P)",IF((MID(E1687,5,2))="37","LLM(Pre)",IF((MID(E1687,5,2))="38","LLM(F)",IF((MID(E1687,5,2))="39","ICT",IF((MID(E1687,5,2))="40","MTCA",IF((MID(E1687,5,2))="41","MS-PH",IF((MID(E1687,5,2))="42","ARCH",IF((MID(E1687,5,2))="43","THM",IF((MID(E1687,5,2))="44","MS-SWE",IF((MID(E1687,5,2))="45","ENTRE",IF((MID(E1687,5,2))="46","M-PHARM",IF((MID(E1687,5,2))="47","CIVIL-ENG",0)))))))))))))))))))))))))))))))))))))</f>
        <v/>
      </c>
      <c r="G1687" s="90">
        <f>IF((LEFT(E1687,3))="063","Fall-2006",IF((LEFT(E1687,3))="071","Spring-2007",IF((LEFT(E1687,3))="072","Summer-2007",IF((LEFT(E1687,3))="073","Fall-2007",IF((LEFT(E1687,3))="081","Spring-2008",IF((LEFT(E1687,3))="082","Summer-2008",IF((LEFT(E1687,3))="083","Fall-2008",IF((LEFT(E1687,3))="091","Spring-2009",IF((LEFT(E1687,3))="092","Summer-2009",IF((LEFT(E1687,3))="093","Fall-2009",IF((LEFT(E1687,3))="101","Spring-2010",IF((LEFT(E1687,3))="102","Summer-2010",IF((LEFT(E1687,3))="103","Fall-2010",IF((LEFT(E1687,3))="111","Spring-2011",IF((LEFT(E1687,3))="112","Summer-2011",IF((LEFT(E1687,3))="113","Fall-2011",IF((LEFT(E1687,3))="121","Spring-2012",IF((LEFT(E1687,3))="122","Summer-2012",IF((LEFT(E1687,3))="123","Fall-2012",IF((LEFT(E1687,3))="131","Spring-2013",IF((LEFT(E1687,3))="132","Summer-2013",IF((LEFT(E1687,3))="133","Fall-2013",IF((LEFT(E1687,3))="141","Spring-2014",IF((LEFT(E1687,3))="142","Summer-2014",IF((LEFT(E1687,3))="143","Fall-2014",0)))))))))))))))))))))))))</f>
        <v/>
      </c>
      <c r="H1687" s="77" t="inlineStr">
        <is>
          <t>Fall-2015</t>
        </is>
      </c>
      <c r="I1687" s="77" t="inlineStr">
        <is>
          <t>-</t>
        </is>
      </c>
      <c r="J1687" s="77" t="inlineStr">
        <is>
          <t>-</t>
        </is>
      </c>
      <c r="K1687" s="77" t="inlineStr">
        <is>
          <t>92/1, Shukrabad, Dhaka.</t>
        </is>
      </c>
      <c r="L1687" s="77" t="inlineStr">
        <is>
          <t>Lutia, Lohagara, Narail.</t>
        </is>
      </c>
      <c r="M1687" s="101" t="n">
        <v>1738397970</v>
      </c>
      <c r="N1687" s="55" t="inlineStr">
        <is>
          <t>roni.kumar.ghosh@gmail.com</t>
        </is>
      </c>
    </row>
    <row customHeight="1" ht="12.75" r="1688" s="161">
      <c r="A1688" s="84" t="n"/>
      <c r="B1688" s="85" t="n">
        <v>1691</v>
      </c>
      <c r="C1688" s="77" t="n"/>
      <c r="D1688" s="98" t="inlineStr">
        <is>
          <t>Syed Kazi Abdullah Al-Mahmud</t>
        </is>
      </c>
      <c r="E1688" s="98" t="inlineStr">
        <is>
          <t>103-33-349</t>
        </is>
      </c>
      <c r="F1688" s="49">
        <f>IF((MID(E1688,5,2))="10","ENG",IF((MID(E1688,5,2))="11","BBA",IF((MID(E1688,5,2))="12","MBA(E)",IF((MID(E1688,5,2))="14","MBA",IF((MID(E1688,5,2))="15","CSE",IF((MID(E1688,5,2))="16","CIS",IF((MID(E1688,5,2))="17","MS-MIS",IF((MID(E1688,5,2))="18","B.COM",IF((MID(E1688,5,2))="19","ETE",IF((MID(E1688,5,2))="20","CS",IF((MID(E1688,5,2))="21","MA-ENG(P)",IF((MID(E1688,5,2))="22","MA-ENG(F)",IF((MID(E1688,5,2))="23","TE",IF((MID(E1688,5,2))="24","JMC",IF((MID(E1688,5,2))="25","MS-CSE",IF((MID(E1688,5,2))="26","LLB(H)",IF((MID(E1688,5,2))="27","BRE",IF((MID(E1688,5,2))="28","MSS-JMC",IF((MID(E1688,5,2))="29","PHARMACY",IF((MID(E1688,5,2))="30","ESDM",IF((MID(E1688,5,2))="31","MS-ETE",IF((MID(E1688,5,2))="32","MS-TE",IF((MID(E1688,5,2))="33","EEE",IF((MID(E1688,5,2))="34","NFE",IF((MID(E1688,5,2))="35","SWE",IF((MID(E1688,5,2))="36","LLB(P)",IF((MID(E1688,5,2))="37","LLM(Pre)",IF((MID(E1688,5,2))="38","LLM(F)",IF((MID(E1688,5,2))="39","ICT",IF((MID(E1688,5,2))="40","MTCA",IF((MID(E1688,5,2))="41","MS-PH",IF((MID(E1688,5,2))="42","ARCH",IF((MID(E1688,5,2))="43","THM",IF((MID(E1688,5,2))="44","MS-SWE",IF((MID(E1688,5,2))="45","ENTRE",IF((MID(E1688,5,2))="46","M-PHARM",IF((MID(E1688,5,2))="47","CIVIL-ENG",0)))))))))))))))))))))))))))))))))))))</f>
        <v/>
      </c>
      <c r="G1688" s="90">
        <f>IF((LEFT(E1688,3))="063","Fall-2006",IF((LEFT(E1688,3))="071","Spring-2007",IF((LEFT(E1688,3))="072","Summer-2007",IF((LEFT(E1688,3))="073","Fall-2007",IF((LEFT(E1688,3))="081","Spring-2008",IF((LEFT(E1688,3))="082","Summer-2008",IF((LEFT(E1688,3))="083","Fall-2008",IF((LEFT(E1688,3))="091","Spring-2009",IF((LEFT(E1688,3))="092","Summer-2009",IF((LEFT(E1688,3))="093","Fall-2009",IF((LEFT(E1688,3))="101","Spring-2010",IF((LEFT(E1688,3))="102","Summer-2010",IF((LEFT(E1688,3))="103","Fall-2010",IF((LEFT(E1688,3))="111","Spring-2011",IF((LEFT(E1688,3))="112","Summer-2011",IF((LEFT(E1688,3))="113","Fall-2011",IF((LEFT(E1688,3))="121","Spring-2012",IF((LEFT(E1688,3))="122","Summer-2012",IF((LEFT(E1688,3))="123","Fall-2012",IF((LEFT(E1688,3))="131","Spring-2013",IF((LEFT(E1688,3))="132","Summer-2013",IF((LEFT(E1688,3))="133","Fall-2013",IF((LEFT(E1688,3))="141","Spring-2014",IF((LEFT(E1688,3))="142","Summer-2014",IF((LEFT(E1688,3))="143","Fall-2014",0)))))))))))))))))))))))))</f>
        <v/>
      </c>
      <c r="H1688" s="77" t="inlineStr">
        <is>
          <t>Fall-2014</t>
        </is>
      </c>
      <c r="I1688" s="77" t="inlineStr">
        <is>
          <t>Zoom Group of Company</t>
        </is>
      </c>
      <c r="J1688" s="77" t="inlineStr">
        <is>
          <t>Maintanance Engineer</t>
        </is>
      </c>
      <c r="K1688" s="77" t="inlineStr">
        <is>
          <t>5/1-A, Borabo, Mohonpur, Shymoli, Dhaka-1207.</t>
        </is>
      </c>
      <c r="L1688" s="77" t="inlineStr">
        <is>
          <t>39, Kalitala 2nd Lane, Chapainawabganj.</t>
        </is>
      </c>
      <c r="M1688" s="101" t="n">
        <v>1719209636</v>
      </c>
      <c r="N1688" s="55" t="inlineStr">
        <is>
          <t>reyadsyed@gmail.com</t>
        </is>
      </c>
    </row>
    <row customHeight="1" ht="12.75" r="1689" s="161">
      <c r="A1689" s="84" t="n"/>
      <c r="B1689" s="85" t="n">
        <v>1692</v>
      </c>
      <c r="C1689" s="77" t="n"/>
      <c r="D1689" s="98" t="inlineStr">
        <is>
          <t>Chowdhury Arif Al Amin</t>
        </is>
      </c>
      <c r="E1689" s="98" t="inlineStr">
        <is>
          <t>101-23-101</t>
        </is>
      </c>
      <c r="F1689" s="49">
        <f>IF((MID(E1689,5,2))="10","ENG",IF((MID(E1689,5,2))="11","BBA",IF((MID(E1689,5,2))="12","MBA(E)",IF((MID(E1689,5,2))="14","MBA",IF((MID(E1689,5,2))="15","CSE",IF((MID(E1689,5,2))="16","CIS",IF((MID(E1689,5,2))="17","MS-MIS",IF((MID(E1689,5,2))="18","B.COM",IF((MID(E1689,5,2))="19","ETE",IF((MID(E1689,5,2))="20","CS",IF((MID(E1689,5,2))="21","MA-ENG(P)",IF((MID(E1689,5,2))="22","MA-ENG(F)",IF((MID(E1689,5,2))="23","TE",IF((MID(E1689,5,2))="24","JMC",IF((MID(E1689,5,2))="25","MS-CSE",IF((MID(E1689,5,2))="26","LLB(H)",IF((MID(E1689,5,2))="27","BRE",IF((MID(E1689,5,2))="28","MSS-JMC",IF((MID(E1689,5,2))="29","PHARMACY",IF((MID(E1689,5,2))="30","ESDM",IF((MID(E1689,5,2))="31","MS-ETE",IF((MID(E1689,5,2))="32","MS-TE",IF((MID(E1689,5,2))="33","EEE",IF((MID(E1689,5,2))="34","NFE",IF((MID(E1689,5,2))="35","SWE",IF((MID(E1689,5,2))="36","LLB(P)",IF((MID(E1689,5,2))="37","LLM(Pre)",IF((MID(E1689,5,2))="38","LLM(F)",IF((MID(E1689,5,2))="39","ICT",IF((MID(E1689,5,2))="40","MTCA",IF((MID(E1689,5,2))="41","MS-PH",IF((MID(E1689,5,2))="42","ARCH",IF((MID(E1689,5,2))="43","THM",IF((MID(E1689,5,2))="44","MS-SWE",IF((MID(E1689,5,2))="45","ENTRE",IF((MID(E1689,5,2))="46","M-PHARM",IF((MID(E1689,5,2))="47","CIVIL-ENG",0)))))))))))))))))))))))))))))))))))))</f>
        <v/>
      </c>
      <c r="G1689" s="90">
        <f>IF((LEFT(E1689,3))="063","Fall-2006",IF((LEFT(E1689,3))="071","Spring-2007",IF((LEFT(E1689,3))="072","Summer-2007",IF((LEFT(E1689,3))="073","Fall-2007",IF((LEFT(E1689,3))="081","Spring-2008",IF((LEFT(E1689,3))="082","Summer-2008",IF((LEFT(E1689,3))="083","Fall-2008",IF((LEFT(E1689,3))="091","Spring-2009",IF((LEFT(E1689,3))="092","Summer-2009",IF((LEFT(E1689,3))="093","Fall-2009",IF((LEFT(E1689,3))="101","Spring-2010",IF((LEFT(E1689,3))="102","Summer-2010",IF((LEFT(E1689,3))="103","Fall-2010",IF((LEFT(E1689,3))="111","Spring-2011",IF((LEFT(E1689,3))="112","Summer-2011",IF((LEFT(E1689,3))="113","Fall-2011",IF((LEFT(E1689,3))="121","Spring-2012",IF((LEFT(E1689,3))="122","Summer-2012",IF((LEFT(E1689,3))="123","Fall-2012",IF((LEFT(E1689,3))="131","Spring-2013",IF((LEFT(E1689,3))="132","Summer-2013",IF((LEFT(E1689,3))="133","Fall-2013",IF((LEFT(E1689,3))="141","Spring-2014",IF((LEFT(E1689,3))="142","Summer-2014",IF((LEFT(E1689,3))="143","Fall-2014",0)))))))))))))))))))))))))</f>
        <v/>
      </c>
      <c r="H1689" s="77" t="inlineStr">
        <is>
          <t>Fall-2013</t>
        </is>
      </c>
      <c r="I1689" s="77" t="inlineStr">
        <is>
          <t>SIM Group</t>
        </is>
      </c>
      <c r="J1689" s="77" t="inlineStr">
        <is>
          <t>Executive (Lab and QC)</t>
        </is>
      </c>
      <c r="K1689" s="77" t="inlineStr">
        <is>
          <t>-</t>
        </is>
      </c>
      <c r="L1689" s="77" t="inlineStr">
        <is>
          <t>Pagar, Tongi, Gazipur.</t>
        </is>
      </c>
      <c r="M1689" s="101" t="n">
        <v>1752197811</v>
      </c>
      <c r="N1689" s="90" t="inlineStr">
        <is>
          <t>arif_101@diu.edu.bd</t>
        </is>
      </c>
    </row>
    <row customHeight="1" ht="12.75" r="1690" s="161">
      <c r="A1690" s="84" t="n"/>
      <c r="B1690" s="85" t="n">
        <v>1693</v>
      </c>
      <c r="C1690" s="77" t="n"/>
      <c r="D1690" s="98" t="inlineStr">
        <is>
          <t>Md. Abdul Wahed</t>
        </is>
      </c>
      <c r="E1690" s="98" t="inlineStr">
        <is>
          <t>092-29-133</t>
        </is>
      </c>
      <c r="F1690" s="49">
        <f>IF((MID(E1690,5,2))="10","ENG",IF((MID(E1690,5,2))="11","BBA",IF((MID(E1690,5,2))="12","MBA(E)",IF((MID(E1690,5,2))="14","MBA",IF((MID(E1690,5,2))="15","CSE",IF((MID(E1690,5,2))="16","CIS",IF((MID(E1690,5,2))="17","MS-MIS",IF((MID(E1690,5,2))="18","B.COM",IF((MID(E1690,5,2))="19","ETE",IF((MID(E1690,5,2))="20","CS",IF((MID(E1690,5,2))="21","MA-ENG(P)",IF((MID(E1690,5,2))="22","MA-ENG(F)",IF((MID(E1690,5,2))="23","TE",IF((MID(E1690,5,2))="24","JMC",IF((MID(E1690,5,2))="25","MS-CSE",IF((MID(E1690,5,2))="26","LLB(H)",IF((MID(E1690,5,2))="27","BRE",IF((MID(E1690,5,2))="28","MSS-JMC",IF((MID(E1690,5,2))="29","PHARMACY",IF((MID(E1690,5,2))="30","ESDM",IF((MID(E1690,5,2))="31","MS-ETE",IF((MID(E1690,5,2))="32","MS-TE",IF((MID(E1690,5,2))="33","EEE",IF((MID(E1690,5,2))="34","NFE",IF((MID(E1690,5,2))="35","SWE",IF((MID(E1690,5,2))="36","LLB(P)",IF((MID(E1690,5,2))="37","LLM(Pre)",IF((MID(E1690,5,2))="38","LLM(F)",IF((MID(E1690,5,2))="39","ICT",IF((MID(E1690,5,2))="40","MTCA",IF((MID(E1690,5,2))="41","MS-PH",IF((MID(E1690,5,2))="42","ARCH",IF((MID(E1690,5,2))="43","THM",IF((MID(E1690,5,2))="44","MS-SWE",IF((MID(E1690,5,2))="45","ENTRE",IF((MID(E1690,5,2))="46","M-PHARM",IF((MID(E1690,5,2))="47","CIVIL-ENG",0)))))))))))))))))))))))))))))))))))))</f>
        <v/>
      </c>
      <c r="G1690" s="90">
        <f>IF((LEFT(E1690,3))="063","Fall-2006",IF((LEFT(E1690,3))="071","Spring-2007",IF((LEFT(E1690,3))="072","Summer-2007",IF((LEFT(E1690,3))="073","Fall-2007",IF((LEFT(E1690,3))="081","Spring-2008",IF((LEFT(E1690,3))="082","Summer-2008",IF((LEFT(E1690,3))="083","Fall-2008",IF((LEFT(E1690,3))="091","Spring-2009",IF((LEFT(E1690,3))="092","Summer-2009",IF((LEFT(E1690,3))="093","Fall-2009",IF((LEFT(E1690,3))="101","Spring-2010",IF((LEFT(E1690,3))="102","Summer-2010",IF((LEFT(E1690,3))="103","Fall-2010",IF((LEFT(E1690,3))="111","Spring-2011",IF((LEFT(E1690,3))="112","Summer-2011",IF((LEFT(E1690,3))="113","Fall-2011",IF((LEFT(E1690,3))="121","Spring-2012",IF((LEFT(E1690,3))="122","Summer-2012",IF((LEFT(E1690,3))="123","Fall-2012",IF((LEFT(E1690,3))="131","Spring-2013",IF((LEFT(E1690,3))="132","Summer-2013",IF((LEFT(E1690,3))="133","Fall-2013",IF((LEFT(E1690,3))="141","Spring-2014",IF((LEFT(E1690,3))="142","Summer-2014",IF((LEFT(E1690,3))="143","Fall-2014",0)))))))))))))))))))))))))</f>
        <v/>
      </c>
      <c r="H1690" s="77" t="inlineStr">
        <is>
          <t>Fall-2014</t>
        </is>
      </c>
      <c r="I1690" s="108" t="inlineStr">
        <is>
          <t>-</t>
        </is>
      </c>
      <c r="J1690" s="108" t="inlineStr">
        <is>
          <t>-</t>
        </is>
      </c>
      <c r="K1690" s="77" t="inlineStr">
        <is>
          <t>15, Shukrabad, Dhanmondi, Dhaka-1207.</t>
        </is>
      </c>
      <c r="L1690" s="77" t="inlineStr">
        <is>
          <t>Vill-Jamalpur, Post-Dadra, Thana-Joypurhat, Dist-Jopurhat.</t>
        </is>
      </c>
      <c r="M1690" s="101" t="n">
        <v>1729814257</v>
      </c>
      <c r="N1690" s="55" t="inlineStr">
        <is>
          <t>wahedpharma133@gmail.com</t>
        </is>
      </c>
    </row>
    <row customHeight="1" ht="12.75" r="1691" s="161">
      <c r="A1691" s="84" t="n"/>
      <c r="B1691" s="85" t="n">
        <v>1694</v>
      </c>
      <c r="C1691" s="77" t="n"/>
      <c r="D1691" s="98" t="inlineStr">
        <is>
          <t>Faria Khanam</t>
        </is>
      </c>
      <c r="E1691" s="98" t="inlineStr">
        <is>
          <t>101-11-189</t>
        </is>
      </c>
      <c r="F1691" s="49">
        <f>IF((MID(E1691,5,2))="10","ENG",IF((MID(E1691,5,2))="11","BBA",IF((MID(E1691,5,2))="12","MBA(E)",IF((MID(E1691,5,2))="14","MBA",IF((MID(E1691,5,2))="15","CSE",IF((MID(E1691,5,2))="16","CIS",IF((MID(E1691,5,2))="17","MS-MIS",IF((MID(E1691,5,2))="18","B.COM",IF((MID(E1691,5,2))="19","ETE",IF((MID(E1691,5,2))="20","CS",IF((MID(E1691,5,2))="21","MA-ENG(P)",IF((MID(E1691,5,2))="22","MA-ENG(F)",IF((MID(E1691,5,2))="23","TE",IF((MID(E1691,5,2))="24","JMC",IF((MID(E1691,5,2))="25","MS-CSE",IF((MID(E1691,5,2))="26","LLB(H)",IF((MID(E1691,5,2))="27","BRE",IF((MID(E1691,5,2))="28","MSS-JMC",IF((MID(E1691,5,2))="29","PHARMACY",IF((MID(E1691,5,2))="30","ESDM",IF((MID(E1691,5,2))="31","MS-ETE",IF((MID(E1691,5,2))="32","MS-TE",IF((MID(E1691,5,2))="33","EEE",IF((MID(E1691,5,2))="34","NFE",IF((MID(E1691,5,2))="35","SWE",IF((MID(E1691,5,2))="36","LLB(P)",IF((MID(E1691,5,2))="37","LLM(Pre)",IF((MID(E1691,5,2))="38","LLM(F)",IF((MID(E1691,5,2))="39","ICT",IF((MID(E1691,5,2))="40","MTCA",IF((MID(E1691,5,2))="41","MS-PH",IF((MID(E1691,5,2))="42","ARCH",IF((MID(E1691,5,2))="43","THM",IF((MID(E1691,5,2))="44","MS-SWE",IF((MID(E1691,5,2))="45","ENTRE",IF((MID(E1691,5,2))="46","M-PHARM",IF((MID(E1691,5,2))="47","CIVIL-ENG",0)))))))))))))))))))))))))))))))))))))</f>
        <v/>
      </c>
      <c r="G1691" s="90">
        <f>IF((LEFT(E1691,3))="063","Fall-2006",IF((LEFT(E1691,3))="071","Spring-2007",IF((LEFT(E1691,3))="072","Summer-2007",IF((LEFT(E1691,3))="073","Fall-2007",IF((LEFT(E1691,3))="081","Spring-2008",IF((LEFT(E1691,3))="082","Summer-2008",IF((LEFT(E1691,3))="083","Fall-2008",IF((LEFT(E1691,3))="091","Spring-2009",IF((LEFT(E1691,3))="092","Summer-2009",IF((LEFT(E1691,3))="093","Fall-2009",IF((LEFT(E1691,3))="101","Spring-2010",IF((LEFT(E1691,3))="102","Summer-2010",IF((LEFT(E1691,3))="103","Fall-2010",IF((LEFT(E1691,3))="111","Spring-2011",IF((LEFT(E1691,3))="112","Summer-2011",IF((LEFT(E1691,3))="113","Fall-2011",IF((LEFT(E1691,3))="121","Spring-2012",IF((LEFT(E1691,3))="122","Summer-2012",IF((LEFT(E1691,3))="123","Fall-2012",IF((LEFT(E1691,3))="131","Spring-2013",IF((LEFT(E1691,3))="132","Summer-2013",IF((LEFT(E1691,3))="133","Fall-2013",IF((LEFT(E1691,3))="141","Spring-2014",IF((LEFT(E1691,3))="142","Summer-2014",IF((LEFT(E1691,3))="143","Fall-2014",0)))))))))))))))))))))))))</f>
        <v/>
      </c>
      <c r="H1691" s="77" t="inlineStr">
        <is>
          <t>Fall-2013</t>
        </is>
      </c>
      <c r="I1691" s="77" t="inlineStr">
        <is>
          <t>Nestle Bangladesh Ltd.</t>
        </is>
      </c>
      <c r="J1691" s="77" t="inlineStr">
        <is>
          <t>Business Processor Officer</t>
        </is>
      </c>
      <c r="K1691" s="77" t="inlineStr">
        <is>
          <t>Kawla 32/1, Mullabari, Airport, Dhaka.</t>
        </is>
      </c>
      <c r="L1691" s="77" t="inlineStr">
        <is>
          <t>Poniout, Darugabari, House No-1180, Brahmanbaria.</t>
        </is>
      </c>
      <c r="M1691" s="101" t="n">
        <v>1671466874</v>
      </c>
      <c r="N1691" s="55" t="inlineStr">
        <is>
          <t>masukabean@gmail.com</t>
        </is>
      </c>
    </row>
    <row customHeight="1" ht="12.75" r="1692" s="161">
      <c r="A1692" s="84" t="n"/>
      <c r="B1692" s="85" t="n">
        <v>1695</v>
      </c>
      <c r="C1692" s="77" t="n"/>
      <c r="D1692" s="98" t="inlineStr">
        <is>
          <t>Tarek Hasan</t>
        </is>
      </c>
      <c r="E1692" s="98" t="inlineStr">
        <is>
          <t>111-23-2435</t>
        </is>
      </c>
      <c r="F1692" s="49">
        <f>IF((MID(E1692,5,2))="10","ENG",IF((MID(E1692,5,2))="11","BBA",IF((MID(E1692,5,2))="12","MBA(E)",IF((MID(E1692,5,2))="14","MBA",IF((MID(E1692,5,2))="15","CSE",IF((MID(E1692,5,2))="16","CIS",IF((MID(E1692,5,2))="17","MS-MIS",IF((MID(E1692,5,2))="18","B.COM",IF((MID(E1692,5,2))="19","ETE",IF((MID(E1692,5,2))="20","CS",IF((MID(E1692,5,2))="21","MA-ENG(P)",IF((MID(E1692,5,2))="22","MA-ENG(F)",IF((MID(E1692,5,2))="23","TE",IF((MID(E1692,5,2))="24","JMC",IF((MID(E1692,5,2))="25","MS-CSE",IF((MID(E1692,5,2))="26","LLB(H)",IF((MID(E1692,5,2))="27","BRE",IF((MID(E1692,5,2))="28","MSS-JMC",IF((MID(E1692,5,2))="29","PHARMACY",IF((MID(E1692,5,2))="30","ESDM",IF((MID(E1692,5,2))="31","MS-ETE",IF((MID(E1692,5,2))="32","MS-TE",IF((MID(E1692,5,2))="33","EEE",IF((MID(E1692,5,2))="34","NFE",IF((MID(E1692,5,2))="35","SWE",IF((MID(E1692,5,2))="36","LLB(P)",IF((MID(E1692,5,2))="37","LLM(Pre)",IF((MID(E1692,5,2))="38","LLM(F)",IF((MID(E1692,5,2))="39","ICT",IF((MID(E1692,5,2))="40","MTCA",IF((MID(E1692,5,2))="41","MS-PH",IF((MID(E1692,5,2))="42","ARCH",IF((MID(E1692,5,2))="43","THM",IF((MID(E1692,5,2))="44","MS-SWE",IF((MID(E1692,5,2))="45","ENTRE",IF((MID(E1692,5,2))="46","M-PHARM",IF((MID(E1692,5,2))="47","CIVIL-ENG",0)))))))))))))))))))))))))))))))))))))</f>
        <v/>
      </c>
      <c r="G1692" s="90">
        <f>IF((LEFT(E1692,3))="063","Fall-2006",IF((LEFT(E1692,3))="071","Spring-2007",IF((LEFT(E1692,3))="072","Summer-2007",IF((LEFT(E1692,3))="073","Fall-2007",IF((LEFT(E1692,3))="081","Spring-2008",IF((LEFT(E1692,3))="082","Summer-2008",IF((LEFT(E1692,3))="083","Fall-2008",IF((LEFT(E1692,3))="091","Spring-2009",IF((LEFT(E1692,3))="092","Summer-2009",IF((LEFT(E1692,3))="093","Fall-2009",IF((LEFT(E1692,3))="101","Spring-2010",IF((LEFT(E1692,3))="102","Summer-2010",IF((LEFT(E1692,3))="103","Fall-2010",IF((LEFT(E1692,3))="111","Spring-2011",IF((LEFT(E1692,3))="112","Summer-2011",IF((LEFT(E1692,3))="113","Fall-2011",IF((LEFT(E1692,3))="121","Spring-2012",IF((LEFT(E1692,3))="122","Summer-2012",IF((LEFT(E1692,3))="123","Fall-2012",IF((LEFT(E1692,3))="131","Spring-2013",IF((LEFT(E1692,3))="132","Summer-2013",IF((LEFT(E1692,3))="133","Fall-2013",IF((LEFT(E1692,3))="141","Spring-2014",IF((LEFT(E1692,3))="142","Summer-2014",IF((LEFT(E1692,3))="143","Fall-2014",0)))))))))))))))))))))))))</f>
        <v/>
      </c>
      <c r="H1692" s="77" t="inlineStr">
        <is>
          <t>Fall-2015</t>
        </is>
      </c>
      <c r="I1692" s="77" t="inlineStr">
        <is>
          <t>Pro Makers Group</t>
        </is>
      </c>
      <c r="J1692" s="77" t="inlineStr">
        <is>
          <t>Assistant Merchandiser</t>
        </is>
      </c>
      <c r="K1692" s="77" t="inlineStr">
        <is>
          <t>382/1, East Nkhalpara, Tejgaon, Dhaka-1215.</t>
        </is>
      </c>
      <c r="L1692" s="77" t="inlineStr">
        <is>
          <t>Vill-Kutubpur, Thana-Begumgonj, Dist-Noakhali.</t>
        </is>
      </c>
      <c r="M1692" s="101" t="n">
        <v>1815225923</v>
      </c>
      <c r="N1692" s="55">
        <f>HYPERLINK("mailto:tarekhasan1992@yahoo.com","tarekhasan1992@yahoo.com")</f>
        <v/>
      </c>
    </row>
    <row customHeight="1" ht="12.75" r="1693" s="161">
      <c r="A1693" s="84" t="n"/>
      <c r="B1693" s="85" t="n">
        <v>1696</v>
      </c>
      <c r="C1693" s="77" t="n"/>
      <c r="D1693" s="98" t="inlineStr">
        <is>
          <t>Sabbir Ahmed</t>
        </is>
      </c>
      <c r="E1693" s="98" t="inlineStr">
        <is>
          <t>102-19-1242</t>
        </is>
      </c>
      <c r="F1693" s="49">
        <f>IF((MID(E1693,5,2))="10","ENG",IF((MID(E1693,5,2))="11","BBA",IF((MID(E1693,5,2))="12","MBA(E)",IF((MID(E1693,5,2))="14","MBA",IF((MID(E1693,5,2))="15","CSE",IF((MID(E1693,5,2))="16","CIS",IF((MID(E1693,5,2))="17","MS-MIS",IF((MID(E1693,5,2))="18","B.COM",IF((MID(E1693,5,2))="19","ETE",IF((MID(E1693,5,2))="20","CS",IF((MID(E1693,5,2))="21","MA-ENG(P)",IF((MID(E1693,5,2))="22","MA-ENG(F)",IF((MID(E1693,5,2))="23","TE",IF((MID(E1693,5,2))="24","JMC",IF((MID(E1693,5,2))="25","MS-CSE",IF((MID(E1693,5,2))="26","LLB(H)",IF((MID(E1693,5,2))="27","BRE",IF((MID(E1693,5,2))="28","MSS-JMC",IF((MID(E1693,5,2))="29","PHARMACY",IF((MID(E1693,5,2))="30","ESDM",IF((MID(E1693,5,2))="31","MS-ETE",IF((MID(E1693,5,2))="32","MS-TE",IF((MID(E1693,5,2))="33","EEE",IF((MID(E1693,5,2))="34","NFE",IF((MID(E1693,5,2))="35","SWE",IF((MID(E1693,5,2))="36","LLB(P)",IF((MID(E1693,5,2))="37","LLM(Pre)",IF((MID(E1693,5,2))="38","LLM(F)",IF((MID(E1693,5,2))="39","ICT",IF((MID(E1693,5,2))="40","MTCA",IF((MID(E1693,5,2))="41","MS-PH",IF((MID(E1693,5,2))="42","ARCH",IF((MID(E1693,5,2))="43","THM",IF((MID(E1693,5,2))="44","MS-SWE",IF((MID(E1693,5,2))="45","ENTRE",IF((MID(E1693,5,2))="46","M-PHARM",IF((MID(E1693,5,2))="47","CIVIL-ENG",0)))))))))))))))))))))))))))))))))))))</f>
        <v/>
      </c>
      <c r="G1693" s="90">
        <f>IF((LEFT(E1693,3))="063","Fall-2006",IF((LEFT(E1693,3))="071","Spring-2007",IF((LEFT(E1693,3))="072","Summer-2007",IF((LEFT(E1693,3))="073","Fall-2007",IF((LEFT(E1693,3))="081","Spring-2008",IF((LEFT(E1693,3))="082","Summer-2008",IF((LEFT(E1693,3))="083","Fall-2008",IF((LEFT(E1693,3))="091","Spring-2009",IF((LEFT(E1693,3))="092","Summer-2009",IF((LEFT(E1693,3))="093","Fall-2009",IF((LEFT(E1693,3))="101","Spring-2010",IF((LEFT(E1693,3))="102","Summer-2010",IF((LEFT(E1693,3))="103","Fall-2010",IF((LEFT(E1693,3))="111","Spring-2011",IF((LEFT(E1693,3))="112","Summer-2011",IF((LEFT(E1693,3))="113","Fall-2011",IF((LEFT(E1693,3))="121","Spring-2012",IF((LEFT(E1693,3))="122","Summer-2012",IF((LEFT(E1693,3))="123","Fall-2012",IF((LEFT(E1693,3))="131","Spring-2013",IF((LEFT(E1693,3))="132","Summer-2013",IF((LEFT(E1693,3))="133","Fall-2013",IF((LEFT(E1693,3))="141","Spring-2014",IF((LEFT(E1693,3))="142","Summer-2014",IF((LEFT(E1693,3))="143","Fall-2014",0)))))))))))))))))))))))))</f>
        <v/>
      </c>
      <c r="H1693" s="77" t="inlineStr">
        <is>
          <t>Summer-2014</t>
        </is>
      </c>
      <c r="I1693" s="77" t="inlineStr">
        <is>
          <t>Songbird Telecom Limited.</t>
        </is>
      </c>
      <c r="J1693" s="77" t="inlineStr">
        <is>
          <t>Engineer, Network Operation Center.</t>
        </is>
      </c>
      <c r="K1693" s="77" t="inlineStr">
        <is>
          <t>126, Shantibagh, Dhaka-1217.</t>
        </is>
      </c>
      <c r="L1693" s="77" t="inlineStr">
        <is>
          <t>Vill-Bamoi, Post-Bamoi, Thana-Lakhai, Dist-Habigonj.</t>
        </is>
      </c>
      <c r="M1693" s="101" t="n">
        <v>1725520962</v>
      </c>
      <c r="N1693" s="55" t="inlineStr">
        <is>
          <t>sabbir_1242@diu.edu.bd</t>
        </is>
      </c>
    </row>
    <row customHeight="1" ht="12.75" r="1694" s="161">
      <c r="A1694" s="84" t="n"/>
      <c r="B1694" s="85" t="n">
        <v>1697</v>
      </c>
      <c r="C1694" s="77" t="n"/>
      <c r="D1694" s="98" t="inlineStr">
        <is>
          <t>Abdullah Al Mahmud</t>
        </is>
      </c>
      <c r="E1694" s="98" t="inlineStr">
        <is>
          <t>122-15-1908</t>
        </is>
      </c>
      <c r="F1694" s="49">
        <f>IF((MID(E1694,5,2))="10","ENG",IF((MID(E1694,5,2))="11","BBA",IF((MID(E1694,5,2))="12","MBA(E)",IF((MID(E1694,5,2))="14","MBA",IF((MID(E1694,5,2))="15","CSE",IF((MID(E1694,5,2))="16","CIS",IF((MID(E1694,5,2))="17","MS-MIS",IF((MID(E1694,5,2))="18","B.COM",IF((MID(E1694,5,2))="19","ETE",IF((MID(E1694,5,2))="20","CS",IF((MID(E1694,5,2))="21","MA-ENG(P)",IF((MID(E1694,5,2))="22","MA-ENG(F)",IF((MID(E1694,5,2))="23","TE",IF((MID(E1694,5,2))="24","JMC",IF((MID(E1694,5,2))="25","MS-CSE",IF((MID(E1694,5,2))="26","LLB(H)",IF((MID(E1694,5,2))="27","BRE",IF((MID(E1694,5,2))="28","MSS-JMC",IF((MID(E1694,5,2))="29","PHARMACY",IF((MID(E1694,5,2))="30","ESDM",IF((MID(E1694,5,2))="31","MS-ETE",IF((MID(E1694,5,2))="32","MS-TE",IF((MID(E1694,5,2))="33","EEE",IF((MID(E1694,5,2))="34","NFE",IF((MID(E1694,5,2))="35","SWE",IF((MID(E1694,5,2))="36","LLB(P)",IF((MID(E1694,5,2))="37","LLM(Pre)",IF((MID(E1694,5,2))="38","LLM(F)",IF((MID(E1694,5,2))="39","ICT",IF((MID(E1694,5,2))="40","MTCA",IF((MID(E1694,5,2))="41","MS-PH",IF((MID(E1694,5,2))="42","ARCH",IF((MID(E1694,5,2))="43","THM",IF((MID(E1694,5,2))="44","MS-SWE",IF((MID(E1694,5,2))="45","ENTRE",IF((MID(E1694,5,2))="46","M-PHARM",IF((MID(E1694,5,2))="47","CIVIL-ENG",0)))))))))))))))))))))))))))))))))))))</f>
        <v/>
      </c>
      <c r="G1694" s="90">
        <f>IF((LEFT(E1694,3))="063","Fall-2006",IF((LEFT(E1694,3))="071","Spring-2007",IF((LEFT(E1694,3))="072","Summer-2007",IF((LEFT(E1694,3))="073","Fall-2007",IF((LEFT(E1694,3))="081","Spring-2008",IF((LEFT(E1694,3))="082","Summer-2008",IF((LEFT(E1694,3))="083","Fall-2008",IF((LEFT(E1694,3))="091","Spring-2009",IF((LEFT(E1694,3))="092","Summer-2009",IF((LEFT(E1694,3))="093","Fall-2009",IF((LEFT(E1694,3))="101","Spring-2010",IF((LEFT(E1694,3))="102","Summer-2010",IF((LEFT(E1694,3))="103","Fall-2010",IF((LEFT(E1694,3))="111","Spring-2011",IF((LEFT(E1694,3))="112","Summer-2011",IF((LEFT(E1694,3))="113","Fall-2011",IF((LEFT(E1694,3))="121","Spring-2012",IF((LEFT(E1694,3))="122","Summer-2012",IF((LEFT(E1694,3))="123","Fall-2012",IF((LEFT(E1694,3))="131","Spring-2013",IF((LEFT(E1694,3))="132","Summer-2013",IF((LEFT(E1694,3))="133","Fall-2013",IF((LEFT(E1694,3))="141","Spring-2014",IF((LEFT(E1694,3))="142","Summer-2014",IF((LEFT(E1694,3))="143","Fall-2014",0)))))))))))))))))))))))))</f>
        <v/>
      </c>
      <c r="H1694" s="77" t="inlineStr">
        <is>
          <t>Summer-2015</t>
        </is>
      </c>
      <c r="I1694" s="77" t="inlineStr">
        <is>
          <t>-</t>
        </is>
      </c>
      <c r="J1694" s="77" t="inlineStr">
        <is>
          <t>Sr. IT Executive</t>
        </is>
      </c>
      <c r="K1694" s="77" t="inlineStr">
        <is>
          <t>122-27-1-l, South Mugda, Dhaka.</t>
        </is>
      </c>
      <c r="L1694" s="77" t="inlineStr">
        <is>
          <t>Soyandhanagora, Uttor Para, Basany Road, Sirajganj Sadar, Sirajgonj.</t>
        </is>
      </c>
      <c r="M1694" s="101" t="n">
        <v>1676144457</v>
      </c>
      <c r="N1694" s="55" t="inlineStr">
        <is>
          <t>spi.abdullah@yahoo.com</t>
        </is>
      </c>
    </row>
    <row customHeight="1" ht="12.75" r="1695" s="161">
      <c r="A1695" s="84" t="n"/>
      <c r="B1695" s="85" t="n">
        <v>1698</v>
      </c>
      <c r="C1695" s="77" t="n"/>
      <c r="D1695" s="94" t="inlineStr">
        <is>
          <t xml:space="preserve">Sultana Akter  </t>
        </is>
      </c>
      <c r="E1695" s="98" t="inlineStr">
        <is>
          <t>111-11-1982</t>
        </is>
      </c>
      <c r="F1695" s="49">
        <f>IF((MID(E1695,5,2))="10","ENG",IF((MID(E1695,5,2))="11","BBA",IF((MID(E1695,5,2))="12","MBA(E)",IF((MID(E1695,5,2))="14","MBA",IF((MID(E1695,5,2))="15","CSE",IF((MID(E1695,5,2))="16","CIS",IF((MID(E1695,5,2))="17","MS-MIS",IF((MID(E1695,5,2))="18","B.COM",IF((MID(E1695,5,2))="19","ETE",IF((MID(E1695,5,2))="20","CS",IF((MID(E1695,5,2))="21","MA-ENG(P)",IF((MID(E1695,5,2))="22","MA-ENG(F)",IF((MID(E1695,5,2))="23","TE",IF((MID(E1695,5,2))="24","JMC",IF((MID(E1695,5,2))="25","MS-CSE",IF((MID(E1695,5,2))="26","LLB(H)",IF((MID(E1695,5,2))="27","BRE",IF((MID(E1695,5,2))="28","MSS-JMC",IF((MID(E1695,5,2))="29","PHARMACY",IF((MID(E1695,5,2))="30","ESDM",IF((MID(E1695,5,2))="31","MS-ETE",IF((MID(E1695,5,2))="32","MS-TE",IF((MID(E1695,5,2))="33","EEE",IF((MID(E1695,5,2))="34","NFE",IF((MID(E1695,5,2))="35","SWE",IF((MID(E1695,5,2))="36","LLB(P)",IF((MID(E1695,5,2))="37","LLM(Pre)",IF((MID(E1695,5,2))="38","LLM(F)",IF((MID(E1695,5,2))="39","ICT",IF((MID(E1695,5,2))="40","MTCA",IF((MID(E1695,5,2))="41","MS-PH",IF((MID(E1695,5,2))="42","ARCH",IF((MID(E1695,5,2))="43","THM",IF((MID(E1695,5,2))="44","MS-SWE",IF((MID(E1695,5,2))="45","ENTRE",IF((MID(E1695,5,2))="46","M-PHARM",IF((MID(E1695,5,2))="47","CIVIL-ENG",0)))))))))))))))))))))))))))))))))))))</f>
        <v/>
      </c>
      <c r="G1695" s="90">
        <f>IF((LEFT(E1695,3))="063","Fall-2006",IF((LEFT(E1695,3))="071","Spring-2007",IF((LEFT(E1695,3))="072","Summer-2007",IF((LEFT(E1695,3))="073","Fall-2007",IF((LEFT(E1695,3))="081","Spring-2008",IF((LEFT(E1695,3))="082","Summer-2008",IF((LEFT(E1695,3))="083","Fall-2008",IF((LEFT(E1695,3))="091","Spring-2009",IF((LEFT(E1695,3))="092","Summer-2009",IF((LEFT(E1695,3))="093","Fall-2009",IF((LEFT(E1695,3))="101","Spring-2010",IF((LEFT(E1695,3))="102","Summer-2010",IF((LEFT(E1695,3))="103","Fall-2010",IF((LEFT(E1695,3))="111","Spring-2011",IF((LEFT(E1695,3))="112","Summer-2011",IF((LEFT(E1695,3))="113","Fall-2011",IF((LEFT(E1695,3))="121","Spring-2012",IF((LEFT(E1695,3))="122","Summer-2012",IF((LEFT(E1695,3))="123","Fall-2012",IF((LEFT(E1695,3))="131","Spring-2013",IF((LEFT(E1695,3))="132","Summer-2013",IF((LEFT(E1695,3))="133","Fall-2013",IF((LEFT(E1695,3))="141","Spring-2014",IF((LEFT(E1695,3))="142","Summer-2014",IF((LEFT(E1695,3))="143","Fall-2014",0)))))))))))))))))))))))))</f>
        <v/>
      </c>
      <c r="H1695" s="77" t="inlineStr">
        <is>
          <t>Fall-2015</t>
        </is>
      </c>
      <c r="I1695" s="77" t="inlineStr">
        <is>
          <t>-</t>
        </is>
      </c>
      <c r="J1695" s="77" t="inlineStr">
        <is>
          <t>-</t>
        </is>
      </c>
      <c r="K1695" s="77" t="inlineStr">
        <is>
          <t>427, Shaheenbag, Tejgaon, Dhaka.</t>
        </is>
      </c>
      <c r="L1695" s="77" t="inlineStr">
        <is>
          <t>Sitmamudpara, Mirzapur, Tangail.</t>
        </is>
      </c>
      <c r="M1695" s="101" t="n">
        <v>1674044671</v>
      </c>
      <c r="N1695" s="55" t="inlineStr">
        <is>
          <t>samiakhusboo@gmail.com</t>
        </is>
      </c>
    </row>
    <row customHeight="1" ht="12.75" r="1696" s="161">
      <c r="A1696" s="84" t="n"/>
      <c r="B1696" s="85" t="n">
        <v>1699</v>
      </c>
      <c r="C1696" s="77" t="n"/>
      <c r="D1696" s="98" t="inlineStr">
        <is>
          <t>Md. Habibur Rahman</t>
        </is>
      </c>
      <c r="E1696" s="98" t="inlineStr">
        <is>
          <t>132-14-441</t>
        </is>
      </c>
      <c r="F1696" s="49">
        <f>IF((MID(E1696,5,2))="10","ENG",IF((MID(E1696,5,2))="11","BBA",IF((MID(E1696,5,2))="12","MBA(E)",IF((MID(E1696,5,2))="14","MBA",IF((MID(E1696,5,2))="15","CSE",IF((MID(E1696,5,2))="16","CIS",IF((MID(E1696,5,2))="17","MS-MIS",IF((MID(E1696,5,2))="18","B.COM",IF((MID(E1696,5,2))="19","ETE",IF((MID(E1696,5,2))="20","CS",IF((MID(E1696,5,2))="21","MA-ENG(P)",IF((MID(E1696,5,2))="22","MA-ENG(F)",IF((MID(E1696,5,2))="23","TE",IF((MID(E1696,5,2))="24","JMC",IF((MID(E1696,5,2))="25","MS-CSE",IF((MID(E1696,5,2))="26","LLB(H)",IF((MID(E1696,5,2))="27","BRE",IF((MID(E1696,5,2))="28","MSS-JMC",IF((MID(E1696,5,2))="29","PHARMACY",IF((MID(E1696,5,2))="30","ESDM",IF((MID(E1696,5,2))="31","MS-ETE",IF((MID(E1696,5,2))="32","MS-TE",IF((MID(E1696,5,2))="33","EEE",IF((MID(E1696,5,2))="34","NFE",IF((MID(E1696,5,2))="35","SWE",IF((MID(E1696,5,2))="36","LLB(P)",IF((MID(E1696,5,2))="37","LLM(Pre)",IF((MID(E1696,5,2))="38","LLM(F)",IF((MID(E1696,5,2))="39","ICT",IF((MID(E1696,5,2))="40","MTCA",IF((MID(E1696,5,2))="41","MS-PH",IF((MID(E1696,5,2))="42","ARCH",IF((MID(E1696,5,2))="43","THM",IF((MID(E1696,5,2))="44","MS-SWE",IF((MID(E1696,5,2))="45","ENTRE",IF((MID(E1696,5,2))="46","M-PHARM",IF((MID(E1696,5,2))="47","CIVIL-ENG",0)))))))))))))))))))))))))))))))))))))</f>
        <v/>
      </c>
      <c r="G1696" s="90">
        <f>IF((LEFT(E1696,3))="063","Fall-2006",IF((LEFT(E1696,3))="071","Spring-2007",IF((LEFT(E1696,3))="072","Summer-2007",IF((LEFT(E1696,3))="073","Fall-2007",IF((LEFT(E1696,3))="081","Spring-2008",IF((LEFT(E1696,3))="082","Summer-2008",IF((LEFT(E1696,3))="083","Fall-2008",IF((LEFT(E1696,3))="091","Spring-2009",IF((LEFT(E1696,3))="092","Summer-2009",IF((LEFT(E1696,3))="093","Fall-2009",IF((LEFT(E1696,3))="101","Spring-2010",IF((LEFT(E1696,3))="102","Summer-2010",IF((LEFT(E1696,3))="103","Fall-2010",IF((LEFT(E1696,3))="111","Spring-2011",IF((LEFT(E1696,3))="112","Summer-2011",IF((LEFT(E1696,3))="113","Fall-2011",IF((LEFT(E1696,3))="121","Spring-2012",IF((LEFT(E1696,3))="122","Summer-2012",IF((LEFT(E1696,3))="123","Fall-2012",IF((LEFT(E1696,3))="131","Spring-2013",IF((LEFT(E1696,3))="132","Summer-2013",IF((LEFT(E1696,3))="133","Fall-2013",IF((LEFT(E1696,3))="141","Spring-2014",IF((LEFT(E1696,3))="142","Summer-2014",IF((LEFT(E1696,3))="143","Fall-2014",0)))))))))))))))))))))))))</f>
        <v/>
      </c>
      <c r="H1696" s="77" t="inlineStr">
        <is>
          <t>Fall-2015</t>
        </is>
      </c>
      <c r="I1696" s="77" t="inlineStr">
        <is>
          <t>Amjad Ideal School and Collage</t>
        </is>
      </c>
      <c r="J1696" s="77" t="inlineStr">
        <is>
          <t>Teacher</t>
        </is>
      </c>
      <c r="K1696" s="77" t="inlineStr">
        <is>
          <t>-</t>
        </is>
      </c>
      <c r="L1696" s="77" t="inlineStr">
        <is>
          <t>Board Bazar, National University, Gazipur.</t>
        </is>
      </c>
      <c r="M1696" s="101" t="n">
        <v>1913445054</v>
      </c>
      <c r="N1696" s="55" t="inlineStr">
        <is>
          <t>habib.habibur03@gmail.com</t>
        </is>
      </c>
    </row>
    <row customHeight="1" ht="12.75" r="1697" s="161">
      <c r="A1697" s="84" t="n"/>
      <c r="B1697" s="85" t="n">
        <v>1700</v>
      </c>
      <c r="C1697" s="77" t="n"/>
      <c r="D1697" s="98" t="inlineStr">
        <is>
          <t>Mehedi Hassan</t>
        </is>
      </c>
      <c r="E1697" s="98" t="inlineStr">
        <is>
          <t>121-34-215</t>
        </is>
      </c>
      <c r="F1697" s="49">
        <f>IF((MID(E1697,5,2))="10","ENG",IF((MID(E1697,5,2))="11","BBA",IF((MID(E1697,5,2))="12","MBA(E)",IF((MID(E1697,5,2))="14","MBA",IF((MID(E1697,5,2))="15","CSE",IF((MID(E1697,5,2))="16","CIS",IF((MID(E1697,5,2))="17","MS-MIS",IF((MID(E1697,5,2))="18","B.COM",IF((MID(E1697,5,2))="19","ETE",IF((MID(E1697,5,2))="20","CS",IF((MID(E1697,5,2))="21","MA-ENG(P)",IF((MID(E1697,5,2))="22","MA-ENG(F)",IF((MID(E1697,5,2))="23","TE",IF((MID(E1697,5,2))="24","JMC",IF((MID(E1697,5,2))="25","MS-CSE",IF((MID(E1697,5,2))="26","LLB(H)",IF((MID(E1697,5,2))="27","BRE",IF((MID(E1697,5,2))="28","MSS-JMC",IF((MID(E1697,5,2))="29","PHARMACY",IF((MID(E1697,5,2))="30","ESDM",IF((MID(E1697,5,2))="31","MS-ETE",IF((MID(E1697,5,2))="32","MS-TE",IF((MID(E1697,5,2))="33","EEE",IF((MID(E1697,5,2))="34","NFE",IF((MID(E1697,5,2))="35","SWE",IF((MID(E1697,5,2))="36","LLB(P)",IF((MID(E1697,5,2))="37","LLM(Pre)",IF((MID(E1697,5,2))="38","LLM(F)",IF((MID(E1697,5,2))="39","ICT",IF((MID(E1697,5,2))="40","MTCA",IF((MID(E1697,5,2))="41","MS-PH",IF((MID(E1697,5,2))="42","ARCH",IF((MID(E1697,5,2))="43","THM",IF((MID(E1697,5,2))="44","MS-SWE",IF((MID(E1697,5,2))="45","ENTRE",IF((MID(E1697,5,2))="46","M-PHARM",IF((MID(E1697,5,2))="47","CIVIL-ENG",0)))))))))))))))))))))))))))))))))))))</f>
        <v/>
      </c>
      <c r="G1697" s="90">
        <f>IF((LEFT(E1697,3))="063","Fall-2006",IF((LEFT(E1697,3))="071","Spring-2007",IF((LEFT(E1697,3))="072","Summer-2007",IF((LEFT(E1697,3))="073","Fall-2007",IF((LEFT(E1697,3))="081","Spring-2008",IF((LEFT(E1697,3))="082","Summer-2008",IF((LEFT(E1697,3))="083","Fall-2008",IF((LEFT(E1697,3))="091","Spring-2009",IF((LEFT(E1697,3))="092","Summer-2009",IF((LEFT(E1697,3))="093","Fall-2009",IF((LEFT(E1697,3))="101","Spring-2010",IF((LEFT(E1697,3))="102","Summer-2010",IF((LEFT(E1697,3))="103","Fall-2010",IF((LEFT(E1697,3))="111","Spring-2011",IF((LEFT(E1697,3))="112","Summer-2011",IF((LEFT(E1697,3))="113","Fall-2011",IF((LEFT(E1697,3))="121","Spring-2012",IF((LEFT(E1697,3))="122","Summer-2012",IF((LEFT(E1697,3))="123","Fall-2012",IF((LEFT(E1697,3))="131","Spring-2013",IF((LEFT(E1697,3))="132","Summer-2013",IF((LEFT(E1697,3))="133","Fall-2013",IF((LEFT(E1697,3))="141","Spring-2014",IF((LEFT(E1697,3))="142","Summer-2014",IF((LEFT(E1697,3))="143","Fall-2014",0)))))))))))))))))))))))))</f>
        <v/>
      </c>
      <c r="H1697" s="77" t="inlineStr">
        <is>
          <t>Fall-2014</t>
        </is>
      </c>
      <c r="I1697" s="77" t="inlineStr">
        <is>
          <t>Kazi Food Ind.</t>
        </is>
      </c>
      <c r="J1697" s="77" t="inlineStr">
        <is>
          <t>Officer, Quality Assurance.</t>
        </is>
      </c>
      <c r="K1697" s="77" t="inlineStr">
        <is>
          <t>Savar, Dhaka.</t>
        </is>
      </c>
      <c r="L1697" s="77" t="inlineStr">
        <is>
          <t>Vill-Halkunda, Post-Hanayel Madrasha, Thana-Joypurhat, Dist-Joypurhat.</t>
        </is>
      </c>
      <c r="M1697" s="101" t="n">
        <v>1723116554</v>
      </c>
      <c r="N1697" s="55" t="inlineStr">
        <is>
          <t>mehedihassanjpl@gamil.com</t>
        </is>
      </c>
    </row>
    <row customHeight="1" ht="12.75" r="1698" s="161">
      <c r="A1698" s="84" t="n"/>
      <c r="B1698" s="85" t="n">
        <v>1701</v>
      </c>
      <c r="C1698" s="77" t="n"/>
      <c r="D1698" s="98" t="inlineStr">
        <is>
          <t>Eilma Jahan</t>
        </is>
      </c>
      <c r="E1698" s="98" t="inlineStr">
        <is>
          <t>102-11-1579</t>
        </is>
      </c>
      <c r="F1698" s="49">
        <f>IF((MID(E1698,5,2))="10","ENG",IF((MID(E1698,5,2))="11","BBA",IF((MID(E1698,5,2))="12","MBA(E)",IF((MID(E1698,5,2))="14","MBA",IF((MID(E1698,5,2))="15","CSE",IF((MID(E1698,5,2))="16","CIS",IF((MID(E1698,5,2))="17","MS-MIS",IF((MID(E1698,5,2))="18","B.COM",IF((MID(E1698,5,2))="19","ETE",IF((MID(E1698,5,2))="20","CS",IF((MID(E1698,5,2))="21","MA-ENG(P)",IF((MID(E1698,5,2))="22","MA-ENG(F)",IF((MID(E1698,5,2))="23","TE",IF((MID(E1698,5,2))="24","JMC",IF((MID(E1698,5,2))="25","MS-CSE",IF((MID(E1698,5,2))="26","LLB(H)",IF((MID(E1698,5,2))="27","BRE",IF((MID(E1698,5,2))="28","MSS-JMC",IF((MID(E1698,5,2))="29","PHARMACY",IF((MID(E1698,5,2))="30","ESDM",IF((MID(E1698,5,2))="31","MS-ETE",IF((MID(E1698,5,2))="32","MS-TE",IF((MID(E1698,5,2))="33","EEE",IF((MID(E1698,5,2))="34","NFE",IF((MID(E1698,5,2))="35","SWE",IF((MID(E1698,5,2))="36","LLB(P)",IF((MID(E1698,5,2))="37","LLM(Pre)",IF((MID(E1698,5,2))="38","LLM(F)",IF((MID(E1698,5,2))="39","ICT",IF((MID(E1698,5,2))="40","MTCA",IF((MID(E1698,5,2))="41","MS-PH",IF((MID(E1698,5,2))="42","ARCH",IF((MID(E1698,5,2))="43","THM",IF((MID(E1698,5,2))="44","MS-SWE",IF((MID(E1698,5,2))="45","ENTRE",IF((MID(E1698,5,2))="46","M-PHARM",IF((MID(E1698,5,2))="47","CIVIL-ENG",0)))))))))))))))))))))))))))))))))))))</f>
        <v/>
      </c>
      <c r="G1698" s="90">
        <f>IF((LEFT(E1698,3))="063","Fall-2006",IF((LEFT(E1698,3))="071","Spring-2007",IF((LEFT(E1698,3))="072","Summer-2007",IF((LEFT(E1698,3))="073","Fall-2007",IF((LEFT(E1698,3))="081","Spring-2008",IF((LEFT(E1698,3))="082","Summer-2008",IF((LEFT(E1698,3))="083","Fall-2008",IF((LEFT(E1698,3))="091","Spring-2009",IF((LEFT(E1698,3))="092","Summer-2009",IF((LEFT(E1698,3))="093","Fall-2009",IF((LEFT(E1698,3))="101","Spring-2010",IF((LEFT(E1698,3))="102","Summer-2010",IF((LEFT(E1698,3))="103","Fall-2010",IF((LEFT(E1698,3))="111","Spring-2011",IF((LEFT(E1698,3))="112","Summer-2011",IF((LEFT(E1698,3))="113","Fall-2011",IF((LEFT(E1698,3))="121","Spring-2012",IF((LEFT(E1698,3))="122","Summer-2012",IF((LEFT(E1698,3))="123","Fall-2012",IF((LEFT(E1698,3))="131","Spring-2013",IF((LEFT(E1698,3))="132","Summer-2013",IF((LEFT(E1698,3))="133","Fall-2013",IF((LEFT(E1698,3))="141","Spring-2014",IF((LEFT(E1698,3))="142","Summer-2014",IF((LEFT(E1698,3))="143","Fall-2014",0)))))))))))))))))))))))))</f>
        <v/>
      </c>
      <c r="H1698" s="77" t="inlineStr">
        <is>
          <t>Spring-2015</t>
        </is>
      </c>
      <c r="I1698" s="77" t="inlineStr">
        <is>
          <t>-</t>
        </is>
      </c>
      <c r="J1698" s="77" t="inlineStr">
        <is>
          <t>-</t>
        </is>
      </c>
      <c r="K1698" s="77" t="inlineStr">
        <is>
          <t>House-8/A, 9/1, Road-13, Dhanmondi, Dhaka-1209</t>
        </is>
      </c>
      <c r="L1698" s="77" t="inlineStr">
        <is>
          <t>R#45, H#11, kalishpur, Khulna</t>
        </is>
      </c>
      <c r="M1698" s="95" t="n">
        <v>1671576569</v>
      </c>
      <c r="N1698" s="55" t="inlineStr">
        <is>
          <t>e.jahan11@yahoo.com</t>
        </is>
      </c>
    </row>
    <row customHeight="1" ht="12.75" r="1699" s="161">
      <c r="A1699" s="84" t="n"/>
      <c r="B1699" s="85" t="n">
        <v>1702</v>
      </c>
      <c r="C1699" s="106" t="n"/>
      <c r="D1699" s="98" t="inlineStr">
        <is>
          <t xml:space="preserve">Nushrat Armin        </t>
        </is>
      </c>
      <c r="E1699" s="98" t="inlineStr">
        <is>
          <t>113-15-1553</t>
        </is>
      </c>
      <c r="F1699" s="49">
        <f>IF((MID(E1699,5,2))="10","ENG",IF((MID(E1699,5,2))="11","BBA",IF((MID(E1699,5,2))="12","MBA(E)",IF((MID(E1699,5,2))="14","MBA",IF((MID(E1699,5,2))="15","CSE",IF((MID(E1699,5,2))="16","CIS",IF((MID(E1699,5,2))="17","MS-MIS",IF((MID(E1699,5,2))="18","B.COM",IF((MID(E1699,5,2))="19","ETE",IF((MID(E1699,5,2))="20","CS",IF((MID(E1699,5,2))="21","MA-ENG(P)",IF((MID(E1699,5,2))="22","MA-ENG(F)",IF((MID(E1699,5,2))="23","TE",IF((MID(E1699,5,2))="24","JMC",IF((MID(E1699,5,2))="25","MS-CSE",IF((MID(E1699,5,2))="26","LLB(H)",IF((MID(E1699,5,2))="27","BRE",IF((MID(E1699,5,2))="28","MSS-JMC",IF((MID(E1699,5,2))="29","PHARMACY",IF((MID(E1699,5,2))="30","ESDM",IF((MID(E1699,5,2))="31","MS-ETE",IF((MID(E1699,5,2))="32","MS-TE",IF((MID(E1699,5,2))="33","EEE",IF((MID(E1699,5,2))="34","NFE",IF((MID(E1699,5,2))="35","SWE",IF((MID(E1699,5,2))="36","LLB(P)",IF((MID(E1699,5,2))="37","LLM(Pre)",IF((MID(E1699,5,2))="38","LLM(F)",IF((MID(E1699,5,2))="39","ICT",IF((MID(E1699,5,2))="40","MTCA",IF((MID(E1699,5,2))="41","MS-PH",IF((MID(E1699,5,2))="42","ARCH",IF((MID(E1699,5,2))="43","THM",IF((MID(E1699,5,2))="44","MS-SWE",IF((MID(E1699,5,2))="45","ENTRE",IF((MID(E1699,5,2))="46","M-PHARM",IF((MID(E1699,5,2))="47","CIVIL-ENG",0)))))))))))))))))))))))))))))))))))))</f>
        <v/>
      </c>
      <c r="G1699" s="90">
        <f>IF((LEFT(E1699,3))="063","Fall-2006",IF((LEFT(E1699,3))="071","Spring-2007",IF((LEFT(E1699,3))="072","Summer-2007",IF((LEFT(E1699,3))="073","Fall-2007",IF((LEFT(E1699,3))="081","Spring-2008",IF((LEFT(E1699,3))="082","Summer-2008",IF((LEFT(E1699,3))="083","Fall-2008",IF((LEFT(E1699,3))="091","Spring-2009",IF((LEFT(E1699,3))="092","Summer-2009",IF((LEFT(E1699,3))="093","Fall-2009",IF((LEFT(E1699,3))="101","Spring-2010",IF((LEFT(E1699,3))="102","Summer-2010",IF((LEFT(E1699,3))="103","Fall-2010",IF((LEFT(E1699,3))="111","Spring-2011",IF((LEFT(E1699,3))="112","Summer-2011",IF((LEFT(E1699,3))="113","Fall-2011",IF((LEFT(E1699,3))="121","Spring-2012",IF((LEFT(E1699,3))="122","Summer-2012",IF((LEFT(E1699,3))="123","Fall-2012",IF((LEFT(E1699,3))="131","Spring-2013",IF((LEFT(E1699,3))="132","Summer-2013",IF((LEFT(E1699,3))="133","Fall-2013",IF((LEFT(E1699,3))="141","Spring-2014",IF((LEFT(E1699,3))="142","Summer-2014",IF((LEFT(E1699,3))="143","Fall-2014",0)))))))))))))))))))))))))</f>
        <v/>
      </c>
      <c r="H1699" s="77" t="inlineStr">
        <is>
          <t>Fall-2015</t>
        </is>
      </c>
      <c r="I1699" s="108" t="inlineStr">
        <is>
          <t>-</t>
        </is>
      </c>
      <c r="J1699" s="108" t="inlineStr">
        <is>
          <t>-</t>
        </is>
      </c>
      <c r="K1699" s="108" t="inlineStr">
        <is>
          <t>-</t>
        </is>
      </c>
      <c r="L1699" s="108" t="inlineStr">
        <is>
          <t>25/13 tallabag, Sukrabad, Dhanmondi</t>
        </is>
      </c>
      <c r="M1699" s="101" t="n">
        <v>1755104455</v>
      </c>
      <c r="N1699" s="55" t="inlineStr">
        <is>
          <t>nushrat15-1553@diu.edu.bd</t>
        </is>
      </c>
    </row>
    <row customHeight="1" ht="12.75" r="1700" s="161">
      <c r="A1700" s="84" t="n"/>
      <c r="B1700" s="85" t="n">
        <v>1703</v>
      </c>
      <c r="C1700" s="106" t="n"/>
      <c r="D1700" s="98" t="inlineStr">
        <is>
          <t xml:space="preserve">Punom Devi </t>
        </is>
      </c>
      <c r="E1700" s="98" t="inlineStr">
        <is>
          <t>113-15-1539</t>
        </is>
      </c>
      <c r="F1700" s="49">
        <f>IF((MID(E1700,5,2))="10","ENG",IF((MID(E1700,5,2))="11","BBA",IF((MID(E1700,5,2))="12","MBA(E)",IF((MID(E1700,5,2))="14","MBA",IF((MID(E1700,5,2))="15","CSE",IF((MID(E1700,5,2))="16","CIS",IF((MID(E1700,5,2))="17","MS-MIS",IF((MID(E1700,5,2))="18","B.COM",IF((MID(E1700,5,2))="19","ETE",IF((MID(E1700,5,2))="20","CS",IF((MID(E1700,5,2))="21","MA-ENG(P)",IF((MID(E1700,5,2))="22","MA-ENG(F)",IF((MID(E1700,5,2))="23","TE",IF((MID(E1700,5,2))="24","JMC",IF((MID(E1700,5,2))="25","MS-CSE",IF((MID(E1700,5,2))="26","LLB(H)",IF((MID(E1700,5,2))="27","BRE",IF((MID(E1700,5,2))="28","MSS-JMC",IF((MID(E1700,5,2))="29","PHARMACY",IF((MID(E1700,5,2))="30","ESDM",IF((MID(E1700,5,2))="31","MS-ETE",IF((MID(E1700,5,2))="32","MS-TE",IF((MID(E1700,5,2))="33","EEE",IF((MID(E1700,5,2))="34","NFE",IF((MID(E1700,5,2))="35","SWE",IF((MID(E1700,5,2))="36","LLB(P)",IF((MID(E1700,5,2))="37","LLM(Pre)",IF((MID(E1700,5,2))="38","LLM(F)",IF((MID(E1700,5,2))="39","ICT",IF((MID(E1700,5,2))="40","MTCA",IF((MID(E1700,5,2))="41","MS-PH",IF((MID(E1700,5,2))="42","ARCH",IF((MID(E1700,5,2))="43","THM",IF((MID(E1700,5,2))="44","MS-SWE",IF((MID(E1700,5,2))="45","ENTRE",IF((MID(E1700,5,2))="46","M-PHARM",IF((MID(E1700,5,2))="47","CIVIL-ENG",0)))))))))))))))))))))))))))))))))))))</f>
        <v/>
      </c>
      <c r="G1700" s="90">
        <f>IF((LEFT(E1700,3))="063","Fall-2006",IF((LEFT(E1700,3))="071","Spring-2007",IF((LEFT(E1700,3))="072","Summer-2007",IF((LEFT(E1700,3))="073","Fall-2007",IF((LEFT(E1700,3))="081","Spring-2008",IF((LEFT(E1700,3))="082","Summer-2008",IF((LEFT(E1700,3))="083","Fall-2008",IF((LEFT(E1700,3))="091","Spring-2009",IF((LEFT(E1700,3))="092","Summer-2009",IF((LEFT(E1700,3))="093","Fall-2009",IF((LEFT(E1700,3))="101","Spring-2010",IF((LEFT(E1700,3))="102","Summer-2010",IF((LEFT(E1700,3))="103","Fall-2010",IF((LEFT(E1700,3))="111","Spring-2011",IF((LEFT(E1700,3))="112","Summer-2011",IF((LEFT(E1700,3))="113","Fall-2011",IF((LEFT(E1700,3))="121","Spring-2012",IF((LEFT(E1700,3))="122","Summer-2012",IF((LEFT(E1700,3))="123","Fall-2012",IF((LEFT(E1700,3))="131","Spring-2013",IF((LEFT(E1700,3))="132","Summer-2013",IF((LEFT(E1700,3))="133","Fall-2013",IF((LEFT(E1700,3))="141","Spring-2014",IF((LEFT(E1700,3))="142","Summer-2014",IF((LEFT(E1700,3))="143","Fall-2014",0)))))))))))))))))))))))))</f>
        <v/>
      </c>
      <c r="H1700" s="77" t="inlineStr">
        <is>
          <t>Fall-2015</t>
        </is>
      </c>
      <c r="I1700" s="108" t="inlineStr">
        <is>
          <t>-</t>
        </is>
      </c>
      <c r="J1700" s="108" t="inlineStr">
        <is>
          <t>Student</t>
        </is>
      </c>
      <c r="K1700" s="108" t="inlineStr">
        <is>
          <t>-</t>
        </is>
      </c>
      <c r="L1700" s="108" t="inlineStr">
        <is>
          <t>Goshnagar, Kalakocua, Burichong, Comilla</t>
        </is>
      </c>
      <c r="M1700" s="101" t="n">
        <v>1786074420</v>
      </c>
      <c r="N1700" s="55" t="inlineStr">
        <is>
          <t>punom15-1539@diu.edu.bd</t>
        </is>
      </c>
    </row>
    <row customHeight="1" ht="12.75" r="1701" s="161">
      <c r="A1701" s="84" t="n"/>
      <c r="B1701" s="85" t="n">
        <v>1704</v>
      </c>
      <c r="C1701" s="106" t="n"/>
      <c r="D1701" s="98" t="inlineStr">
        <is>
          <t>Taufiq Ahmed</t>
        </is>
      </c>
      <c r="E1701" s="98" t="inlineStr">
        <is>
          <t>073-11-2144</t>
        </is>
      </c>
      <c r="F1701" s="49">
        <f>IF((MID(E1701,5,2))="10","ENG",IF((MID(E1701,5,2))="11","BBA",IF((MID(E1701,5,2))="12","MBA(E)",IF((MID(E1701,5,2))="14","MBA",IF((MID(E1701,5,2))="15","CSE",IF((MID(E1701,5,2))="16","CIS",IF((MID(E1701,5,2))="17","MS-MIS",IF((MID(E1701,5,2))="18","B.COM",IF((MID(E1701,5,2))="19","ETE",IF((MID(E1701,5,2))="20","CS",IF((MID(E1701,5,2))="21","MA-ENG(P)",IF((MID(E1701,5,2))="22","MA-ENG(F)",IF((MID(E1701,5,2))="23","TE",IF((MID(E1701,5,2))="24","JMC",IF((MID(E1701,5,2))="25","MS-CSE",IF((MID(E1701,5,2))="26","LLB(H)",IF((MID(E1701,5,2))="27","BRE",IF((MID(E1701,5,2))="28","MSS-JMC",IF((MID(E1701,5,2))="29","PHARMACY",IF((MID(E1701,5,2))="30","ESDM",IF((MID(E1701,5,2))="31","MS-ETE",IF((MID(E1701,5,2))="32","MS-TE",IF((MID(E1701,5,2))="33","EEE",IF((MID(E1701,5,2))="34","NFE",IF((MID(E1701,5,2))="35","SWE",IF((MID(E1701,5,2))="36","LLB(P)",IF((MID(E1701,5,2))="37","LLM(Pre)",IF((MID(E1701,5,2))="38","LLM(F)",IF((MID(E1701,5,2))="39","ICT",IF((MID(E1701,5,2))="40","MTCA",IF((MID(E1701,5,2))="41","MS-PH",IF((MID(E1701,5,2))="42","ARCH",IF((MID(E1701,5,2))="43","THM",IF((MID(E1701,5,2))="44","MS-SWE",IF((MID(E1701,5,2))="45","ENTRE",IF((MID(E1701,5,2))="46","M-PHARM",IF((MID(E1701,5,2))="47","CIVIL-ENG",0)))))))))))))))))))))))))))))))))))))</f>
        <v/>
      </c>
      <c r="G1701" s="90">
        <f>IF((LEFT(E1701,3))="063","Fall-2006",IF((LEFT(E1701,3))="071","Spring-2007",IF((LEFT(E1701,3))="072","Summer-2007",IF((LEFT(E1701,3))="073","Fall-2007",IF((LEFT(E1701,3))="081","Spring-2008",IF((LEFT(E1701,3))="082","Summer-2008",IF((LEFT(E1701,3))="083","Fall-2008",IF((LEFT(E1701,3))="091","Spring-2009",IF((LEFT(E1701,3))="092","Summer-2009",IF((LEFT(E1701,3))="093","Fall-2009",IF((LEFT(E1701,3))="101","Spring-2010",IF((LEFT(E1701,3))="102","Summer-2010",IF((LEFT(E1701,3))="103","Fall-2010",IF((LEFT(E1701,3))="111","Spring-2011",IF((LEFT(E1701,3))="112","Summer-2011",IF((LEFT(E1701,3))="113","Fall-2011",IF((LEFT(E1701,3))="121","Spring-2012",IF((LEFT(E1701,3))="122","Summer-2012",IF((LEFT(E1701,3))="123","Fall-2012",IF((LEFT(E1701,3))="131","Spring-2013",IF((LEFT(E1701,3))="132","Summer-2013",IF((LEFT(E1701,3))="133","Fall-2013",IF((LEFT(E1701,3))="141","Spring-2014",IF((LEFT(E1701,3))="142","Summer-2014",IF((LEFT(E1701,3))="143","Fall-2014",0)))))))))))))))))))))))))</f>
        <v/>
      </c>
      <c r="H1701" s="77" t="inlineStr">
        <is>
          <t>Fall-2014</t>
        </is>
      </c>
      <c r="I1701" s="108" t="inlineStr">
        <is>
          <t>Ucbl</t>
        </is>
      </c>
      <c r="J1701" s="108" t="inlineStr">
        <is>
          <t>Jonior Officer</t>
        </is>
      </c>
      <c r="K1701" s="108" t="inlineStr">
        <is>
          <t>flat-201, 24/1, Ahmednagar Parkpara, Mirpur, dhaka</t>
        </is>
      </c>
      <c r="L1701" s="108" t="inlineStr">
        <is>
          <t>-</t>
        </is>
      </c>
      <c r="M1701" s="111" t="n">
        <v>1670271028</v>
      </c>
      <c r="N1701" s="108" t="inlineStr">
        <is>
          <t>taufiqrizu@gmail.com</t>
        </is>
      </c>
    </row>
    <row customHeight="1" ht="12.75" r="1702" s="161">
      <c r="A1702" s="84" t="n"/>
      <c r="B1702" s="85" t="n">
        <v>1705</v>
      </c>
      <c r="C1702" s="106" t="n"/>
      <c r="D1702" s="98" t="inlineStr">
        <is>
          <t>Mohammad Rejaul Alam</t>
        </is>
      </c>
      <c r="E1702" s="98" t="inlineStr">
        <is>
          <t>131-14-1028</t>
        </is>
      </c>
      <c r="F1702" s="49">
        <f>IF((MID(E1702,5,2))="10","ENG",IF((MID(E1702,5,2))="11","BBA",IF((MID(E1702,5,2))="12","MBA(E)",IF((MID(E1702,5,2))="14","MBA",IF((MID(E1702,5,2))="15","CSE",IF((MID(E1702,5,2))="16","CIS",IF((MID(E1702,5,2))="17","MS-MIS",IF((MID(E1702,5,2))="18","B.COM",IF((MID(E1702,5,2))="19","ETE",IF((MID(E1702,5,2))="20","CS",IF((MID(E1702,5,2))="21","MA-ENG(P)",IF((MID(E1702,5,2))="22","MA-ENG(F)",IF((MID(E1702,5,2))="23","TE",IF((MID(E1702,5,2))="24","JMC",IF((MID(E1702,5,2))="25","MS-CSE",IF((MID(E1702,5,2))="26","LLB(H)",IF((MID(E1702,5,2))="27","BRE",IF((MID(E1702,5,2))="28","MSS-JMC",IF((MID(E1702,5,2))="29","PHARMACY",IF((MID(E1702,5,2))="30","ESDM",IF((MID(E1702,5,2))="31","MS-ETE",IF((MID(E1702,5,2))="32","MS-TE",IF((MID(E1702,5,2))="33","EEE",IF((MID(E1702,5,2))="34","NFE",IF((MID(E1702,5,2))="35","SWE",IF((MID(E1702,5,2))="36","LLB(P)",IF((MID(E1702,5,2))="37","LLM(Pre)",IF((MID(E1702,5,2))="38","LLM(F)",IF((MID(E1702,5,2))="39","ICT",IF((MID(E1702,5,2))="40","MTCA",IF((MID(E1702,5,2))="41","MS-PH",IF((MID(E1702,5,2))="42","ARCH",IF((MID(E1702,5,2))="43","THM",IF((MID(E1702,5,2))="44","MS-SWE",IF((MID(E1702,5,2))="45","ENTRE",IF((MID(E1702,5,2))="46","M-PHARM",IF((MID(E1702,5,2))="47","CIVIL-ENG",0)))))))))))))))))))))))))))))))))))))</f>
        <v/>
      </c>
      <c r="G1702" s="90">
        <f>IF((LEFT(E1702,3))="063","Fall-2006",IF((LEFT(E1702,3))="071","Spring-2007",IF((LEFT(E1702,3))="072","Summer-2007",IF((LEFT(E1702,3))="073","Fall-2007",IF((LEFT(E1702,3))="081","Spring-2008",IF((LEFT(E1702,3))="082","Summer-2008",IF((LEFT(E1702,3))="083","Fall-2008",IF((LEFT(E1702,3))="091","Spring-2009",IF((LEFT(E1702,3))="092","Summer-2009",IF((LEFT(E1702,3))="093","Fall-2009",IF((LEFT(E1702,3))="101","Spring-2010",IF((LEFT(E1702,3))="102","Summer-2010",IF((LEFT(E1702,3))="103","Fall-2010",IF((LEFT(E1702,3))="111","Spring-2011",IF((LEFT(E1702,3))="112","Summer-2011",IF((LEFT(E1702,3))="113","Fall-2011",IF((LEFT(E1702,3))="121","Spring-2012",IF((LEFT(E1702,3))="122","Summer-2012",IF((LEFT(E1702,3))="123","Fall-2012",IF((LEFT(E1702,3))="131","Spring-2013",IF((LEFT(E1702,3))="132","Summer-2013",IF((LEFT(E1702,3))="133","Fall-2013",IF((LEFT(E1702,3))="141","Spring-2014",IF((LEFT(E1702,3))="142","Summer-2014",IF((LEFT(E1702,3))="143","Fall-2014",0)))))))))))))))))))))))))</f>
        <v/>
      </c>
      <c r="H1702" s="77" t="inlineStr">
        <is>
          <t>Spring-2015</t>
        </is>
      </c>
      <c r="I1702" s="108" t="inlineStr">
        <is>
          <t>-</t>
        </is>
      </c>
      <c r="J1702" s="108" t="inlineStr">
        <is>
          <t>-</t>
        </is>
      </c>
      <c r="K1702" s="108" t="inlineStr">
        <is>
          <t>143, west Shewrapara, Mirpur, Dhaka</t>
        </is>
      </c>
      <c r="L1702" s="108" t="inlineStr">
        <is>
          <t>House#179, Road#lef Faruk Sarak, Harkumaria, Madaripur</t>
        </is>
      </c>
      <c r="M1702" s="101" t="n">
        <v>1912354147</v>
      </c>
      <c r="N1702" s="108" t="inlineStr">
        <is>
          <t>badhon987@gmail.com</t>
        </is>
      </c>
    </row>
    <row customHeight="1" ht="12.75" r="1703" s="161">
      <c r="A1703" s="84" t="n"/>
      <c r="B1703" s="85" t="n">
        <v>1706</v>
      </c>
      <c r="C1703" s="106" t="n"/>
      <c r="D1703" s="98" t="inlineStr">
        <is>
          <t>Md. Atiar Rahman</t>
        </is>
      </c>
      <c r="E1703" s="98" t="inlineStr">
        <is>
          <t>123-14-921</t>
        </is>
      </c>
      <c r="F1703" s="49">
        <f>IF((MID(E1703,5,2))="10","ENG",IF((MID(E1703,5,2))="11","BBA",IF((MID(E1703,5,2))="12","MBA(E)",IF((MID(E1703,5,2))="14","MBA",IF((MID(E1703,5,2))="15","CSE",IF((MID(E1703,5,2))="16","CIS",IF((MID(E1703,5,2))="17","MS-MIS",IF((MID(E1703,5,2))="18","B.COM",IF((MID(E1703,5,2))="19","ETE",IF((MID(E1703,5,2))="20","CS",IF((MID(E1703,5,2))="21","MA-ENG(P)",IF((MID(E1703,5,2))="22","MA-ENG(F)",IF((MID(E1703,5,2))="23","TE",IF((MID(E1703,5,2))="24","JMC",IF((MID(E1703,5,2))="25","MS-CSE",IF((MID(E1703,5,2))="26","LLB(H)",IF((MID(E1703,5,2))="27","BRE",IF((MID(E1703,5,2))="28","MSS-JMC",IF((MID(E1703,5,2))="29","PHARMACY",IF((MID(E1703,5,2))="30","ESDM",IF((MID(E1703,5,2))="31","MS-ETE",IF((MID(E1703,5,2))="32","MS-TE",IF((MID(E1703,5,2))="33","EEE",IF((MID(E1703,5,2))="34","NFE",IF((MID(E1703,5,2))="35","SWE",IF((MID(E1703,5,2))="36","LLB(P)",IF((MID(E1703,5,2))="37","LLM(Pre)",IF((MID(E1703,5,2))="38","LLM(F)",IF((MID(E1703,5,2))="39","ICT",IF((MID(E1703,5,2))="40","MTCA",IF((MID(E1703,5,2))="41","MS-PH",IF((MID(E1703,5,2))="42","ARCH",IF((MID(E1703,5,2))="43","THM",IF((MID(E1703,5,2))="44","MS-SWE",IF((MID(E1703,5,2))="45","ENTRE",IF((MID(E1703,5,2))="46","M-PHARM",IF((MID(E1703,5,2))="47","CIVIL-ENG",0)))))))))))))))))))))))))))))))))))))</f>
        <v/>
      </c>
      <c r="G1703" s="90">
        <f>IF((LEFT(E1703,3))="063","Fall-2006",IF((LEFT(E1703,3))="071","Spring-2007",IF((LEFT(E1703,3))="072","Summer-2007",IF((LEFT(E1703,3))="073","Fall-2007",IF((LEFT(E1703,3))="081","Spring-2008",IF((LEFT(E1703,3))="082","Summer-2008",IF((LEFT(E1703,3))="083","Fall-2008",IF((LEFT(E1703,3))="091","Spring-2009",IF((LEFT(E1703,3))="092","Summer-2009",IF((LEFT(E1703,3))="093","Fall-2009",IF((LEFT(E1703,3))="101","Spring-2010",IF((LEFT(E1703,3))="102","Summer-2010",IF((LEFT(E1703,3))="103","Fall-2010",IF((LEFT(E1703,3))="111","Spring-2011",IF((LEFT(E1703,3))="112","Summer-2011",IF((LEFT(E1703,3))="113","Fall-2011",IF((LEFT(E1703,3))="121","Spring-2012",IF((LEFT(E1703,3))="122","Summer-2012",IF((LEFT(E1703,3))="123","Fall-2012",IF((LEFT(E1703,3))="131","Spring-2013",IF((LEFT(E1703,3))="132","Summer-2013",IF((LEFT(E1703,3))="133","Fall-2013",IF((LEFT(E1703,3))="141","Spring-2014",IF((LEFT(E1703,3))="142","Summer-2014",IF((LEFT(E1703,3))="143","Fall-2014",0)))))))))))))))))))))))))</f>
        <v/>
      </c>
      <c r="H1703" s="77" t="inlineStr">
        <is>
          <t>Spring-2015</t>
        </is>
      </c>
      <c r="I1703" s="108" t="inlineStr">
        <is>
          <t>-</t>
        </is>
      </c>
      <c r="J1703" s="108" t="inlineStr">
        <is>
          <t>-</t>
        </is>
      </c>
      <c r="K1703" s="108" t="inlineStr">
        <is>
          <t>House#06, Road#04, Block#D, Kaderabad Housing, Mohammadpur, Dhaka</t>
        </is>
      </c>
      <c r="L1703" s="108" t="inlineStr">
        <is>
          <t>Uillage- kapuria Sadardi, Thana-Bhanga, Dis-Faridpur</t>
        </is>
      </c>
      <c r="M1703" s="101" t="n">
        <v>1717210172</v>
      </c>
      <c r="N1703" s="55" t="inlineStr">
        <is>
          <t>juwel1921@diu.edu.bd</t>
        </is>
      </c>
    </row>
    <row customHeight="1" ht="12.75" r="1704" s="161">
      <c r="A1704" s="84" t="n"/>
      <c r="B1704" s="85" t="n">
        <v>1707</v>
      </c>
      <c r="C1704" s="106" t="n"/>
      <c r="D1704" s="98" t="inlineStr">
        <is>
          <t>Md. Saidul Islam Shuvo</t>
        </is>
      </c>
      <c r="E1704" s="98" t="inlineStr">
        <is>
          <t>102-11-1582</t>
        </is>
      </c>
      <c r="F1704" s="49">
        <f>IF((MID(E1704,5,2))="10","ENG",IF((MID(E1704,5,2))="11","BBA",IF((MID(E1704,5,2))="12","MBA(E)",IF((MID(E1704,5,2))="14","MBA",IF((MID(E1704,5,2))="15","CSE",IF((MID(E1704,5,2))="16","CIS",IF((MID(E1704,5,2))="17","MS-MIS",IF((MID(E1704,5,2))="18","B.COM",IF((MID(E1704,5,2))="19","ETE",IF((MID(E1704,5,2))="20","CS",IF((MID(E1704,5,2))="21","MA-ENG(P)",IF((MID(E1704,5,2))="22","MA-ENG(F)",IF((MID(E1704,5,2))="23","TE",IF((MID(E1704,5,2))="24","JMC",IF((MID(E1704,5,2))="25","MS-CSE",IF((MID(E1704,5,2))="26","LLB(H)",IF((MID(E1704,5,2))="27","BRE",IF((MID(E1704,5,2))="28","MSS-JMC",IF((MID(E1704,5,2))="29","PHARMACY",IF((MID(E1704,5,2))="30","ESDM",IF((MID(E1704,5,2))="31","MS-ETE",IF((MID(E1704,5,2))="32","MS-TE",IF((MID(E1704,5,2))="33","EEE",IF((MID(E1704,5,2))="34","NFE",IF((MID(E1704,5,2))="35","SWE",IF((MID(E1704,5,2))="36","LLB(P)",IF((MID(E1704,5,2))="37","LLM(Pre)",IF((MID(E1704,5,2))="38","LLM(F)",IF((MID(E1704,5,2))="39","ICT",IF((MID(E1704,5,2))="40","MTCA",IF((MID(E1704,5,2))="41","MS-PH",IF((MID(E1704,5,2))="42","ARCH",IF((MID(E1704,5,2))="43","THM",IF((MID(E1704,5,2))="44","MS-SWE",IF((MID(E1704,5,2))="45","ENTRE",IF((MID(E1704,5,2))="46","M-PHARM",IF((MID(E1704,5,2))="47","CIVIL-ENG",0)))))))))))))))))))))))))))))))))))))</f>
        <v/>
      </c>
      <c r="G1704" s="90">
        <f>IF((LEFT(E1704,3))="063","Fall-2006",IF((LEFT(E1704,3))="071","Spring-2007",IF((LEFT(E1704,3))="072","Summer-2007",IF((LEFT(E1704,3))="073","Fall-2007",IF((LEFT(E1704,3))="081","Spring-2008",IF((LEFT(E1704,3))="082","Summer-2008",IF((LEFT(E1704,3))="083","Fall-2008",IF((LEFT(E1704,3))="091","Spring-2009",IF((LEFT(E1704,3))="092","Summer-2009",IF((LEFT(E1704,3))="093","Fall-2009",IF((LEFT(E1704,3))="101","Spring-2010",IF((LEFT(E1704,3))="102","Summer-2010",IF((LEFT(E1704,3))="103","Fall-2010",IF((LEFT(E1704,3))="111","Spring-2011",IF((LEFT(E1704,3))="112","Summer-2011",IF((LEFT(E1704,3))="113","Fall-2011",IF((LEFT(E1704,3))="121","Spring-2012",IF((LEFT(E1704,3))="122","Summer-2012",IF((LEFT(E1704,3))="123","Fall-2012",IF((LEFT(E1704,3))="131","Spring-2013",IF((LEFT(E1704,3))="132","Summer-2013",IF((LEFT(E1704,3))="133","Fall-2013",IF((LEFT(E1704,3))="141","Spring-2014",IF((LEFT(E1704,3))="142","Summer-2014",IF((LEFT(E1704,3))="143","Fall-2014",0)))))))))))))))))))))))))</f>
        <v/>
      </c>
      <c r="H1704" s="77" t="inlineStr">
        <is>
          <t>Spring-2015</t>
        </is>
      </c>
      <c r="I1704" s="108" t="inlineStr">
        <is>
          <t>Bank Asia ltd</t>
        </is>
      </c>
      <c r="J1704" s="108" t="inlineStr">
        <is>
          <t>(ARO)</t>
        </is>
      </c>
      <c r="K1704" s="108" t="inlineStr">
        <is>
          <t>Barck villa, 829 Noorpur, Donia Dhaka-1236</t>
        </is>
      </c>
      <c r="L1704" s="108" t="inlineStr">
        <is>
          <t>Barck villa, 829 Noorpur, Donia Dhaka-1236</t>
        </is>
      </c>
      <c r="M1704" s="101" t="n">
        <v>1670848576</v>
      </c>
      <c r="N1704" s="55" t="inlineStr">
        <is>
          <t>shovoislam.2011@yahoo.com</t>
        </is>
      </c>
    </row>
    <row customHeight="1" ht="12.75" r="1705" s="161">
      <c r="A1705" s="84" t="n"/>
      <c r="B1705" s="85" t="n">
        <v>1708</v>
      </c>
      <c r="C1705" s="106" t="n"/>
      <c r="D1705" s="98" t="inlineStr">
        <is>
          <t>Amrin Rashad</t>
        </is>
      </c>
      <c r="E1705" s="98" t="inlineStr">
        <is>
          <t>111-11-1786</t>
        </is>
      </c>
      <c r="F1705" s="49">
        <f>IF((MID(E1705,5,2))="10","ENG",IF((MID(E1705,5,2))="11","BBA",IF((MID(E1705,5,2))="12","MBA(E)",IF((MID(E1705,5,2))="14","MBA",IF((MID(E1705,5,2))="15","CSE",IF((MID(E1705,5,2))="16","CIS",IF((MID(E1705,5,2))="17","MS-MIS",IF((MID(E1705,5,2))="18","B.COM",IF((MID(E1705,5,2))="19","ETE",IF((MID(E1705,5,2))="20","CS",IF((MID(E1705,5,2))="21","MA-ENG(P)",IF((MID(E1705,5,2))="22","MA-ENG(F)",IF((MID(E1705,5,2))="23","TE",IF((MID(E1705,5,2))="24","JMC",IF((MID(E1705,5,2))="25","MS-CSE",IF((MID(E1705,5,2))="26","LLB(H)",IF((MID(E1705,5,2))="27","BRE",IF((MID(E1705,5,2))="28","MSS-JMC",IF((MID(E1705,5,2))="29","PHARMACY",IF((MID(E1705,5,2))="30","ESDM",IF((MID(E1705,5,2))="31","MS-ETE",IF((MID(E1705,5,2))="32","MS-TE",IF((MID(E1705,5,2))="33","EEE",IF((MID(E1705,5,2))="34","NFE",IF((MID(E1705,5,2))="35","SWE",IF((MID(E1705,5,2))="36","LLB(P)",IF((MID(E1705,5,2))="37","LLM(Pre)",IF((MID(E1705,5,2))="38","LLM(F)",IF((MID(E1705,5,2))="39","ICT",IF((MID(E1705,5,2))="40","MTCA",IF((MID(E1705,5,2))="41","MS-PH",IF((MID(E1705,5,2))="42","ARCH",IF((MID(E1705,5,2))="43","THM",IF((MID(E1705,5,2))="44","MS-SWE",IF((MID(E1705,5,2))="45","ENTRE",IF((MID(E1705,5,2))="46","M-PHARM",IF((MID(E1705,5,2))="47","CIVIL-ENG",0)))))))))))))))))))))))))))))))))))))</f>
        <v/>
      </c>
      <c r="G1705" s="90">
        <f>IF((LEFT(E1705,3))="063","Fall-2006",IF((LEFT(E1705,3))="071","Spring-2007",IF((LEFT(E1705,3))="072","Summer-2007",IF((LEFT(E1705,3))="073","Fall-2007",IF((LEFT(E1705,3))="081","Spring-2008",IF((LEFT(E1705,3))="082","Summer-2008",IF((LEFT(E1705,3))="083","Fall-2008",IF((LEFT(E1705,3))="091","Spring-2009",IF((LEFT(E1705,3))="092","Summer-2009",IF((LEFT(E1705,3))="093","Fall-2009",IF((LEFT(E1705,3))="101","Spring-2010",IF((LEFT(E1705,3))="102","Summer-2010",IF((LEFT(E1705,3))="103","Fall-2010",IF((LEFT(E1705,3))="111","Spring-2011",IF((LEFT(E1705,3))="112","Summer-2011",IF((LEFT(E1705,3))="113","Fall-2011",IF((LEFT(E1705,3))="121","Spring-2012",IF((LEFT(E1705,3))="122","Summer-2012",IF((LEFT(E1705,3))="123","Fall-2012",IF((LEFT(E1705,3))="131","Spring-2013",IF((LEFT(E1705,3))="132","Summer-2013",IF((LEFT(E1705,3))="133","Fall-2013",IF((LEFT(E1705,3))="141","Spring-2014",IF((LEFT(E1705,3))="142","Summer-2014",IF((LEFT(E1705,3))="143","Fall-2014",0)))))))))))))))))))))))))</f>
        <v/>
      </c>
      <c r="H1705" s="77" t="inlineStr">
        <is>
          <t>Fall-2014</t>
        </is>
      </c>
      <c r="I1705" s="108" t="inlineStr">
        <is>
          <t>-</t>
        </is>
      </c>
      <c r="J1705" s="108" t="inlineStr">
        <is>
          <t>-</t>
        </is>
      </c>
      <c r="K1705" s="108" t="inlineStr">
        <is>
          <t>H-273/A, R#5, Mohammadia Real State, Mohammadpur, Dhaka-1207</t>
        </is>
      </c>
      <c r="L1705" s="108" t="inlineStr">
        <is>
          <t>Shantinagar, Joypurhat-5900</t>
        </is>
      </c>
      <c r="M1705" s="101" t="n">
        <v>1710360090</v>
      </c>
      <c r="N1705" s="90" t="inlineStr">
        <is>
          <t>amrin11-1786@diu.edu.bd</t>
        </is>
      </c>
    </row>
    <row customHeight="1" ht="12.75" r="1706" s="161">
      <c r="A1706" s="84" t="n"/>
      <c r="B1706" s="85" t="n">
        <v>1709</v>
      </c>
      <c r="C1706" s="106" t="n"/>
      <c r="D1706" s="98" t="inlineStr">
        <is>
          <t>Masud Parvez</t>
        </is>
      </c>
      <c r="E1706" s="98" t="inlineStr">
        <is>
          <t>113-23-2639</t>
        </is>
      </c>
      <c r="F1706" s="49">
        <f>IF((MID(E1706,5,2))="10","ENG",IF((MID(E1706,5,2))="11","BBA",IF((MID(E1706,5,2))="12","MBA(E)",IF((MID(E1706,5,2))="14","MBA",IF((MID(E1706,5,2))="15","CSE",IF((MID(E1706,5,2))="16","CIS",IF((MID(E1706,5,2))="17","MS-MIS",IF((MID(E1706,5,2))="18","B.COM",IF((MID(E1706,5,2))="19","ETE",IF((MID(E1706,5,2))="20","CS",IF((MID(E1706,5,2))="21","MA-ENG(P)",IF((MID(E1706,5,2))="22","MA-ENG(F)",IF((MID(E1706,5,2))="23","TE",IF((MID(E1706,5,2))="24","JMC",IF((MID(E1706,5,2))="25","MS-CSE",IF((MID(E1706,5,2))="26","LLB(H)",IF((MID(E1706,5,2))="27","BRE",IF((MID(E1706,5,2))="28","MSS-JMC",IF((MID(E1706,5,2))="29","PHARMACY",IF((MID(E1706,5,2))="30","ESDM",IF((MID(E1706,5,2))="31","MS-ETE",IF((MID(E1706,5,2))="32","MS-TE",IF((MID(E1706,5,2))="33","EEE",IF((MID(E1706,5,2))="34","NFE",IF((MID(E1706,5,2))="35","SWE",IF((MID(E1706,5,2))="36","LLB(P)",IF((MID(E1706,5,2))="37","LLM(Pre)",IF((MID(E1706,5,2))="38","LLM(F)",IF((MID(E1706,5,2))="39","ICT",IF((MID(E1706,5,2))="40","MTCA",IF((MID(E1706,5,2))="41","MS-PH",IF((MID(E1706,5,2))="42","ARCH",IF((MID(E1706,5,2))="43","THM",IF((MID(E1706,5,2))="44","MS-SWE",IF((MID(E1706,5,2))="45","ENTRE",IF((MID(E1706,5,2))="46","M-PHARM",IF((MID(E1706,5,2))="47","CIVIL-ENG",0)))))))))))))))))))))))))))))))))))))</f>
        <v/>
      </c>
      <c r="G1706" s="90">
        <f>IF((LEFT(E1706,3))="063","Fall-2006",IF((LEFT(E1706,3))="071","Spring-2007",IF((LEFT(E1706,3))="072","Summer-2007",IF((LEFT(E1706,3))="073","Fall-2007",IF((LEFT(E1706,3))="081","Spring-2008",IF((LEFT(E1706,3))="082","Summer-2008",IF((LEFT(E1706,3))="083","Fall-2008",IF((LEFT(E1706,3))="091","Spring-2009",IF((LEFT(E1706,3))="092","Summer-2009",IF((LEFT(E1706,3))="093","Fall-2009",IF((LEFT(E1706,3))="101","Spring-2010",IF((LEFT(E1706,3))="102","Summer-2010",IF((LEFT(E1706,3))="103","Fall-2010",IF((LEFT(E1706,3))="111","Spring-2011",IF((LEFT(E1706,3))="112","Summer-2011",IF((LEFT(E1706,3))="113","Fall-2011",IF((LEFT(E1706,3))="121","Spring-2012",IF((LEFT(E1706,3))="122","Summer-2012",IF((LEFT(E1706,3))="123","Fall-2012",IF((LEFT(E1706,3))="131","Spring-2013",IF((LEFT(E1706,3))="132","Summer-2013",IF((LEFT(E1706,3))="133","Fall-2013",IF((LEFT(E1706,3))="141","Spring-2014",IF((LEFT(E1706,3))="142","Summer-2014",IF((LEFT(E1706,3))="143","Fall-2014",0)))))))))))))))))))))))))</f>
        <v/>
      </c>
      <c r="H1706" s="108" t="inlineStr">
        <is>
          <t>-</t>
        </is>
      </c>
      <c r="I1706" s="108" t="inlineStr">
        <is>
          <t>-</t>
        </is>
      </c>
      <c r="J1706" s="108" t="inlineStr">
        <is>
          <t>-</t>
        </is>
      </c>
      <c r="K1706" s="108" t="inlineStr">
        <is>
          <t>Gadumia, Hazir Bazar, Valuka, Mymensingh</t>
        </is>
      </c>
      <c r="L1706" s="108" t="inlineStr">
        <is>
          <t>Gadumia, Hazir Bazar, Valuka, Mymensingh</t>
        </is>
      </c>
      <c r="M1706" s="101" t="n">
        <v>1921959466</v>
      </c>
      <c r="N1706" s="90" t="inlineStr">
        <is>
          <t>masud23-2639@diu.edu.bd</t>
        </is>
      </c>
    </row>
    <row customHeight="1" ht="12.75" r="1707" s="161">
      <c r="A1707" s="84" t="n"/>
      <c r="B1707" s="85" t="n">
        <v>1710</v>
      </c>
      <c r="C1707" s="106" t="n"/>
      <c r="D1707" s="98" t="inlineStr">
        <is>
          <t>Hossain Md. Ershad.</t>
        </is>
      </c>
      <c r="E1707" s="98" t="inlineStr">
        <is>
          <t>103-26-122</t>
        </is>
      </c>
      <c r="F1707" s="49">
        <f>IF((MID(E1707,5,2))="10","ENG",IF((MID(E1707,5,2))="11","BBA",IF((MID(E1707,5,2))="12","MBA(E)",IF((MID(E1707,5,2))="14","MBA",IF((MID(E1707,5,2))="15","CSE",IF((MID(E1707,5,2))="16","CIS",IF((MID(E1707,5,2))="17","MS-MIS",IF((MID(E1707,5,2))="18","B.COM",IF((MID(E1707,5,2))="19","ETE",IF((MID(E1707,5,2))="20","CS",IF((MID(E1707,5,2))="21","MA-ENG(P)",IF((MID(E1707,5,2))="22","MA-ENG(F)",IF((MID(E1707,5,2))="23","TE",IF((MID(E1707,5,2))="24","JMC",IF((MID(E1707,5,2))="25","MS-CSE",IF((MID(E1707,5,2))="26","LLB(H)",IF((MID(E1707,5,2))="27","BRE",IF((MID(E1707,5,2))="28","MSS-JMC",IF((MID(E1707,5,2))="29","PHARMACY",IF((MID(E1707,5,2))="30","ESDM",IF((MID(E1707,5,2))="31","MS-ETE",IF((MID(E1707,5,2))="32","MS-TE",IF((MID(E1707,5,2))="33","EEE",IF((MID(E1707,5,2))="34","NFE",IF((MID(E1707,5,2))="35","SWE",IF((MID(E1707,5,2))="36","LLB(P)",IF((MID(E1707,5,2))="37","LLM(Pre)",IF((MID(E1707,5,2))="38","LLM(F)",IF((MID(E1707,5,2))="39","ICT",IF((MID(E1707,5,2))="40","MTCA",IF((MID(E1707,5,2))="41","MS-PH",IF((MID(E1707,5,2))="42","ARCH",IF((MID(E1707,5,2))="43","THM",IF((MID(E1707,5,2))="44","MS-SWE",IF((MID(E1707,5,2))="45","ENTRE",IF((MID(E1707,5,2))="46","M-PHARM",IF((MID(E1707,5,2))="47","CIVIL-ENG",0)))))))))))))))))))))))))))))))))))))</f>
        <v/>
      </c>
      <c r="G1707" s="90">
        <f>IF((LEFT(E1707,3))="063","Fall-2006",IF((LEFT(E1707,3))="071","Spring-2007",IF((LEFT(E1707,3))="072","Summer-2007",IF((LEFT(E1707,3))="073","Fall-2007",IF((LEFT(E1707,3))="081","Spring-2008",IF((LEFT(E1707,3))="082","Summer-2008",IF((LEFT(E1707,3))="083","Fall-2008",IF((LEFT(E1707,3))="091","Spring-2009",IF((LEFT(E1707,3))="092","Summer-2009",IF((LEFT(E1707,3))="093","Fall-2009",IF((LEFT(E1707,3))="101","Spring-2010",IF((LEFT(E1707,3))="102","Summer-2010",IF((LEFT(E1707,3))="103","Fall-2010",IF((LEFT(E1707,3))="111","Spring-2011",IF((LEFT(E1707,3))="112","Summer-2011",IF((LEFT(E1707,3))="113","Fall-2011",IF((LEFT(E1707,3))="121","Spring-2012",IF((LEFT(E1707,3))="122","Summer-2012",IF((LEFT(E1707,3))="123","Fall-2012",IF((LEFT(E1707,3))="131","Spring-2013",IF((LEFT(E1707,3))="132","Summer-2013",IF((LEFT(E1707,3))="133","Fall-2013",IF((LEFT(E1707,3))="141","Spring-2014",IF((LEFT(E1707,3))="142","Summer-2014",IF((LEFT(E1707,3))="143","Fall-2014",0)))))))))))))))))))))))))</f>
        <v/>
      </c>
      <c r="H1707" s="77" t="inlineStr">
        <is>
          <t>Summer-2014</t>
        </is>
      </c>
      <c r="I1707" s="108" t="inlineStr">
        <is>
          <t>Data Under Human Aid Uk</t>
        </is>
      </c>
      <c r="J1707" s="108" t="inlineStr">
        <is>
          <t>Field Researcher Officer</t>
        </is>
      </c>
      <c r="K1707" s="108" t="inlineStr">
        <is>
          <t>81/3-Sukrabad, Dhanmondi, Dhaka</t>
        </is>
      </c>
      <c r="L1707" s="108" t="inlineStr">
        <is>
          <t>Aptab Uddin Miazir Bari, Vill-sagarpur, p.o-chaprashirhat p.s-kabirhat, Dir-Noakhali</t>
        </is>
      </c>
      <c r="M1707" s="101" t="n">
        <v>1812851550</v>
      </c>
      <c r="N1707" s="90" t="inlineStr">
        <is>
          <t>ershad321@gmail.com</t>
        </is>
      </c>
    </row>
    <row customHeight="1" ht="12.75" r="1708" s="161">
      <c r="A1708" s="84" t="n"/>
      <c r="B1708" s="85" t="n">
        <v>1711</v>
      </c>
      <c r="C1708" s="106" t="n"/>
      <c r="D1708" s="98" t="inlineStr">
        <is>
          <t>Hossain Md. Ershad.</t>
        </is>
      </c>
      <c r="E1708" s="98" t="inlineStr">
        <is>
          <t>143-38-060</t>
        </is>
      </c>
      <c r="F1708" s="49">
        <f>IF((MID(E1708,5,2))="10","ENG",IF((MID(E1708,5,2))="11","BBA",IF((MID(E1708,5,2))="12","MBA(E)",IF((MID(E1708,5,2))="14","MBA",IF((MID(E1708,5,2))="15","CSE",IF((MID(E1708,5,2))="16","CIS",IF((MID(E1708,5,2))="17","MS-MIS",IF((MID(E1708,5,2))="18","B.COM",IF((MID(E1708,5,2))="19","ETE",IF((MID(E1708,5,2))="20","CS",IF((MID(E1708,5,2))="21","MA-ENG(P)",IF((MID(E1708,5,2))="22","MA-ENG(F)",IF((MID(E1708,5,2))="23","TE",IF((MID(E1708,5,2))="24","JMC",IF((MID(E1708,5,2))="25","MS-CSE",IF((MID(E1708,5,2))="26","LLB(H)",IF((MID(E1708,5,2))="27","BRE",IF((MID(E1708,5,2))="28","MSS-JMC",IF((MID(E1708,5,2))="29","PHARMACY",IF((MID(E1708,5,2))="30","ESDM",IF((MID(E1708,5,2))="31","MS-ETE",IF((MID(E1708,5,2))="32","MS-TE",IF((MID(E1708,5,2))="33","EEE",IF((MID(E1708,5,2))="34","NFE",IF((MID(E1708,5,2))="35","SWE",IF((MID(E1708,5,2))="36","LLB(P)",IF((MID(E1708,5,2))="37","LLM(Pre)",IF((MID(E1708,5,2))="38","LLM(F)",IF((MID(E1708,5,2))="39","ICT",IF((MID(E1708,5,2))="40","MTCA",IF((MID(E1708,5,2))="41","MS-PH",IF((MID(E1708,5,2))="42","ARCH",IF((MID(E1708,5,2))="43","THM",IF((MID(E1708,5,2))="44","MS-SWE",IF((MID(E1708,5,2))="45","ENTRE",IF((MID(E1708,5,2))="46","M-PHARM",IF((MID(E1708,5,2))="47","CIVIL-ENG",0)))))))))))))))))))))))))))))))))))))</f>
        <v/>
      </c>
      <c r="G1708" s="90">
        <f>IF((LEFT(E1708,3))="063","Fall-2006",IF((LEFT(E1708,3))="071","Spring-2007",IF((LEFT(E1708,3))="072","Summer-2007",IF((LEFT(E1708,3))="073","Fall-2007",IF((LEFT(E1708,3))="081","Spring-2008",IF((LEFT(E1708,3))="082","Summer-2008",IF((LEFT(E1708,3))="083","Fall-2008",IF((LEFT(E1708,3))="091","Spring-2009",IF((LEFT(E1708,3))="092","Summer-2009",IF((LEFT(E1708,3))="093","Fall-2009",IF((LEFT(E1708,3))="101","Spring-2010",IF((LEFT(E1708,3))="102","Summer-2010",IF((LEFT(E1708,3))="103","Fall-2010",IF((LEFT(E1708,3))="111","Spring-2011",IF((LEFT(E1708,3))="112","Summer-2011",IF((LEFT(E1708,3))="113","Fall-2011",IF((LEFT(E1708,3))="121","Spring-2012",IF((LEFT(E1708,3))="122","Summer-2012",IF((LEFT(E1708,3))="123","Fall-2012",IF((LEFT(E1708,3))="131","Spring-2013",IF((LEFT(E1708,3))="132","Summer-2013",IF((LEFT(E1708,3))="133","Fall-2013",IF((LEFT(E1708,3))="141","Spring-2014",IF((LEFT(E1708,3))="142","Summer-2014",IF((LEFT(E1708,3))="143","Fall-2014",0)))))))))))))))))))))))))</f>
        <v/>
      </c>
      <c r="H1708" s="77" t="inlineStr">
        <is>
          <t>Summer-2015</t>
        </is>
      </c>
      <c r="I1708" s="108" t="inlineStr">
        <is>
          <t>Data Under Human Aid Uk</t>
        </is>
      </c>
      <c r="J1708" s="108" t="inlineStr">
        <is>
          <t>Field Researcher Officer</t>
        </is>
      </c>
      <c r="K1708" s="108" t="inlineStr">
        <is>
          <t>81/3-Sukrabad, Dhanmondi, Dhaka</t>
        </is>
      </c>
      <c r="L1708" s="108" t="inlineStr">
        <is>
          <t>Aptab Uddin Miazir Bari, Vill-sagarpur, p.o-chaprashirhat p.s-kabirhat, Dir-Noakhali</t>
        </is>
      </c>
      <c r="M1708" s="101" t="n">
        <v>1812851550</v>
      </c>
      <c r="N1708" s="90" t="inlineStr">
        <is>
          <t>ershad321@gmail.com</t>
        </is>
      </c>
    </row>
    <row customHeight="1" ht="12.75" r="1709" s="161">
      <c r="A1709" s="84" t="n"/>
      <c r="B1709" s="85" t="n">
        <v>1712</v>
      </c>
      <c r="C1709" s="106" t="n"/>
      <c r="D1709" s="94" t="inlineStr">
        <is>
          <t xml:space="preserve">Md. Shahidul Islam  </t>
        </is>
      </c>
      <c r="E1709" s="98" t="inlineStr">
        <is>
          <t>102-11-1581</t>
        </is>
      </c>
      <c r="F1709" s="49">
        <f>IF((MID(E1709,5,2))="10","ENG",IF((MID(E1709,5,2))="11","BBA",IF((MID(E1709,5,2))="12","MBA(E)",IF((MID(E1709,5,2))="14","MBA",IF((MID(E1709,5,2))="15","CSE",IF((MID(E1709,5,2))="16","CIS",IF((MID(E1709,5,2))="17","MS-MIS",IF((MID(E1709,5,2))="18","B.COM",IF((MID(E1709,5,2))="19","ETE",IF((MID(E1709,5,2))="20","CS",IF((MID(E1709,5,2))="21","MA-ENG(P)",IF((MID(E1709,5,2))="22","MA-ENG(F)",IF((MID(E1709,5,2))="23","TE",IF((MID(E1709,5,2))="24","JMC",IF((MID(E1709,5,2))="25","MS-CSE",IF((MID(E1709,5,2))="26","LLB(H)",IF((MID(E1709,5,2))="27","BRE",IF((MID(E1709,5,2))="28","MSS-JMC",IF((MID(E1709,5,2))="29","PHARMACY",IF((MID(E1709,5,2))="30","ESDM",IF((MID(E1709,5,2))="31","MS-ETE",IF((MID(E1709,5,2))="32","MS-TE",IF((MID(E1709,5,2))="33","EEE",IF((MID(E1709,5,2))="34","NFE",IF((MID(E1709,5,2))="35","SWE",IF((MID(E1709,5,2))="36","LLB(P)",IF((MID(E1709,5,2))="37","LLM(Pre)",IF((MID(E1709,5,2))="38","LLM(F)",IF((MID(E1709,5,2))="39","ICT",IF((MID(E1709,5,2))="40","MTCA",IF((MID(E1709,5,2))="41","MS-PH",IF((MID(E1709,5,2))="42","ARCH",IF((MID(E1709,5,2))="43","THM",IF((MID(E1709,5,2))="44","MS-SWE",IF((MID(E1709,5,2))="45","ENTRE",IF((MID(E1709,5,2))="46","M-PHARM",IF((MID(E1709,5,2))="47","CIVIL-ENG",0)))))))))))))))))))))))))))))))))))))</f>
        <v/>
      </c>
      <c r="G1709" s="90">
        <f>IF((LEFT(E1709,3))="063","Fall-2006",IF((LEFT(E1709,3))="071","Spring-2007",IF((LEFT(E1709,3))="072","Summer-2007",IF((LEFT(E1709,3))="073","Fall-2007",IF((LEFT(E1709,3))="081","Spring-2008",IF((LEFT(E1709,3))="082","Summer-2008",IF((LEFT(E1709,3))="083","Fall-2008",IF((LEFT(E1709,3))="091","Spring-2009",IF((LEFT(E1709,3))="092","Summer-2009",IF((LEFT(E1709,3))="093","Fall-2009",IF((LEFT(E1709,3))="101","Spring-2010",IF((LEFT(E1709,3))="102","Summer-2010",IF((LEFT(E1709,3))="103","Fall-2010",IF((LEFT(E1709,3))="111","Spring-2011",IF((LEFT(E1709,3))="112","Summer-2011",IF((LEFT(E1709,3))="113","Fall-2011",IF((LEFT(E1709,3))="121","Spring-2012",IF((LEFT(E1709,3))="122","Summer-2012",IF((LEFT(E1709,3))="123","Fall-2012",IF((LEFT(E1709,3))="131","Spring-2013",IF((LEFT(E1709,3))="132","Summer-2013",IF((LEFT(E1709,3))="133","Fall-2013",IF((LEFT(E1709,3))="141","Spring-2014",IF((LEFT(E1709,3))="142","Summer-2014",IF((LEFT(E1709,3))="143","Fall-2014",0)))))))))))))))))))))))))</f>
        <v/>
      </c>
      <c r="H1709" s="108" t="inlineStr">
        <is>
          <t>Spring-2015</t>
        </is>
      </c>
      <c r="I1709" s="108" t="inlineStr">
        <is>
          <t>-</t>
        </is>
      </c>
      <c r="J1709" s="108" t="inlineStr">
        <is>
          <t>-</t>
        </is>
      </c>
      <c r="K1709" s="108" t="inlineStr">
        <is>
          <t>Barek Villa, 829 Noorpur, Donia, Dhaka-1236</t>
        </is>
      </c>
      <c r="L1709" s="108" t="inlineStr">
        <is>
          <t>Barek Villa, 829 Noorpur, Donia, Dhaka-1236</t>
        </is>
      </c>
      <c r="M1709" s="101" t="n">
        <v>1912964054</v>
      </c>
      <c r="N1709" s="55">
        <f>HYPERLINK("mailto:abuhenan@gmail.com","shovonislam1581@gamil.com")</f>
        <v/>
      </c>
    </row>
    <row customHeight="1" ht="12.75" r="1710" s="161">
      <c r="A1710" s="84" t="n"/>
      <c r="B1710" s="85" t="n">
        <v>1713</v>
      </c>
      <c r="C1710" s="106" t="n"/>
      <c r="D1710" s="98" t="inlineStr">
        <is>
          <t>Md. Zobair Khondaker</t>
        </is>
      </c>
      <c r="E1710" s="98" t="inlineStr">
        <is>
          <t>132-25-311</t>
        </is>
      </c>
      <c r="F1710" s="49">
        <f>IF((MID(E1710,5,2))="10","ENG",IF((MID(E1710,5,2))="11","BBA",IF((MID(E1710,5,2))="12","MBA(E)",IF((MID(E1710,5,2))="14","MBA",IF((MID(E1710,5,2))="15","CSE",IF((MID(E1710,5,2))="16","CIS",IF((MID(E1710,5,2))="17","MS-MIS",IF((MID(E1710,5,2))="18","B.COM",IF((MID(E1710,5,2))="19","ETE",IF((MID(E1710,5,2))="20","CS",IF((MID(E1710,5,2))="21","MA-ENG(P)",IF((MID(E1710,5,2))="22","MA-ENG(F)",IF((MID(E1710,5,2))="23","TE",IF((MID(E1710,5,2))="24","JMC",IF((MID(E1710,5,2))="25","MS-CSE",IF((MID(E1710,5,2))="26","LLB(H)",IF((MID(E1710,5,2))="27","BRE",IF((MID(E1710,5,2))="28","MSS-JMC",IF((MID(E1710,5,2))="29","PHARMACY",IF((MID(E1710,5,2))="30","ESDM",IF((MID(E1710,5,2))="31","MS-ETE",IF((MID(E1710,5,2))="32","MS-TE",IF((MID(E1710,5,2))="33","EEE",IF((MID(E1710,5,2))="34","NFE",IF((MID(E1710,5,2))="35","SWE",IF((MID(E1710,5,2))="36","LLB(P)",IF((MID(E1710,5,2))="37","LLM(Pre)",IF((MID(E1710,5,2))="38","LLM(F)",IF((MID(E1710,5,2))="39","ICT",IF((MID(E1710,5,2))="40","MTCA",IF((MID(E1710,5,2))="41","MS-PH",IF((MID(E1710,5,2))="42","ARCH",IF((MID(E1710,5,2))="43","THM",IF((MID(E1710,5,2))="44","MS-SWE",IF((MID(E1710,5,2))="45","ENTRE",IF((MID(E1710,5,2))="46","M-PHARM",IF((MID(E1710,5,2))="47","CIVIL-ENG",0)))))))))))))))))))))))))))))))))))))</f>
        <v/>
      </c>
      <c r="G1710" s="90">
        <f>IF((LEFT(E1710,3))="063","Fall-2006",IF((LEFT(E1710,3))="071","Spring-2007",IF((LEFT(E1710,3))="072","Summer-2007",IF((LEFT(E1710,3))="073","Fall-2007",IF((LEFT(E1710,3))="081","Spring-2008",IF((LEFT(E1710,3))="082","Summer-2008",IF((LEFT(E1710,3))="083","Fall-2008",IF((LEFT(E1710,3))="091","Spring-2009",IF((LEFT(E1710,3))="092","Summer-2009",IF((LEFT(E1710,3))="093","Fall-2009",IF((LEFT(E1710,3))="101","Spring-2010",IF((LEFT(E1710,3))="102","Summer-2010",IF((LEFT(E1710,3))="103","Fall-2010",IF((LEFT(E1710,3))="111","Spring-2011",IF((LEFT(E1710,3))="112","Summer-2011",IF((LEFT(E1710,3))="113","Fall-2011",IF((LEFT(E1710,3))="121","Spring-2012",IF((LEFT(E1710,3))="122","Summer-2012",IF((LEFT(E1710,3))="123","Fall-2012",IF((LEFT(E1710,3))="131","Spring-2013",IF((LEFT(E1710,3))="132","Summer-2013",IF((LEFT(E1710,3))="133","Fall-2013",IF((LEFT(E1710,3))="141","Spring-2014",IF((LEFT(E1710,3))="142","Summer-2014",IF((LEFT(E1710,3))="143","Fall-2014",0)))))))))))))))))))))))))</f>
        <v/>
      </c>
      <c r="H1710" s="108" t="inlineStr">
        <is>
          <t>Spring-2015</t>
        </is>
      </c>
      <c r="I1710" s="108" t="inlineStr">
        <is>
          <t>Metakave Software Solution</t>
        </is>
      </c>
      <c r="J1710" s="108" t="inlineStr">
        <is>
          <t>Application Developer</t>
        </is>
      </c>
      <c r="K1710" s="108" t="inlineStr">
        <is>
          <t>3/1, Solimullah Road, Mohammadpur, Dhaka-1207.</t>
        </is>
      </c>
      <c r="L1710" s="108" t="inlineStr">
        <is>
          <t>Vill-Shialson, Post-Adamdighi, Dist-Bogra.</t>
        </is>
      </c>
      <c r="M1710" s="101" t="n">
        <v>1922894782</v>
      </c>
      <c r="N1710" s="55" t="inlineStr">
        <is>
          <t>rion.mrk@gamil.com</t>
        </is>
      </c>
    </row>
    <row customHeight="1" ht="12.75" r="1711" s="161">
      <c r="A1711" s="84" t="n"/>
      <c r="B1711" s="85" t="n">
        <v>1714</v>
      </c>
      <c r="C1711" s="106" t="n"/>
      <c r="D1711" s="98" t="inlineStr">
        <is>
          <t>Raad Arefin</t>
        </is>
      </c>
      <c r="E1711" s="98" t="inlineStr">
        <is>
          <t>101-23-1920</t>
        </is>
      </c>
      <c r="F1711" s="49">
        <f>IF((MID(E1711,5,2))="10","ENG",IF((MID(E1711,5,2))="11","BBA",IF((MID(E1711,5,2))="12","MBA(E)",IF((MID(E1711,5,2))="14","MBA",IF((MID(E1711,5,2))="15","CSE",IF((MID(E1711,5,2))="16","CIS",IF((MID(E1711,5,2))="17","MS-MIS",IF((MID(E1711,5,2))="18","B.COM",IF((MID(E1711,5,2))="19","ETE",IF((MID(E1711,5,2))="20","CS",IF((MID(E1711,5,2))="21","MA-ENG(P)",IF((MID(E1711,5,2))="22","MA-ENG(F)",IF((MID(E1711,5,2))="23","TE",IF((MID(E1711,5,2))="24","JMC",IF((MID(E1711,5,2))="25","MS-CSE",IF((MID(E1711,5,2))="26","LLB(H)",IF((MID(E1711,5,2))="27","BRE",IF((MID(E1711,5,2))="28","MSS-JMC",IF((MID(E1711,5,2))="29","PHARMACY",IF((MID(E1711,5,2))="30","ESDM",IF((MID(E1711,5,2))="31","MS-ETE",IF((MID(E1711,5,2))="32","MS-TE",IF((MID(E1711,5,2))="33","EEE",IF((MID(E1711,5,2))="34","NFE",IF((MID(E1711,5,2))="35","SWE",IF((MID(E1711,5,2))="36","LLB(P)",IF((MID(E1711,5,2))="37","LLM(Pre)",IF((MID(E1711,5,2))="38","LLM(F)",IF((MID(E1711,5,2))="39","ICT",IF((MID(E1711,5,2))="40","MTCA",IF((MID(E1711,5,2))="41","MS-PH",IF((MID(E1711,5,2))="42","ARCH",IF((MID(E1711,5,2))="43","THM",IF((MID(E1711,5,2))="44","MS-SWE",IF((MID(E1711,5,2))="45","ENTRE",IF((MID(E1711,5,2))="46","M-PHARM",IF((MID(E1711,5,2))="47","CIVIL-ENG",0)))))))))))))))))))))))))))))))))))))</f>
        <v/>
      </c>
      <c r="G1711" s="90">
        <f>IF((LEFT(E1711,3))="063","Fall-2006",IF((LEFT(E1711,3))="071","Spring-2007",IF((LEFT(E1711,3))="072","Summer-2007",IF((LEFT(E1711,3))="073","Fall-2007",IF((LEFT(E1711,3))="081","Spring-2008",IF((LEFT(E1711,3))="082","Summer-2008",IF((LEFT(E1711,3))="083","Fall-2008",IF((LEFT(E1711,3))="091","Spring-2009",IF((LEFT(E1711,3))="092","Summer-2009",IF((LEFT(E1711,3))="093","Fall-2009",IF((LEFT(E1711,3))="101","Spring-2010",IF((LEFT(E1711,3))="102","Summer-2010",IF((LEFT(E1711,3))="103","Fall-2010",IF((LEFT(E1711,3))="111","Spring-2011",IF((LEFT(E1711,3))="112","Summer-2011",IF((LEFT(E1711,3))="113","Fall-2011",IF((LEFT(E1711,3))="121","Spring-2012",IF((LEFT(E1711,3))="122","Summer-2012",IF((LEFT(E1711,3))="123","Fall-2012",IF((LEFT(E1711,3))="131","Spring-2013",IF((LEFT(E1711,3))="132","Summer-2013",IF((LEFT(E1711,3))="133","Fall-2013",IF((LEFT(E1711,3))="141","Spring-2014",IF((LEFT(E1711,3))="142","Summer-2014",IF((LEFT(E1711,3))="143","Fall-2014",0)))))))))))))))))))))))))</f>
        <v/>
      </c>
      <c r="H1711" s="108" t="inlineStr">
        <is>
          <t>Summer-2015</t>
        </is>
      </c>
      <c r="I1711" s="108" t="inlineStr">
        <is>
          <t>-</t>
        </is>
      </c>
      <c r="J1711" s="108" t="inlineStr">
        <is>
          <t>-</t>
        </is>
      </c>
      <c r="K1711" s="108" t="inlineStr">
        <is>
          <t>37, North Circular Road, Kalabagan Thana, Dhaka-1205</t>
        </is>
      </c>
      <c r="L1711" s="108" t="inlineStr">
        <is>
          <t>Atua, Hazipara, Tipu Sultan Road, Pabna.</t>
        </is>
      </c>
      <c r="M1711" s="111" t="n">
        <v>1723999194</v>
      </c>
      <c r="N1711" s="55">
        <f>HYPERLINK("mailto:raadarefin@gamil.com","raadarefin@gamil.com")</f>
        <v/>
      </c>
    </row>
    <row customHeight="1" ht="12.75" r="1712" s="161">
      <c r="A1712" s="84" t="n"/>
      <c r="B1712" s="85" t="n">
        <v>1715</v>
      </c>
      <c r="C1712" s="106" t="n"/>
      <c r="D1712" s="98" t="inlineStr">
        <is>
          <t>Khalid Ahmed Rahat</t>
        </is>
      </c>
      <c r="E1712" s="98" t="inlineStr">
        <is>
          <t>111-23-2433</t>
        </is>
      </c>
      <c r="F1712" s="49">
        <f>IF((MID(E1712,5,2))="10","ENG",IF((MID(E1712,5,2))="11","BBA",IF((MID(E1712,5,2))="12","MBA(E)",IF((MID(E1712,5,2))="14","MBA",IF((MID(E1712,5,2))="15","CSE",IF((MID(E1712,5,2))="16","CIS",IF((MID(E1712,5,2))="17","MS-MIS",IF((MID(E1712,5,2))="18","B.COM",IF((MID(E1712,5,2))="19","ETE",IF((MID(E1712,5,2))="20","CS",IF((MID(E1712,5,2))="21","MA-ENG(P)",IF((MID(E1712,5,2))="22","MA-ENG(F)",IF((MID(E1712,5,2))="23","TE",IF((MID(E1712,5,2))="24","JMC",IF((MID(E1712,5,2))="25","MS-CSE",IF((MID(E1712,5,2))="26","LLB(H)",IF((MID(E1712,5,2))="27","BRE",IF((MID(E1712,5,2))="28","MSS-JMC",IF((MID(E1712,5,2))="29","PHARMACY",IF((MID(E1712,5,2))="30","ESDM",IF((MID(E1712,5,2))="31","MS-ETE",IF((MID(E1712,5,2))="32","MS-TE",IF((MID(E1712,5,2))="33","EEE",IF((MID(E1712,5,2))="34","NFE",IF((MID(E1712,5,2))="35","SWE",IF((MID(E1712,5,2))="36","LLB(P)",IF((MID(E1712,5,2))="37","LLM(Pre)",IF((MID(E1712,5,2))="38","LLM(F)",IF((MID(E1712,5,2))="39","ICT",IF((MID(E1712,5,2))="40","MTCA",IF((MID(E1712,5,2))="41","MS-PH",IF((MID(E1712,5,2))="42","ARCH",IF((MID(E1712,5,2))="43","THM",IF((MID(E1712,5,2))="44","MS-SWE",IF((MID(E1712,5,2))="45","ENTRE",IF((MID(E1712,5,2))="46","M-PHARM",IF((MID(E1712,5,2))="47","CIVIL-ENG",0)))))))))))))))))))))))))))))))))))))</f>
        <v/>
      </c>
      <c r="G1712" s="90">
        <f>IF((LEFT(E1712,3))="063","Fall-2006",IF((LEFT(E1712,3))="071","Spring-2007",IF((LEFT(E1712,3))="072","Summer-2007",IF((LEFT(E1712,3))="073","Fall-2007",IF((LEFT(E1712,3))="081","Spring-2008",IF((LEFT(E1712,3))="082","Summer-2008",IF((LEFT(E1712,3))="083","Fall-2008",IF((LEFT(E1712,3))="091","Spring-2009",IF((LEFT(E1712,3))="092","Summer-2009",IF((LEFT(E1712,3))="093","Fall-2009",IF((LEFT(E1712,3))="101","Spring-2010",IF((LEFT(E1712,3))="102","Summer-2010",IF((LEFT(E1712,3))="103","Fall-2010",IF((LEFT(E1712,3))="111","Spring-2011",IF((LEFT(E1712,3))="112","Summer-2011",IF((LEFT(E1712,3))="113","Fall-2011",IF((LEFT(E1712,3))="121","Spring-2012",IF((LEFT(E1712,3))="122","Summer-2012",IF((LEFT(E1712,3))="123","Fall-2012",IF((LEFT(E1712,3))="131","Spring-2013",IF((LEFT(E1712,3))="132","Summer-2013",IF((LEFT(E1712,3))="133","Fall-2013",IF((LEFT(E1712,3))="141","Spring-2014",IF((LEFT(E1712,3))="142","Summer-2014",IF((LEFT(E1712,3))="143","Fall-2014",0)))))))))))))))))))))))))</f>
        <v/>
      </c>
      <c r="H1712" s="108" t="inlineStr">
        <is>
          <t>Summer-2015</t>
        </is>
      </c>
      <c r="I1712" s="108" t="inlineStr">
        <is>
          <t>Libas Textiles Ltd</t>
        </is>
      </c>
      <c r="J1712" s="108" t="inlineStr">
        <is>
          <t>IE Officer</t>
        </is>
      </c>
      <c r="K1712" s="108" t="inlineStr">
        <is>
          <t>Libas Textile Ltd, Nischintopur Mouchak, Gazipur</t>
        </is>
      </c>
      <c r="L1712" s="108" t="inlineStr">
        <is>
          <t>Mohadavpur, Vill-Nurpur, Post-Alamnagar, Thana-Kotwali, Dist-Rangpur.</t>
        </is>
      </c>
      <c r="M1712" s="101" t="n">
        <v>1726117533</v>
      </c>
      <c r="N1712" s="55">
        <f>HYPERLINK("mailto:rahat2433@gamil.com","rahat2433@gamil.com")</f>
        <v/>
      </c>
    </row>
    <row customHeight="1" ht="12.75" r="1713" s="161">
      <c r="A1713" s="84" t="n"/>
      <c r="B1713" s="85" t="n">
        <v>1716</v>
      </c>
      <c r="C1713" s="106" t="n"/>
      <c r="D1713" s="98" t="inlineStr">
        <is>
          <t>Alamin</t>
        </is>
      </c>
      <c r="E1713" s="98" t="inlineStr">
        <is>
          <t>113-23-2640</t>
        </is>
      </c>
      <c r="F1713" s="49">
        <f>IF((MID(E1713,5,2))="10","ENG",IF((MID(E1713,5,2))="11","BBA",IF((MID(E1713,5,2))="12","MBA(E)",IF((MID(E1713,5,2))="14","MBA",IF((MID(E1713,5,2))="15","CSE",IF((MID(E1713,5,2))="16","CIS",IF((MID(E1713,5,2))="17","MS-MIS",IF((MID(E1713,5,2))="18","B.COM",IF((MID(E1713,5,2))="19","ETE",IF((MID(E1713,5,2))="20","CS",IF((MID(E1713,5,2))="21","MA-ENG(P)",IF((MID(E1713,5,2))="22","MA-ENG(F)",IF((MID(E1713,5,2))="23","TE",IF((MID(E1713,5,2))="24","JMC",IF((MID(E1713,5,2))="25","MS-CSE",IF((MID(E1713,5,2))="26","LLB(H)",IF((MID(E1713,5,2))="27","BRE",IF((MID(E1713,5,2))="28","MSS-JMC",IF((MID(E1713,5,2))="29","PHARMACY",IF((MID(E1713,5,2))="30","ESDM",IF((MID(E1713,5,2))="31","MS-ETE",IF((MID(E1713,5,2))="32","MS-TE",IF((MID(E1713,5,2))="33","EEE",IF((MID(E1713,5,2))="34","NFE",IF((MID(E1713,5,2))="35","SWE",IF((MID(E1713,5,2))="36","LLB(P)",IF((MID(E1713,5,2))="37","LLM(Pre)",IF((MID(E1713,5,2))="38","LLM(F)",IF((MID(E1713,5,2))="39","ICT",IF((MID(E1713,5,2))="40","MTCA",IF((MID(E1713,5,2))="41","MS-PH",IF((MID(E1713,5,2))="42","ARCH",IF((MID(E1713,5,2))="43","THM",IF((MID(E1713,5,2))="44","MS-SWE",IF((MID(E1713,5,2))="45","ENTRE",IF((MID(E1713,5,2))="46","M-PHARM",IF((MID(E1713,5,2))="47","CIVIL-ENG",0)))))))))))))))))))))))))))))))))))))</f>
        <v/>
      </c>
      <c r="G1713" s="90">
        <f>IF((LEFT(E1713,3))="063","Fall-2006",IF((LEFT(E1713,3))="071","Spring-2007",IF((LEFT(E1713,3))="072","Summer-2007",IF((LEFT(E1713,3))="073","Fall-2007",IF((LEFT(E1713,3))="081","Spring-2008",IF((LEFT(E1713,3))="082","Summer-2008",IF((LEFT(E1713,3))="083","Fall-2008",IF((LEFT(E1713,3))="091","Spring-2009",IF((LEFT(E1713,3))="092","Summer-2009",IF((LEFT(E1713,3))="093","Fall-2009",IF((LEFT(E1713,3))="101","Spring-2010",IF((LEFT(E1713,3))="102","Summer-2010",IF((LEFT(E1713,3))="103","Fall-2010",IF((LEFT(E1713,3))="111","Spring-2011",IF((LEFT(E1713,3))="112","Summer-2011",IF((LEFT(E1713,3))="113","Fall-2011",IF((LEFT(E1713,3))="121","Spring-2012",IF((LEFT(E1713,3))="122","Summer-2012",IF((LEFT(E1713,3))="123","Fall-2012",IF((LEFT(E1713,3))="131","Spring-2013",IF((LEFT(E1713,3))="132","Summer-2013",IF((LEFT(E1713,3))="133","Fall-2013",IF((LEFT(E1713,3))="141","Spring-2014",IF((LEFT(E1713,3))="142","Summer-2014",IF((LEFT(E1713,3))="143","Fall-2014",0)))))))))))))))))))))))))</f>
        <v/>
      </c>
      <c r="H1713" s="108" t="inlineStr">
        <is>
          <t>Summer-2015</t>
        </is>
      </c>
      <c r="I1713" s="108" t="inlineStr">
        <is>
          <t>Giant Textiles Ltd</t>
        </is>
      </c>
      <c r="J1713" s="108" t="inlineStr">
        <is>
          <t>MTO</t>
        </is>
      </c>
      <c r="K1713" s="108" t="inlineStr">
        <is>
          <t>Kathali, Valuka, Mymensigh.</t>
        </is>
      </c>
      <c r="L1713" s="108" t="inlineStr">
        <is>
          <t>Kathali, Valuka, Mymensigh.</t>
        </is>
      </c>
      <c r="M1713" s="101" t="n">
        <v>1917384388</v>
      </c>
      <c r="N1713" s="55" t="inlineStr">
        <is>
          <t>alamin4388@gmail.com</t>
        </is>
      </c>
    </row>
    <row customHeight="1" ht="12.75" r="1714" s="161">
      <c r="A1714" s="84" t="n"/>
      <c r="B1714" s="85" t="n">
        <v>1717</v>
      </c>
      <c r="C1714" s="106" t="n"/>
      <c r="D1714" s="98" t="inlineStr">
        <is>
          <t>Saila Afroz</t>
        </is>
      </c>
      <c r="E1714" s="98" t="inlineStr">
        <is>
          <t>112-11-2040</t>
        </is>
      </c>
      <c r="F1714" s="49">
        <f>IF((MID(E1714,5,2))="10","ENG",IF((MID(E1714,5,2))="11","BBA",IF((MID(E1714,5,2))="12","MBA(E)",IF((MID(E1714,5,2))="14","MBA",IF((MID(E1714,5,2))="15","CSE",IF((MID(E1714,5,2))="16","CIS",IF((MID(E1714,5,2))="17","MS-MIS",IF((MID(E1714,5,2))="18","B.COM",IF((MID(E1714,5,2))="19","ETE",IF((MID(E1714,5,2))="20","CS",IF((MID(E1714,5,2))="21","MA-ENG(P)",IF((MID(E1714,5,2))="22","MA-ENG(F)",IF((MID(E1714,5,2))="23","TE",IF((MID(E1714,5,2))="24","JMC",IF((MID(E1714,5,2))="25","MS-CSE",IF((MID(E1714,5,2))="26","LLB(H)",IF((MID(E1714,5,2))="27","BRE",IF((MID(E1714,5,2))="28","MSS-JMC",IF((MID(E1714,5,2))="29","PHARMACY",IF((MID(E1714,5,2))="30","ESDM",IF((MID(E1714,5,2))="31","MS-ETE",IF((MID(E1714,5,2))="32","MS-TE",IF((MID(E1714,5,2))="33","EEE",IF((MID(E1714,5,2))="34","NFE",IF((MID(E1714,5,2))="35","SWE",IF((MID(E1714,5,2))="36","LLB(P)",IF((MID(E1714,5,2))="37","LLM(Pre)",IF((MID(E1714,5,2))="38","LLM(F)",IF((MID(E1714,5,2))="39","ICT",IF((MID(E1714,5,2))="40","MTCA",IF((MID(E1714,5,2))="41","MS-PH",IF((MID(E1714,5,2))="42","ARCH",IF((MID(E1714,5,2))="43","THM",IF((MID(E1714,5,2))="44","MS-SWE",IF((MID(E1714,5,2))="45","ENTRE",IF((MID(E1714,5,2))="46","M-PHARM",IF((MID(E1714,5,2))="47","CIVIL-ENG",0)))))))))))))))))))))))))))))))))))))</f>
        <v/>
      </c>
      <c r="G1714" s="90">
        <f>IF((LEFT(E1714,3))="063","Fall-2006",IF((LEFT(E1714,3))="071","Spring-2007",IF((LEFT(E1714,3))="072","Summer-2007",IF((LEFT(E1714,3))="073","Fall-2007",IF((LEFT(E1714,3))="081","Spring-2008",IF((LEFT(E1714,3))="082","Summer-2008",IF((LEFT(E1714,3))="083","Fall-2008",IF((LEFT(E1714,3))="091","Spring-2009",IF((LEFT(E1714,3))="092","Summer-2009",IF((LEFT(E1714,3))="093","Fall-2009",IF((LEFT(E1714,3))="101","Spring-2010",IF((LEFT(E1714,3))="102","Summer-2010",IF((LEFT(E1714,3))="103","Fall-2010",IF((LEFT(E1714,3))="111","Spring-2011",IF((LEFT(E1714,3))="112","Summer-2011",IF((LEFT(E1714,3))="113","Fall-2011",IF((LEFT(E1714,3))="121","Spring-2012",IF((LEFT(E1714,3))="122","Summer-2012",IF((LEFT(E1714,3))="123","Fall-2012",IF((LEFT(E1714,3))="131","Spring-2013",IF((LEFT(E1714,3))="132","Summer-2013",IF((LEFT(E1714,3))="133","Fall-2013",IF((LEFT(E1714,3))="141","Spring-2014",IF((LEFT(E1714,3))="142","Summer-2014",IF((LEFT(E1714,3))="143","Fall-2014",0)))))))))))))))))))))))))</f>
        <v/>
      </c>
      <c r="H1714" s="108" t="inlineStr">
        <is>
          <t>Spring-2015</t>
        </is>
      </c>
      <c r="I1714" s="108" t="inlineStr">
        <is>
          <t>Daffodil International University</t>
        </is>
      </c>
      <c r="J1714" s="108" t="inlineStr">
        <is>
          <t>Student</t>
        </is>
      </c>
      <c r="K1714" s="108" t="inlineStr">
        <is>
          <t>43-2/1, Indira Road, Faramget, Dhaka.</t>
        </is>
      </c>
      <c r="L1714" s="108" t="inlineStr">
        <is>
          <t>43-2/1, Indira Road, Faramget, Dhaka.</t>
        </is>
      </c>
      <c r="M1714" s="101" t="n">
        <v>1719314976</v>
      </c>
      <c r="N1714" s="55" t="inlineStr">
        <is>
          <t>saila.afroz976@gamil.com</t>
        </is>
      </c>
    </row>
    <row customHeight="1" ht="12.75" r="1715" s="161">
      <c r="A1715" s="84" t="n"/>
      <c r="B1715" s="85" t="n">
        <v>1718</v>
      </c>
      <c r="C1715" s="106" t="n"/>
      <c r="D1715" s="98" t="inlineStr">
        <is>
          <t>Md. Shahoriar Shabrig</t>
        </is>
      </c>
      <c r="E1715" s="98" t="inlineStr">
        <is>
          <t>113-33-745</t>
        </is>
      </c>
      <c r="F1715" s="49">
        <f>IF((MID(E1715,5,2))="10","ENG",IF((MID(E1715,5,2))="11","BBA",IF((MID(E1715,5,2))="12","MBA(E)",IF((MID(E1715,5,2))="14","MBA",IF((MID(E1715,5,2))="15","CSE",IF((MID(E1715,5,2))="16","CIS",IF((MID(E1715,5,2))="17","MS-MIS",IF((MID(E1715,5,2))="18","B.COM",IF((MID(E1715,5,2))="19","ETE",IF((MID(E1715,5,2))="20","CS",IF((MID(E1715,5,2))="21","MA-ENG(P)",IF((MID(E1715,5,2))="22","MA-ENG(F)",IF((MID(E1715,5,2))="23","TE",IF((MID(E1715,5,2))="24","JMC",IF((MID(E1715,5,2))="25","MS-CSE",IF((MID(E1715,5,2))="26","LLB(H)",IF((MID(E1715,5,2))="27","BRE",IF((MID(E1715,5,2))="28","MSS-JMC",IF((MID(E1715,5,2))="29","PHARMACY",IF((MID(E1715,5,2))="30","ESDM",IF((MID(E1715,5,2))="31","MS-ETE",IF((MID(E1715,5,2))="32","MS-TE",IF((MID(E1715,5,2))="33","EEE",IF((MID(E1715,5,2))="34","NFE",IF((MID(E1715,5,2))="35","SWE",IF((MID(E1715,5,2))="36","LLB(P)",IF((MID(E1715,5,2))="37","LLM(Pre)",IF((MID(E1715,5,2))="38","LLM(F)",IF((MID(E1715,5,2))="39","ICT",IF((MID(E1715,5,2))="40","MTCA",IF((MID(E1715,5,2))="41","MS-PH",IF((MID(E1715,5,2))="42","ARCH",IF((MID(E1715,5,2))="43","THM",IF((MID(E1715,5,2))="44","MS-SWE",IF((MID(E1715,5,2))="45","ENTRE",IF((MID(E1715,5,2))="46","M-PHARM",IF((MID(E1715,5,2))="47","CIVIL-ENG",0)))))))))))))))))))))))))))))))))))))</f>
        <v/>
      </c>
      <c r="G1715" s="90">
        <f>IF((LEFT(E1715,3))="063","Fall-2006",IF((LEFT(E1715,3))="071","Spring-2007",IF((LEFT(E1715,3))="072","Summer-2007",IF((LEFT(E1715,3))="073","Fall-2007",IF((LEFT(E1715,3))="081","Spring-2008",IF((LEFT(E1715,3))="082","Summer-2008",IF((LEFT(E1715,3))="083","Fall-2008",IF((LEFT(E1715,3))="091","Spring-2009",IF((LEFT(E1715,3))="092","Summer-2009",IF((LEFT(E1715,3))="093","Fall-2009",IF((LEFT(E1715,3))="101","Spring-2010",IF((LEFT(E1715,3))="102","Summer-2010",IF((LEFT(E1715,3))="103","Fall-2010",IF((LEFT(E1715,3))="111","Spring-2011",IF((LEFT(E1715,3))="112","Summer-2011",IF((LEFT(E1715,3))="113","Fall-2011",IF((LEFT(E1715,3))="121","Spring-2012",IF((LEFT(E1715,3))="122","Summer-2012",IF((LEFT(E1715,3))="123","Fall-2012",IF((LEFT(E1715,3))="131","Spring-2013",IF((LEFT(E1715,3))="132","Summer-2013",IF((LEFT(E1715,3))="133","Fall-2013",IF((LEFT(E1715,3))="141","Spring-2014",IF((LEFT(E1715,3))="142","Summer-2014",IF((LEFT(E1715,3))="143","Fall-2014",0)))))))))))))))))))))))))</f>
        <v/>
      </c>
      <c r="H1715" s="108" t="inlineStr">
        <is>
          <t>Summer-2014</t>
        </is>
      </c>
      <c r="I1715" s="108" t="inlineStr">
        <is>
          <t>-</t>
        </is>
      </c>
      <c r="J1715" s="108" t="inlineStr">
        <is>
          <t>-</t>
        </is>
      </c>
      <c r="K1715" s="108" t="inlineStr">
        <is>
          <t>Vill-Adabaria, Post-Gorura, Thana-Daulatpur, Dist-Kushtia</t>
        </is>
      </c>
      <c r="L1715" s="108" t="inlineStr">
        <is>
          <t>Vill-Adabaria, Post-Gorura, Thana-Daulatpur, Dist-Kushtia</t>
        </is>
      </c>
      <c r="M1715" s="101" t="n">
        <v>1717805268</v>
      </c>
      <c r="N1715" s="55" t="inlineStr">
        <is>
          <t>muhamma_shahriar@ymail.com</t>
        </is>
      </c>
    </row>
    <row customHeight="1" ht="12.75" r="1716" s="161">
      <c r="A1716" s="84" t="n"/>
      <c r="B1716" s="85" t="n">
        <v>1719</v>
      </c>
      <c r="C1716" s="106" t="n"/>
      <c r="D1716" s="98" t="inlineStr">
        <is>
          <t>Md. Masudur Rahman Rana</t>
        </is>
      </c>
      <c r="E1716" s="98" t="inlineStr">
        <is>
          <t>103-26-106</t>
        </is>
      </c>
      <c r="F1716" s="49">
        <f>IF((MID(E1716,5,2))="10","ENG",IF((MID(E1716,5,2))="11","BBA",IF((MID(E1716,5,2))="12","MBA(E)",IF((MID(E1716,5,2))="14","MBA",IF((MID(E1716,5,2))="15","CSE",IF((MID(E1716,5,2))="16","CIS",IF((MID(E1716,5,2))="17","MS-MIS",IF((MID(E1716,5,2))="18","B.COM",IF((MID(E1716,5,2))="19","ETE",IF((MID(E1716,5,2))="20","CS",IF((MID(E1716,5,2))="21","MA-ENG(P)",IF((MID(E1716,5,2))="22","MA-ENG(F)",IF((MID(E1716,5,2))="23","TE",IF((MID(E1716,5,2))="24","JMC",IF((MID(E1716,5,2))="25","MS-CSE",IF((MID(E1716,5,2))="26","LLB(H)",IF((MID(E1716,5,2))="27","BRE",IF((MID(E1716,5,2))="28","MSS-JMC",IF((MID(E1716,5,2))="29","PHARMACY",IF((MID(E1716,5,2))="30","ESDM",IF((MID(E1716,5,2))="31","MS-ETE",IF((MID(E1716,5,2))="32","MS-TE",IF((MID(E1716,5,2))="33","EEE",IF((MID(E1716,5,2))="34","NFE",IF((MID(E1716,5,2))="35","SWE",IF((MID(E1716,5,2))="36","LLB(P)",IF((MID(E1716,5,2))="37","LLM(Pre)",IF((MID(E1716,5,2))="38","LLM(F)",IF((MID(E1716,5,2))="39","ICT",IF((MID(E1716,5,2))="40","MTCA",IF((MID(E1716,5,2))="41","MS-PH",IF((MID(E1716,5,2))="42","ARCH",IF((MID(E1716,5,2))="43","THM",IF((MID(E1716,5,2))="44","MS-SWE",IF((MID(E1716,5,2))="45","ENTRE",IF((MID(E1716,5,2))="46","M-PHARM",IF((MID(E1716,5,2))="47","CIVIL-ENG",0)))))))))))))))))))))))))))))))))))))</f>
        <v/>
      </c>
      <c r="G1716" s="90">
        <f>IF((LEFT(E1716,3))="063","Fall-2006",IF((LEFT(E1716,3))="071","Spring-2007",IF((LEFT(E1716,3))="072","Summer-2007",IF((LEFT(E1716,3))="073","Fall-2007",IF((LEFT(E1716,3))="081","Spring-2008",IF((LEFT(E1716,3))="082","Summer-2008",IF((LEFT(E1716,3))="083","Fall-2008",IF((LEFT(E1716,3))="091","Spring-2009",IF((LEFT(E1716,3))="092","Summer-2009",IF((LEFT(E1716,3))="093","Fall-2009",IF((LEFT(E1716,3))="101","Spring-2010",IF((LEFT(E1716,3))="102","Summer-2010",IF((LEFT(E1716,3))="103","Fall-2010",IF((LEFT(E1716,3))="111","Spring-2011",IF((LEFT(E1716,3))="112","Summer-2011",IF((LEFT(E1716,3))="113","Fall-2011",IF((LEFT(E1716,3))="121","Spring-2012",IF((LEFT(E1716,3))="122","Summer-2012",IF((LEFT(E1716,3))="123","Fall-2012",IF((LEFT(E1716,3))="131","Spring-2013",IF((LEFT(E1716,3))="132","Summer-2013",IF((LEFT(E1716,3))="133","Fall-2013",IF((LEFT(E1716,3))="141","Spring-2014",IF((LEFT(E1716,3))="142","Summer-2014",IF((LEFT(E1716,3))="143","Fall-2014",0)))))))))))))))))))))))))</f>
        <v/>
      </c>
      <c r="H1716" s="108" t="inlineStr">
        <is>
          <t>Summer-2014</t>
        </is>
      </c>
      <c r="I1716" s="108" t="inlineStr">
        <is>
          <t>Dhaka Judge Court</t>
        </is>
      </c>
      <c r="J1716" s="108" t="inlineStr">
        <is>
          <t>Apprentice Lawyer</t>
        </is>
      </c>
      <c r="K1716" s="108" t="inlineStr">
        <is>
          <t>Vill-Gosaibug, Post-Panchashar, Thana-Munshignaj Sadar, Dist-Munshiganj.</t>
        </is>
      </c>
      <c r="L1716" s="108" t="inlineStr">
        <is>
          <t>Vill-Gosaibug, Post-Panchashar, Thana-Munshignaj Sadar, Dist-Munshiganj.</t>
        </is>
      </c>
      <c r="M1716" s="101" t="n">
        <v>1914861506</v>
      </c>
      <c r="N1716" s="55" t="inlineStr">
        <is>
          <t>masudur_106@hotmail.com</t>
        </is>
      </c>
    </row>
    <row customHeight="1" ht="12.75" r="1717" s="161">
      <c r="A1717" s="84" t="n"/>
      <c r="B1717" s="85" t="n">
        <v>1720</v>
      </c>
      <c r="C1717" s="106" t="n"/>
      <c r="D1717" s="94" t="inlineStr">
        <is>
          <t xml:space="preserve">Md. Masudur Rahman Rana  </t>
        </is>
      </c>
      <c r="E1717" s="98" t="inlineStr">
        <is>
          <t>142-38-051</t>
        </is>
      </c>
      <c r="F1717" s="49">
        <f>IF((MID(E1717,5,2))="10","ENG",IF((MID(E1717,5,2))="11","BBA",IF((MID(E1717,5,2))="12","MBA(E)",IF((MID(E1717,5,2))="14","MBA",IF((MID(E1717,5,2))="15","CSE",IF((MID(E1717,5,2))="16","CIS",IF((MID(E1717,5,2))="17","MS-MIS",IF((MID(E1717,5,2))="18","B.COM",IF((MID(E1717,5,2))="19","ETE",IF((MID(E1717,5,2))="20","CS",IF((MID(E1717,5,2))="21","MA-ENG(P)",IF((MID(E1717,5,2))="22","MA-ENG(F)",IF((MID(E1717,5,2))="23","TE",IF((MID(E1717,5,2))="24","JMC",IF((MID(E1717,5,2))="25","MS-CSE",IF((MID(E1717,5,2))="26","LLB(H)",IF((MID(E1717,5,2))="27","BRE",IF((MID(E1717,5,2))="28","MSS-JMC",IF((MID(E1717,5,2))="29","PHARMACY",IF((MID(E1717,5,2))="30","ESDM",IF((MID(E1717,5,2))="31","MS-ETE",IF((MID(E1717,5,2))="32","MS-TE",IF((MID(E1717,5,2))="33","EEE",IF((MID(E1717,5,2))="34","NFE",IF((MID(E1717,5,2))="35","SWE",IF((MID(E1717,5,2))="36","LLB(P)",IF((MID(E1717,5,2))="37","LLM(Pre)",IF((MID(E1717,5,2))="38","LLM(F)",IF((MID(E1717,5,2))="39","ICT",IF((MID(E1717,5,2))="40","MTCA",IF((MID(E1717,5,2))="41","MS-PH",IF((MID(E1717,5,2))="42","ARCH",IF((MID(E1717,5,2))="43","THM",IF((MID(E1717,5,2))="44","MS-SWE",IF((MID(E1717,5,2))="45","ENTRE",IF((MID(E1717,5,2))="46","M-PHARM",IF((MID(E1717,5,2))="47","CIVIL-ENG",0)))))))))))))))))))))))))))))))))))))</f>
        <v/>
      </c>
      <c r="G1717" s="90">
        <f>IF((LEFT(E1717,3))="063","Fall-2006",IF((LEFT(E1717,3))="071","Spring-2007",IF((LEFT(E1717,3))="072","Summer-2007",IF((LEFT(E1717,3))="073","Fall-2007",IF((LEFT(E1717,3))="081","Spring-2008",IF((LEFT(E1717,3))="082","Summer-2008",IF((LEFT(E1717,3))="083","Fall-2008",IF((LEFT(E1717,3))="091","Spring-2009",IF((LEFT(E1717,3))="092","Summer-2009",IF((LEFT(E1717,3))="093","Fall-2009",IF((LEFT(E1717,3))="101","Spring-2010",IF((LEFT(E1717,3))="102","Summer-2010",IF((LEFT(E1717,3))="103","Fall-2010",IF((LEFT(E1717,3))="111","Spring-2011",IF((LEFT(E1717,3))="112","Summer-2011",IF((LEFT(E1717,3))="113","Fall-2011",IF((LEFT(E1717,3))="121","Spring-2012",IF((LEFT(E1717,3))="122","Summer-2012",IF((LEFT(E1717,3))="123","Fall-2012",IF((LEFT(E1717,3))="131","Spring-2013",IF((LEFT(E1717,3))="132","Summer-2013",IF((LEFT(E1717,3))="133","Fall-2013",IF((LEFT(E1717,3))="141","Spring-2014",IF((LEFT(E1717,3))="142","Summer-2014",IF((LEFT(E1717,3))="143","Fall-2014",0)))))))))))))))))))))))))</f>
        <v/>
      </c>
      <c r="H1717" s="108" t="inlineStr">
        <is>
          <t>Fall-2015</t>
        </is>
      </c>
      <c r="I1717" s="108" t="inlineStr">
        <is>
          <t>Dhaka Judge Court</t>
        </is>
      </c>
      <c r="J1717" s="108" t="inlineStr">
        <is>
          <t>Apprentice Lawyer</t>
        </is>
      </c>
      <c r="K1717" s="108" t="inlineStr">
        <is>
          <t>Vill-Gosaibug, Post-Panchashar, Thana-Munshignaj Sadar, Dist-Munshiganj.</t>
        </is>
      </c>
      <c r="L1717" s="108" t="inlineStr">
        <is>
          <t>Vill-Gosaibug, Post-Panchashar, Thana-Munshignaj Sadar, Dist-Munshiganj.</t>
        </is>
      </c>
      <c r="M1717" s="101" t="n">
        <v>1914861506</v>
      </c>
      <c r="N1717" s="55" t="inlineStr">
        <is>
          <t>masudur_106@hotmail.com</t>
        </is>
      </c>
    </row>
    <row customHeight="1" ht="12.75" r="1718" s="161">
      <c r="A1718" s="84" t="n"/>
      <c r="B1718" s="85" t="n">
        <v>1721</v>
      </c>
      <c r="C1718" s="106" t="n"/>
      <c r="D1718" s="98" t="inlineStr">
        <is>
          <t>Md. Forhad Habib</t>
        </is>
      </c>
      <c r="E1718" s="98" t="inlineStr">
        <is>
          <t>103-26-096</t>
        </is>
      </c>
      <c r="F1718" s="49">
        <f>IF((MID(E1718,5,2))="10","ENG",IF((MID(E1718,5,2))="11","BBA",IF((MID(E1718,5,2))="12","MBA(E)",IF((MID(E1718,5,2))="14","MBA",IF((MID(E1718,5,2))="15","CSE",IF((MID(E1718,5,2))="16","CIS",IF((MID(E1718,5,2))="17","MS-MIS",IF((MID(E1718,5,2))="18","B.COM",IF((MID(E1718,5,2))="19","ETE",IF((MID(E1718,5,2))="20","CS",IF((MID(E1718,5,2))="21","MA-ENG(P)",IF((MID(E1718,5,2))="22","MA-ENG(F)",IF((MID(E1718,5,2))="23","TE",IF((MID(E1718,5,2))="24","JMC",IF((MID(E1718,5,2))="25","MS-CSE",IF((MID(E1718,5,2))="26","LLB(H)",IF((MID(E1718,5,2))="27","BRE",IF((MID(E1718,5,2))="28","MSS-JMC",IF((MID(E1718,5,2))="29","PHARMACY",IF((MID(E1718,5,2))="30","ESDM",IF((MID(E1718,5,2))="31","MS-ETE",IF((MID(E1718,5,2))="32","MS-TE",IF((MID(E1718,5,2))="33","EEE",IF((MID(E1718,5,2))="34","NFE",IF((MID(E1718,5,2))="35","SWE",IF((MID(E1718,5,2))="36","LLB(P)",IF((MID(E1718,5,2))="37","LLM(Pre)",IF((MID(E1718,5,2))="38","LLM(F)",IF((MID(E1718,5,2))="39","ICT",IF((MID(E1718,5,2))="40","MTCA",IF((MID(E1718,5,2))="41","MS-PH",IF((MID(E1718,5,2))="42","ARCH",IF((MID(E1718,5,2))="43","THM",IF((MID(E1718,5,2))="44","MS-SWE",IF((MID(E1718,5,2))="45","ENTRE",IF((MID(E1718,5,2))="46","M-PHARM",IF((MID(E1718,5,2))="47","CIVIL-ENG",0)))))))))))))))))))))))))))))))))))))</f>
        <v/>
      </c>
      <c r="G1718" s="90">
        <f>IF((LEFT(E1718,3))="063","Fall-2006",IF((LEFT(E1718,3))="071","Spring-2007",IF((LEFT(E1718,3))="072","Summer-2007",IF((LEFT(E1718,3))="073","Fall-2007",IF((LEFT(E1718,3))="081","Spring-2008",IF((LEFT(E1718,3))="082","Summer-2008",IF((LEFT(E1718,3))="083","Fall-2008",IF((LEFT(E1718,3))="091","Spring-2009",IF((LEFT(E1718,3))="092","Summer-2009",IF((LEFT(E1718,3))="093","Fall-2009",IF((LEFT(E1718,3))="101","Spring-2010",IF((LEFT(E1718,3))="102","Summer-2010",IF((LEFT(E1718,3))="103","Fall-2010",IF((LEFT(E1718,3))="111","Spring-2011",IF((LEFT(E1718,3))="112","Summer-2011",IF((LEFT(E1718,3))="113","Fall-2011",IF((LEFT(E1718,3))="121","Spring-2012",IF((LEFT(E1718,3))="122","Summer-2012",IF((LEFT(E1718,3))="123","Fall-2012",IF((LEFT(E1718,3))="131","Spring-2013",IF((LEFT(E1718,3))="132","Summer-2013",IF((LEFT(E1718,3))="133","Fall-2013",IF((LEFT(E1718,3))="141","Spring-2014",IF((LEFT(E1718,3))="142","Summer-2014",IF((LEFT(E1718,3))="143","Fall-2014",0)))))))))))))))))))))))))</f>
        <v/>
      </c>
      <c r="H1718" s="108" t="inlineStr">
        <is>
          <t>Spring-2014</t>
        </is>
      </c>
      <c r="I1718" s="108" t="inlineStr">
        <is>
          <t>Jessore Bar Association</t>
        </is>
      </c>
      <c r="J1718" s="108" t="inlineStr">
        <is>
          <t>Advocate</t>
        </is>
      </c>
      <c r="K1718" s="108" t="inlineStr">
        <is>
          <t>Vill-Dsngapur, Post-Manirampur, Thana-Manirampur, Dist-Jessore.</t>
        </is>
      </c>
      <c r="L1718" s="108" t="inlineStr">
        <is>
          <t>Vill-Dsngapur, Post-Manirampur, Thana-Manirampur, Dist-Jessore.</t>
        </is>
      </c>
      <c r="M1718" s="101" t="n">
        <v>1912172164</v>
      </c>
      <c r="N1718" s="55" t="inlineStr">
        <is>
          <t>forhadhabibjewel2@gmail.com</t>
        </is>
      </c>
    </row>
    <row customHeight="1" ht="12.75" r="1719" s="161">
      <c r="A1719" s="84" t="n"/>
      <c r="B1719" s="85" t="n">
        <v>1722</v>
      </c>
      <c r="C1719" s="106" t="n"/>
      <c r="D1719" s="94" t="inlineStr">
        <is>
          <t xml:space="preserve">Md. Forhad Habib  </t>
        </is>
      </c>
      <c r="E1719" s="98" t="inlineStr">
        <is>
          <t>142-38-050</t>
        </is>
      </c>
      <c r="F1719" s="49">
        <f>IF((MID(E1719,5,2))="10","ENG",IF((MID(E1719,5,2))="11","BBA",IF((MID(E1719,5,2))="12","MBA(E)",IF((MID(E1719,5,2))="14","MBA",IF((MID(E1719,5,2))="15","CSE",IF((MID(E1719,5,2))="16","CIS",IF((MID(E1719,5,2))="17","MS-MIS",IF((MID(E1719,5,2))="18","B.COM",IF((MID(E1719,5,2))="19","ETE",IF((MID(E1719,5,2))="20","CS",IF((MID(E1719,5,2))="21","MA-ENG(P)",IF((MID(E1719,5,2))="22","MA-ENG(F)",IF((MID(E1719,5,2))="23","TE",IF((MID(E1719,5,2))="24","JMC",IF((MID(E1719,5,2))="25","MS-CSE",IF((MID(E1719,5,2))="26","LLB(H)",IF((MID(E1719,5,2))="27","BRE",IF((MID(E1719,5,2))="28","MSS-JMC",IF((MID(E1719,5,2))="29","PHARMACY",IF((MID(E1719,5,2))="30","ESDM",IF((MID(E1719,5,2))="31","MS-ETE",IF((MID(E1719,5,2))="32","MS-TE",IF((MID(E1719,5,2))="33","EEE",IF((MID(E1719,5,2))="34","NFE",IF((MID(E1719,5,2))="35","SWE",IF((MID(E1719,5,2))="36","LLB(P)",IF((MID(E1719,5,2))="37","LLM(Pre)",IF((MID(E1719,5,2))="38","LLM(F)",IF((MID(E1719,5,2))="39","ICT",IF((MID(E1719,5,2))="40","MTCA",IF((MID(E1719,5,2))="41","MS-PH",IF((MID(E1719,5,2))="42","ARCH",IF((MID(E1719,5,2))="43","THM",IF((MID(E1719,5,2))="44","MS-SWE",IF((MID(E1719,5,2))="45","ENTRE",IF((MID(E1719,5,2))="46","M-PHARM",IF((MID(E1719,5,2))="47","CIVIL-ENG",0)))))))))))))))))))))))))))))))))))))</f>
        <v/>
      </c>
      <c r="G1719" s="90">
        <f>IF((LEFT(E1719,3))="063","Fall-2006",IF((LEFT(E1719,3))="071","Spring-2007",IF((LEFT(E1719,3))="072","Summer-2007",IF((LEFT(E1719,3))="073","Fall-2007",IF((LEFT(E1719,3))="081","Spring-2008",IF((LEFT(E1719,3))="082","Summer-2008",IF((LEFT(E1719,3))="083","Fall-2008",IF((LEFT(E1719,3))="091","Spring-2009",IF((LEFT(E1719,3))="092","Summer-2009",IF((LEFT(E1719,3))="093","Fall-2009",IF((LEFT(E1719,3))="101","Spring-2010",IF((LEFT(E1719,3))="102","Summer-2010",IF((LEFT(E1719,3))="103","Fall-2010",IF((LEFT(E1719,3))="111","Spring-2011",IF((LEFT(E1719,3))="112","Summer-2011",IF((LEFT(E1719,3))="113","Fall-2011",IF((LEFT(E1719,3))="121","Spring-2012",IF((LEFT(E1719,3))="122","Summer-2012",IF((LEFT(E1719,3))="123","Fall-2012",IF((LEFT(E1719,3))="131","Spring-2013",IF((LEFT(E1719,3))="132","Summer-2013",IF((LEFT(E1719,3))="133","Fall-2013",IF((LEFT(E1719,3))="141","Spring-2014",IF((LEFT(E1719,3))="142","Summer-2014",IF((LEFT(E1719,3))="143","Fall-2014",0)))))))))))))))))))))))))</f>
        <v/>
      </c>
      <c r="H1719" s="108" t="inlineStr">
        <is>
          <t>Spring-2015</t>
        </is>
      </c>
      <c r="I1719" s="108" t="inlineStr">
        <is>
          <t>Jessore Bar Association</t>
        </is>
      </c>
      <c r="J1719" s="108" t="inlineStr">
        <is>
          <t>Advocate</t>
        </is>
      </c>
      <c r="K1719" s="108" t="inlineStr">
        <is>
          <t>Vill-Dsngapur, Post-Manirampur, Thana-Manirampur, Dist-Jessore.</t>
        </is>
      </c>
      <c r="L1719" s="108" t="inlineStr">
        <is>
          <t>Vill-Dsngapur, Post-Manirampur, Thana-Manirampur, Dist-Jessore.</t>
        </is>
      </c>
      <c r="M1719" s="101" t="n">
        <v>1912172164</v>
      </c>
      <c r="N1719" s="55" t="inlineStr">
        <is>
          <t>forhadhabibjewel2@gmail.com</t>
        </is>
      </c>
    </row>
    <row customHeight="1" ht="12.75" r="1720" s="161">
      <c r="A1720" s="84" t="n"/>
      <c r="B1720" s="85" t="n">
        <v>1723</v>
      </c>
      <c r="C1720" s="106" t="n"/>
      <c r="D1720" s="94" t="inlineStr">
        <is>
          <t>Toslim Ahmed</t>
        </is>
      </c>
      <c r="E1720" s="98" t="inlineStr">
        <is>
          <t>113-15-1515</t>
        </is>
      </c>
      <c r="F1720" s="49">
        <f>IF((MID(E1720,5,2))="10","ENG",IF((MID(E1720,5,2))="11","BBA",IF((MID(E1720,5,2))="12","MBA(E)",IF((MID(E1720,5,2))="14","MBA",IF((MID(E1720,5,2))="15","CSE",IF((MID(E1720,5,2))="16","CIS",IF((MID(E1720,5,2))="17","MS-MIS",IF((MID(E1720,5,2))="18","B.COM",IF((MID(E1720,5,2))="19","ETE",IF((MID(E1720,5,2))="20","CS",IF((MID(E1720,5,2))="21","MA-ENG(P)",IF((MID(E1720,5,2))="22","MA-ENG(F)",IF((MID(E1720,5,2))="23","TE",IF((MID(E1720,5,2))="24","JMC",IF((MID(E1720,5,2))="25","MS-CSE",IF((MID(E1720,5,2))="26","LLB(H)",IF((MID(E1720,5,2))="27","BRE",IF((MID(E1720,5,2))="28","MSS-JMC",IF((MID(E1720,5,2))="29","PHARMACY",IF((MID(E1720,5,2))="30","ESDM",IF((MID(E1720,5,2))="31","MS-ETE",IF((MID(E1720,5,2))="32","MS-TE",IF((MID(E1720,5,2))="33","EEE",IF((MID(E1720,5,2))="34","NFE",IF((MID(E1720,5,2))="35","SWE",IF((MID(E1720,5,2))="36","LLB(P)",IF((MID(E1720,5,2))="37","LLM(Pre)",IF((MID(E1720,5,2))="38","LLM(F)",IF((MID(E1720,5,2))="39","ICT",IF((MID(E1720,5,2))="40","MTCA",IF((MID(E1720,5,2))="41","MS-PH",IF((MID(E1720,5,2))="42","ARCH",IF((MID(E1720,5,2))="43","THM",IF((MID(E1720,5,2))="44","MS-SWE",IF((MID(E1720,5,2))="45","ENTRE",IF((MID(E1720,5,2))="46","M-PHARM",IF((MID(E1720,5,2))="47","CIVIL-ENG",0)))))))))))))))))))))))))))))))))))))</f>
        <v/>
      </c>
      <c r="G1720" s="90">
        <f>IF((LEFT(E1720,3))="063","Fall-2006",IF((LEFT(E1720,3))="071","Spring-2007",IF((LEFT(E1720,3))="072","Summer-2007",IF((LEFT(E1720,3))="073","Fall-2007",IF((LEFT(E1720,3))="081","Spring-2008",IF((LEFT(E1720,3))="082","Summer-2008",IF((LEFT(E1720,3))="083","Fall-2008",IF((LEFT(E1720,3))="091","Spring-2009",IF((LEFT(E1720,3))="092","Summer-2009",IF((LEFT(E1720,3))="093","Fall-2009",IF((LEFT(E1720,3))="101","Spring-2010",IF((LEFT(E1720,3))="102","Summer-2010",IF((LEFT(E1720,3))="103","Fall-2010",IF((LEFT(E1720,3))="111","Spring-2011",IF((LEFT(E1720,3))="112","Summer-2011",IF((LEFT(E1720,3))="113","Fall-2011",IF((LEFT(E1720,3))="121","Spring-2012",IF((LEFT(E1720,3))="122","Summer-2012",IF((LEFT(E1720,3))="123","Fall-2012",IF((LEFT(E1720,3))="131","Spring-2013",IF((LEFT(E1720,3))="132","Summer-2013",IF((LEFT(E1720,3))="133","Fall-2013",IF((LEFT(E1720,3))="141","Spring-2014",IF((LEFT(E1720,3))="142","Summer-2014",IF((LEFT(E1720,3))="143","Fall-2014",0)))))))))))))))))))))))))</f>
        <v/>
      </c>
      <c r="H1720" s="108" t="inlineStr">
        <is>
          <t>Fall-2015</t>
        </is>
      </c>
      <c r="I1720" s="108" t="inlineStr">
        <is>
          <t>-</t>
        </is>
      </c>
      <c r="J1720" s="108" t="inlineStr">
        <is>
          <t>Student</t>
        </is>
      </c>
      <c r="K1720" s="108" t="inlineStr">
        <is>
          <t>Vill-Ainta, Post-Doleshwar, Thana-South Keraniganj, Dist-Dhaka.</t>
        </is>
      </c>
      <c r="L1720" s="108" t="inlineStr">
        <is>
          <t>Vill-Ainta, Post-Doleshwar, Thana-South Keraniganj, Dist-Dhaka.</t>
        </is>
      </c>
      <c r="M1720" s="101" t="n">
        <v>1937161474</v>
      </c>
      <c r="N1720" s="55" t="inlineStr">
        <is>
          <t>toslim15-1515@diu.edu.bd</t>
        </is>
      </c>
    </row>
    <row customHeight="1" ht="12.75" r="1721" s="161">
      <c r="A1721" s="84" t="n"/>
      <c r="B1721" s="85" t="n">
        <v>1724</v>
      </c>
      <c r="C1721" s="106" t="n"/>
      <c r="D1721" s="98" t="inlineStr">
        <is>
          <t>Md. Nasir Uddin</t>
        </is>
      </c>
      <c r="E1721" s="98" t="inlineStr">
        <is>
          <t>111-23-2314</t>
        </is>
      </c>
      <c r="F1721" s="49">
        <f>IF((MID(E1721,5,2))="10","ENG",IF((MID(E1721,5,2))="11","BBA",IF((MID(E1721,5,2))="12","MBA(E)",IF((MID(E1721,5,2))="14","MBA",IF((MID(E1721,5,2))="15","CSE",IF((MID(E1721,5,2))="16","CIS",IF((MID(E1721,5,2))="17","MS-MIS",IF((MID(E1721,5,2))="18","B.COM",IF((MID(E1721,5,2))="19","ETE",IF((MID(E1721,5,2))="20","CS",IF((MID(E1721,5,2))="21","MA-ENG(P)",IF((MID(E1721,5,2))="22","MA-ENG(F)",IF((MID(E1721,5,2))="23","TE",IF((MID(E1721,5,2))="24","JMC",IF((MID(E1721,5,2))="25","MS-CSE",IF((MID(E1721,5,2))="26","LLB(H)",IF((MID(E1721,5,2))="27","BRE",IF((MID(E1721,5,2))="28","MSS-JMC",IF((MID(E1721,5,2))="29","PHARMACY",IF((MID(E1721,5,2))="30","ESDM",IF((MID(E1721,5,2))="31","MS-ETE",IF((MID(E1721,5,2))="32","MS-TE",IF((MID(E1721,5,2))="33","EEE",IF((MID(E1721,5,2))="34","NFE",IF((MID(E1721,5,2))="35","SWE",IF((MID(E1721,5,2))="36","LLB(P)",IF((MID(E1721,5,2))="37","LLM(Pre)",IF((MID(E1721,5,2))="38","LLM(F)",IF((MID(E1721,5,2))="39","ICT",IF((MID(E1721,5,2))="40","MTCA",IF((MID(E1721,5,2))="41","MS-PH",IF((MID(E1721,5,2))="42","ARCH",IF((MID(E1721,5,2))="43","THM",IF((MID(E1721,5,2))="44","MS-SWE",IF((MID(E1721,5,2))="45","ENTRE",IF((MID(E1721,5,2))="46","M-PHARM",IF((MID(E1721,5,2))="47","CIVIL-ENG",0)))))))))))))))))))))))))))))))))))))</f>
        <v/>
      </c>
      <c r="G1721" s="90">
        <f>IF((LEFT(E1721,3))="063","Fall-2006",IF((LEFT(E1721,3))="071","Spring-2007",IF((LEFT(E1721,3))="072","Summer-2007",IF((LEFT(E1721,3))="073","Fall-2007",IF((LEFT(E1721,3))="081","Spring-2008",IF((LEFT(E1721,3))="082","Summer-2008",IF((LEFT(E1721,3))="083","Fall-2008",IF((LEFT(E1721,3))="091","Spring-2009",IF((LEFT(E1721,3))="092","Summer-2009",IF((LEFT(E1721,3))="093","Fall-2009",IF((LEFT(E1721,3))="101","Spring-2010",IF((LEFT(E1721,3))="102","Summer-2010",IF((LEFT(E1721,3))="103","Fall-2010",IF((LEFT(E1721,3))="111","Spring-2011",IF((LEFT(E1721,3))="112","Summer-2011",IF((LEFT(E1721,3))="113","Fall-2011",IF((LEFT(E1721,3))="121","Spring-2012",IF((LEFT(E1721,3))="122","Summer-2012",IF((LEFT(E1721,3))="123","Fall-2012",IF((LEFT(E1721,3))="131","Spring-2013",IF((LEFT(E1721,3))="132","Summer-2013",IF((LEFT(E1721,3))="133","Fall-2013",IF((LEFT(E1721,3))="141","Spring-2014",IF((LEFT(E1721,3))="142","Summer-2014",IF((LEFT(E1721,3))="143","Fall-2014",0)))))))))))))))))))))))))</f>
        <v/>
      </c>
      <c r="H1721" s="108" t="inlineStr">
        <is>
          <t>Fall-2015</t>
        </is>
      </c>
      <c r="I1721" s="108" t="inlineStr">
        <is>
          <t>Bangal Hurricane Dyeing and Printing Pvt. Ltd.</t>
        </is>
      </c>
      <c r="J1721" s="108" t="inlineStr">
        <is>
          <t>Executive (Dyeing Production)</t>
        </is>
      </c>
      <c r="K1721" s="108" t="inlineStr">
        <is>
          <t>2/9, Milbarak Police Lane, Soutrapur, Dhaka-1204.</t>
        </is>
      </c>
      <c r="L1721" s="108" t="inlineStr">
        <is>
          <t>Vill-Pura-Bel-Pukur, Post-Hazarihat, Thana-Saidpur, Dist-Nilphamari.</t>
        </is>
      </c>
      <c r="M1721" s="101" t="n">
        <v>1969626504</v>
      </c>
      <c r="N1721" s="55">
        <f>HYPERLINK("mailto:mdnipu91@gmail.com","mdnipu91@gmail.com")</f>
        <v/>
      </c>
    </row>
    <row customHeight="1" ht="12.75" r="1722" s="161">
      <c r="A1722" s="84" t="n"/>
      <c r="B1722" s="85" t="n">
        <v>1725</v>
      </c>
      <c r="C1722" s="106" t="n"/>
      <c r="D1722" s="98" t="inlineStr">
        <is>
          <t>Pm. Shafiul Hassan Palash</t>
        </is>
      </c>
      <c r="E1722" s="98" t="inlineStr">
        <is>
          <t>102-33-237</t>
        </is>
      </c>
      <c r="F1722" s="49">
        <f>IF((MID(E1722,5,2))="10","ENG",IF((MID(E1722,5,2))="11","BBA",IF((MID(E1722,5,2))="12","MBA(E)",IF((MID(E1722,5,2))="14","MBA",IF((MID(E1722,5,2))="15","CSE",IF((MID(E1722,5,2))="16","CIS",IF((MID(E1722,5,2))="17","MS-MIS",IF((MID(E1722,5,2))="18","B.COM",IF((MID(E1722,5,2))="19","ETE",IF((MID(E1722,5,2))="20","CS",IF((MID(E1722,5,2))="21","MA-ENG(P)",IF((MID(E1722,5,2))="22","MA-ENG(F)",IF((MID(E1722,5,2))="23","TE",IF((MID(E1722,5,2))="24","JMC",IF((MID(E1722,5,2))="25","MS-CSE",IF((MID(E1722,5,2))="26","LLB(H)",IF((MID(E1722,5,2))="27","BRE",IF((MID(E1722,5,2))="28","MSS-JMC",IF((MID(E1722,5,2))="29","PHARMACY",IF((MID(E1722,5,2))="30","ESDM",IF((MID(E1722,5,2))="31","MS-ETE",IF((MID(E1722,5,2))="32","MS-TE",IF((MID(E1722,5,2))="33","EEE",IF((MID(E1722,5,2))="34","NFE",IF((MID(E1722,5,2))="35","SWE",IF((MID(E1722,5,2))="36","LLB(P)",IF((MID(E1722,5,2))="37","LLM(Pre)",IF((MID(E1722,5,2))="38","LLM(F)",IF((MID(E1722,5,2))="39","ICT",IF((MID(E1722,5,2))="40","MTCA",IF((MID(E1722,5,2))="41","MS-PH",IF((MID(E1722,5,2))="42","ARCH",IF((MID(E1722,5,2))="43","THM",IF((MID(E1722,5,2))="44","MS-SWE",IF((MID(E1722,5,2))="45","ENTRE",IF((MID(E1722,5,2))="46","M-PHARM",IF((MID(E1722,5,2))="47","CIVIL-ENG",0)))))))))))))))))))))))))))))))))))))</f>
        <v/>
      </c>
      <c r="G1722" s="90">
        <f>IF((LEFT(E1722,3))="063","Fall-2006",IF((LEFT(E1722,3))="071","Spring-2007",IF((LEFT(E1722,3))="072","Summer-2007",IF((LEFT(E1722,3))="073","Fall-2007",IF((LEFT(E1722,3))="081","Spring-2008",IF((LEFT(E1722,3))="082","Summer-2008",IF((LEFT(E1722,3))="083","Fall-2008",IF((LEFT(E1722,3))="091","Spring-2009",IF((LEFT(E1722,3))="092","Summer-2009",IF((LEFT(E1722,3))="093","Fall-2009",IF((LEFT(E1722,3))="101","Spring-2010",IF((LEFT(E1722,3))="102","Summer-2010",IF((LEFT(E1722,3))="103","Fall-2010",IF((LEFT(E1722,3))="111","Spring-2011",IF((LEFT(E1722,3))="112","Summer-2011",IF((LEFT(E1722,3))="113","Fall-2011",IF((LEFT(E1722,3))="121","Spring-2012",IF((LEFT(E1722,3))="122","Summer-2012",IF((LEFT(E1722,3))="123","Fall-2012",IF((LEFT(E1722,3))="131","Spring-2013",IF((LEFT(E1722,3))="132","Summer-2013",IF((LEFT(E1722,3))="133","Fall-2013",IF((LEFT(E1722,3))="141","Spring-2014",IF((LEFT(E1722,3))="142","Summer-2014",IF((LEFT(E1722,3))="143","Fall-2014",0)))))))))))))))))))))))))</f>
        <v/>
      </c>
      <c r="H1722" s="108" t="inlineStr">
        <is>
          <t>Fall-2015</t>
        </is>
      </c>
      <c r="I1722" s="108" t="inlineStr">
        <is>
          <t>-</t>
        </is>
      </c>
      <c r="J1722" s="108" t="inlineStr">
        <is>
          <t>-</t>
        </is>
      </c>
      <c r="K1722" s="108" t="inlineStr">
        <is>
          <t>47, Shukrabad, Dhanmondi, Dhaka-1207</t>
        </is>
      </c>
      <c r="L1722" s="108" t="inlineStr">
        <is>
          <t>Vill-Fulbari, Post-Basudebpur, Thana-Gobindogonj, Dist-Gaibandha.</t>
        </is>
      </c>
      <c r="M1722" s="101" t="n">
        <v>1717524357</v>
      </c>
      <c r="N1722" s="55" t="inlineStr">
        <is>
          <t>palash237.eee@gmail.com</t>
        </is>
      </c>
    </row>
    <row customHeight="1" ht="12.75" r="1723" s="161">
      <c r="A1723" s="84" t="n"/>
      <c r="B1723" s="85" t="n">
        <v>1726</v>
      </c>
      <c r="C1723" s="106" t="n"/>
      <c r="D1723" s="98" t="inlineStr">
        <is>
          <t>Md. Tajbidul Islam</t>
        </is>
      </c>
      <c r="E1723" s="98" t="inlineStr">
        <is>
          <t>102-33-203</t>
        </is>
      </c>
      <c r="F1723" s="49">
        <f>IF((MID(E1723,5,2))="10","ENG",IF((MID(E1723,5,2))="11","BBA",IF((MID(E1723,5,2))="12","MBA(E)",IF((MID(E1723,5,2))="14","MBA",IF((MID(E1723,5,2))="15","CSE",IF((MID(E1723,5,2))="16","CIS",IF((MID(E1723,5,2))="17","MS-MIS",IF((MID(E1723,5,2))="18","B.COM",IF((MID(E1723,5,2))="19","ETE",IF((MID(E1723,5,2))="20","CS",IF((MID(E1723,5,2))="21","MA-ENG(P)",IF((MID(E1723,5,2))="22","MA-ENG(F)",IF((MID(E1723,5,2))="23","TE",IF((MID(E1723,5,2))="24","JMC",IF((MID(E1723,5,2))="25","MS-CSE",IF((MID(E1723,5,2))="26","LLB(H)",IF((MID(E1723,5,2))="27","BRE",IF((MID(E1723,5,2))="28","MSS-JMC",IF((MID(E1723,5,2))="29","PHARMACY",IF((MID(E1723,5,2))="30","ESDM",IF((MID(E1723,5,2))="31","MS-ETE",IF((MID(E1723,5,2))="32","MS-TE",IF((MID(E1723,5,2))="33","EEE",IF((MID(E1723,5,2))="34","NFE",IF((MID(E1723,5,2))="35","SWE",IF((MID(E1723,5,2))="36","LLB(P)",IF((MID(E1723,5,2))="37","LLM(Pre)",IF((MID(E1723,5,2))="38","LLM(F)",IF((MID(E1723,5,2))="39","ICT",IF((MID(E1723,5,2))="40","MTCA",IF((MID(E1723,5,2))="41","MS-PH",IF((MID(E1723,5,2))="42","ARCH",IF((MID(E1723,5,2))="43","THM",IF((MID(E1723,5,2))="44","MS-SWE",IF((MID(E1723,5,2))="45","ENTRE",IF((MID(E1723,5,2))="46","M-PHARM",IF((MID(E1723,5,2))="47","CIVIL-ENG",0)))))))))))))))))))))))))))))))))))))</f>
        <v/>
      </c>
      <c r="G1723" s="90">
        <f>IF((LEFT(E1723,3))="063","Fall-2006",IF((LEFT(E1723,3))="071","Spring-2007",IF((LEFT(E1723,3))="072","Summer-2007",IF((LEFT(E1723,3))="073","Fall-2007",IF((LEFT(E1723,3))="081","Spring-2008",IF((LEFT(E1723,3))="082","Summer-2008",IF((LEFT(E1723,3))="083","Fall-2008",IF((LEFT(E1723,3))="091","Spring-2009",IF((LEFT(E1723,3))="092","Summer-2009",IF((LEFT(E1723,3))="093","Fall-2009",IF((LEFT(E1723,3))="101","Spring-2010",IF((LEFT(E1723,3))="102","Summer-2010",IF((LEFT(E1723,3))="103","Fall-2010",IF((LEFT(E1723,3))="111","Spring-2011",IF((LEFT(E1723,3))="112","Summer-2011",IF((LEFT(E1723,3))="113","Fall-2011",IF((LEFT(E1723,3))="121","Spring-2012",IF((LEFT(E1723,3))="122","Summer-2012",IF((LEFT(E1723,3))="123","Fall-2012",IF((LEFT(E1723,3))="131","Spring-2013",IF((LEFT(E1723,3))="132","Summer-2013",IF((LEFT(E1723,3))="133","Fall-2013",IF((LEFT(E1723,3))="141","Spring-2014",IF((LEFT(E1723,3))="142","Summer-2014",IF((LEFT(E1723,3))="143","Fall-2014",0)))))))))))))))))))))))))</f>
        <v/>
      </c>
      <c r="H1723" s="108" t="inlineStr">
        <is>
          <t>Fall-2014</t>
        </is>
      </c>
      <c r="I1723" s="108" t="inlineStr">
        <is>
          <t>-</t>
        </is>
      </c>
      <c r="J1723" s="108" t="inlineStr">
        <is>
          <t>Assitant Engineer</t>
        </is>
      </c>
      <c r="K1723" s="108" t="inlineStr">
        <is>
          <t>118/93, Shewrapara, Mirpur, Dhaka.</t>
        </is>
      </c>
      <c r="L1723" s="108" t="inlineStr">
        <is>
          <t>Taherpur, Pourasova, Bagmara, Rajshahi.</t>
        </is>
      </c>
      <c r="M1723" s="101" t="n">
        <v>1710437074</v>
      </c>
      <c r="N1723" s="55" t="inlineStr">
        <is>
          <t>tajbid.eee@gmail.com</t>
        </is>
      </c>
    </row>
    <row customHeight="1" ht="12.75" r="1724" s="161">
      <c r="A1724" s="84" t="n"/>
      <c r="B1724" s="85" t="n">
        <v>1727</v>
      </c>
      <c r="C1724" s="106" t="n"/>
      <c r="D1724" s="98" t="inlineStr">
        <is>
          <t>S.M.Reaz Hossain</t>
        </is>
      </c>
      <c r="E1724" s="98" t="inlineStr">
        <is>
          <t>102-33-216</t>
        </is>
      </c>
      <c r="F1724" s="49">
        <f>IF((MID(E1724,5,2))="10","ENG",IF((MID(E1724,5,2))="11","BBA",IF((MID(E1724,5,2))="12","MBA(E)",IF((MID(E1724,5,2))="14","MBA",IF((MID(E1724,5,2))="15","CSE",IF((MID(E1724,5,2))="16","CIS",IF((MID(E1724,5,2))="17","MS-MIS",IF((MID(E1724,5,2))="18","B.COM",IF((MID(E1724,5,2))="19","ETE",IF((MID(E1724,5,2))="20","CS",IF((MID(E1724,5,2))="21","MA-ENG(P)",IF((MID(E1724,5,2))="22","MA-ENG(F)",IF((MID(E1724,5,2))="23","TE",IF((MID(E1724,5,2))="24","JMC",IF((MID(E1724,5,2))="25","MS-CSE",IF((MID(E1724,5,2))="26","LLB(H)",IF((MID(E1724,5,2))="27","BRE",IF((MID(E1724,5,2))="28","MSS-JMC",IF((MID(E1724,5,2))="29","PHARMACY",IF((MID(E1724,5,2))="30","ESDM",IF((MID(E1724,5,2))="31","MS-ETE",IF((MID(E1724,5,2))="32","MS-TE",IF((MID(E1724,5,2))="33","EEE",IF((MID(E1724,5,2))="34","NFE",IF((MID(E1724,5,2))="35","SWE",IF((MID(E1724,5,2))="36","LLB(P)",IF((MID(E1724,5,2))="37","LLM(Pre)",IF((MID(E1724,5,2))="38","LLM(F)",IF((MID(E1724,5,2))="39","ICT",IF((MID(E1724,5,2))="40","MTCA",IF((MID(E1724,5,2))="41","MS-PH",IF((MID(E1724,5,2))="42","ARCH",IF((MID(E1724,5,2))="43","THM",IF((MID(E1724,5,2))="44","MS-SWE",IF((MID(E1724,5,2))="45","ENTRE",IF((MID(E1724,5,2))="46","M-PHARM",IF((MID(E1724,5,2))="47","CIVIL-ENG",0)))))))))))))))))))))))))))))))))))))</f>
        <v/>
      </c>
      <c r="G1724" s="90">
        <f>IF((LEFT(E1724,3))="063","Fall-2006",IF((LEFT(E1724,3))="071","Spring-2007",IF((LEFT(E1724,3))="072","Summer-2007",IF((LEFT(E1724,3))="073","Fall-2007",IF((LEFT(E1724,3))="081","Spring-2008",IF((LEFT(E1724,3))="082","Summer-2008",IF((LEFT(E1724,3))="083","Fall-2008",IF((LEFT(E1724,3))="091","Spring-2009",IF((LEFT(E1724,3))="092","Summer-2009",IF((LEFT(E1724,3))="093","Fall-2009",IF((LEFT(E1724,3))="101","Spring-2010",IF((LEFT(E1724,3))="102","Summer-2010",IF((LEFT(E1724,3))="103","Fall-2010",IF((LEFT(E1724,3))="111","Spring-2011",IF((LEFT(E1724,3))="112","Summer-2011",IF((LEFT(E1724,3))="113","Fall-2011",IF((LEFT(E1724,3))="121","Spring-2012",IF((LEFT(E1724,3))="122","Summer-2012",IF((LEFT(E1724,3))="123","Fall-2012",IF((LEFT(E1724,3))="131","Spring-2013",IF((LEFT(E1724,3))="132","Summer-2013",IF((LEFT(E1724,3))="133","Fall-2013",IF((LEFT(E1724,3))="141","Spring-2014",IF((LEFT(E1724,3))="142","Summer-2014",IF((LEFT(E1724,3))="143","Fall-2014",0)))))))))))))))))))))))))</f>
        <v/>
      </c>
      <c r="H1724" s="108" t="inlineStr">
        <is>
          <t>Fall-2014</t>
        </is>
      </c>
      <c r="I1724" s="108" t="inlineStr">
        <is>
          <t>-</t>
        </is>
      </c>
      <c r="J1724" s="108" t="inlineStr">
        <is>
          <t>Assistant Engineer</t>
        </is>
      </c>
      <c r="K1724" s="108" t="inlineStr">
        <is>
          <t>-</t>
        </is>
      </c>
      <c r="L1724" s="108" t="inlineStr">
        <is>
          <t>Vill-Modunpara , Post-Modunpara, Thana-Bauphal, Dist-Patuakhali.</t>
        </is>
      </c>
      <c r="M1724" s="101" t="n">
        <v>1738786107</v>
      </c>
      <c r="N1724" s="55">
        <f>HYPERLINK("mailto:sarker@diu.edu.bd","reazhossian@gamil.com")</f>
        <v/>
      </c>
    </row>
    <row customHeight="1" ht="12.75" r="1725" s="161">
      <c r="A1725" s="84" t="n"/>
      <c r="B1725" s="85" t="n">
        <v>1728</v>
      </c>
      <c r="C1725" s="106" t="n"/>
      <c r="D1725" s="98" t="inlineStr">
        <is>
          <t>Md. Mahabub Alam</t>
        </is>
      </c>
      <c r="E1725" s="98" t="inlineStr">
        <is>
          <t>122-15-1889</t>
        </is>
      </c>
      <c r="F1725" s="49">
        <f>IF((MID(E1725,5,2))="10","ENG",IF((MID(E1725,5,2))="11","BBA",IF((MID(E1725,5,2))="12","MBA(E)",IF((MID(E1725,5,2))="14","MBA",IF((MID(E1725,5,2))="15","CSE",IF((MID(E1725,5,2))="16","CIS",IF((MID(E1725,5,2))="17","MS-MIS",IF((MID(E1725,5,2))="18","B.COM",IF((MID(E1725,5,2))="19","ETE",IF((MID(E1725,5,2))="20","CS",IF((MID(E1725,5,2))="21","MA-ENG(P)",IF((MID(E1725,5,2))="22","MA-ENG(F)",IF((MID(E1725,5,2))="23","TE",IF((MID(E1725,5,2))="24","JMC",IF((MID(E1725,5,2))="25","MS-CSE",IF((MID(E1725,5,2))="26","LLB(H)",IF((MID(E1725,5,2))="27","BRE",IF((MID(E1725,5,2))="28","MSS-JMC",IF((MID(E1725,5,2))="29","PHARMACY",IF((MID(E1725,5,2))="30","ESDM",IF((MID(E1725,5,2))="31","MS-ETE",IF((MID(E1725,5,2))="32","MS-TE",IF((MID(E1725,5,2))="33","EEE",IF((MID(E1725,5,2))="34","NFE",IF((MID(E1725,5,2))="35","SWE",IF((MID(E1725,5,2))="36","LLB(P)",IF((MID(E1725,5,2))="37","LLM(Pre)",IF((MID(E1725,5,2))="38","LLM(F)",IF((MID(E1725,5,2))="39","ICT",IF((MID(E1725,5,2))="40","MTCA",IF((MID(E1725,5,2))="41","MS-PH",IF((MID(E1725,5,2))="42","ARCH",IF((MID(E1725,5,2))="43","THM",IF((MID(E1725,5,2))="44","MS-SWE",IF((MID(E1725,5,2))="45","ENTRE",IF((MID(E1725,5,2))="46","M-PHARM",IF((MID(E1725,5,2))="47","CIVIL-ENG",0)))))))))))))))))))))))))))))))))))))</f>
        <v/>
      </c>
      <c r="G1725" s="90">
        <f>IF((LEFT(E1725,3))="063","Fall-2006",IF((LEFT(E1725,3))="071","Spring-2007",IF((LEFT(E1725,3))="072","Summer-2007",IF((LEFT(E1725,3))="073","Fall-2007",IF((LEFT(E1725,3))="081","Spring-2008",IF((LEFT(E1725,3))="082","Summer-2008",IF((LEFT(E1725,3))="083","Fall-2008",IF((LEFT(E1725,3))="091","Spring-2009",IF((LEFT(E1725,3))="092","Summer-2009",IF((LEFT(E1725,3))="093","Fall-2009",IF((LEFT(E1725,3))="101","Spring-2010",IF((LEFT(E1725,3))="102","Summer-2010",IF((LEFT(E1725,3))="103","Fall-2010",IF((LEFT(E1725,3))="111","Spring-2011",IF((LEFT(E1725,3))="112","Summer-2011",IF((LEFT(E1725,3))="113","Fall-2011",IF((LEFT(E1725,3))="121","Spring-2012",IF((LEFT(E1725,3))="122","Summer-2012",IF((LEFT(E1725,3))="123","Fall-2012",IF((LEFT(E1725,3))="131","Spring-2013",IF((LEFT(E1725,3))="132","Summer-2013",IF((LEFT(E1725,3))="133","Fall-2013",IF((LEFT(E1725,3))="141","Spring-2014",IF((LEFT(E1725,3))="142","Summer-2014",IF((LEFT(E1725,3))="143","Fall-2014",0)))))))))))))))))))))))))</f>
        <v/>
      </c>
      <c r="H1725" s="108" t="inlineStr">
        <is>
          <t>Fall-2015</t>
        </is>
      </c>
      <c r="I1725" s="108" t="inlineStr">
        <is>
          <t>-</t>
        </is>
      </c>
      <c r="J1725" s="108" t="inlineStr">
        <is>
          <t>-</t>
        </is>
      </c>
      <c r="K1725" s="108" t="inlineStr">
        <is>
          <t>56/1, Free School Street, Kathalbagan, Dhanmondi, Dhaka-1205.</t>
        </is>
      </c>
      <c r="L1725" s="108" t="inlineStr">
        <is>
          <t>Vill-Ujani, Post-Kachua, Thana-Kachua, Dist-Chandpur.</t>
        </is>
      </c>
      <c r="M1725" s="101" t="n">
        <v>1824852649</v>
      </c>
      <c r="N1725" s="55" t="inlineStr">
        <is>
          <t>engmahabub@yahoo.com</t>
        </is>
      </c>
    </row>
    <row customHeight="1" ht="12.75" r="1726" s="161">
      <c r="A1726" s="84" t="n"/>
      <c r="B1726" s="85" t="n">
        <v>1729</v>
      </c>
      <c r="C1726" s="106" t="n"/>
      <c r="D1726" s="105" t="inlineStr">
        <is>
          <t xml:space="preserve">Sania Sultana  </t>
        </is>
      </c>
      <c r="E1726" s="98" t="inlineStr">
        <is>
          <t>112-10-721</t>
        </is>
      </c>
      <c r="F1726" s="49">
        <f>IF((MID(E1726,5,2))="10","ENG",IF((MID(E1726,5,2))="11","BBA",IF((MID(E1726,5,2))="12","MBA(E)",IF((MID(E1726,5,2))="14","MBA",IF((MID(E1726,5,2))="15","CSE",IF((MID(E1726,5,2))="16","CIS",IF((MID(E1726,5,2))="17","MS-MIS",IF((MID(E1726,5,2))="18","B.COM",IF((MID(E1726,5,2))="19","ETE",IF((MID(E1726,5,2))="20","CS",IF((MID(E1726,5,2))="21","MA-ENG(P)",IF((MID(E1726,5,2))="22","MA-ENG(F)",IF((MID(E1726,5,2))="23","TE",IF((MID(E1726,5,2))="24","JMC",IF((MID(E1726,5,2))="25","MS-CSE",IF((MID(E1726,5,2))="26","LLB(H)",IF((MID(E1726,5,2))="27","BRE",IF((MID(E1726,5,2))="28","MSS-JMC",IF((MID(E1726,5,2))="29","PHARMACY",IF((MID(E1726,5,2))="30","ESDM",IF((MID(E1726,5,2))="31","MS-ETE",IF((MID(E1726,5,2))="32","MS-TE",IF((MID(E1726,5,2))="33","EEE",IF((MID(E1726,5,2))="34","NFE",IF((MID(E1726,5,2))="35","SWE",IF((MID(E1726,5,2))="36","LLB(P)",IF((MID(E1726,5,2))="37","LLM(Pre)",IF((MID(E1726,5,2))="38","LLM(F)",IF((MID(E1726,5,2))="39","ICT",IF((MID(E1726,5,2))="40","MTCA",IF((MID(E1726,5,2))="41","MS-PH",IF((MID(E1726,5,2))="42","ARCH",IF((MID(E1726,5,2))="43","THM",IF((MID(E1726,5,2))="44","MS-SWE",IF((MID(E1726,5,2))="45","ENTRE",IF((MID(E1726,5,2))="46","M-PHARM",IF((MID(E1726,5,2))="47","CIVIL-ENG",0)))))))))))))))))))))))))))))))))))))</f>
        <v/>
      </c>
      <c r="G1726" s="90">
        <f>IF((LEFT(E1726,3))="063","Fall-2006",IF((LEFT(E1726,3))="071","Spring-2007",IF((LEFT(E1726,3))="072","Summer-2007",IF((LEFT(E1726,3))="073","Fall-2007",IF((LEFT(E1726,3))="081","Spring-2008",IF((LEFT(E1726,3))="082","Summer-2008",IF((LEFT(E1726,3))="083","Fall-2008",IF((LEFT(E1726,3))="091","Spring-2009",IF((LEFT(E1726,3))="092","Summer-2009",IF((LEFT(E1726,3))="093","Fall-2009",IF((LEFT(E1726,3))="101","Spring-2010",IF((LEFT(E1726,3))="102","Summer-2010",IF((LEFT(E1726,3))="103","Fall-2010",IF((LEFT(E1726,3))="111","Spring-2011",IF((LEFT(E1726,3))="112","Summer-2011",IF((LEFT(E1726,3))="113","Fall-2011",IF((LEFT(E1726,3))="121","Spring-2012",IF((LEFT(E1726,3))="122","Summer-2012",IF((LEFT(E1726,3))="123","Fall-2012",IF((LEFT(E1726,3))="131","Spring-2013",IF((LEFT(E1726,3))="132","Summer-2013",IF((LEFT(E1726,3))="133","Fall-2013",IF((LEFT(E1726,3))="141","Spring-2014",IF((LEFT(E1726,3))="142","Summer-2014",IF((LEFT(E1726,3))="143","Fall-2014",0)))))))))))))))))))))))))</f>
        <v/>
      </c>
      <c r="H1726" s="108" t="inlineStr">
        <is>
          <t>Spring-2015</t>
        </is>
      </c>
      <c r="I1726" s="108" t="inlineStr">
        <is>
          <t>Daffodil International University</t>
        </is>
      </c>
      <c r="J1726" s="108" t="inlineStr">
        <is>
          <t>Student</t>
        </is>
      </c>
      <c r="K1726" s="108" t="inlineStr">
        <is>
          <t>Vashantek, Kafrul, Dhaka Cantonment.</t>
        </is>
      </c>
      <c r="L1726" s="108" t="inlineStr">
        <is>
          <t>Vill-Angargara, Post-Angaragara, Thana-Bhaluka, Dist-Mymensingh.</t>
        </is>
      </c>
      <c r="M1726" s="101" t="n">
        <v>1728445285</v>
      </c>
      <c r="N1726" s="55" t="inlineStr">
        <is>
          <t>sania10-721@diu.edu.bd</t>
        </is>
      </c>
    </row>
    <row customHeight="1" ht="12.75" r="1727" s="161">
      <c r="A1727" s="84" t="n"/>
      <c r="B1727" s="85" t="n">
        <v>1730</v>
      </c>
      <c r="C1727" s="106" t="n"/>
      <c r="D1727" s="105" t="inlineStr">
        <is>
          <t xml:space="preserve">Muhammad Ali Al Noman  </t>
        </is>
      </c>
      <c r="E1727" s="98" t="inlineStr">
        <is>
          <t>112-10-709</t>
        </is>
      </c>
      <c r="F1727" s="49">
        <f>IF((MID(E1727,5,2))="10","ENG",IF((MID(E1727,5,2))="11","BBA",IF((MID(E1727,5,2))="12","MBA(E)",IF((MID(E1727,5,2))="14","MBA",IF((MID(E1727,5,2))="15","CSE",IF((MID(E1727,5,2))="16","CIS",IF((MID(E1727,5,2))="17","MS-MIS",IF((MID(E1727,5,2))="18","B.COM",IF((MID(E1727,5,2))="19","ETE",IF((MID(E1727,5,2))="20","CS",IF((MID(E1727,5,2))="21","MA-ENG(P)",IF((MID(E1727,5,2))="22","MA-ENG(F)",IF((MID(E1727,5,2))="23","TE",IF((MID(E1727,5,2))="24","JMC",IF((MID(E1727,5,2))="25","MS-CSE",IF((MID(E1727,5,2))="26","LLB(H)",IF((MID(E1727,5,2))="27","BRE",IF((MID(E1727,5,2))="28","MSS-JMC",IF((MID(E1727,5,2))="29","PHARMACY",IF((MID(E1727,5,2))="30","ESDM",IF((MID(E1727,5,2))="31","MS-ETE",IF((MID(E1727,5,2))="32","MS-TE",IF((MID(E1727,5,2))="33","EEE",IF((MID(E1727,5,2))="34","NFE",IF((MID(E1727,5,2))="35","SWE",IF((MID(E1727,5,2))="36","LLB(P)",IF((MID(E1727,5,2))="37","LLM(Pre)",IF((MID(E1727,5,2))="38","LLM(F)",IF((MID(E1727,5,2))="39","ICT",IF((MID(E1727,5,2))="40","MTCA",IF((MID(E1727,5,2))="41","MS-PH",IF((MID(E1727,5,2))="42","ARCH",IF((MID(E1727,5,2))="43","THM",IF((MID(E1727,5,2))="44","MS-SWE",IF((MID(E1727,5,2))="45","ENTRE",IF((MID(E1727,5,2))="46","M-PHARM",IF((MID(E1727,5,2))="47","CIVIL-ENG",0)))))))))))))))))))))))))))))))))))))</f>
        <v/>
      </c>
      <c r="G1727" s="90">
        <f>IF((LEFT(E1727,3))="063","Fall-2006",IF((LEFT(E1727,3))="071","Spring-2007",IF((LEFT(E1727,3))="072","Summer-2007",IF((LEFT(E1727,3))="073","Fall-2007",IF((LEFT(E1727,3))="081","Spring-2008",IF((LEFT(E1727,3))="082","Summer-2008",IF((LEFT(E1727,3))="083","Fall-2008",IF((LEFT(E1727,3))="091","Spring-2009",IF((LEFT(E1727,3))="092","Summer-2009",IF((LEFT(E1727,3))="093","Fall-2009",IF((LEFT(E1727,3))="101","Spring-2010",IF((LEFT(E1727,3))="102","Summer-2010",IF((LEFT(E1727,3))="103","Fall-2010",IF((LEFT(E1727,3))="111","Spring-2011",IF((LEFT(E1727,3))="112","Summer-2011",IF((LEFT(E1727,3))="113","Fall-2011",IF((LEFT(E1727,3))="121","Spring-2012",IF((LEFT(E1727,3))="122","Summer-2012",IF((LEFT(E1727,3))="123","Fall-2012",IF((LEFT(E1727,3))="131","Spring-2013",IF((LEFT(E1727,3))="132","Summer-2013",IF((LEFT(E1727,3))="133","Fall-2013",IF((LEFT(E1727,3))="141","Spring-2014",IF((LEFT(E1727,3))="142","Summer-2014",IF((LEFT(E1727,3))="143","Fall-2014",0)))))))))))))))))))))))))</f>
        <v/>
      </c>
      <c r="H1727" s="108" t="inlineStr">
        <is>
          <t>Spring-2015</t>
        </is>
      </c>
      <c r="I1727" s="108" t="inlineStr">
        <is>
          <t>Daffodil International University</t>
        </is>
      </c>
      <c r="J1727" s="108" t="inlineStr">
        <is>
          <t>Student</t>
        </is>
      </c>
      <c r="K1727" s="108" t="inlineStr">
        <is>
          <t>Qustoms Officers Quarter, Ajanta Building, Road No-02, Dhaka.</t>
        </is>
      </c>
      <c r="L1727" s="108" t="inlineStr">
        <is>
          <t>Vill-Gopinathpur, Post-Abadpukur Hat, Thana-Raninagar, Dist-Naogaon.</t>
        </is>
      </c>
      <c r="M1727" s="101" t="n">
        <v>1723173276</v>
      </c>
      <c r="N1727" s="55" t="inlineStr">
        <is>
          <t>noman.user@yahoo.com</t>
        </is>
      </c>
    </row>
    <row customHeight="1" ht="12.75" r="1728" s="161">
      <c r="A1728" s="84" t="n"/>
      <c r="B1728" s="85" t="n">
        <v>1731</v>
      </c>
      <c r="C1728" s="106" t="n"/>
      <c r="D1728" s="105" t="inlineStr">
        <is>
          <t xml:space="preserve">Noshin Tasnim  </t>
        </is>
      </c>
      <c r="E1728" s="98" t="inlineStr">
        <is>
          <t>112-10-708</t>
        </is>
      </c>
      <c r="F1728" s="49">
        <f>IF((MID(E1728,5,2))="10","ENG",IF((MID(E1728,5,2))="11","BBA",IF((MID(E1728,5,2))="12","MBA(E)",IF((MID(E1728,5,2))="14","MBA",IF((MID(E1728,5,2))="15","CSE",IF((MID(E1728,5,2))="16","CIS",IF((MID(E1728,5,2))="17","MS-MIS",IF((MID(E1728,5,2))="18","B.COM",IF((MID(E1728,5,2))="19","ETE",IF((MID(E1728,5,2))="20","CS",IF((MID(E1728,5,2))="21","MA-ENG(P)",IF((MID(E1728,5,2))="22","MA-ENG(F)",IF((MID(E1728,5,2))="23","TE",IF((MID(E1728,5,2))="24","JMC",IF((MID(E1728,5,2))="25","MS-CSE",IF((MID(E1728,5,2))="26","LLB(H)",IF((MID(E1728,5,2))="27","BRE",IF((MID(E1728,5,2))="28","MSS-JMC",IF((MID(E1728,5,2))="29","PHARMACY",IF((MID(E1728,5,2))="30","ESDM",IF((MID(E1728,5,2))="31","MS-ETE",IF((MID(E1728,5,2))="32","MS-TE",IF((MID(E1728,5,2))="33","EEE",IF((MID(E1728,5,2))="34","NFE",IF((MID(E1728,5,2))="35","SWE",IF((MID(E1728,5,2))="36","LLB(P)",IF((MID(E1728,5,2))="37","LLM(Pre)",IF((MID(E1728,5,2))="38","LLM(F)",IF((MID(E1728,5,2))="39","ICT",IF((MID(E1728,5,2))="40","MTCA",IF((MID(E1728,5,2))="41","MS-PH",IF((MID(E1728,5,2))="42","ARCH",IF((MID(E1728,5,2))="43","THM",IF((MID(E1728,5,2))="44","MS-SWE",IF((MID(E1728,5,2))="45","ENTRE",IF((MID(E1728,5,2))="46","M-PHARM",IF((MID(E1728,5,2))="47","CIVIL-ENG",0)))))))))))))))))))))))))))))))))))))</f>
        <v/>
      </c>
      <c r="G1728" s="90">
        <f>IF((LEFT(E1728,3))="063","Fall-2006",IF((LEFT(E1728,3))="071","Spring-2007",IF((LEFT(E1728,3))="072","Summer-2007",IF((LEFT(E1728,3))="073","Fall-2007",IF((LEFT(E1728,3))="081","Spring-2008",IF((LEFT(E1728,3))="082","Summer-2008",IF((LEFT(E1728,3))="083","Fall-2008",IF((LEFT(E1728,3))="091","Spring-2009",IF((LEFT(E1728,3))="092","Summer-2009",IF((LEFT(E1728,3))="093","Fall-2009",IF((LEFT(E1728,3))="101","Spring-2010",IF((LEFT(E1728,3))="102","Summer-2010",IF((LEFT(E1728,3))="103","Fall-2010",IF((LEFT(E1728,3))="111","Spring-2011",IF((LEFT(E1728,3))="112","Summer-2011",IF((LEFT(E1728,3))="113","Fall-2011",IF((LEFT(E1728,3))="121","Spring-2012",IF((LEFT(E1728,3))="122","Summer-2012",IF((LEFT(E1728,3))="123","Fall-2012",IF((LEFT(E1728,3))="131","Spring-2013",IF((LEFT(E1728,3))="132","Summer-2013",IF((LEFT(E1728,3))="133","Fall-2013",IF((LEFT(E1728,3))="141","Spring-2014",IF((LEFT(E1728,3))="142","Summer-2014",IF((LEFT(E1728,3))="143","Fall-2014",0)))))))))))))))))))))))))</f>
        <v/>
      </c>
      <c r="H1728" s="108" t="inlineStr">
        <is>
          <t>Summer-2015</t>
        </is>
      </c>
      <c r="I1728" s="108" t="inlineStr">
        <is>
          <t>Daffodil International University</t>
        </is>
      </c>
      <c r="J1728" s="108" t="inlineStr">
        <is>
          <t>Student</t>
        </is>
      </c>
      <c r="K1728" s="108" t="inlineStr">
        <is>
          <t>528/2, West Rajabazar, Agargaon, Taltola, Dhaka.</t>
        </is>
      </c>
      <c r="L1728" s="108" t="inlineStr">
        <is>
          <t>Vill-Chalkkirty, Post- Chalkkirty, Thana-Shibgonj.</t>
        </is>
      </c>
      <c r="M1728" s="101" t="n">
        <v>1775598858</v>
      </c>
      <c r="N1728" s="55" t="inlineStr">
        <is>
          <t>nashin10-708@diu.edu.bd</t>
        </is>
      </c>
    </row>
    <row customHeight="1" ht="12.75" r="1729" s="161">
      <c r="A1729" s="84" t="n"/>
      <c r="B1729" s="85" t="n">
        <v>1732</v>
      </c>
      <c r="C1729" s="106" t="n"/>
      <c r="D1729" s="98" t="inlineStr">
        <is>
          <t>Md. Arafat Rahman</t>
        </is>
      </c>
      <c r="E1729" s="98" t="inlineStr">
        <is>
          <t>103-33-351</t>
        </is>
      </c>
      <c r="F1729" s="49">
        <f>IF((MID(E1729,5,2))="10","ENG",IF((MID(E1729,5,2))="11","BBA",IF((MID(E1729,5,2))="12","MBA(E)",IF((MID(E1729,5,2))="14","MBA",IF((MID(E1729,5,2))="15","CSE",IF((MID(E1729,5,2))="16","CIS",IF((MID(E1729,5,2))="17","MS-MIS",IF((MID(E1729,5,2))="18","B.COM",IF((MID(E1729,5,2))="19","ETE",IF((MID(E1729,5,2))="20","CS",IF((MID(E1729,5,2))="21","MA-ENG(P)",IF((MID(E1729,5,2))="22","MA-ENG(F)",IF((MID(E1729,5,2))="23","TE",IF((MID(E1729,5,2))="24","JMC",IF((MID(E1729,5,2))="25","MS-CSE",IF((MID(E1729,5,2))="26","LLB(H)",IF((MID(E1729,5,2))="27","BRE",IF((MID(E1729,5,2))="28","MSS-JMC",IF((MID(E1729,5,2))="29","PHARMACY",IF((MID(E1729,5,2))="30","ESDM",IF((MID(E1729,5,2))="31","MS-ETE",IF((MID(E1729,5,2))="32","MS-TE",IF((MID(E1729,5,2))="33","EEE",IF((MID(E1729,5,2))="34","NFE",IF((MID(E1729,5,2))="35","SWE",IF((MID(E1729,5,2))="36","LLB(P)",IF((MID(E1729,5,2))="37","LLM(Pre)",IF((MID(E1729,5,2))="38","LLM(F)",IF((MID(E1729,5,2))="39","ICT",IF((MID(E1729,5,2))="40","MTCA",IF((MID(E1729,5,2))="41","MS-PH",IF((MID(E1729,5,2))="42","ARCH",IF((MID(E1729,5,2))="43","THM",IF((MID(E1729,5,2))="44","MS-SWE",IF((MID(E1729,5,2))="45","ENTRE",IF((MID(E1729,5,2))="46","M-PHARM",IF((MID(E1729,5,2))="47","CIVIL-ENG",0)))))))))))))))))))))))))))))))))))))</f>
        <v/>
      </c>
      <c r="G1729" s="90">
        <f>IF((LEFT(E1729,3))="063","Fall-2006",IF((LEFT(E1729,3))="071","Spring-2007",IF((LEFT(E1729,3))="072","Summer-2007",IF((LEFT(E1729,3))="073","Fall-2007",IF((LEFT(E1729,3))="081","Spring-2008",IF((LEFT(E1729,3))="082","Summer-2008",IF((LEFT(E1729,3))="083","Fall-2008",IF((LEFT(E1729,3))="091","Spring-2009",IF((LEFT(E1729,3))="092","Summer-2009",IF((LEFT(E1729,3))="093","Fall-2009",IF((LEFT(E1729,3))="101","Spring-2010",IF((LEFT(E1729,3))="102","Summer-2010",IF((LEFT(E1729,3))="103","Fall-2010",IF((LEFT(E1729,3))="111","Spring-2011",IF((LEFT(E1729,3))="112","Summer-2011",IF((LEFT(E1729,3))="113","Fall-2011",IF((LEFT(E1729,3))="121","Spring-2012",IF((LEFT(E1729,3))="122","Summer-2012",IF((LEFT(E1729,3))="123","Fall-2012",IF((LEFT(E1729,3))="131","Spring-2013",IF((LEFT(E1729,3))="132","Summer-2013",IF((LEFT(E1729,3))="133","Fall-2013",IF((LEFT(E1729,3))="141","Spring-2014",IF((LEFT(E1729,3))="142","Summer-2014",IF((LEFT(E1729,3))="143","Fall-2014",0)))))))))))))))))))))))))</f>
        <v/>
      </c>
      <c r="H1729" s="108" t="inlineStr">
        <is>
          <t>Spring-2015</t>
        </is>
      </c>
      <c r="I1729" s="108" t="inlineStr">
        <is>
          <t xml:space="preserve">Adiva Graphics </t>
        </is>
      </c>
      <c r="J1729" s="108" t="inlineStr">
        <is>
          <t>Shift Lead and Charting Associate</t>
        </is>
      </c>
      <c r="K1729" s="108" t="inlineStr">
        <is>
          <t>House No-06, Road No-08, Block-F, Niketan, Gulshan-1, Dhaka-1212.</t>
        </is>
      </c>
      <c r="L1729" s="108" t="inlineStr">
        <is>
          <t>12, Larmini Street Wari, Dhaka-1203.</t>
        </is>
      </c>
      <c r="M1729" s="101" t="n">
        <v>1617003900</v>
      </c>
      <c r="N1729" s="55" t="inlineStr">
        <is>
          <t>arafatrahman.mail@gamil.com</t>
        </is>
      </c>
    </row>
    <row customHeight="1" ht="12.75" r="1730" s="161">
      <c r="A1730" s="84" t="n"/>
      <c r="B1730" s="85" t="n">
        <v>1733</v>
      </c>
      <c r="C1730" s="106" t="n"/>
      <c r="D1730" s="98" t="inlineStr">
        <is>
          <t>Md. Anowar Hossain</t>
        </is>
      </c>
      <c r="E1730" s="98" t="inlineStr">
        <is>
          <t>083-11-658</t>
        </is>
      </c>
      <c r="F1730" s="49">
        <f>IF((MID(E1730,5,2))="10","ENG",IF((MID(E1730,5,2))="11","BBA",IF((MID(E1730,5,2))="12","MBA(E)",IF((MID(E1730,5,2))="14","MBA",IF((MID(E1730,5,2))="15","CSE",IF((MID(E1730,5,2))="16","CIS",IF((MID(E1730,5,2))="17","MS-MIS",IF((MID(E1730,5,2))="18","B.COM",IF((MID(E1730,5,2))="19","ETE",IF((MID(E1730,5,2))="20","CS",IF((MID(E1730,5,2))="21","MA-ENG(P)",IF((MID(E1730,5,2))="22","MA-ENG(F)",IF((MID(E1730,5,2))="23","TE",IF((MID(E1730,5,2))="24","JMC",IF((MID(E1730,5,2))="25","MS-CSE",IF((MID(E1730,5,2))="26","LLB(H)",IF((MID(E1730,5,2))="27","BRE",IF((MID(E1730,5,2))="28","MSS-JMC",IF((MID(E1730,5,2))="29","PHARMACY",IF((MID(E1730,5,2))="30","ESDM",IF((MID(E1730,5,2))="31","MS-ETE",IF((MID(E1730,5,2))="32","MS-TE",IF((MID(E1730,5,2))="33","EEE",IF((MID(E1730,5,2))="34","NFE",IF((MID(E1730,5,2))="35","SWE",IF((MID(E1730,5,2))="36","LLB(P)",IF((MID(E1730,5,2))="37","LLM(Pre)",IF((MID(E1730,5,2))="38","LLM(F)",IF((MID(E1730,5,2))="39","ICT",IF((MID(E1730,5,2))="40","MTCA",IF((MID(E1730,5,2))="41","MS-PH",IF((MID(E1730,5,2))="42","ARCH",IF((MID(E1730,5,2))="43","THM",IF((MID(E1730,5,2))="44","MS-SWE",IF((MID(E1730,5,2))="45","ENTRE",IF((MID(E1730,5,2))="46","M-PHARM",IF((MID(E1730,5,2))="47","CIVIL-ENG",0)))))))))))))))))))))))))))))))))))))</f>
        <v/>
      </c>
      <c r="G1730" s="90">
        <f>IF((LEFT(E1730,3))="063","Fall-2006",IF((LEFT(E1730,3))="071","Spring-2007",IF((LEFT(E1730,3))="072","Summer-2007",IF((LEFT(E1730,3))="073","Fall-2007",IF((LEFT(E1730,3))="081","Spring-2008",IF((LEFT(E1730,3))="082","Summer-2008",IF((LEFT(E1730,3))="083","Fall-2008",IF((LEFT(E1730,3))="091","Spring-2009",IF((LEFT(E1730,3))="092","Summer-2009",IF((LEFT(E1730,3))="093","Fall-2009",IF((LEFT(E1730,3))="101","Spring-2010",IF((LEFT(E1730,3))="102","Summer-2010",IF((LEFT(E1730,3))="103","Fall-2010",IF((LEFT(E1730,3))="111","Spring-2011",IF((LEFT(E1730,3))="112","Summer-2011",IF((LEFT(E1730,3))="113","Fall-2011",IF((LEFT(E1730,3))="121","Spring-2012",IF((LEFT(E1730,3))="122","Summer-2012",IF((LEFT(E1730,3))="123","Fall-2012",IF((LEFT(E1730,3))="131","Spring-2013",IF((LEFT(E1730,3))="132","Summer-2013",IF((LEFT(E1730,3))="133","Fall-2013",IF((LEFT(E1730,3))="141","Spring-2014",IF((LEFT(E1730,3))="142","Summer-2014",IF((LEFT(E1730,3))="143","Fall-2014",0)))))))))))))))))))))))))</f>
        <v/>
      </c>
      <c r="H1730" s="108" t="inlineStr">
        <is>
          <t>Spring-2014</t>
        </is>
      </c>
      <c r="I1730" s="108" t="inlineStr">
        <is>
          <t>-</t>
        </is>
      </c>
      <c r="J1730" s="108" t="inlineStr">
        <is>
          <t>Executive Corporate Sales</t>
        </is>
      </c>
      <c r="K1730" s="108" t="inlineStr">
        <is>
          <t>West Rajabazar Rohoman Villa, 43/A.</t>
        </is>
      </c>
      <c r="L1730" s="108" t="inlineStr">
        <is>
          <t>Vill-Pathail Kaindi, Post-Ellenga, Thana-Kalihati, Dist-Tangail.</t>
        </is>
      </c>
      <c r="M1730" s="101" t="n">
        <v>1710679979</v>
      </c>
      <c r="N1730" s="55" t="inlineStr">
        <is>
          <t>anowar1542@diu.edu.bd</t>
        </is>
      </c>
    </row>
    <row customHeight="1" ht="12.75" r="1731" s="161">
      <c r="A1731" s="84" t="n"/>
      <c r="B1731" s="85" t="n">
        <v>1734</v>
      </c>
      <c r="C1731" s="106" t="n"/>
      <c r="D1731" s="98" t="inlineStr">
        <is>
          <t>Md. Arafat Hossain</t>
        </is>
      </c>
      <c r="E1731" s="98" t="inlineStr">
        <is>
          <t>133-14-1279</t>
        </is>
      </c>
      <c r="F1731" s="49">
        <f>IF((MID(E1731,5,2))="10","ENG",IF((MID(E1731,5,2))="11","BBA",IF((MID(E1731,5,2))="12","MBA(E)",IF((MID(E1731,5,2))="14","MBA",IF((MID(E1731,5,2))="15","CSE",IF((MID(E1731,5,2))="16","CIS",IF((MID(E1731,5,2))="17","MS-MIS",IF((MID(E1731,5,2))="18","B.COM",IF((MID(E1731,5,2))="19","ETE",IF((MID(E1731,5,2))="20","CS",IF((MID(E1731,5,2))="21","MA-ENG(P)",IF((MID(E1731,5,2))="22","MA-ENG(F)",IF((MID(E1731,5,2))="23","TE",IF((MID(E1731,5,2))="24","JMC",IF((MID(E1731,5,2))="25","MS-CSE",IF((MID(E1731,5,2))="26","LLB(H)",IF((MID(E1731,5,2))="27","BRE",IF((MID(E1731,5,2))="28","MSS-JMC",IF((MID(E1731,5,2))="29","PHARMACY",IF((MID(E1731,5,2))="30","ESDM",IF((MID(E1731,5,2))="31","MS-ETE",IF((MID(E1731,5,2))="32","MS-TE",IF((MID(E1731,5,2))="33","EEE",IF((MID(E1731,5,2))="34","NFE",IF((MID(E1731,5,2))="35","SWE",IF((MID(E1731,5,2))="36","LLB(P)",IF((MID(E1731,5,2))="37","LLM(Pre)",IF((MID(E1731,5,2))="38","LLM(F)",IF((MID(E1731,5,2))="39","ICT",IF((MID(E1731,5,2))="40","MTCA",IF((MID(E1731,5,2))="41","MS-PH",IF((MID(E1731,5,2))="42","ARCH",IF((MID(E1731,5,2))="43","THM",IF((MID(E1731,5,2))="44","MS-SWE",IF((MID(E1731,5,2))="45","ENTRE",IF((MID(E1731,5,2))="46","M-PHARM",IF((MID(E1731,5,2))="47","CIVIL-ENG",0)))))))))))))))))))))))))))))))))))))</f>
        <v/>
      </c>
      <c r="G1731" s="90">
        <f>IF((LEFT(E1731,3))="063","Fall-2006",IF((LEFT(E1731,3))="071","Spring-2007",IF((LEFT(E1731,3))="072","Summer-2007",IF((LEFT(E1731,3))="073","Fall-2007",IF((LEFT(E1731,3))="081","Spring-2008",IF((LEFT(E1731,3))="082","Summer-2008",IF((LEFT(E1731,3))="083","Fall-2008",IF((LEFT(E1731,3))="091","Spring-2009",IF((LEFT(E1731,3))="092","Summer-2009",IF((LEFT(E1731,3))="093","Fall-2009",IF((LEFT(E1731,3))="101","Spring-2010",IF((LEFT(E1731,3))="102","Summer-2010",IF((LEFT(E1731,3))="103","Fall-2010",IF((LEFT(E1731,3))="111","Spring-2011",IF((LEFT(E1731,3))="112","Summer-2011",IF((LEFT(E1731,3))="113","Fall-2011",IF((LEFT(E1731,3))="121","Spring-2012",IF((LEFT(E1731,3))="122","Summer-2012",IF((LEFT(E1731,3))="123","Fall-2012",IF((LEFT(E1731,3))="131","Spring-2013",IF((LEFT(E1731,3))="132","Summer-2013",IF((LEFT(E1731,3))="133","Fall-2013",IF((LEFT(E1731,3))="141","Spring-2014",IF((LEFT(E1731,3))="142","Summer-2014",IF((LEFT(E1731,3))="143","Fall-2014",0)))))))))))))))))))))))))</f>
        <v/>
      </c>
      <c r="H1731" s="108" t="inlineStr">
        <is>
          <t>Spring-2015</t>
        </is>
      </c>
      <c r="I1731" s="108" t="inlineStr">
        <is>
          <t>-</t>
        </is>
      </c>
      <c r="J1731" s="108" t="inlineStr">
        <is>
          <t>-</t>
        </is>
      </c>
      <c r="K1731" s="108" t="inlineStr">
        <is>
          <t>44/A, Chandrika Vill. Al-Amin Road, Dhanmondi, Dhaka-1205.</t>
        </is>
      </c>
      <c r="L1731" s="108" t="inlineStr">
        <is>
          <t>Vill-Thakurmollik, Post-Thakurmollik, Thana-Babugonj, Dist-Barisal.</t>
        </is>
      </c>
      <c r="M1731" s="101" t="n">
        <v>1818294625</v>
      </c>
      <c r="N1731" s="55" t="inlineStr">
        <is>
          <t>arafat4625@gmail.com</t>
        </is>
      </c>
    </row>
    <row customHeight="1" ht="12.75" r="1732" s="161">
      <c r="A1732" s="84" t="n"/>
      <c r="B1732" s="85" t="n">
        <v>1735</v>
      </c>
      <c r="C1732" s="106" t="n"/>
      <c r="D1732" s="98" t="inlineStr">
        <is>
          <t>Md. Shamim Reza</t>
        </is>
      </c>
      <c r="E1732" s="98" t="inlineStr">
        <is>
          <t>103-23-2163</t>
        </is>
      </c>
      <c r="F1732" s="49">
        <f>IF((MID(E1732,5,2))="10","ENG",IF((MID(E1732,5,2))="11","BBA",IF((MID(E1732,5,2))="12","MBA(E)",IF((MID(E1732,5,2))="14","MBA",IF((MID(E1732,5,2))="15","CSE",IF((MID(E1732,5,2))="16","CIS",IF((MID(E1732,5,2))="17","MS-MIS",IF((MID(E1732,5,2))="18","B.COM",IF((MID(E1732,5,2))="19","ETE",IF((MID(E1732,5,2))="20","CS",IF((MID(E1732,5,2))="21","MA-ENG(P)",IF((MID(E1732,5,2))="22","MA-ENG(F)",IF((MID(E1732,5,2))="23","TE",IF((MID(E1732,5,2))="24","JMC",IF((MID(E1732,5,2))="25","MS-CSE",IF((MID(E1732,5,2))="26","LLB(H)",IF((MID(E1732,5,2))="27","BRE",IF((MID(E1732,5,2))="28","MSS-JMC",IF((MID(E1732,5,2))="29","PHARMACY",IF((MID(E1732,5,2))="30","ESDM",IF((MID(E1732,5,2))="31","MS-ETE",IF((MID(E1732,5,2))="32","MS-TE",IF((MID(E1732,5,2))="33","EEE",IF((MID(E1732,5,2))="34","NFE",IF((MID(E1732,5,2))="35","SWE",IF((MID(E1732,5,2))="36","LLB(P)",IF((MID(E1732,5,2))="37","LLM(Pre)",IF((MID(E1732,5,2))="38","LLM(F)",IF((MID(E1732,5,2))="39","ICT",IF((MID(E1732,5,2))="40","MTCA",IF((MID(E1732,5,2))="41","MS-PH",IF((MID(E1732,5,2))="42","ARCH",IF((MID(E1732,5,2))="43","THM",IF((MID(E1732,5,2))="44","MS-SWE",IF((MID(E1732,5,2))="45","ENTRE",IF((MID(E1732,5,2))="46","M-PHARM",IF((MID(E1732,5,2))="47","CIVIL-ENG",0)))))))))))))))))))))))))))))))))))))</f>
        <v/>
      </c>
      <c r="G1732" s="90">
        <f>IF((LEFT(E1732,3))="063","Fall-2006",IF((LEFT(E1732,3))="071","Spring-2007",IF((LEFT(E1732,3))="072","Summer-2007",IF((LEFT(E1732,3))="073","Fall-2007",IF((LEFT(E1732,3))="081","Spring-2008",IF((LEFT(E1732,3))="082","Summer-2008",IF((LEFT(E1732,3))="083","Fall-2008",IF((LEFT(E1732,3))="091","Spring-2009",IF((LEFT(E1732,3))="092","Summer-2009",IF((LEFT(E1732,3))="093","Fall-2009",IF((LEFT(E1732,3))="101","Spring-2010",IF((LEFT(E1732,3))="102","Summer-2010",IF((LEFT(E1732,3))="103","Fall-2010",IF((LEFT(E1732,3))="111","Spring-2011",IF((LEFT(E1732,3))="112","Summer-2011",IF((LEFT(E1732,3))="113","Fall-2011",IF((LEFT(E1732,3))="121","Spring-2012",IF((LEFT(E1732,3))="122","Summer-2012",IF((LEFT(E1732,3))="123","Fall-2012",IF((LEFT(E1732,3))="131","Spring-2013",IF((LEFT(E1732,3))="132","Summer-2013",IF((LEFT(E1732,3))="133","Fall-2013",IF((LEFT(E1732,3))="141","Spring-2014",IF((LEFT(E1732,3))="142","Summer-2014",IF((LEFT(E1732,3))="143","Fall-2014",0)))))))))))))))))))))))))</f>
        <v/>
      </c>
      <c r="H1732" s="108" t="inlineStr">
        <is>
          <t>Summer-2014</t>
        </is>
      </c>
      <c r="I1732" s="108" t="inlineStr">
        <is>
          <t>-</t>
        </is>
      </c>
      <c r="J1732" s="108" t="inlineStr">
        <is>
          <t>-</t>
        </is>
      </c>
      <c r="K1732" s="108" t="inlineStr">
        <is>
          <t>-</t>
        </is>
      </c>
      <c r="L1732" s="108" t="inlineStr">
        <is>
          <t>Uttar Shauta, Manikgonj.</t>
        </is>
      </c>
      <c r="M1732" s="101" t="n">
        <v>1735384138</v>
      </c>
      <c r="N1732" s="55">
        <f>HYPERLINK("mailto:reza1089@gamil.com","reza1089@gamil.com")</f>
        <v/>
      </c>
    </row>
    <row customHeight="1" ht="12.75" r="1733" s="161">
      <c r="A1733" s="84" t="n"/>
      <c r="B1733" s="85" t="n">
        <v>1736</v>
      </c>
      <c r="C1733" s="106" t="n"/>
      <c r="D1733" s="98" t="inlineStr">
        <is>
          <t>Md. Sohel Amin</t>
        </is>
      </c>
      <c r="E1733" s="98" t="inlineStr">
        <is>
          <t>111-15-1202</t>
        </is>
      </c>
      <c r="F1733" s="49">
        <f>IF((MID(E1733,5,2))="10","ENG",IF((MID(E1733,5,2))="11","BBA",IF((MID(E1733,5,2))="12","MBA(E)",IF((MID(E1733,5,2))="14","MBA",IF((MID(E1733,5,2))="15","CSE",IF((MID(E1733,5,2))="16","CIS",IF((MID(E1733,5,2))="17","MS-MIS",IF((MID(E1733,5,2))="18","B.COM",IF((MID(E1733,5,2))="19","ETE",IF((MID(E1733,5,2))="20","CS",IF((MID(E1733,5,2))="21","MA-ENG(P)",IF((MID(E1733,5,2))="22","MA-ENG(F)",IF((MID(E1733,5,2))="23","TE",IF((MID(E1733,5,2))="24","JMC",IF((MID(E1733,5,2))="25","MS-CSE",IF((MID(E1733,5,2))="26","LLB(H)",IF((MID(E1733,5,2))="27","BRE",IF((MID(E1733,5,2))="28","MSS-JMC",IF((MID(E1733,5,2))="29","PHARMACY",IF((MID(E1733,5,2))="30","ESDM",IF((MID(E1733,5,2))="31","MS-ETE",IF((MID(E1733,5,2))="32","MS-TE",IF((MID(E1733,5,2))="33","EEE",IF((MID(E1733,5,2))="34","NFE",IF((MID(E1733,5,2))="35","SWE",IF((MID(E1733,5,2))="36","LLB(P)",IF((MID(E1733,5,2))="37","LLM(Pre)",IF((MID(E1733,5,2))="38","LLM(F)",IF((MID(E1733,5,2))="39","ICT",IF((MID(E1733,5,2))="40","MTCA",IF((MID(E1733,5,2))="41","MS-PH",IF((MID(E1733,5,2))="42","ARCH",IF((MID(E1733,5,2))="43","THM",IF((MID(E1733,5,2))="44","MS-SWE",IF((MID(E1733,5,2))="45","ENTRE",IF((MID(E1733,5,2))="46","M-PHARM",IF((MID(E1733,5,2))="47","CIVIL-ENG",0)))))))))))))))))))))))))))))))))))))</f>
        <v/>
      </c>
      <c r="G1733" s="90">
        <f>IF((LEFT(E1733,3))="063","Fall-2006",IF((LEFT(E1733,3))="071","Spring-2007",IF((LEFT(E1733,3))="072","Summer-2007",IF((LEFT(E1733,3))="073","Fall-2007",IF((LEFT(E1733,3))="081","Spring-2008",IF((LEFT(E1733,3))="082","Summer-2008",IF((LEFT(E1733,3))="083","Fall-2008",IF((LEFT(E1733,3))="091","Spring-2009",IF((LEFT(E1733,3))="092","Summer-2009",IF((LEFT(E1733,3))="093","Fall-2009",IF((LEFT(E1733,3))="101","Spring-2010",IF((LEFT(E1733,3))="102","Summer-2010",IF((LEFT(E1733,3))="103","Fall-2010",IF((LEFT(E1733,3))="111","Spring-2011",IF((LEFT(E1733,3))="112","Summer-2011",IF((LEFT(E1733,3))="113","Fall-2011",IF((LEFT(E1733,3))="121","Spring-2012",IF((LEFT(E1733,3))="122","Summer-2012",IF((LEFT(E1733,3))="123","Fall-2012",IF((LEFT(E1733,3))="131","Spring-2013",IF((LEFT(E1733,3))="132","Summer-2013",IF((LEFT(E1733,3))="133","Fall-2013",IF((LEFT(E1733,3))="141","Spring-2014",IF((LEFT(E1733,3))="142","Summer-2014",IF((LEFT(E1733,3))="143","Fall-2014",0)))))))))))))))))))))))))</f>
        <v/>
      </c>
      <c r="H1733" s="108" t="inlineStr">
        <is>
          <t>Summer-2014</t>
        </is>
      </c>
      <c r="I1733" s="108" t="inlineStr">
        <is>
          <t>Wedevs</t>
        </is>
      </c>
      <c r="J1733" s="108" t="inlineStr">
        <is>
          <t>Software Engineer</t>
        </is>
      </c>
      <c r="K1733" s="108" t="inlineStr">
        <is>
          <t>House No-6/25, 5th Floor, Salimullah Raod, Mohammadpur, Dhaka.</t>
        </is>
      </c>
      <c r="L1733" s="108" t="inlineStr">
        <is>
          <t>Vill-Dakhin Palashbari, Thana-Chirirbander, Dist-Dinajpur.</t>
        </is>
      </c>
      <c r="M1733" s="101" t="n">
        <v>1717976556</v>
      </c>
      <c r="N1733" s="55" t="inlineStr">
        <is>
          <t>sohelamincse@gmail.com</t>
        </is>
      </c>
    </row>
    <row customHeight="1" ht="12.75" r="1734" s="161">
      <c r="A1734" s="84" t="n"/>
      <c r="B1734" s="85" t="n">
        <v>1737</v>
      </c>
      <c r="C1734" s="106" t="n"/>
      <c r="D1734" s="98" t="inlineStr">
        <is>
          <t>Rashna Khanam</t>
        </is>
      </c>
      <c r="E1734" s="98" t="inlineStr">
        <is>
          <t>141-22-297</t>
        </is>
      </c>
      <c r="F1734" s="49">
        <f>IF((MID(E1734,5,2))="10","ENG",IF((MID(E1734,5,2))="11","BBA",IF((MID(E1734,5,2))="12","MBA(E)",IF((MID(E1734,5,2))="14","MBA",IF((MID(E1734,5,2))="15","CSE",IF((MID(E1734,5,2))="16","CIS",IF((MID(E1734,5,2))="17","MS-MIS",IF((MID(E1734,5,2))="18","B.COM",IF((MID(E1734,5,2))="19","ETE",IF((MID(E1734,5,2))="20","CS",IF((MID(E1734,5,2))="21","MA-ENG(P)",IF((MID(E1734,5,2))="22","MA-ENG(F)",IF((MID(E1734,5,2))="23","TE",IF((MID(E1734,5,2))="24","JMC",IF((MID(E1734,5,2))="25","MS-CSE",IF((MID(E1734,5,2))="26","LLB(H)",IF((MID(E1734,5,2))="27","BRE",IF((MID(E1734,5,2))="28","MSS-JMC",IF((MID(E1734,5,2))="29","PHARMACY",IF((MID(E1734,5,2))="30","ESDM",IF((MID(E1734,5,2))="31","MS-ETE",IF((MID(E1734,5,2))="32","MS-TE",IF((MID(E1734,5,2))="33","EEE",IF((MID(E1734,5,2))="34","NFE",IF((MID(E1734,5,2))="35","SWE",IF((MID(E1734,5,2))="36","LLB(P)",IF((MID(E1734,5,2))="37","LLM(Pre)",IF((MID(E1734,5,2))="38","LLM(F)",IF((MID(E1734,5,2))="39","ICT",IF((MID(E1734,5,2))="40","MTCA",IF((MID(E1734,5,2))="41","MS-PH",IF((MID(E1734,5,2))="42","ARCH",IF((MID(E1734,5,2))="43","THM",IF((MID(E1734,5,2))="44","MS-SWE",IF((MID(E1734,5,2))="45","ENTRE",IF((MID(E1734,5,2))="46","M-PHARM",IF((MID(E1734,5,2))="47","CIVIL-ENG",0)))))))))))))))))))))))))))))))))))))</f>
        <v/>
      </c>
      <c r="G1734" s="90">
        <f>IF((LEFT(E1734,3))="063","Fall-2006",IF((LEFT(E1734,3))="071","Spring-2007",IF((LEFT(E1734,3))="072","Summer-2007",IF((LEFT(E1734,3))="073","Fall-2007",IF((LEFT(E1734,3))="081","Spring-2008",IF((LEFT(E1734,3))="082","Summer-2008",IF((LEFT(E1734,3))="083","Fall-2008",IF((LEFT(E1734,3))="091","Spring-2009",IF((LEFT(E1734,3))="092","Summer-2009",IF((LEFT(E1734,3))="093","Fall-2009",IF((LEFT(E1734,3))="101","Spring-2010",IF((LEFT(E1734,3))="102","Summer-2010",IF((LEFT(E1734,3))="103","Fall-2010",IF((LEFT(E1734,3))="111","Spring-2011",IF((LEFT(E1734,3))="112","Summer-2011",IF((LEFT(E1734,3))="113","Fall-2011",IF((LEFT(E1734,3))="121","Spring-2012",IF((LEFT(E1734,3))="122","Summer-2012",IF((LEFT(E1734,3))="123","Fall-2012",IF((LEFT(E1734,3))="131","Spring-2013",IF((LEFT(E1734,3))="132","Summer-2013",IF((LEFT(E1734,3))="133","Fall-2013",IF((LEFT(E1734,3))="141","Spring-2014",IF((LEFT(E1734,3))="142","Summer-2014",IF((LEFT(E1734,3))="143","Fall-2014",0)))))))))))))))))))))))))</f>
        <v/>
      </c>
      <c r="H1734" s="108" t="inlineStr">
        <is>
          <t>Fall-2014</t>
        </is>
      </c>
      <c r="I1734" s="108" t="inlineStr">
        <is>
          <t>-</t>
        </is>
      </c>
      <c r="J1734" s="108" t="inlineStr">
        <is>
          <t>-</t>
        </is>
      </c>
      <c r="K1734" s="108" t="inlineStr">
        <is>
          <t>30, Paribag, Sonargaon Road, Shahbag, Dhaka-1000</t>
        </is>
      </c>
      <c r="L1734" s="108" t="inlineStr">
        <is>
          <t>32/1, Paribag, Sonargaon Road, Shahbag, Dhaka-1000</t>
        </is>
      </c>
      <c r="M1734" s="101" t="n">
        <v>1611222110</v>
      </c>
      <c r="N1734" s="55" t="inlineStr">
        <is>
          <t>rashnakhanam@gmail.com</t>
        </is>
      </c>
    </row>
    <row customHeight="1" ht="12.75" r="1735" s="161">
      <c r="A1735" s="84" t="n"/>
      <c r="B1735" s="85" t="n">
        <v>1738</v>
      </c>
      <c r="C1735" s="106" t="n"/>
      <c r="D1735" s="94" t="inlineStr">
        <is>
          <t xml:space="preserve">Jubayer Islam           </t>
        </is>
      </c>
      <c r="E1735" s="98" t="inlineStr">
        <is>
          <t>123-15-1999</t>
        </is>
      </c>
      <c r="F1735" s="49">
        <f>IF((MID(E1735,5,2))="10","ENG",IF((MID(E1735,5,2))="11","BBA",IF((MID(E1735,5,2))="12","MBA(E)",IF((MID(E1735,5,2))="14","MBA",IF((MID(E1735,5,2))="15","CSE",IF((MID(E1735,5,2))="16","CIS",IF((MID(E1735,5,2))="17","MS-MIS",IF((MID(E1735,5,2))="18","B.COM",IF((MID(E1735,5,2))="19","ETE",IF((MID(E1735,5,2))="20","CS",IF((MID(E1735,5,2))="21","MA-ENG(P)",IF((MID(E1735,5,2))="22","MA-ENG(F)",IF((MID(E1735,5,2))="23","TE",IF((MID(E1735,5,2))="24","JMC",IF((MID(E1735,5,2))="25","MS-CSE",IF((MID(E1735,5,2))="26","LLB(H)",IF((MID(E1735,5,2))="27","BRE",IF((MID(E1735,5,2))="28","MSS-JMC",IF((MID(E1735,5,2))="29","PHARMACY",IF((MID(E1735,5,2))="30","ESDM",IF((MID(E1735,5,2))="31","MS-ETE",IF((MID(E1735,5,2))="32","MS-TE",IF((MID(E1735,5,2))="33","EEE",IF((MID(E1735,5,2))="34","NFE",IF((MID(E1735,5,2))="35","SWE",IF((MID(E1735,5,2))="36","LLB(P)",IF((MID(E1735,5,2))="37","LLM(Pre)",IF((MID(E1735,5,2))="38","LLM(F)",IF((MID(E1735,5,2))="39","ICT",IF((MID(E1735,5,2))="40","MTCA",IF((MID(E1735,5,2))="41","MS-PH",IF((MID(E1735,5,2))="42","ARCH",IF((MID(E1735,5,2))="43","THM",IF((MID(E1735,5,2))="44","MS-SWE",IF((MID(E1735,5,2))="45","ENTRE",IF((MID(E1735,5,2))="46","M-PHARM",IF((MID(E1735,5,2))="47","CIVIL-ENG",0)))))))))))))))))))))))))))))))))))))</f>
        <v/>
      </c>
      <c r="G1735" s="90">
        <f>IF((LEFT(E1735,3))="063","Fall-2006",IF((LEFT(E1735,3))="071","Spring-2007",IF((LEFT(E1735,3))="072","Summer-2007",IF((LEFT(E1735,3))="073","Fall-2007",IF((LEFT(E1735,3))="081","Spring-2008",IF((LEFT(E1735,3))="082","Summer-2008",IF((LEFT(E1735,3))="083","Fall-2008",IF((LEFT(E1735,3))="091","Spring-2009",IF((LEFT(E1735,3))="092","Summer-2009",IF((LEFT(E1735,3))="093","Fall-2009",IF((LEFT(E1735,3))="101","Spring-2010",IF((LEFT(E1735,3))="102","Summer-2010",IF((LEFT(E1735,3))="103","Fall-2010",IF((LEFT(E1735,3))="111","Spring-2011",IF((LEFT(E1735,3))="112","Summer-2011",IF((LEFT(E1735,3))="113","Fall-2011",IF((LEFT(E1735,3))="121","Spring-2012",IF((LEFT(E1735,3))="122","Summer-2012",IF((LEFT(E1735,3))="123","Fall-2012",IF((LEFT(E1735,3))="131","Spring-2013",IF((LEFT(E1735,3))="132","Summer-2013",IF((LEFT(E1735,3))="133","Fall-2013",IF((LEFT(E1735,3))="141","Spring-2014",IF((LEFT(E1735,3))="142","Summer-2014",IF((LEFT(E1735,3))="143","Fall-2014",0)))))))))))))))))))))))))</f>
        <v/>
      </c>
      <c r="H1735" s="108" t="inlineStr">
        <is>
          <t>Fall-2015</t>
        </is>
      </c>
      <c r="I1735" s="108" t="inlineStr">
        <is>
          <t>-</t>
        </is>
      </c>
      <c r="J1735" s="108" t="inlineStr">
        <is>
          <t>-</t>
        </is>
      </c>
      <c r="K1735" s="108" t="inlineStr">
        <is>
          <t>-</t>
        </is>
      </c>
      <c r="L1735" s="108" t="inlineStr">
        <is>
          <t>Sagordi, Rupatali, 24 No Ward, Barisal.</t>
        </is>
      </c>
      <c r="M1735" s="101" t="n">
        <v>1842408240</v>
      </c>
      <c r="N1735" s="55" t="inlineStr">
        <is>
          <t>jubayerislam786@diu.edu.bd</t>
        </is>
      </c>
    </row>
    <row customHeight="1" ht="12.75" r="1736" s="161">
      <c r="A1736" s="84" t="n"/>
      <c r="B1736" s="85" t="n">
        <v>1739</v>
      </c>
      <c r="C1736" s="106" t="n"/>
      <c r="D1736" s="105" t="inlineStr">
        <is>
          <t xml:space="preserve">Mukta Chakma  </t>
        </is>
      </c>
      <c r="E1736" s="98" t="inlineStr">
        <is>
          <t>113-10-728</t>
        </is>
      </c>
      <c r="F1736" s="49">
        <f>IF((MID(E1736,5,2))="10","ENG",IF((MID(E1736,5,2))="11","BBA",IF((MID(E1736,5,2))="12","MBA(E)",IF((MID(E1736,5,2))="14","MBA",IF((MID(E1736,5,2))="15","CSE",IF((MID(E1736,5,2))="16","CIS",IF((MID(E1736,5,2))="17","MS-MIS",IF((MID(E1736,5,2))="18","B.COM",IF((MID(E1736,5,2))="19","ETE",IF((MID(E1736,5,2))="20","CS",IF((MID(E1736,5,2))="21","MA-ENG(P)",IF((MID(E1736,5,2))="22","MA-ENG(F)",IF((MID(E1736,5,2))="23","TE",IF((MID(E1736,5,2))="24","JMC",IF((MID(E1736,5,2))="25","MS-CSE",IF((MID(E1736,5,2))="26","LLB(H)",IF((MID(E1736,5,2))="27","BRE",IF((MID(E1736,5,2))="28","MSS-JMC",IF((MID(E1736,5,2))="29","PHARMACY",IF((MID(E1736,5,2))="30","ESDM",IF((MID(E1736,5,2))="31","MS-ETE",IF((MID(E1736,5,2))="32","MS-TE",IF((MID(E1736,5,2))="33","EEE",IF((MID(E1736,5,2))="34","NFE",IF((MID(E1736,5,2))="35","SWE",IF((MID(E1736,5,2))="36","LLB(P)",IF((MID(E1736,5,2))="37","LLM(Pre)",IF((MID(E1736,5,2))="38","LLM(F)",IF((MID(E1736,5,2))="39","ICT",IF((MID(E1736,5,2))="40","MTCA",IF((MID(E1736,5,2))="41","MS-PH",IF((MID(E1736,5,2))="42","ARCH",IF((MID(E1736,5,2))="43","THM",IF((MID(E1736,5,2))="44","MS-SWE",IF((MID(E1736,5,2))="45","ENTRE",IF((MID(E1736,5,2))="46","M-PHARM",IF((MID(E1736,5,2))="47","CIVIL-ENG",0)))))))))))))))))))))))))))))))))))))</f>
        <v/>
      </c>
      <c r="G1736" s="90">
        <f>IF((LEFT(E1736,3))="063","Fall-2006",IF((LEFT(E1736,3))="071","Spring-2007",IF((LEFT(E1736,3))="072","Summer-2007",IF((LEFT(E1736,3))="073","Fall-2007",IF((LEFT(E1736,3))="081","Spring-2008",IF((LEFT(E1736,3))="082","Summer-2008",IF((LEFT(E1736,3))="083","Fall-2008",IF((LEFT(E1736,3))="091","Spring-2009",IF((LEFT(E1736,3))="092","Summer-2009",IF((LEFT(E1736,3))="093","Fall-2009",IF((LEFT(E1736,3))="101","Spring-2010",IF((LEFT(E1736,3))="102","Summer-2010",IF((LEFT(E1736,3))="103","Fall-2010",IF((LEFT(E1736,3))="111","Spring-2011",IF((LEFT(E1736,3))="112","Summer-2011",IF((LEFT(E1736,3))="113","Fall-2011",IF((LEFT(E1736,3))="121","Spring-2012",IF((LEFT(E1736,3))="122","Summer-2012",IF((LEFT(E1736,3))="123","Fall-2012",IF((LEFT(E1736,3))="131","Spring-2013",IF((LEFT(E1736,3))="132","Summer-2013",IF((LEFT(E1736,3))="133","Fall-2013",IF((LEFT(E1736,3))="141","Spring-2014",IF((LEFT(E1736,3))="142","Summer-2014",IF((LEFT(E1736,3))="143","Fall-2014",0)))))))))))))))))))))))))</f>
        <v/>
      </c>
      <c r="H1736" s="108" t="inlineStr">
        <is>
          <t>Summer-2015</t>
        </is>
      </c>
      <c r="I1736" s="108" t="inlineStr">
        <is>
          <t>-</t>
        </is>
      </c>
      <c r="J1736" s="108" t="inlineStr">
        <is>
          <t>-</t>
        </is>
      </c>
      <c r="K1736" s="108" t="inlineStr">
        <is>
          <t>-</t>
        </is>
      </c>
      <c r="L1736" s="108" t="inlineStr">
        <is>
          <t>25/13, Tallabagh, Shukrabad, Dhanmondi, Dhaka-1207.</t>
        </is>
      </c>
      <c r="M1736" s="101" t="n">
        <v>1924942363</v>
      </c>
      <c r="N1736" s="55" t="inlineStr">
        <is>
          <t>mukta10-728@diu.edu.bd</t>
        </is>
      </c>
    </row>
    <row customHeight="1" ht="12.75" r="1737" s="161">
      <c r="A1737" s="84" t="n"/>
      <c r="B1737" s="85" t="n">
        <v>1740</v>
      </c>
      <c r="C1737" s="106" t="n"/>
      <c r="D1737" s="98" t="inlineStr">
        <is>
          <t>Mahmudul Hasan</t>
        </is>
      </c>
      <c r="E1737" s="98" t="inlineStr">
        <is>
          <t>103-33-286</t>
        </is>
      </c>
      <c r="F1737" s="49">
        <f>IF((MID(E1737,5,2))="10","ENG",IF((MID(E1737,5,2))="11","BBA",IF((MID(E1737,5,2))="12","MBA(E)",IF((MID(E1737,5,2))="14","MBA",IF((MID(E1737,5,2))="15","CSE",IF((MID(E1737,5,2))="16","CIS",IF((MID(E1737,5,2))="17","MS-MIS",IF((MID(E1737,5,2))="18","B.COM",IF((MID(E1737,5,2))="19","ETE",IF((MID(E1737,5,2))="20","CS",IF((MID(E1737,5,2))="21","MA-ENG(P)",IF((MID(E1737,5,2))="22","MA-ENG(F)",IF((MID(E1737,5,2))="23","TE",IF((MID(E1737,5,2))="24","JMC",IF((MID(E1737,5,2))="25","MS-CSE",IF((MID(E1737,5,2))="26","LLB(H)",IF((MID(E1737,5,2))="27","BRE",IF((MID(E1737,5,2))="28","MSS-JMC",IF((MID(E1737,5,2))="29","PHARMACY",IF((MID(E1737,5,2))="30","ESDM",IF((MID(E1737,5,2))="31","MS-ETE",IF((MID(E1737,5,2))="32","MS-TE",IF((MID(E1737,5,2))="33","EEE",IF((MID(E1737,5,2))="34","NFE",IF((MID(E1737,5,2))="35","SWE",IF((MID(E1737,5,2))="36","LLB(P)",IF((MID(E1737,5,2))="37","LLM(Pre)",IF((MID(E1737,5,2))="38","LLM(F)",IF((MID(E1737,5,2))="39","ICT",IF((MID(E1737,5,2))="40","MTCA",IF((MID(E1737,5,2))="41","MS-PH",IF((MID(E1737,5,2))="42","ARCH",IF((MID(E1737,5,2))="43","THM",IF((MID(E1737,5,2))="44","MS-SWE",IF((MID(E1737,5,2))="45","ENTRE",IF((MID(E1737,5,2))="46","M-PHARM",IF((MID(E1737,5,2))="47","CIVIL-ENG",0)))))))))))))))))))))))))))))))))))))</f>
        <v/>
      </c>
      <c r="G1737" s="90">
        <f>IF((LEFT(E1737,3))="063","Fall-2006",IF((LEFT(E1737,3))="071","Spring-2007",IF((LEFT(E1737,3))="072","Summer-2007",IF((LEFT(E1737,3))="073","Fall-2007",IF((LEFT(E1737,3))="081","Spring-2008",IF((LEFT(E1737,3))="082","Summer-2008",IF((LEFT(E1737,3))="083","Fall-2008",IF((LEFT(E1737,3))="091","Spring-2009",IF((LEFT(E1737,3))="092","Summer-2009",IF((LEFT(E1737,3))="093","Fall-2009",IF((LEFT(E1737,3))="101","Spring-2010",IF((LEFT(E1737,3))="102","Summer-2010",IF((LEFT(E1737,3))="103","Fall-2010",IF((LEFT(E1737,3))="111","Spring-2011",IF((LEFT(E1737,3))="112","Summer-2011",IF((LEFT(E1737,3))="113","Fall-2011",IF((LEFT(E1737,3))="121","Spring-2012",IF((LEFT(E1737,3))="122","Summer-2012",IF((LEFT(E1737,3))="123","Fall-2012",IF((LEFT(E1737,3))="131","Spring-2013",IF((LEFT(E1737,3))="132","Summer-2013",IF((LEFT(E1737,3))="133","Fall-2013",IF((LEFT(E1737,3))="141","Spring-2014",IF((LEFT(E1737,3))="142","Summer-2014",IF((LEFT(E1737,3))="143","Fall-2014",0)))))))))))))))))))))))))</f>
        <v/>
      </c>
      <c r="H1737" s="108" t="inlineStr">
        <is>
          <t>Spring-2014</t>
        </is>
      </c>
      <c r="I1737" s="108" t="inlineStr">
        <is>
          <t>-</t>
        </is>
      </c>
      <c r="J1737" s="108" t="inlineStr">
        <is>
          <t>-</t>
        </is>
      </c>
      <c r="K1737" s="108" t="inlineStr">
        <is>
          <t>92/3, Emel Shukrabad, Dhaka-1207.</t>
        </is>
      </c>
      <c r="L1737" s="108" t="inlineStr">
        <is>
          <t>Vill-Bharipara, Post-Bhatipara, Thana-Derai, Dist-Sunamgong.</t>
        </is>
      </c>
      <c r="M1737" s="101" t="n">
        <v>1723436263</v>
      </c>
      <c r="N1737" s="55">
        <f>HYPERLINK("mailto:krashed1797@gmail.com","mahmudulh43@hotmail.com")</f>
        <v/>
      </c>
    </row>
    <row customHeight="1" ht="12.75" r="1738" s="161">
      <c r="A1738" s="84" t="n"/>
      <c r="B1738" s="85" t="n">
        <v>1741</v>
      </c>
      <c r="C1738" s="106" t="n"/>
      <c r="D1738" s="98" t="inlineStr">
        <is>
          <t>Mst. Bellona Nasrin Pinky</t>
        </is>
      </c>
      <c r="E1738" s="98" t="inlineStr">
        <is>
          <t>112-23-2583</t>
        </is>
      </c>
      <c r="F1738" s="49">
        <f>IF((MID(E1738,5,2))="10","ENG",IF((MID(E1738,5,2))="11","BBA",IF((MID(E1738,5,2))="12","MBA(E)",IF((MID(E1738,5,2))="14","MBA",IF((MID(E1738,5,2))="15","CSE",IF((MID(E1738,5,2))="16","CIS",IF((MID(E1738,5,2))="17","MS-MIS",IF((MID(E1738,5,2))="18","B.COM",IF((MID(E1738,5,2))="19","ETE",IF((MID(E1738,5,2))="20","CS",IF((MID(E1738,5,2))="21","MA-ENG(P)",IF((MID(E1738,5,2))="22","MA-ENG(F)",IF((MID(E1738,5,2))="23","TE",IF((MID(E1738,5,2))="24","JMC",IF((MID(E1738,5,2))="25","MS-CSE",IF((MID(E1738,5,2))="26","LLB(H)",IF((MID(E1738,5,2))="27","BRE",IF((MID(E1738,5,2))="28","MSS-JMC",IF((MID(E1738,5,2))="29","PHARMACY",IF((MID(E1738,5,2))="30","ESDM",IF((MID(E1738,5,2))="31","MS-ETE",IF((MID(E1738,5,2))="32","MS-TE",IF((MID(E1738,5,2))="33","EEE",IF((MID(E1738,5,2))="34","NFE",IF((MID(E1738,5,2))="35","SWE",IF((MID(E1738,5,2))="36","LLB(P)",IF((MID(E1738,5,2))="37","LLM(Pre)",IF((MID(E1738,5,2))="38","LLM(F)",IF((MID(E1738,5,2))="39","ICT",IF((MID(E1738,5,2))="40","MTCA",IF((MID(E1738,5,2))="41","MS-PH",IF((MID(E1738,5,2))="42","ARCH",IF((MID(E1738,5,2))="43","THM",IF((MID(E1738,5,2))="44","MS-SWE",IF((MID(E1738,5,2))="45","ENTRE",IF((MID(E1738,5,2))="46","M-PHARM",IF((MID(E1738,5,2))="47","CIVIL-ENG",0)))))))))))))))))))))))))))))))))))))</f>
        <v/>
      </c>
      <c r="G1738" s="90">
        <f>IF((LEFT(E1738,3))="063","Fall-2006",IF((LEFT(E1738,3))="071","Spring-2007",IF((LEFT(E1738,3))="072","Summer-2007",IF((LEFT(E1738,3))="073","Fall-2007",IF((LEFT(E1738,3))="081","Spring-2008",IF((LEFT(E1738,3))="082","Summer-2008",IF((LEFT(E1738,3))="083","Fall-2008",IF((LEFT(E1738,3))="091","Spring-2009",IF((LEFT(E1738,3))="092","Summer-2009",IF((LEFT(E1738,3))="093","Fall-2009",IF((LEFT(E1738,3))="101","Spring-2010",IF((LEFT(E1738,3))="102","Summer-2010",IF((LEFT(E1738,3))="103","Fall-2010",IF((LEFT(E1738,3))="111","Spring-2011",IF((LEFT(E1738,3))="112","Summer-2011",IF((LEFT(E1738,3))="113","Fall-2011",IF((LEFT(E1738,3))="121","Spring-2012",IF((LEFT(E1738,3))="122","Summer-2012",IF((LEFT(E1738,3))="123","Fall-2012",IF((LEFT(E1738,3))="131","Spring-2013",IF((LEFT(E1738,3))="132","Summer-2013",IF((LEFT(E1738,3))="133","Fall-2013",IF((LEFT(E1738,3))="141","Spring-2014",IF((LEFT(E1738,3))="142","Summer-2014",IF((LEFT(E1738,3))="143","Fall-2014",0)))))))))))))))))))))))))</f>
        <v/>
      </c>
      <c r="H1738" s="108" t="inlineStr">
        <is>
          <t>Summer-2015</t>
        </is>
      </c>
      <c r="I1738" s="108" t="inlineStr">
        <is>
          <t>Ananta Group</t>
        </is>
      </c>
      <c r="J1738" s="108" t="inlineStr">
        <is>
          <t>Trainee Officer.</t>
        </is>
      </c>
      <c r="K1738" s="108" t="inlineStr">
        <is>
          <t>-</t>
        </is>
      </c>
      <c r="L1738" s="108" t="inlineStr">
        <is>
          <t>Shadullapur, Gaibandh.</t>
        </is>
      </c>
      <c r="M1738" s="101" t="n">
        <v>1683813632</v>
      </c>
      <c r="N1738" s="55">
        <f>HYPERLINK("mailto:nasrin.pinky@ymail.com","nasrin.pinky@ymail.com")</f>
        <v/>
      </c>
    </row>
    <row customHeight="1" ht="12.75" r="1739" s="161">
      <c r="A1739" s="84" t="n"/>
      <c r="B1739" s="85" t="n">
        <v>1742</v>
      </c>
      <c r="C1739" s="106" t="n"/>
      <c r="D1739" s="98" t="inlineStr">
        <is>
          <t>Noor Jahan Akter</t>
        </is>
      </c>
      <c r="E1739" s="98" t="inlineStr">
        <is>
          <t>101-29-144</t>
        </is>
      </c>
      <c r="F1739" s="49">
        <f>IF((MID(E1739,5,2))="10","ENG",IF((MID(E1739,5,2))="11","BBA",IF((MID(E1739,5,2))="12","MBA(E)",IF((MID(E1739,5,2))="14","MBA",IF((MID(E1739,5,2))="15","CSE",IF((MID(E1739,5,2))="16","CIS",IF((MID(E1739,5,2))="17","MS-MIS",IF((MID(E1739,5,2))="18","B.COM",IF((MID(E1739,5,2))="19","ETE",IF((MID(E1739,5,2))="20","CS",IF((MID(E1739,5,2))="21","MA-ENG(P)",IF((MID(E1739,5,2))="22","MA-ENG(F)",IF((MID(E1739,5,2))="23","TE",IF((MID(E1739,5,2))="24","JMC",IF((MID(E1739,5,2))="25","MS-CSE",IF((MID(E1739,5,2))="26","LLB(H)",IF((MID(E1739,5,2))="27","BRE",IF((MID(E1739,5,2))="28","MSS-JMC",IF((MID(E1739,5,2))="29","PHARMACY",IF((MID(E1739,5,2))="30","ESDM",IF((MID(E1739,5,2))="31","MS-ETE",IF((MID(E1739,5,2))="32","MS-TE",IF((MID(E1739,5,2))="33","EEE",IF((MID(E1739,5,2))="34","NFE",IF((MID(E1739,5,2))="35","SWE",IF((MID(E1739,5,2))="36","LLB(P)",IF((MID(E1739,5,2))="37","LLM(Pre)",IF((MID(E1739,5,2))="38","LLM(F)",IF((MID(E1739,5,2))="39","ICT",IF((MID(E1739,5,2))="40","MTCA",IF((MID(E1739,5,2))="41","MS-PH",IF((MID(E1739,5,2))="42","ARCH",IF((MID(E1739,5,2))="43","THM",IF((MID(E1739,5,2))="44","MS-SWE",IF((MID(E1739,5,2))="45","ENTRE",IF((MID(E1739,5,2))="46","M-PHARM",IF((MID(E1739,5,2))="47","CIVIL-ENG",0)))))))))))))))))))))))))))))))))))))</f>
        <v/>
      </c>
      <c r="G1739" s="90">
        <f>IF((LEFT(E1739,3))="063","Fall-2006",IF((LEFT(E1739,3))="071","Spring-2007",IF((LEFT(E1739,3))="072","Summer-2007",IF((LEFT(E1739,3))="073","Fall-2007",IF((LEFT(E1739,3))="081","Spring-2008",IF((LEFT(E1739,3))="082","Summer-2008",IF((LEFT(E1739,3))="083","Fall-2008",IF((LEFT(E1739,3))="091","Spring-2009",IF((LEFT(E1739,3))="092","Summer-2009",IF((LEFT(E1739,3))="093","Fall-2009",IF((LEFT(E1739,3))="101","Spring-2010",IF((LEFT(E1739,3))="102","Summer-2010",IF((LEFT(E1739,3))="103","Fall-2010",IF((LEFT(E1739,3))="111","Spring-2011",IF((LEFT(E1739,3))="112","Summer-2011",IF((LEFT(E1739,3))="113","Fall-2011",IF((LEFT(E1739,3))="121","Spring-2012",IF((LEFT(E1739,3))="122","Summer-2012",IF((LEFT(E1739,3))="123","Fall-2012",IF((LEFT(E1739,3))="131","Spring-2013",IF((LEFT(E1739,3))="132","Summer-2013",IF((LEFT(E1739,3))="133","Fall-2013",IF((LEFT(E1739,3))="141","Spring-2014",IF((LEFT(E1739,3))="142","Summer-2014",IF((LEFT(E1739,3))="143","Fall-2014",0)))))))))))))))))))))))))</f>
        <v/>
      </c>
      <c r="H1739" s="108" t="inlineStr">
        <is>
          <t>Fall-2014</t>
        </is>
      </c>
      <c r="I1739" s="108" t="inlineStr">
        <is>
          <t>-</t>
        </is>
      </c>
      <c r="J1739" s="108" t="inlineStr">
        <is>
          <t>Student</t>
        </is>
      </c>
      <c r="K1739" s="108" t="inlineStr">
        <is>
          <t>3/7, Block-G, Ground Floor, Lalmatia, Dhaka-1207</t>
        </is>
      </c>
      <c r="L1739" s="108" t="inlineStr">
        <is>
          <t>Vill-Debpur, Post-Panchbaria, Thana-Sonaimuri, Noakhali,</t>
        </is>
      </c>
      <c r="M1739" s="101" t="n">
        <v>1911289550</v>
      </c>
      <c r="N1739" s="109" t="inlineStr">
        <is>
          <t>namin_nayon@yahoo.com</t>
        </is>
      </c>
    </row>
    <row customHeight="1" ht="12.75" r="1740" s="161">
      <c r="A1740" s="84" t="n"/>
      <c r="B1740" s="85" t="n">
        <v>1743</v>
      </c>
      <c r="C1740" s="106" t="n"/>
      <c r="D1740" s="98" t="inlineStr">
        <is>
          <t>A.K.M. Sazzadur Rahman</t>
        </is>
      </c>
      <c r="E1740" s="98" t="inlineStr">
        <is>
          <t>101-15-933</t>
        </is>
      </c>
      <c r="F1740" s="49">
        <f>IF((MID(E1740,5,2))="10","ENG",IF((MID(E1740,5,2))="11","BBA",IF((MID(E1740,5,2))="12","MBA(E)",IF((MID(E1740,5,2))="14","MBA",IF((MID(E1740,5,2))="15","CSE",IF((MID(E1740,5,2))="16","CIS",IF((MID(E1740,5,2))="17","MS-MIS",IF((MID(E1740,5,2))="18","B.COM",IF((MID(E1740,5,2))="19","ETE",IF((MID(E1740,5,2))="20","CS",IF((MID(E1740,5,2))="21","MA-ENG(P)",IF((MID(E1740,5,2))="22","MA-ENG(F)",IF((MID(E1740,5,2))="23","TE",IF((MID(E1740,5,2))="24","JMC",IF((MID(E1740,5,2))="25","MS-CSE",IF((MID(E1740,5,2))="26","LLB(H)",IF((MID(E1740,5,2))="27","BRE",IF((MID(E1740,5,2))="28","MSS-JMC",IF((MID(E1740,5,2))="29","PHARMACY",IF((MID(E1740,5,2))="30","ESDM",IF((MID(E1740,5,2))="31","MS-ETE",IF((MID(E1740,5,2))="32","MS-TE",IF((MID(E1740,5,2))="33","EEE",IF((MID(E1740,5,2))="34","NFE",IF((MID(E1740,5,2))="35","SWE",IF((MID(E1740,5,2))="36","LLB(P)",IF((MID(E1740,5,2))="37","LLM(Pre)",IF((MID(E1740,5,2))="38","LLM(F)",IF((MID(E1740,5,2))="39","ICT",IF((MID(E1740,5,2))="40","MTCA",IF((MID(E1740,5,2))="41","MS-PH",IF((MID(E1740,5,2))="42","ARCH",IF((MID(E1740,5,2))="43","THM",IF((MID(E1740,5,2))="44","MS-SWE",IF((MID(E1740,5,2))="45","ENTRE",IF((MID(E1740,5,2))="46","M-PHARM",IF((MID(E1740,5,2))="47","CIVIL-ENG",0)))))))))))))))))))))))))))))))))))))</f>
        <v/>
      </c>
      <c r="G1740" s="90">
        <f>IF((LEFT(E1740,3))="063","Fall-2006",IF((LEFT(E1740,3))="071","Spring-2007",IF((LEFT(E1740,3))="072","Summer-2007",IF((LEFT(E1740,3))="073","Fall-2007",IF((LEFT(E1740,3))="081","Spring-2008",IF((LEFT(E1740,3))="082","Summer-2008",IF((LEFT(E1740,3))="083","Fall-2008",IF((LEFT(E1740,3))="091","Spring-2009",IF((LEFT(E1740,3))="092","Summer-2009",IF((LEFT(E1740,3))="093","Fall-2009",IF((LEFT(E1740,3))="101","Spring-2010",IF((LEFT(E1740,3))="102","Summer-2010",IF((LEFT(E1740,3))="103","Fall-2010",IF((LEFT(E1740,3))="111","Spring-2011",IF((LEFT(E1740,3))="112","Summer-2011",IF((LEFT(E1740,3))="113","Fall-2011",IF((LEFT(E1740,3))="121","Spring-2012",IF((LEFT(E1740,3))="122","Summer-2012",IF((LEFT(E1740,3))="123","Fall-2012",IF((LEFT(E1740,3))="131","Spring-2013",IF((LEFT(E1740,3))="132","Summer-2013",IF((LEFT(E1740,3))="133","Fall-2013",IF((LEFT(E1740,3))="141","Spring-2014",IF((LEFT(E1740,3))="142","Summer-2014",IF((LEFT(E1740,3))="143","Fall-2014",0)))))))))))))))))))))))))</f>
        <v/>
      </c>
      <c r="H1740" s="108" t="inlineStr">
        <is>
          <t>Summer-2014</t>
        </is>
      </c>
      <c r="I1740" s="108" t="inlineStr">
        <is>
          <t>Babylon Resource Ltd.</t>
        </is>
      </c>
      <c r="J1740" s="108" t="inlineStr">
        <is>
          <t>Senior Officer, Training Development.</t>
        </is>
      </c>
      <c r="K1740" s="108" t="inlineStr">
        <is>
          <t>18/M,(2nd Floor), Khan Monjil, Tallabag, Mohammadpur, Dhaka-1207</t>
        </is>
      </c>
      <c r="L1740" s="108" t="inlineStr">
        <is>
          <t>Vill-Chalk Guzia, Post-Guzia, Thana-Shibganj, Dist-Bogra.</t>
        </is>
      </c>
      <c r="M1740" s="101" t="n">
        <v>1717662707</v>
      </c>
      <c r="N1740" s="55" t="inlineStr">
        <is>
          <t>sohag933@gmail.com</t>
        </is>
      </c>
    </row>
    <row customHeight="1" ht="12.75" r="1741" s="161">
      <c r="A1741" s="84" t="n"/>
      <c r="B1741" s="85" t="n">
        <v>1744</v>
      </c>
      <c r="C1741" s="106" t="n"/>
      <c r="D1741" s="94" t="inlineStr">
        <is>
          <t>Ferdous Ahamed Sabuj</t>
        </is>
      </c>
      <c r="E1741" s="98" t="inlineStr">
        <is>
          <t>113-15-1610</t>
        </is>
      </c>
      <c r="F1741" s="49">
        <f>IF((MID(E1741,5,2))="10","ENG",IF((MID(E1741,5,2))="11","BBA",IF((MID(E1741,5,2))="12","MBA(E)",IF((MID(E1741,5,2))="14","MBA",IF((MID(E1741,5,2))="15","CSE",IF((MID(E1741,5,2))="16","CIS",IF((MID(E1741,5,2))="17","MS-MIS",IF((MID(E1741,5,2))="18","B.COM",IF((MID(E1741,5,2))="19","ETE",IF((MID(E1741,5,2))="20","CS",IF((MID(E1741,5,2))="21","MA-ENG(P)",IF((MID(E1741,5,2))="22","MA-ENG(F)",IF((MID(E1741,5,2))="23","TE",IF((MID(E1741,5,2))="24","JMC",IF((MID(E1741,5,2))="25","MS-CSE",IF((MID(E1741,5,2))="26","LLB(H)",IF((MID(E1741,5,2))="27","BRE",IF((MID(E1741,5,2))="28","MSS-JMC",IF((MID(E1741,5,2))="29","PHARMACY",IF((MID(E1741,5,2))="30","ESDM",IF((MID(E1741,5,2))="31","MS-ETE",IF((MID(E1741,5,2))="32","MS-TE",IF((MID(E1741,5,2))="33","EEE",IF((MID(E1741,5,2))="34","NFE",IF((MID(E1741,5,2))="35","SWE",IF((MID(E1741,5,2))="36","LLB(P)",IF((MID(E1741,5,2))="37","LLM(Pre)",IF((MID(E1741,5,2))="38","LLM(F)",IF((MID(E1741,5,2))="39","ICT",IF((MID(E1741,5,2))="40","MTCA",IF((MID(E1741,5,2))="41","MS-PH",IF((MID(E1741,5,2))="42","ARCH",IF((MID(E1741,5,2))="43","THM",IF((MID(E1741,5,2))="44","MS-SWE",IF((MID(E1741,5,2))="45","ENTRE",IF((MID(E1741,5,2))="46","M-PHARM",IF((MID(E1741,5,2))="47","CIVIL-ENG",0)))))))))))))))))))))))))))))))))))))</f>
        <v/>
      </c>
      <c r="G1741" s="90">
        <f>IF((LEFT(E1741,3))="063","Fall-2006",IF((LEFT(E1741,3))="071","Spring-2007",IF((LEFT(E1741,3))="072","Summer-2007",IF((LEFT(E1741,3))="073","Fall-2007",IF((LEFT(E1741,3))="081","Spring-2008",IF((LEFT(E1741,3))="082","Summer-2008",IF((LEFT(E1741,3))="083","Fall-2008",IF((LEFT(E1741,3))="091","Spring-2009",IF((LEFT(E1741,3))="092","Summer-2009",IF((LEFT(E1741,3))="093","Fall-2009",IF((LEFT(E1741,3))="101","Spring-2010",IF((LEFT(E1741,3))="102","Summer-2010",IF((LEFT(E1741,3))="103","Fall-2010",IF((LEFT(E1741,3))="111","Spring-2011",IF((LEFT(E1741,3))="112","Summer-2011",IF((LEFT(E1741,3))="113","Fall-2011",IF((LEFT(E1741,3))="121","Spring-2012",IF((LEFT(E1741,3))="122","Summer-2012",IF((LEFT(E1741,3))="123","Fall-2012",IF((LEFT(E1741,3))="131","Spring-2013",IF((LEFT(E1741,3))="132","Summer-2013",IF((LEFT(E1741,3))="133","Fall-2013",IF((LEFT(E1741,3))="141","Spring-2014",IF((LEFT(E1741,3))="142","Summer-2014",IF((LEFT(E1741,3))="143","Fall-2014",0)))))))))))))))))))))))))</f>
        <v/>
      </c>
      <c r="H1741" s="108" t="inlineStr">
        <is>
          <t>Fall-2015</t>
        </is>
      </c>
      <c r="I1741" s="108" t="inlineStr">
        <is>
          <t>-</t>
        </is>
      </c>
      <c r="J1741" s="108" t="inlineStr">
        <is>
          <t>-</t>
        </is>
      </c>
      <c r="K1741" s="108" t="inlineStr">
        <is>
          <t>29/A, Toma Villa, Shukrabad, Dhanmondi, Dhaka.</t>
        </is>
      </c>
      <c r="L1741" s="108" t="inlineStr">
        <is>
          <t>Vill-Gobindapur, Post-Khansama, Thana-Khansama, Dist-Dinajpur.</t>
        </is>
      </c>
      <c r="M1741" s="101" t="n">
        <v>1740478236</v>
      </c>
      <c r="N1741" s="55" t="inlineStr">
        <is>
          <t>sabuj15-1610@diu.edu.bd</t>
        </is>
      </c>
    </row>
    <row customHeight="1" ht="12.75" r="1742" s="161">
      <c r="A1742" s="84" t="n"/>
      <c r="B1742" s="85" t="n">
        <v>1745</v>
      </c>
      <c r="C1742" s="106" t="n"/>
      <c r="D1742" s="98" t="inlineStr">
        <is>
          <t>Shuvra Akter</t>
        </is>
      </c>
      <c r="E1742" s="98" t="inlineStr">
        <is>
          <t>082-11-511</t>
        </is>
      </c>
      <c r="F1742" s="49">
        <f>IF((MID(E1742,5,2))="10","ENG",IF((MID(E1742,5,2))="11","BBA",IF((MID(E1742,5,2))="12","MBA(E)",IF((MID(E1742,5,2))="14","MBA",IF((MID(E1742,5,2))="15","CSE",IF((MID(E1742,5,2))="16","CIS",IF((MID(E1742,5,2))="17","MS-MIS",IF((MID(E1742,5,2))="18","B.COM",IF((MID(E1742,5,2))="19","ETE",IF((MID(E1742,5,2))="20","CS",IF((MID(E1742,5,2))="21","MA-ENG(P)",IF((MID(E1742,5,2))="22","MA-ENG(F)",IF((MID(E1742,5,2))="23","TE",IF((MID(E1742,5,2))="24","JMC",IF((MID(E1742,5,2))="25","MS-CSE",IF((MID(E1742,5,2))="26","LLB(H)",IF((MID(E1742,5,2))="27","BRE",IF((MID(E1742,5,2))="28","MSS-JMC",IF((MID(E1742,5,2))="29","PHARMACY",IF((MID(E1742,5,2))="30","ESDM",IF((MID(E1742,5,2))="31","MS-ETE",IF((MID(E1742,5,2))="32","MS-TE",IF((MID(E1742,5,2))="33","EEE",IF((MID(E1742,5,2))="34","NFE",IF((MID(E1742,5,2))="35","SWE",IF((MID(E1742,5,2))="36","LLB(P)",IF((MID(E1742,5,2))="37","LLM(Pre)",IF((MID(E1742,5,2))="38","LLM(F)",IF((MID(E1742,5,2))="39","ICT",IF((MID(E1742,5,2))="40","MTCA",IF((MID(E1742,5,2))="41","MS-PH",IF((MID(E1742,5,2))="42","ARCH",IF((MID(E1742,5,2))="43","THM",IF((MID(E1742,5,2))="44","MS-SWE",IF((MID(E1742,5,2))="45","ENTRE",IF((MID(E1742,5,2))="46","M-PHARM",IF((MID(E1742,5,2))="47","CIVIL-ENG",0)))))))))))))))))))))))))))))))))))))</f>
        <v/>
      </c>
      <c r="G1742" s="90">
        <f>IF((LEFT(E1742,3))="063","Fall-2006",IF((LEFT(E1742,3))="071","Spring-2007",IF((LEFT(E1742,3))="072","Summer-2007",IF((LEFT(E1742,3))="073","Fall-2007",IF((LEFT(E1742,3))="081","Spring-2008",IF((LEFT(E1742,3))="082","Summer-2008",IF((LEFT(E1742,3))="083","Fall-2008",IF((LEFT(E1742,3))="091","Spring-2009",IF((LEFT(E1742,3))="092","Summer-2009",IF((LEFT(E1742,3))="093","Fall-2009",IF((LEFT(E1742,3))="101","Spring-2010",IF((LEFT(E1742,3))="102","Summer-2010",IF((LEFT(E1742,3))="103","Fall-2010",IF((LEFT(E1742,3))="111","Spring-2011",IF((LEFT(E1742,3))="112","Summer-2011",IF((LEFT(E1742,3))="113","Fall-2011",IF((LEFT(E1742,3))="121","Spring-2012",IF((LEFT(E1742,3))="122","Summer-2012",IF((LEFT(E1742,3))="123","Fall-2012",IF((LEFT(E1742,3))="131","Spring-2013",IF((LEFT(E1742,3))="132","Summer-2013",IF((LEFT(E1742,3))="133","Fall-2013",IF((LEFT(E1742,3))="141","Spring-2014",IF((LEFT(E1742,3))="142","Summer-2014",IF((LEFT(E1742,3))="143","Fall-2014",0)))))))))))))))))))))))))</f>
        <v/>
      </c>
      <c r="H1742" s="108" t="inlineStr">
        <is>
          <t>Fall-2014</t>
        </is>
      </c>
      <c r="I1742" s="108" t="inlineStr">
        <is>
          <t>-</t>
        </is>
      </c>
      <c r="J1742" s="108" t="inlineStr">
        <is>
          <t>-</t>
        </is>
      </c>
      <c r="K1742" s="108" t="inlineStr">
        <is>
          <t>House No-05, Road No-8, Block-H, Mirpur-2, Dhaka.</t>
        </is>
      </c>
      <c r="L1742" s="108" t="inlineStr">
        <is>
          <t>8/5, Block-H, Mirpur-2, Dhaka.</t>
        </is>
      </c>
      <c r="M1742" s="101" t="n">
        <v>1833354511</v>
      </c>
      <c r="N1742" s="55" t="inlineStr">
        <is>
          <t>akter.shuvra@yahoo.com</t>
        </is>
      </c>
    </row>
    <row customHeight="1" ht="12.75" r="1743" s="161">
      <c r="A1743" s="84" t="n"/>
      <c r="B1743" s="85" t="n">
        <v>1746</v>
      </c>
      <c r="C1743" s="106" t="n"/>
      <c r="D1743" s="98" t="inlineStr">
        <is>
          <t>Khan Moshiur Rahman</t>
        </is>
      </c>
      <c r="E1743" s="98" t="inlineStr">
        <is>
          <t>111-26-195</t>
        </is>
      </c>
      <c r="F1743" s="49">
        <f>IF((MID(E1743,5,2))="10","ENG",IF((MID(E1743,5,2))="11","BBA",IF((MID(E1743,5,2))="12","MBA(E)",IF((MID(E1743,5,2))="14","MBA",IF((MID(E1743,5,2))="15","CSE",IF((MID(E1743,5,2))="16","CIS",IF((MID(E1743,5,2))="17","MS-MIS",IF((MID(E1743,5,2))="18","B.COM",IF((MID(E1743,5,2))="19","ETE",IF((MID(E1743,5,2))="20","CS",IF((MID(E1743,5,2))="21","MA-ENG(P)",IF((MID(E1743,5,2))="22","MA-ENG(F)",IF((MID(E1743,5,2))="23","TE",IF((MID(E1743,5,2))="24","JMC",IF((MID(E1743,5,2))="25","MS-CSE",IF((MID(E1743,5,2))="26","LLB(H)",IF((MID(E1743,5,2))="27","BRE",IF((MID(E1743,5,2))="28","MSS-JMC",IF((MID(E1743,5,2))="29","PHARMACY",IF((MID(E1743,5,2))="30","ESDM",IF((MID(E1743,5,2))="31","MS-ETE",IF((MID(E1743,5,2))="32","MS-TE",IF((MID(E1743,5,2))="33","EEE",IF((MID(E1743,5,2))="34","NFE",IF((MID(E1743,5,2))="35","SWE",IF((MID(E1743,5,2))="36","LLB(P)",IF((MID(E1743,5,2))="37","LLM(Pre)",IF((MID(E1743,5,2))="38","LLM(F)",IF((MID(E1743,5,2))="39","ICT",IF((MID(E1743,5,2))="40","MTCA",IF((MID(E1743,5,2))="41","MS-PH",IF((MID(E1743,5,2))="42","ARCH",IF((MID(E1743,5,2))="43","THM",IF((MID(E1743,5,2))="44","MS-SWE",IF((MID(E1743,5,2))="45","ENTRE",IF((MID(E1743,5,2))="46","M-PHARM",IF((MID(E1743,5,2))="47","CIVIL-ENG",0)))))))))))))))))))))))))))))))))))))</f>
        <v/>
      </c>
      <c r="G1743" s="90">
        <f>IF((LEFT(E1743,3))="063","Fall-2006",IF((LEFT(E1743,3))="071","Spring-2007",IF((LEFT(E1743,3))="072","Summer-2007",IF((LEFT(E1743,3))="073","Fall-2007",IF((LEFT(E1743,3))="081","Spring-2008",IF((LEFT(E1743,3))="082","Summer-2008",IF((LEFT(E1743,3))="083","Fall-2008",IF((LEFT(E1743,3))="091","Spring-2009",IF((LEFT(E1743,3))="092","Summer-2009",IF((LEFT(E1743,3))="093","Fall-2009",IF((LEFT(E1743,3))="101","Spring-2010",IF((LEFT(E1743,3))="102","Summer-2010",IF((LEFT(E1743,3))="103","Fall-2010",IF((LEFT(E1743,3))="111","Spring-2011",IF((LEFT(E1743,3))="112","Summer-2011",IF((LEFT(E1743,3))="113","Fall-2011",IF((LEFT(E1743,3))="121","Spring-2012",IF((LEFT(E1743,3))="122","Summer-2012",IF((LEFT(E1743,3))="123","Fall-2012",IF((LEFT(E1743,3))="131","Spring-2013",IF((LEFT(E1743,3))="132","Summer-2013",IF((LEFT(E1743,3))="133","Fall-2013",IF((LEFT(E1743,3))="141","Spring-2014",IF((LEFT(E1743,3))="142","Summer-2014",IF((LEFT(E1743,3))="143","Fall-2014",0)))))))))))))))))))))))))</f>
        <v/>
      </c>
      <c r="H1743" s="108" t="inlineStr">
        <is>
          <t>Fall-2014</t>
        </is>
      </c>
      <c r="I1743" s="108" t="inlineStr">
        <is>
          <t>-</t>
        </is>
      </c>
      <c r="J1743" s="108" t="inlineStr">
        <is>
          <t>-</t>
        </is>
      </c>
      <c r="K1743" s="108" t="inlineStr">
        <is>
          <t>Baburhat, Chandpur.</t>
        </is>
      </c>
      <c r="L1743" s="108" t="inlineStr">
        <is>
          <t>Baburhat, Chandpur.</t>
        </is>
      </c>
      <c r="M1743" s="101" t="n">
        <v>1673061269</v>
      </c>
      <c r="N1743" s="55" t="inlineStr">
        <is>
          <t>moshiur195@diu.edu.bd</t>
        </is>
      </c>
    </row>
    <row customHeight="1" ht="12.75" r="1744" s="161">
      <c r="A1744" s="84" t="n"/>
      <c r="B1744" s="85" t="n">
        <v>1747</v>
      </c>
      <c r="C1744" s="106" t="n"/>
      <c r="D1744" s="98" t="inlineStr">
        <is>
          <t>Shakil Md. Feroz Kabir</t>
        </is>
      </c>
      <c r="E1744" s="98" t="inlineStr">
        <is>
          <t>103-23-2190</t>
        </is>
      </c>
      <c r="F1744" s="49">
        <f>IF((MID(E1744,5,2))="10","ENG",IF((MID(E1744,5,2))="11","BBA",IF((MID(E1744,5,2))="12","MBA(E)",IF((MID(E1744,5,2))="14","MBA",IF((MID(E1744,5,2))="15","CSE",IF((MID(E1744,5,2))="16","CIS",IF((MID(E1744,5,2))="17","MS-MIS",IF((MID(E1744,5,2))="18","B.COM",IF((MID(E1744,5,2))="19","ETE",IF((MID(E1744,5,2))="20","CS",IF((MID(E1744,5,2))="21","MA-ENG(P)",IF((MID(E1744,5,2))="22","MA-ENG(F)",IF((MID(E1744,5,2))="23","TE",IF((MID(E1744,5,2))="24","JMC",IF((MID(E1744,5,2))="25","MS-CSE",IF((MID(E1744,5,2))="26","LLB(H)",IF((MID(E1744,5,2))="27","BRE",IF((MID(E1744,5,2))="28","MSS-JMC",IF((MID(E1744,5,2))="29","PHARMACY",IF((MID(E1744,5,2))="30","ESDM",IF((MID(E1744,5,2))="31","MS-ETE",IF((MID(E1744,5,2))="32","MS-TE",IF((MID(E1744,5,2))="33","EEE",IF((MID(E1744,5,2))="34","NFE",IF((MID(E1744,5,2))="35","SWE",IF((MID(E1744,5,2))="36","LLB(P)",IF((MID(E1744,5,2))="37","LLM(Pre)",IF((MID(E1744,5,2))="38","LLM(F)",IF((MID(E1744,5,2))="39","ICT",IF((MID(E1744,5,2))="40","MTCA",IF((MID(E1744,5,2))="41","MS-PH",IF((MID(E1744,5,2))="42","ARCH",IF((MID(E1744,5,2))="43","THM",IF((MID(E1744,5,2))="44","MS-SWE",IF((MID(E1744,5,2))="45","ENTRE",IF((MID(E1744,5,2))="46","M-PHARM",IF((MID(E1744,5,2))="47","CIVIL-ENG",0)))))))))))))))))))))))))))))))))))))</f>
        <v/>
      </c>
      <c r="G1744" s="90">
        <f>IF((LEFT(E1744,3))="063","Fall-2006",IF((LEFT(E1744,3))="071","Spring-2007",IF((LEFT(E1744,3))="072","Summer-2007",IF((LEFT(E1744,3))="073","Fall-2007",IF((LEFT(E1744,3))="081","Spring-2008",IF((LEFT(E1744,3))="082","Summer-2008",IF((LEFT(E1744,3))="083","Fall-2008",IF((LEFT(E1744,3))="091","Spring-2009",IF((LEFT(E1744,3))="092","Summer-2009",IF((LEFT(E1744,3))="093","Fall-2009",IF((LEFT(E1744,3))="101","Spring-2010",IF((LEFT(E1744,3))="102","Summer-2010",IF((LEFT(E1744,3))="103","Fall-2010",IF((LEFT(E1744,3))="111","Spring-2011",IF((LEFT(E1744,3))="112","Summer-2011",IF((LEFT(E1744,3))="113","Fall-2011",IF((LEFT(E1744,3))="121","Spring-2012",IF((LEFT(E1744,3))="122","Summer-2012",IF((LEFT(E1744,3))="123","Fall-2012",IF((LEFT(E1744,3))="131","Spring-2013",IF((LEFT(E1744,3))="132","Summer-2013",IF((LEFT(E1744,3))="133","Fall-2013",IF((LEFT(E1744,3))="141","Spring-2014",IF((LEFT(E1744,3))="142","Summer-2014",IF((LEFT(E1744,3))="143","Fall-2014",0)))))))))))))))))))))))))</f>
        <v/>
      </c>
      <c r="H1744" s="108" t="inlineStr">
        <is>
          <t>Spring-2015</t>
        </is>
      </c>
      <c r="I1744" s="108" t="inlineStr">
        <is>
          <t>-</t>
        </is>
      </c>
      <c r="J1744" s="108" t="inlineStr">
        <is>
          <t>-</t>
        </is>
      </c>
      <c r="K1744" s="108" t="inlineStr">
        <is>
          <t>-</t>
        </is>
      </c>
      <c r="L1744" s="108" t="inlineStr">
        <is>
          <t>Uttor Begumbari, Tejgaon, Dhaka.</t>
        </is>
      </c>
      <c r="M1744" s="101" t="n">
        <v>1717182617</v>
      </c>
      <c r="N1744" s="55">
        <f>HYPERLINK("mailto:shakil_2190@diu.edu.bd","shakil_2190@diu.edu.bd")</f>
        <v/>
      </c>
    </row>
    <row customHeight="1" ht="12.75" r="1745" s="161">
      <c r="A1745" s="84" t="n"/>
      <c r="B1745" s="85" t="n">
        <v>1748</v>
      </c>
      <c r="C1745" s="106" t="n"/>
      <c r="D1745" s="98" t="inlineStr">
        <is>
          <t>Mahbub Alam</t>
        </is>
      </c>
      <c r="E1745" s="98" t="inlineStr">
        <is>
          <t>113-15-1574</t>
        </is>
      </c>
      <c r="F1745" s="49">
        <f>IF((MID(E1745,5,2))="10","ENG",IF((MID(E1745,5,2))="11","BBA",IF((MID(E1745,5,2))="12","MBA(E)",IF((MID(E1745,5,2))="14","MBA",IF((MID(E1745,5,2))="15","CSE",IF((MID(E1745,5,2))="16","CIS",IF((MID(E1745,5,2))="17","MS-MIS",IF((MID(E1745,5,2))="18","B.COM",IF((MID(E1745,5,2))="19","ETE",IF((MID(E1745,5,2))="20","CS",IF((MID(E1745,5,2))="21","MA-ENG(P)",IF((MID(E1745,5,2))="22","MA-ENG(F)",IF((MID(E1745,5,2))="23","TE",IF((MID(E1745,5,2))="24","JMC",IF((MID(E1745,5,2))="25","MS-CSE",IF((MID(E1745,5,2))="26","LLB(H)",IF((MID(E1745,5,2))="27","BRE",IF((MID(E1745,5,2))="28","MSS-JMC",IF((MID(E1745,5,2))="29","PHARMACY",IF((MID(E1745,5,2))="30","ESDM",IF((MID(E1745,5,2))="31","MS-ETE",IF((MID(E1745,5,2))="32","MS-TE",IF((MID(E1745,5,2))="33","EEE",IF((MID(E1745,5,2))="34","NFE",IF((MID(E1745,5,2))="35","SWE",IF((MID(E1745,5,2))="36","LLB(P)",IF((MID(E1745,5,2))="37","LLM(Pre)",IF((MID(E1745,5,2))="38","LLM(F)",IF((MID(E1745,5,2))="39","ICT",IF((MID(E1745,5,2))="40","MTCA",IF((MID(E1745,5,2))="41","MS-PH",IF((MID(E1745,5,2))="42","ARCH",IF((MID(E1745,5,2))="43","THM",IF((MID(E1745,5,2))="44","MS-SWE",IF((MID(E1745,5,2))="45","ENTRE",IF((MID(E1745,5,2))="46","M-PHARM",IF((MID(E1745,5,2))="47","CIVIL-ENG",0)))))))))))))))))))))))))))))))))))))</f>
        <v/>
      </c>
      <c r="G1745" s="90">
        <f>IF((LEFT(E1745,3))="063","Fall-2006",IF((LEFT(E1745,3))="071","Spring-2007",IF((LEFT(E1745,3))="072","Summer-2007",IF((LEFT(E1745,3))="073","Fall-2007",IF((LEFT(E1745,3))="081","Spring-2008",IF((LEFT(E1745,3))="082","Summer-2008",IF((LEFT(E1745,3))="083","Fall-2008",IF((LEFT(E1745,3))="091","Spring-2009",IF((LEFT(E1745,3))="092","Summer-2009",IF((LEFT(E1745,3))="093","Fall-2009",IF((LEFT(E1745,3))="101","Spring-2010",IF((LEFT(E1745,3))="102","Summer-2010",IF((LEFT(E1745,3))="103","Fall-2010",IF((LEFT(E1745,3))="111","Spring-2011",IF((LEFT(E1745,3))="112","Summer-2011",IF((LEFT(E1745,3))="113","Fall-2011",IF((LEFT(E1745,3))="121","Spring-2012",IF((LEFT(E1745,3))="122","Summer-2012",IF((LEFT(E1745,3))="123","Fall-2012",IF((LEFT(E1745,3))="131","Spring-2013",IF((LEFT(E1745,3))="132","Summer-2013",IF((LEFT(E1745,3))="133","Fall-2013",IF((LEFT(E1745,3))="141","Spring-2014",IF((LEFT(E1745,3))="142","Summer-2014",IF((LEFT(E1745,3))="143","Fall-2014",0)))))))))))))))))))))))))</f>
        <v/>
      </c>
      <c r="H1745" s="108" t="inlineStr">
        <is>
          <t>Summer-2014</t>
        </is>
      </c>
      <c r="I1745" s="108" t="inlineStr">
        <is>
          <t>Square Informatix Limited</t>
        </is>
      </c>
      <c r="J1745" s="108" t="inlineStr">
        <is>
          <t>System Engineer</t>
        </is>
      </c>
      <c r="K1745" s="108" t="inlineStr">
        <is>
          <t>357/A/8/1, Modhubug, Moghbazar, Dhaka-1217.</t>
        </is>
      </c>
      <c r="L1745" s="108" t="inlineStr">
        <is>
          <t>Vill-Enayetnagar, Post-Enaytnagar, Thana-Kalkini, Dist-Madaripur.</t>
        </is>
      </c>
      <c r="M1745" s="101" t="n">
        <v>1714809100</v>
      </c>
      <c r="N1745" s="55" t="inlineStr">
        <is>
          <t>mahbub.bd@outlook.com</t>
        </is>
      </c>
    </row>
    <row customHeight="1" ht="12.75" r="1746" s="161">
      <c r="A1746" s="84" t="n"/>
      <c r="B1746" s="85" t="n">
        <v>1749</v>
      </c>
      <c r="C1746" s="106" t="n"/>
      <c r="D1746" s="98" t="inlineStr">
        <is>
          <t>S.M. Ashif Shahmim</t>
        </is>
      </c>
      <c r="E1746" s="98" t="inlineStr">
        <is>
          <t>102-17-240</t>
        </is>
      </c>
      <c r="F1746" s="49">
        <f>IF((MID(E1746,5,2))="10","ENG",IF((MID(E1746,5,2))="11","BBA",IF((MID(E1746,5,2))="12","MBA(E)",IF((MID(E1746,5,2))="14","MBA",IF((MID(E1746,5,2))="15","CSE",IF((MID(E1746,5,2))="16","CIS",IF((MID(E1746,5,2))="17","MS-MIS",IF((MID(E1746,5,2))="18","B.COM",IF((MID(E1746,5,2))="19","ETE",IF((MID(E1746,5,2))="20","CS",IF((MID(E1746,5,2))="21","MA-ENG(P)",IF((MID(E1746,5,2))="22","MA-ENG(F)",IF((MID(E1746,5,2))="23","TE",IF((MID(E1746,5,2))="24","JMC",IF((MID(E1746,5,2))="25","MS-CSE",IF((MID(E1746,5,2))="26","LLB(H)",IF((MID(E1746,5,2))="27","BRE",IF((MID(E1746,5,2))="28","MSS-JMC",IF((MID(E1746,5,2))="29","PHARMACY",IF((MID(E1746,5,2))="30","ESDM",IF((MID(E1746,5,2))="31","MS-ETE",IF((MID(E1746,5,2))="32","MS-TE",IF((MID(E1746,5,2))="33","EEE",IF((MID(E1746,5,2))="34","NFE",IF((MID(E1746,5,2))="35","SWE",IF((MID(E1746,5,2))="36","LLB(P)",IF((MID(E1746,5,2))="37","LLM(Pre)",IF((MID(E1746,5,2))="38","LLM(F)",IF((MID(E1746,5,2))="39","ICT",IF((MID(E1746,5,2))="40","MTCA",IF((MID(E1746,5,2))="41","MS-PH",IF((MID(E1746,5,2))="42","ARCH",IF((MID(E1746,5,2))="43","THM",IF((MID(E1746,5,2))="44","MS-SWE",IF((MID(E1746,5,2))="45","ENTRE",IF((MID(E1746,5,2))="46","M-PHARM",IF((MID(E1746,5,2))="47","CIVIL-ENG",0)))))))))))))))))))))))))))))))))))))</f>
        <v/>
      </c>
      <c r="G1746" s="90">
        <f>IF((LEFT(E1746,3))="063","Fall-2006",IF((LEFT(E1746,3))="071","Spring-2007",IF((LEFT(E1746,3))="072","Summer-2007",IF((LEFT(E1746,3))="073","Fall-2007",IF((LEFT(E1746,3))="081","Spring-2008",IF((LEFT(E1746,3))="082","Summer-2008",IF((LEFT(E1746,3))="083","Fall-2008",IF((LEFT(E1746,3))="091","Spring-2009",IF((LEFT(E1746,3))="092","Summer-2009",IF((LEFT(E1746,3))="093","Fall-2009",IF((LEFT(E1746,3))="101","Spring-2010",IF((LEFT(E1746,3))="102","Summer-2010",IF((LEFT(E1746,3))="103","Fall-2010",IF((LEFT(E1746,3))="111","Spring-2011",IF((LEFT(E1746,3))="112","Summer-2011",IF((LEFT(E1746,3))="113","Fall-2011",IF((LEFT(E1746,3))="121","Spring-2012",IF((LEFT(E1746,3))="122","Summer-2012",IF((LEFT(E1746,3))="123","Fall-2012",IF((LEFT(E1746,3))="131","Spring-2013",IF((LEFT(E1746,3))="132","Summer-2013",IF((LEFT(E1746,3))="133","Fall-2013",IF((LEFT(E1746,3))="141","Spring-2014",IF((LEFT(E1746,3))="142","Summer-2014",IF((LEFT(E1746,3))="143","Fall-2014",0)))))))))))))))))))))))))</f>
        <v/>
      </c>
      <c r="H1746" s="108" t="inlineStr">
        <is>
          <t>Summer-2014</t>
        </is>
      </c>
      <c r="I1746" s="108" t="inlineStr">
        <is>
          <t>Information Frontiers Ltd</t>
        </is>
      </c>
      <c r="J1746" s="108" t="inlineStr">
        <is>
          <t>Manager (Technical)</t>
        </is>
      </c>
      <c r="K1746" s="108" t="inlineStr">
        <is>
          <t>House No-39, A/B, Road No-8, Shekhertek,  Mohammadpur, Dhaka-1207</t>
        </is>
      </c>
      <c r="L1746" s="108" t="inlineStr">
        <is>
          <t>House No-279, 80, Block-C, Ns Town,Jessore.</t>
        </is>
      </c>
      <c r="M1746" s="101" t="n">
        <v>1755591713</v>
      </c>
      <c r="N1746" s="55" t="inlineStr">
        <is>
          <t>asif815@gamil.com</t>
        </is>
      </c>
    </row>
    <row customHeight="1" ht="12.75" r="1747" s="161">
      <c r="A1747" s="84" t="n"/>
      <c r="B1747" s="85" t="n">
        <v>1750</v>
      </c>
      <c r="C1747" s="106" t="n"/>
      <c r="D1747" s="98" t="inlineStr">
        <is>
          <t>Imran Hossain</t>
        </is>
      </c>
      <c r="E1747" s="98" t="inlineStr">
        <is>
          <t>102-17-241</t>
        </is>
      </c>
      <c r="F1747" s="49">
        <f>IF((MID(E1747,5,2))="10","ENG",IF((MID(E1747,5,2))="11","BBA",IF((MID(E1747,5,2))="12","MBA(E)",IF((MID(E1747,5,2))="14","MBA",IF((MID(E1747,5,2))="15","CSE",IF((MID(E1747,5,2))="16","CIS",IF((MID(E1747,5,2))="17","MS-MIS",IF((MID(E1747,5,2))="18","B.COM",IF((MID(E1747,5,2))="19","ETE",IF((MID(E1747,5,2))="20","CS",IF((MID(E1747,5,2))="21","MA-ENG(P)",IF((MID(E1747,5,2))="22","MA-ENG(F)",IF((MID(E1747,5,2))="23","TE",IF((MID(E1747,5,2))="24","JMC",IF((MID(E1747,5,2))="25","MS-CSE",IF((MID(E1747,5,2))="26","LLB(H)",IF((MID(E1747,5,2))="27","BRE",IF((MID(E1747,5,2))="28","MSS-JMC",IF((MID(E1747,5,2))="29","PHARMACY",IF((MID(E1747,5,2))="30","ESDM",IF((MID(E1747,5,2))="31","MS-ETE",IF((MID(E1747,5,2))="32","MS-TE",IF((MID(E1747,5,2))="33","EEE",IF((MID(E1747,5,2))="34","NFE",IF((MID(E1747,5,2))="35","SWE",IF((MID(E1747,5,2))="36","LLB(P)",IF((MID(E1747,5,2))="37","LLM(Pre)",IF((MID(E1747,5,2))="38","LLM(F)",IF((MID(E1747,5,2))="39","ICT",IF((MID(E1747,5,2))="40","MTCA",IF((MID(E1747,5,2))="41","MS-PH",IF((MID(E1747,5,2))="42","ARCH",IF((MID(E1747,5,2))="43","THM",IF((MID(E1747,5,2))="44","MS-SWE",IF((MID(E1747,5,2))="45","ENTRE",IF((MID(E1747,5,2))="46","M-PHARM",IF((MID(E1747,5,2))="47","CIVIL-ENG",0)))))))))))))))))))))))))))))))))))))</f>
        <v/>
      </c>
      <c r="G1747" s="90">
        <f>IF((LEFT(E1747,3))="063","Fall-2006",IF((LEFT(E1747,3))="071","Spring-2007",IF((LEFT(E1747,3))="072","Summer-2007",IF((LEFT(E1747,3))="073","Fall-2007",IF((LEFT(E1747,3))="081","Spring-2008",IF((LEFT(E1747,3))="082","Summer-2008",IF((LEFT(E1747,3))="083","Fall-2008",IF((LEFT(E1747,3))="091","Spring-2009",IF((LEFT(E1747,3))="092","Summer-2009",IF((LEFT(E1747,3))="093","Fall-2009",IF((LEFT(E1747,3))="101","Spring-2010",IF((LEFT(E1747,3))="102","Summer-2010",IF((LEFT(E1747,3))="103","Fall-2010",IF((LEFT(E1747,3))="111","Spring-2011",IF((LEFT(E1747,3))="112","Summer-2011",IF((LEFT(E1747,3))="113","Fall-2011",IF((LEFT(E1747,3))="121","Spring-2012",IF((LEFT(E1747,3))="122","Summer-2012",IF((LEFT(E1747,3))="123","Fall-2012",IF((LEFT(E1747,3))="131","Spring-2013",IF((LEFT(E1747,3))="132","Summer-2013",IF((LEFT(E1747,3))="133","Fall-2013",IF((LEFT(E1747,3))="141","Spring-2014",IF((LEFT(E1747,3))="142","Summer-2014",IF((LEFT(E1747,3))="143","Fall-2014",0)))))))))))))))))))))))))</f>
        <v/>
      </c>
      <c r="H1747" s="108" t="inlineStr">
        <is>
          <t>Summer-2014</t>
        </is>
      </c>
      <c r="I1747" s="108" t="inlineStr">
        <is>
          <t>Olympic Industries Ltd</t>
        </is>
      </c>
      <c r="J1747" s="108" t="inlineStr">
        <is>
          <t>Senior Manager(ICT)</t>
        </is>
      </c>
      <c r="K1747" s="108" t="inlineStr">
        <is>
          <t>281/5, Sultangonj Road, Rayerbazar, Hazaribag, Dhaka.</t>
        </is>
      </c>
      <c r="L1747" s="108" t="inlineStr">
        <is>
          <t>Mohadebpur, Chittagong</t>
        </is>
      </c>
      <c r="M1747" s="101" t="n">
        <v>1717261005</v>
      </c>
      <c r="N1747" s="55" t="inlineStr">
        <is>
          <t>imran.it@live.com</t>
        </is>
      </c>
    </row>
    <row customHeight="1" ht="12.75" r="1748" s="161">
      <c r="A1748" s="84" t="n"/>
      <c r="B1748" s="85" t="n">
        <v>1751</v>
      </c>
      <c r="C1748" s="106" t="n"/>
      <c r="D1748" s="98" t="inlineStr">
        <is>
          <t>Omar Faruque Sarker</t>
        </is>
      </c>
      <c r="E1748" s="98" t="inlineStr">
        <is>
          <t>101-17-237</t>
        </is>
      </c>
      <c r="F1748" s="49">
        <f>IF((MID(E1748,5,2))="10","ENG",IF((MID(E1748,5,2))="11","BBA",IF((MID(E1748,5,2))="12","MBA(E)",IF((MID(E1748,5,2))="14","MBA",IF((MID(E1748,5,2))="15","CSE",IF((MID(E1748,5,2))="16","CIS",IF((MID(E1748,5,2))="17","MS-MIS",IF((MID(E1748,5,2))="18","B.COM",IF((MID(E1748,5,2))="19","ETE",IF((MID(E1748,5,2))="20","CS",IF((MID(E1748,5,2))="21","MA-ENG(P)",IF((MID(E1748,5,2))="22","MA-ENG(F)",IF((MID(E1748,5,2))="23","TE",IF((MID(E1748,5,2))="24","JMC",IF((MID(E1748,5,2))="25","MS-CSE",IF((MID(E1748,5,2))="26","LLB(H)",IF((MID(E1748,5,2))="27","BRE",IF((MID(E1748,5,2))="28","MSS-JMC",IF((MID(E1748,5,2))="29","PHARMACY",IF((MID(E1748,5,2))="30","ESDM",IF((MID(E1748,5,2))="31","MS-ETE",IF((MID(E1748,5,2))="32","MS-TE",IF((MID(E1748,5,2))="33","EEE",IF((MID(E1748,5,2))="34","NFE",IF((MID(E1748,5,2))="35","SWE",IF((MID(E1748,5,2))="36","LLB(P)",IF((MID(E1748,5,2))="37","LLM(Pre)",IF((MID(E1748,5,2))="38","LLM(F)",IF((MID(E1748,5,2))="39","ICT",IF((MID(E1748,5,2))="40","MTCA",IF((MID(E1748,5,2))="41","MS-PH",IF((MID(E1748,5,2))="42","ARCH",IF((MID(E1748,5,2))="43","THM",IF((MID(E1748,5,2))="44","MS-SWE",IF((MID(E1748,5,2))="45","ENTRE",IF((MID(E1748,5,2))="46","M-PHARM",IF((MID(E1748,5,2))="47","CIVIL-ENG",0)))))))))))))))))))))))))))))))))))))</f>
        <v/>
      </c>
      <c r="G1748" s="90">
        <f>IF((LEFT(E1748,3))="063","Fall-2006",IF((LEFT(E1748,3))="071","Spring-2007",IF((LEFT(E1748,3))="072","Summer-2007",IF((LEFT(E1748,3))="073","Fall-2007",IF((LEFT(E1748,3))="081","Spring-2008",IF((LEFT(E1748,3))="082","Summer-2008",IF((LEFT(E1748,3))="083","Fall-2008",IF((LEFT(E1748,3))="091","Spring-2009",IF((LEFT(E1748,3))="092","Summer-2009",IF((LEFT(E1748,3))="093","Fall-2009",IF((LEFT(E1748,3))="101","Spring-2010",IF((LEFT(E1748,3))="102","Summer-2010",IF((LEFT(E1748,3))="103","Fall-2010",IF((LEFT(E1748,3))="111","Spring-2011",IF((LEFT(E1748,3))="112","Summer-2011",IF((LEFT(E1748,3))="113","Fall-2011",IF((LEFT(E1748,3))="121","Spring-2012",IF((LEFT(E1748,3))="122","Summer-2012",IF((LEFT(E1748,3))="123","Fall-2012",IF((LEFT(E1748,3))="131","Spring-2013",IF((LEFT(E1748,3))="132","Summer-2013",IF((LEFT(E1748,3))="133","Fall-2013",IF((LEFT(E1748,3))="141","Spring-2014",IF((LEFT(E1748,3))="142","Summer-2014",IF((LEFT(E1748,3))="143","Fall-2014",0)))))))))))))))))))))))))</f>
        <v/>
      </c>
      <c r="H1748" s="108" t="inlineStr">
        <is>
          <t>-</t>
        </is>
      </c>
      <c r="I1748" s="108" t="inlineStr">
        <is>
          <t>-</t>
        </is>
      </c>
      <c r="J1748" s="108" t="inlineStr">
        <is>
          <t>-</t>
        </is>
      </c>
      <c r="K1748" s="108" t="inlineStr">
        <is>
          <t>246/1/D-1, West Agargaon, Dhaka-1207</t>
        </is>
      </c>
      <c r="L1748" s="108" t="inlineStr">
        <is>
          <t>-</t>
        </is>
      </c>
      <c r="M1748" s="111" t="n">
        <v>1611122143</v>
      </c>
      <c r="N1748" s="108" t="inlineStr">
        <is>
          <t>omar.sumon@gmail.com</t>
        </is>
      </c>
    </row>
    <row customHeight="1" ht="12.75" r="1749" s="161">
      <c r="A1749" s="84" t="n"/>
      <c r="B1749" s="85" t="n">
        <v>1752</v>
      </c>
      <c r="C1749" s="106" t="n"/>
      <c r="D1749" s="98" t="inlineStr">
        <is>
          <t>Md. Kaosar Hamed</t>
        </is>
      </c>
      <c r="E1749" s="98" t="inlineStr">
        <is>
          <t>113-15-1612</t>
        </is>
      </c>
      <c r="F1749" s="49">
        <f>IF((MID(E1749,5,2))="10","ENG",IF((MID(E1749,5,2))="11","BBA",IF((MID(E1749,5,2))="12","MBA(E)",IF((MID(E1749,5,2))="14","MBA",IF((MID(E1749,5,2))="15","CSE",IF((MID(E1749,5,2))="16","CIS",IF((MID(E1749,5,2))="17","MS-MIS",IF((MID(E1749,5,2))="18","B.COM",IF((MID(E1749,5,2))="19","ETE",IF((MID(E1749,5,2))="20","CS",IF((MID(E1749,5,2))="21","MA-ENG(P)",IF((MID(E1749,5,2))="22","MA-ENG(F)",IF((MID(E1749,5,2))="23","TE",IF((MID(E1749,5,2))="24","JMC",IF((MID(E1749,5,2))="25","MS-CSE",IF((MID(E1749,5,2))="26","LLB(H)",IF((MID(E1749,5,2))="27","BRE",IF((MID(E1749,5,2))="28","MSS-JMC",IF((MID(E1749,5,2))="29","PHARMACY",IF((MID(E1749,5,2))="30","ESDM",IF((MID(E1749,5,2))="31","MS-ETE",IF((MID(E1749,5,2))="32","MS-TE",IF((MID(E1749,5,2))="33","EEE",IF((MID(E1749,5,2))="34","NFE",IF((MID(E1749,5,2))="35","SWE",IF((MID(E1749,5,2))="36","LLB(P)",IF((MID(E1749,5,2))="37","LLM(Pre)",IF((MID(E1749,5,2))="38","LLM(F)",IF((MID(E1749,5,2))="39","ICT",IF((MID(E1749,5,2))="40","MTCA",IF((MID(E1749,5,2))="41","MS-PH",IF((MID(E1749,5,2))="42","ARCH",IF((MID(E1749,5,2))="43","THM",IF((MID(E1749,5,2))="44","MS-SWE",IF((MID(E1749,5,2))="45","ENTRE",IF((MID(E1749,5,2))="46","M-PHARM",IF((MID(E1749,5,2))="47","CIVIL-ENG",0)))))))))))))))))))))))))))))))))))))</f>
        <v/>
      </c>
      <c r="G1749" s="90">
        <f>IF((LEFT(E1749,3))="063","Fall-2006",IF((LEFT(E1749,3))="071","Spring-2007",IF((LEFT(E1749,3))="072","Summer-2007",IF((LEFT(E1749,3))="073","Fall-2007",IF((LEFT(E1749,3))="081","Spring-2008",IF((LEFT(E1749,3))="082","Summer-2008",IF((LEFT(E1749,3))="083","Fall-2008",IF((LEFT(E1749,3))="091","Spring-2009",IF((LEFT(E1749,3))="092","Summer-2009",IF((LEFT(E1749,3))="093","Fall-2009",IF((LEFT(E1749,3))="101","Spring-2010",IF((LEFT(E1749,3))="102","Summer-2010",IF((LEFT(E1749,3))="103","Fall-2010",IF((LEFT(E1749,3))="111","Spring-2011",IF((LEFT(E1749,3))="112","Summer-2011",IF((LEFT(E1749,3))="113","Fall-2011",IF((LEFT(E1749,3))="121","Spring-2012",IF((LEFT(E1749,3))="122","Summer-2012",IF((LEFT(E1749,3))="123","Fall-2012",IF((LEFT(E1749,3))="131","Spring-2013",IF((LEFT(E1749,3))="132","Summer-2013",IF((LEFT(E1749,3))="133","Fall-2013",IF((LEFT(E1749,3))="141","Spring-2014",IF((LEFT(E1749,3))="142","Summer-2014",IF((LEFT(E1749,3))="143","Fall-2014",0)))))))))))))))))))))))))</f>
        <v/>
      </c>
      <c r="H1749" s="108" t="inlineStr">
        <is>
          <t>Summer-2014</t>
        </is>
      </c>
      <c r="I1749" s="108" t="inlineStr">
        <is>
          <t>-</t>
        </is>
      </c>
      <c r="J1749" s="108" t="inlineStr">
        <is>
          <t>Own Business</t>
        </is>
      </c>
      <c r="K1749" s="108" t="inlineStr">
        <is>
          <t>H#36, R#03, Dhanmondi, Dhaka-1205</t>
        </is>
      </c>
      <c r="L1749" s="108" t="inlineStr">
        <is>
          <t>H#36, R#03, Dhanmondi, Dhaka-1205</t>
        </is>
      </c>
      <c r="M1749" s="111" t="n">
        <v>1966166066</v>
      </c>
      <c r="N1749" s="55" t="inlineStr">
        <is>
          <t>kaosar15-1612@diu.edu.bd</t>
        </is>
      </c>
    </row>
    <row customHeight="1" ht="12.75" r="1750" s="161">
      <c r="A1750" s="84" t="n"/>
      <c r="B1750" s="85" t="n">
        <v>1753</v>
      </c>
      <c r="C1750" s="106" t="n"/>
      <c r="D1750" s="98" t="inlineStr">
        <is>
          <t>Md. Jahangir Alam</t>
        </is>
      </c>
      <c r="E1750" s="98" t="inlineStr">
        <is>
          <t>091-23-1423</t>
        </is>
      </c>
      <c r="F1750" s="49">
        <f>IF((MID(E1750,5,2))="10","ENG",IF((MID(E1750,5,2))="11","BBA",IF((MID(E1750,5,2))="12","MBA(E)",IF((MID(E1750,5,2))="14","MBA",IF((MID(E1750,5,2))="15","CSE",IF((MID(E1750,5,2))="16","CIS",IF((MID(E1750,5,2))="17","MS-MIS",IF((MID(E1750,5,2))="18","B.COM",IF((MID(E1750,5,2))="19","ETE",IF((MID(E1750,5,2))="20","CS",IF((MID(E1750,5,2))="21","MA-ENG(P)",IF((MID(E1750,5,2))="22","MA-ENG(F)",IF((MID(E1750,5,2))="23","TE",IF((MID(E1750,5,2))="24","JMC",IF((MID(E1750,5,2))="25","MS-CSE",IF((MID(E1750,5,2))="26","LLB(H)",IF((MID(E1750,5,2))="27","BRE",IF((MID(E1750,5,2))="28","MSS-JMC",IF((MID(E1750,5,2))="29","PHARMACY",IF((MID(E1750,5,2))="30","ESDM",IF((MID(E1750,5,2))="31","MS-ETE",IF((MID(E1750,5,2))="32","MS-TE",IF((MID(E1750,5,2))="33","EEE",IF((MID(E1750,5,2))="34","NFE",IF((MID(E1750,5,2))="35","SWE",IF((MID(E1750,5,2))="36","LLB(P)",IF((MID(E1750,5,2))="37","LLM(Pre)",IF((MID(E1750,5,2))="38","LLM(F)",IF((MID(E1750,5,2))="39","ICT",IF((MID(E1750,5,2))="40","MTCA",IF((MID(E1750,5,2))="41","MS-PH",IF((MID(E1750,5,2))="42","ARCH",IF((MID(E1750,5,2))="43","THM",IF((MID(E1750,5,2))="44","MS-SWE",IF((MID(E1750,5,2))="45","ENTRE",IF((MID(E1750,5,2))="46","M-PHARM",IF((MID(E1750,5,2))="47","CIVIL-ENG",0)))))))))))))))))))))))))))))))))))))</f>
        <v/>
      </c>
      <c r="G1750" s="90">
        <f>IF((LEFT(E1750,3))="063","Fall-2006",IF((LEFT(E1750,3))="071","Spring-2007",IF((LEFT(E1750,3))="072","Summer-2007",IF((LEFT(E1750,3))="073","Fall-2007",IF((LEFT(E1750,3))="081","Spring-2008",IF((LEFT(E1750,3))="082","Summer-2008",IF((LEFT(E1750,3))="083","Fall-2008",IF((LEFT(E1750,3))="091","Spring-2009",IF((LEFT(E1750,3))="092","Summer-2009",IF((LEFT(E1750,3))="093","Fall-2009",IF((LEFT(E1750,3))="101","Spring-2010",IF((LEFT(E1750,3))="102","Summer-2010",IF((LEFT(E1750,3))="103","Fall-2010",IF((LEFT(E1750,3))="111","Spring-2011",IF((LEFT(E1750,3))="112","Summer-2011",IF((LEFT(E1750,3))="113","Fall-2011",IF((LEFT(E1750,3))="121","Spring-2012",IF((LEFT(E1750,3))="122","Summer-2012",IF((LEFT(E1750,3))="123","Fall-2012",IF((LEFT(E1750,3))="131","Spring-2013",IF((LEFT(E1750,3))="132","Summer-2013",IF((LEFT(E1750,3))="133","Fall-2013",IF((LEFT(E1750,3))="141","Spring-2014",IF((LEFT(E1750,3))="142","Summer-2014",IF((LEFT(E1750,3))="143","Fall-2014",0)))))))))))))))))))))))))</f>
        <v/>
      </c>
      <c r="H1750" s="108" t="inlineStr">
        <is>
          <t>Summer-2014</t>
        </is>
      </c>
      <c r="I1750" s="108" t="inlineStr">
        <is>
          <t>At Ha- Meen Denim LTD</t>
        </is>
      </c>
      <c r="J1750" s="108" t="inlineStr">
        <is>
          <t>Production Officer</t>
        </is>
      </c>
      <c r="K1750" s="108" t="inlineStr">
        <is>
          <t>-</t>
        </is>
      </c>
      <c r="L1750" s="108" t="inlineStr">
        <is>
          <t>Saidpur, Nilpharmary</t>
        </is>
      </c>
      <c r="M1750" s="111" t="n">
        <v>1737589105</v>
      </c>
      <c r="N1750" s="108" t="inlineStr">
        <is>
          <t>mjalam23@gmail.com</t>
        </is>
      </c>
    </row>
    <row customHeight="1" ht="12.75" r="1751" s="161">
      <c r="A1751" s="84" t="n"/>
      <c r="B1751" s="85" t="n">
        <v>1754</v>
      </c>
      <c r="C1751" s="106" t="n"/>
      <c r="D1751" s="98" t="inlineStr">
        <is>
          <t>Alimul Shozib</t>
        </is>
      </c>
      <c r="E1751" s="98" t="inlineStr">
        <is>
          <t>063-10-310</t>
        </is>
      </c>
      <c r="F1751" s="49">
        <f>IF((MID(E1751,5,2))="10","ENG",IF((MID(E1751,5,2))="11","BBA",IF((MID(E1751,5,2))="12","MBA(E)",IF((MID(E1751,5,2))="14","MBA",IF((MID(E1751,5,2))="15","CSE",IF((MID(E1751,5,2))="16","CIS",IF((MID(E1751,5,2))="17","MS-MIS",IF((MID(E1751,5,2))="18","B.COM",IF((MID(E1751,5,2))="19","ETE",IF((MID(E1751,5,2))="20","CS",IF((MID(E1751,5,2))="21","MA-ENG(P)",IF((MID(E1751,5,2))="22","MA-ENG(F)",IF((MID(E1751,5,2))="23","TE",IF((MID(E1751,5,2))="24","JMC",IF((MID(E1751,5,2))="25","MS-CSE",IF((MID(E1751,5,2))="26","LLB(H)",IF((MID(E1751,5,2))="27","BRE",IF((MID(E1751,5,2))="28","MSS-JMC",IF((MID(E1751,5,2))="29","PHARMACY",IF((MID(E1751,5,2))="30","ESDM",IF((MID(E1751,5,2))="31","MS-ETE",IF((MID(E1751,5,2))="32","MS-TE",IF((MID(E1751,5,2))="33","EEE",IF((MID(E1751,5,2))="34","NFE",IF((MID(E1751,5,2))="35","SWE",IF((MID(E1751,5,2))="36","LLB(P)",IF((MID(E1751,5,2))="37","LLM(Pre)",IF((MID(E1751,5,2))="38","LLM(F)",IF((MID(E1751,5,2))="39","ICT",IF((MID(E1751,5,2))="40","MTCA",IF((MID(E1751,5,2))="41","MS-PH",IF((MID(E1751,5,2))="42","ARCH",IF((MID(E1751,5,2))="43","THM",IF((MID(E1751,5,2))="44","MS-SWE",IF((MID(E1751,5,2))="45","ENTRE",IF((MID(E1751,5,2))="46","M-PHARM",IF((MID(E1751,5,2))="47","CIVIL-ENG",0)))))))))))))))))))))))))))))))))))))</f>
        <v/>
      </c>
      <c r="G1751" s="90">
        <f>IF((LEFT(E1751,3))="063","Fall-2006",IF((LEFT(E1751,3))="071","Spring-2007",IF((LEFT(E1751,3))="072","Summer-2007",IF((LEFT(E1751,3))="073","Fall-2007",IF((LEFT(E1751,3))="081","Spring-2008",IF((LEFT(E1751,3))="082","Summer-2008",IF((LEFT(E1751,3))="083","Fall-2008",IF((LEFT(E1751,3))="091","Spring-2009",IF((LEFT(E1751,3))="092","Summer-2009",IF((LEFT(E1751,3))="093","Fall-2009",IF((LEFT(E1751,3))="101","Spring-2010",IF((LEFT(E1751,3))="102","Summer-2010",IF((LEFT(E1751,3))="103","Fall-2010",IF((LEFT(E1751,3))="111","Spring-2011",IF((LEFT(E1751,3))="112","Summer-2011",IF((LEFT(E1751,3))="113","Fall-2011",IF((LEFT(E1751,3))="121","Spring-2012",IF((LEFT(E1751,3))="122","Summer-2012",IF((LEFT(E1751,3))="123","Fall-2012",IF((LEFT(E1751,3))="131","Spring-2013",IF((LEFT(E1751,3))="132","Summer-2013",IF((LEFT(E1751,3))="133","Fall-2013",IF((LEFT(E1751,3))="141","Spring-2014",IF((LEFT(E1751,3))="142","Summer-2014",IF((LEFT(E1751,3))="143","Fall-2014",0)))))))))))))))))))))))))</f>
        <v/>
      </c>
      <c r="H1751" s="108" t="inlineStr">
        <is>
          <t>Summer-2014</t>
        </is>
      </c>
      <c r="I1751" s="108" t="inlineStr">
        <is>
          <t>Sacific A-1Sweets</t>
        </is>
      </c>
      <c r="J1751" s="108" t="inlineStr">
        <is>
          <t>Admin Officer</t>
        </is>
      </c>
      <c r="K1751" s="108" t="inlineStr">
        <is>
          <t>-</t>
        </is>
      </c>
      <c r="L1751" s="108" t="inlineStr">
        <is>
          <t>Baruipara, Mohaspur, jhimadhay</t>
        </is>
      </c>
      <c r="M1751" s="101" t="n">
        <v>1914611511</v>
      </c>
      <c r="N1751" s="55" t="inlineStr">
        <is>
          <t>alimulsazib@gmail.com</t>
        </is>
      </c>
    </row>
    <row customHeight="1" ht="12.75" r="1752" s="161">
      <c r="A1752" s="84" t="n"/>
      <c r="B1752" s="85" t="n">
        <v>1755</v>
      </c>
      <c r="C1752" s="106" t="n"/>
      <c r="D1752" s="98" t="inlineStr">
        <is>
          <t>Md Arifur Reza Aman</t>
        </is>
      </c>
      <c r="E1752" s="98" t="inlineStr">
        <is>
          <t>113-15-1511</t>
        </is>
      </c>
      <c r="F1752" s="49">
        <f>IF((MID(E1752,5,2))="10","ENG",IF((MID(E1752,5,2))="11","BBA",IF((MID(E1752,5,2))="12","MBA(E)",IF((MID(E1752,5,2))="14","MBA",IF((MID(E1752,5,2))="15","CSE",IF((MID(E1752,5,2))="16","CIS",IF((MID(E1752,5,2))="17","MS-MIS",IF((MID(E1752,5,2))="18","B.COM",IF((MID(E1752,5,2))="19","ETE",IF((MID(E1752,5,2))="20","CS",IF((MID(E1752,5,2))="21","MA-ENG(P)",IF((MID(E1752,5,2))="22","MA-ENG(F)",IF((MID(E1752,5,2))="23","TE",IF((MID(E1752,5,2))="24","JMC",IF((MID(E1752,5,2))="25","MS-CSE",IF((MID(E1752,5,2))="26","LLB(H)",IF((MID(E1752,5,2))="27","BRE",IF((MID(E1752,5,2))="28","MSS-JMC",IF((MID(E1752,5,2))="29","PHARMACY",IF((MID(E1752,5,2))="30","ESDM",IF((MID(E1752,5,2))="31","MS-ETE",IF((MID(E1752,5,2))="32","MS-TE",IF((MID(E1752,5,2))="33","EEE",IF((MID(E1752,5,2))="34","NFE",IF((MID(E1752,5,2))="35","SWE",IF((MID(E1752,5,2))="36","LLB(P)",IF((MID(E1752,5,2))="37","LLM(Pre)",IF((MID(E1752,5,2))="38","LLM(F)",IF((MID(E1752,5,2))="39","ICT",IF((MID(E1752,5,2))="40","MTCA",IF((MID(E1752,5,2))="41","MS-PH",IF((MID(E1752,5,2))="42","ARCH",IF((MID(E1752,5,2))="43","THM",IF((MID(E1752,5,2))="44","MS-SWE",IF((MID(E1752,5,2))="45","ENTRE",IF((MID(E1752,5,2))="46","M-PHARM",IF((MID(E1752,5,2))="47","CIVIL-ENG",0)))))))))))))))))))))))))))))))))))))</f>
        <v/>
      </c>
      <c r="G1752" s="90">
        <f>IF((LEFT(E1752,3))="063","Fall-2006",IF((LEFT(E1752,3))="071","Spring-2007",IF((LEFT(E1752,3))="072","Summer-2007",IF((LEFT(E1752,3))="073","Fall-2007",IF((LEFT(E1752,3))="081","Spring-2008",IF((LEFT(E1752,3))="082","Summer-2008",IF((LEFT(E1752,3))="083","Fall-2008",IF((LEFT(E1752,3))="091","Spring-2009",IF((LEFT(E1752,3))="092","Summer-2009",IF((LEFT(E1752,3))="093","Fall-2009",IF((LEFT(E1752,3))="101","Spring-2010",IF((LEFT(E1752,3))="102","Summer-2010",IF((LEFT(E1752,3))="103","Fall-2010",IF((LEFT(E1752,3))="111","Spring-2011",IF((LEFT(E1752,3))="112","Summer-2011",IF((LEFT(E1752,3))="113","Fall-2011",IF((LEFT(E1752,3))="121","Spring-2012",IF((LEFT(E1752,3))="122","Summer-2012",IF((LEFT(E1752,3))="123","Fall-2012",IF((LEFT(E1752,3))="131","Spring-2013",IF((LEFT(E1752,3))="132","Summer-2013",IF((LEFT(E1752,3))="133","Fall-2013",IF((LEFT(E1752,3))="141","Spring-2014",IF((LEFT(E1752,3))="142","Summer-2014",IF((LEFT(E1752,3))="143","Fall-2014",0)))))))))))))))))))))))))</f>
        <v/>
      </c>
      <c r="H1752" s="108" t="inlineStr">
        <is>
          <t>Fall-2014</t>
        </is>
      </c>
      <c r="I1752" s="108" t="inlineStr">
        <is>
          <t>Technoligy</t>
        </is>
      </c>
      <c r="J1752" s="108" t="inlineStr">
        <is>
          <t>Sr. Execotive</t>
        </is>
      </c>
      <c r="K1752" s="108" t="inlineStr">
        <is>
          <t>Akhi Amin Villa, Betagi High School Road Betagi, Bargona</t>
        </is>
      </c>
      <c r="L1752" s="108" t="inlineStr">
        <is>
          <t>Akhi Amin Villa, Betagi High School Road Betagi, Bargona</t>
        </is>
      </c>
      <c r="M1752" s="101" t="n">
        <v>1717654380</v>
      </c>
      <c r="N1752" s="103" t="inlineStr">
        <is>
          <t>a.aman31@yahoo.com</t>
        </is>
      </c>
    </row>
    <row customHeight="1" ht="12.75" r="1753" s="161">
      <c r="A1753" s="84" t="n"/>
      <c r="B1753" s="85" t="n">
        <v>1756</v>
      </c>
      <c r="C1753" s="106" t="n"/>
      <c r="D1753" s="98" t="inlineStr">
        <is>
          <t>Sree Noruttom Roy</t>
        </is>
      </c>
      <c r="E1753" s="98" t="inlineStr">
        <is>
          <t>111-15-1315</t>
        </is>
      </c>
      <c r="F1753" s="49">
        <f>IF((MID(E1753,5,2))="10","ENG",IF((MID(E1753,5,2))="11","BBA",IF((MID(E1753,5,2))="12","MBA(E)",IF((MID(E1753,5,2))="14","MBA",IF((MID(E1753,5,2))="15","CSE",IF((MID(E1753,5,2))="16","CIS",IF((MID(E1753,5,2))="17","MS-MIS",IF((MID(E1753,5,2))="18","B.COM",IF((MID(E1753,5,2))="19","ETE",IF((MID(E1753,5,2))="20","CS",IF((MID(E1753,5,2))="21","MA-ENG(P)",IF((MID(E1753,5,2))="22","MA-ENG(F)",IF((MID(E1753,5,2))="23","TE",IF((MID(E1753,5,2))="24","JMC",IF((MID(E1753,5,2))="25","MS-CSE",IF((MID(E1753,5,2))="26","LLB(H)",IF((MID(E1753,5,2))="27","BRE",IF((MID(E1753,5,2))="28","MSS-JMC",IF((MID(E1753,5,2))="29","PHARMACY",IF((MID(E1753,5,2))="30","ESDM",IF((MID(E1753,5,2))="31","MS-ETE",IF((MID(E1753,5,2))="32","MS-TE",IF((MID(E1753,5,2))="33","EEE",IF((MID(E1753,5,2))="34","NFE",IF((MID(E1753,5,2))="35","SWE",IF((MID(E1753,5,2))="36","LLB(P)",IF((MID(E1753,5,2))="37","LLM(Pre)",IF((MID(E1753,5,2))="38","LLM(F)",IF((MID(E1753,5,2))="39","ICT",IF((MID(E1753,5,2))="40","MTCA",IF((MID(E1753,5,2))="41","MS-PH",IF((MID(E1753,5,2))="42","ARCH",IF((MID(E1753,5,2))="43","THM",IF((MID(E1753,5,2))="44","MS-SWE",IF((MID(E1753,5,2))="45","ENTRE",IF((MID(E1753,5,2))="46","M-PHARM",IF((MID(E1753,5,2))="47","CIVIL-ENG",0)))))))))))))))))))))))))))))))))))))</f>
        <v/>
      </c>
      <c r="G1753" s="90">
        <f>IF((LEFT(E1753,3))="063","Fall-2006",IF((LEFT(E1753,3))="071","Spring-2007",IF((LEFT(E1753,3))="072","Summer-2007",IF((LEFT(E1753,3))="073","Fall-2007",IF((LEFT(E1753,3))="081","Spring-2008",IF((LEFT(E1753,3))="082","Summer-2008",IF((LEFT(E1753,3))="083","Fall-2008",IF((LEFT(E1753,3))="091","Spring-2009",IF((LEFT(E1753,3))="092","Summer-2009",IF((LEFT(E1753,3))="093","Fall-2009",IF((LEFT(E1753,3))="101","Spring-2010",IF((LEFT(E1753,3))="102","Summer-2010",IF((LEFT(E1753,3))="103","Fall-2010",IF((LEFT(E1753,3))="111","Spring-2011",IF((LEFT(E1753,3))="112","Summer-2011",IF((LEFT(E1753,3))="113","Fall-2011",IF((LEFT(E1753,3))="121","Spring-2012",IF((LEFT(E1753,3))="122","Summer-2012",IF((LEFT(E1753,3))="123","Fall-2012",IF((LEFT(E1753,3))="131","Spring-2013",IF((LEFT(E1753,3))="132","Summer-2013",IF((LEFT(E1753,3))="133","Fall-2013",IF((LEFT(E1753,3))="141","Spring-2014",IF((LEFT(E1753,3))="142","Summer-2014",IF((LEFT(E1753,3))="143","Fall-2014",0)))))))))))))))))))))))))</f>
        <v/>
      </c>
      <c r="H1753" s="108" t="inlineStr">
        <is>
          <t>Fall-2014</t>
        </is>
      </c>
      <c r="I1753" s="108" t="inlineStr">
        <is>
          <t>-</t>
        </is>
      </c>
      <c r="J1753" s="108" t="inlineStr">
        <is>
          <t>-</t>
        </is>
      </c>
      <c r="K1753" s="108" t="inlineStr">
        <is>
          <t>Vill&amp;Post-Kellabari, Police Station, Kishoreganj, Dis-Nilphamari</t>
        </is>
      </c>
      <c r="L1753" s="108" t="inlineStr">
        <is>
          <t>Vill&amp;Post-Kellabari, Police Station, Kishoreganj, Dis-Nilphamari</t>
        </is>
      </c>
      <c r="M1753" s="111" t="n">
        <v>1713780697</v>
      </c>
      <c r="N1753" s="55" t="inlineStr">
        <is>
          <t>noruttomroy@gmail.com</t>
        </is>
      </c>
    </row>
    <row customHeight="1" ht="12.75" r="1754" s="161">
      <c r="A1754" s="84" t="n"/>
      <c r="B1754" s="85" t="n">
        <v>1757</v>
      </c>
      <c r="C1754" s="106" t="n"/>
      <c r="D1754" s="98" t="inlineStr">
        <is>
          <t>Md. Asif Ahmed</t>
        </is>
      </c>
      <c r="E1754" s="98" t="inlineStr">
        <is>
          <t>111-26-170</t>
        </is>
      </c>
      <c r="F1754" s="49">
        <f>IF((MID(E1754,5,2))="10","ENG",IF((MID(E1754,5,2))="11","BBA",IF((MID(E1754,5,2))="12","MBA(E)",IF((MID(E1754,5,2))="14","MBA",IF((MID(E1754,5,2))="15","CSE",IF((MID(E1754,5,2))="16","CIS",IF((MID(E1754,5,2))="17","MS-MIS",IF((MID(E1754,5,2))="18","B.COM",IF((MID(E1754,5,2))="19","ETE",IF((MID(E1754,5,2))="20","CS",IF((MID(E1754,5,2))="21","MA-ENG(P)",IF((MID(E1754,5,2))="22","MA-ENG(F)",IF((MID(E1754,5,2))="23","TE",IF((MID(E1754,5,2))="24","JMC",IF((MID(E1754,5,2))="25","MS-CSE",IF((MID(E1754,5,2))="26","LLB(H)",IF((MID(E1754,5,2))="27","BRE",IF((MID(E1754,5,2))="28","MSS-JMC",IF((MID(E1754,5,2))="29","PHARMACY",IF((MID(E1754,5,2))="30","ESDM",IF((MID(E1754,5,2))="31","MS-ETE",IF((MID(E1754,5,2))="32","MS-TE",IF((MID(E1754,5,2))="33","EEE",IF((MID(E1754,5,2))="34","NFE",IF((MID(E1754,5,2))="35","SWE",IF((MID(E1754,5,2))="36","LLB(P)",IF((MID(E1754,5,2))="37","LLM(Pre)",IF((MID(E1754,5,2))="38","LLM(F)",IF((MID(E1754,5,2))="39","ICT",IF((MID(E1754,5,2))="40","MTCA",IF((MID(E1754,5,2))="41","MS-PH",IF((MID(E1754,5,2))="42","ARCH",IF((MID(E1754,5,2))="43","THM",IF((MID(E1754,5,2))="44","MS-SWE",IF((MID(E1754,5,2))="45","ENTRE",IF((MID(E1754,5,2))="46","M-PHARM",IF((MID(E1754,5,2))="47","CIVIL-ENG",0)))))))))))))))))))))))))))))))))))))</f>
        <v/>
      </c>
      <c r="G1754" s="90">
        <f>IF((LEFT(E1754,3))="063","Fall-2006",IF((LEFT(E1754,3))="071","Spring-2007",IF((LEFT(E1754,3))="072","Summer-2007",IF((LEFT(E1754,3))="073","Fall-2007",IF((LEFT(E1754,3))="081","Spring-2008",IF((LEFT(E1754,3))="082","Summer-2008",IF((LEFT(E1754,3))="083","Fall-2008",IF((LEFT(E1754,3))="091","Spring-2009",IF((LEFT(E1754,3))="092","Summer-2009",IF((LEFT(E1754,3))="093","Fall-2009",IF((LEFT(E1754,3))="101","Spring-2010",IF((LEFT(E1754,3))="102","Summer-2010",IF((LEFT(E1754,3))="103","Fall-2010",IF((LEFT(E1754,3))="111","Spring-2011",IF((LEFT(E1754,3))="112","Summer-2011",IF((LEFT(E1754,3))="113","Fall-2011",IF((LEFT(E1754,3))="121","Spring-2012",IF((LEFT(E1754,3))="122","Summer-2012",IF((LEFT(E1754,3))="123","Fall-2012",IF((LEFT(E1754,3))="131","Spring-2013",IF((LEFT(E1754,3))="132","Summer-2013",IF((LEFT(E1754,3))="133","Fall-2013",IF((LEFT(E1754,3))="141","Spring-2014",IF((LEFT(E1754,3))="142","Summer-2014",IF((LEFT(E1754,3))="143","Fall-2014",0)))))))))))))))))))))))))</f>
        <v/>
      </c>
      <c r="H1754" s="108" t="inlineStr">
        <is>
          <t>Fall-2014</t>
        </is>
      </c>
      <c r="I1754" s="108" t="inlineStr">
        <is>
          <t>-</t>
        </is>
      </c>
      <c r="J1754" s="108" t="inlineStr">
        <is>
          <t>-</t>
        </is>
      </c>
      <c r="K1754" s="108" t="inlineStr">
        <is>
          <t>Vill-Borochara, Post-Laxipur Kulenchan, Kishongonj</t>
        </is>
      </c>
      <c r="L1754" s="108" t="inlineStr">
        <is>
          <t>Vill-Borochara, Post-Laxipur Kulenchan, Kishongonj</t>
        </is>
      </c>
      <c r="M1754" s="101" t="n">
        <v>1754069874</v>
      </c>
      <c r="N1754" s="90" t="inlineStr">
        <is>
          <t>asif26-170@diu.edu.bd</t>
        </is>
      </c>
    </row>
    <row customHeight="1" ht="12.75" r="1755" s="161">
      <c r="A1755" s="84" t="n"/>
      <c r="B1755" s="85" t="n">
        <v>1758</v>
      </c>
      <c r="C1755" s="106" t="n"/>
      <c r="D1755" s="98" t="inlineStr">
        <is>
          <t>Afroza Sarker</t>
        </is>
      </c>
      <c r="E1755" s="98" t="inlineStr">
        <is>
          <t>103-26-134</t>
        </is>
      </c>
      <c r="F1755" s="49">
        <f>IF((MID(E1755,5,2))="10","ENG",IF((MID(E1755,5,2))="11","BBA",IF((MID(E1755,5,2))="12","MBA(E)",IF((MID(E1755,5,2))="14","MBA",IF((MID(E1755,5,2))="15","CSE",IF((MID(E1755,5,2))="16","CIS",IF((MID(E1755,5,2))="17","MS-MIS",IF((MID(E1755,5,2))="18","B.COM",IF((MID(E1755,5,2))="19","ETE",IF((MID(E1755,5,2))="20","CS",IF((MID(E1755,5,2))="21","MA-ENG(P)",IF((MID(E1755,5,2))="22","MA-ENG(F)",IF((MID(E1755,5,2))="23","TE",IF((MID(E1755,5,2))="24","JMC",IF((MID(E1755,5,2))="25","MS-CSE",IF((MID(E1755,5,2))="26","LLB(H)",IF((MID(E1755,5,2))="27","BRE",IF((MID(E1755,5,2))="28","MSS-JMC",IF((MID(E1755,5,2))="29","PHARMACY",IF((MID(E1755,5,2))="30","ESDM",IF((MID(E1755,5,2))="31","MS-ETE",IF((MID(E1755,5,2))="32","MS-TE",IF((MID(E1755,5,2))="33","EEE",IF((MID(E1755,5,2))="34","NFE",IF((MID(E1755,5,2))="35","SWE",IF((MID(E1755,5,2))="36","LLB(P)",IF((MID(E1755,5,2))="37","LLM(Pre)",IF((MID(E1755,5,2))="38","LLM(F)",IF((MID(E1755,5,2))="39","ICT",IF((MID(E1755,5,2))="40","MTCA",IF((MID(E1755,5,2))="41","MS-PH",IF((MID(E1755,5,2))="42","ARCH",IF((MID(E1755,5,2))="43","THM",IF((MID(E1755,5,2))="44","MS-SWE",IF((MID(E1755,5,2))="45","ENTRE",IF((MID(E1755,5,2))="46","M-PHARM",IF((MID(E1755,5,2))="47","CIVIL-ENG",0)))))))))))))))))))))))))))))))))))))</f>
        <v/>
      </c>
      <c r="G1755" s="90">
        <f>IF((LEFT(E1755,3))="063","Fall-2006",IF((LEFT(E1755,3))="071","Spring-2007",IF((LEFT(E1755,3))="072","Summer-2007",IF((LEFT(E1755,3))="073","Fall-2007",IF((LEFT(E1755,3))="081","Spring-2008",IF((LEFT(E1755,3))="082","Summer-2008",IF((LEFT(E1755,3))="083","Fall-2008",IF((LEFT(E1755,3))="091","Spring-2009",IF((LEFT(E1755,3))="092","Summer-2009",IF((LEFT(E1755,3))="093","Fall-2009",IF((LEFT(E1755,3))="101","Spring-2010",IF((LEFT(E1755,3))="102","Summer-2010",IF((LEFT(E1755,3))="103","Fall-2010",IF((LEFT(E1755,3))="111","Spring-2011",IF((LEFT(E1755,3))="112","Summer-2011",IF((LEFT(E1755,3))="113","Fall-2011",IF((LEFT(E1755,3))="121","Spring-2012",IF((LEFT(E1755,3))="122","Summer-2012",IF((LEFT(E1755,3))="123","Fall-2012",IF((LEFT(E1755,3))="131","Spring-2013",IF((LEFT(E1755,3))="132","Summer-2013",IF((LEFT(E1755,3))="133","Fall-2013",IF((LEFT(E1755,3))="141","Spring-2014",IF((LEFT(E1755,3))="142","Summer-2014",IF((LEFT(E1755,3))="143","Fall-2014",0)))))))))))))))))))))))))</f>
        <v/>
      </c>
      <c r="H1755" s="108" t="inlineStr">
        <is>
          <t>Summer-2014</t>
        </is>
      </c>
      <c r="I1755" s="108" t="inlineStr">
        <is>
          <t>-</t>
        </is>
      </c>
      <c r="J1755" s="108" t="inlineStr">
        <is>
          <t>-</t>
        </is>
      </c>
      <c r="K1755" s="108" t="inlineStr">
        <is>
          <t>Vill-Bonomala, P.O-Islampur, P.S-Tongi Zil-Gazipur</t>
        </is>
      </c>
      <c r="L1755" s="108" t="inlineStr">
        <is>
          <t>Vill-Bonomala, P.O-Islampur, P.S-Tongi Zil-Gazipur</t>
        </is>
      </c>
      <c r="M1755" s="111" t="n">
        <v>1629526675</v>
      </c>
      <c r="N1755" s="55" t="inlineStr">
        <is>
          <t>sarker_134@diu.edu.bd</t>
        </is>
      </c>
    </row>
    <row customHeight="1" ht="12.75" r="1756" s="161">
      <c r="A1756" s="84" t="n"/>
      <c r="B1756" s="85" t="n">
        <v>1759</v>
      </c>
      <c r="C1756" s="106" t="n"/>
      <c r="D1756" s="98" t="inlineStr">
        <is>
          <t>Nur Mohammad</t>
        </is>
      </c>
      <c r="E1756" s="98" t="inlineStr">
        <is>
          <t>083-15-702</t>
        </is>
      </c>
      <c r="F1756" s="49">
        <f>IF((MID(E1756,5,2))="10","ENG",IF((MID(E1756,5,2))="11","BBA",IF((MID(E1756,5,2))="12","MBA(E)",IF((MID(E1756,5,2))="14","MBA",IF((MID(E1756,5,2))="15","CSE",IF((MID(E1756,5,2))="16","CIS",IF((MID(E1756,5,2))="17","MS-MIS",IF((MID(E1756,5,2))="18","B.COM",IF((MID(E1756,5,2))="19","ETE",IF((MID(E1756,5,2))="20","CS",IF((MID(E1756,5,2))="21","MA-ENG(P)",IF((MID(E1756,5,2))="22","MA-ENG(F)",IF((MID(E1756,5,2))="23","TE",IF((MID(E1756,5,2))="24","JMC",IF((MID(E1756,5,2))="25","MS-CSE",IF((MID(E1756,5,2))="26","LLB(H)",IF((MID(E1756,5,2))="27","BRE",IF((MID(E1756,5,2))="28","MSS-JMC",IF((MID(E1756,5,2))="29","PHARMACY",IF((MID(E1756,5,2))="30","ESDM",IF((MID(E1756,5,2))="31","MS-ETE",IF((MID(E1756,5,2))="32","MS-TE",IF((MID(E1756,5,2))="33","EEE",IF((MID(E1756,5,2))="34","NFE",IF((MID(E1756,5,2))="35","SWE",IF((MID(E1756,5,2))="36","LLB(P)",IF((MID(E1756,5,2))="37","LLM(Pre)",IF((MID(E1756,5,2))="38","LLM(F)",IF((MID(E1756,5,2))="39","ICT",IF((MID(E1756,5,2))="40","MTCA",IF((MID(E1756,5,2))="41","MS-PH",IF((MID(E1756,5,2))="42","ARCH",IF((MID(E1756,5,2))="43","THM",IF((MID(E1756,5,2))="44","MS-SWE",IF((MID(E1756,5,2))="45","ENTRE",IF((MID(E1756,5,2))="46","M-PHARM",IF((MID(E1756,5,2))="47","CIVIL-ENG",0)))))))))))))))))))))))))))))))))))))</f>
        <v/>
      </c>
      <c r="G1756" s="90">
        <f>IF((LEFT(E1756,3))="063","Fall-2006",IF((LEFT(E1756,3))="071","Spring-2007",IF((LEFT(E1756,3))="072","Summer-2007",IF((LEFT(E1756,3))="073","Fall-2007",IF((LEFT(E1756,3))="081","Spring-2008",IF((LEFT(E1756,3))="082","Summer-2008",IF((LEFT(E1756,3))="083","Fall-2008",IF((LEFT(E1756,3))="091","Spring-2009",IF((LEFT(E1756,3))="092","Summer-2009",IF((LEFT(E1756,3))="093","Fall-2009",IF((LEFT(E1756,3))="101","Spring-2010",IF((LEFT(E1756,3))="102","Summer-2010",IF((LEFT(E1756,3))="103","Fall-2010",IF((LEFT(E1756,3))="111","Spring-2011",IF((LEFT(E1756,3))="112","Summer-2011",IF((LEFT(E1756,3))="113","Fall-2011",IF((LEFT(E1756,3))="121","Spring-2012",IF((LEFT(E1756,3))="122","Summer-2012",IF((LEFT(E1756,3))="123","Fall-2012",IF((LEFT(E1756,3))="131","Spring-2013",IF((LEFT(E1756,3))="132","Summer-2013",IF((LEFT(E1756,3))="133","Fall-2013",IF((LEFT(E1756,3))="141","Spring-2014",IF((LEFT(E1756,3))="142","Summer-2014",IF((LEFT(E1756,3))="143","Fall-2014",0)))))))))))))))))))))))))</f>
        <v/>
      </c>
      <c r="H1756" s="108" t="inlineStr">
        <is>
          <t>Fall-2014</t>
        </is>
      </c>
      <c r="I1756" s="108" t="inlineStr">
        <is>
          <t>-</t>
        </is>
      </c>
      <c r="J1756" s="108" t="inlineStr">
        <is>
          <t>-</t>
        </is>
      </c>
      <c r="K1756" s="108" t="inlineStr">
        <is>
          <t>Hirajheel, Sanarpur, Siddhirgoang, Narayangonj</t>
        </is>
      </c>
      <c r="L1756" s="108" t="inlineStr">
        <is>
          <t>Vill-Shyedpur, P.O-Shyedpur, P.S-Hajigonj, Dis-Chandpur</t>
        </is>
      </c>
      <c r="M1756" s="111" t="n">
        <v>1670057089</v>
      </c>
      <c r="N1756" s="108" t="inlineStr">
        <is>
          <t>nisiral.diu@gmail.com</t>
        </is>
      </c>
    </row>
    <row customHeight="1" ht="12.75" r="1757" s="161">
      <c r="A1757" s="84" t="n"/>
      <c r="B1757" s="85" t="n">
        <v>1760</v>
      </c>
      <c r="C1757" s="106" t="n"/>
      <c r="D1757" s="98" t="inlineStr">
        <is>
          <t>Md. Ruhul Amin</t>
        </is>
      </c>
      <c r="E1757" s="98" t="inlineStr">
        <is>
          <t>093-11-1212</t>
        </is>
      </c>
      <c r="F1757" s="49">
        <f>IF((MID(E1757,5,2))="10","ENG",IF((MID(E1757,5,2))="11","BBA",IF((MID(E1757,5,2))="12","MBA(E)",IF((MID(E1757,5,2))="14","MBA",IF((MID(E1757,5,2))="15","CSE",IF((MID(E1757,5,2))="16","CIS",IF((MID(E1757,5,2))="17","MS-MIS",IF((MID(E1757,5,2))="18","B.COM",IF((MID(E1757,5,2))="19","ETE",IF((MID(E1757,5,2))="20","CS",IF((MID(E1757,5,2))="21","MA-ENG(P)",IF((MID(E1757,5,2))="22","MA-ENG(F)",IF((MID(E1757,5,2))="23","TE",IF((MID(E1757,5,2))="24","JMC",IF((MID(E1757,5,2))="25","MS-CSE",IF((MID(E1757,5,2))="26","LLB(H)",IF((MID(E1757,5,2))="27","BRE",IF((MID(E1757,5,2))="28","MSS-JMC",IF((MID(E1757,5,2))="29","PHARMACY",IF((MID(E1757,5,2))="30","ESDM",IF((MID(E1757,5,2))="31","MS-ETE",IF((MID(E1757,5,2))="32","MS-TE",IF((MID(E1757,5,2))="33","EEE",IF((MID(E1757,5,2))="34","NFE",IF((MID(E1757,5,2))="35","SWE",IF((MID(E1757,5,2))="36","LLB(P)",IF((MID(E1757,5,2))="37","LLM(Pre)",IF((MID(E1757,5,2))="38","LLM(F)",IF((MID(E1757,5,2))="39","ICT",IF((MID(E1757,5,2))="40","MTCA",IF((MID(E1757,5,2))="41","MS-PH",IF((MID(E1757,5,2))="42","ARCH",IF((MID(E1757,5,2))="43","THM",IF((MID(E1757,5,2))="44","MS-SWE",IF((MID(E1757,5,2))="45","ENTRE",IF((MID(E1757,5,2))="46","M-PHARM",IF((MID(E1757,5,2))="47","CIVIL-ENG",0)))))))))))))))))))))))))))))))))))))</f>
        <v/>
      </c>
      <c r="G1757" s="90">
        <f>IF((LEFT(E1757,3))="063","Fall-2006",IF((LEFT(E1757,3))="071","Spring-2007",IF((LEFT(E1757,3))="072","Summer-2007",IF((LEFT(E1757,3))="073","Fall-2007",IF((LEFT(E1757,3))="081","Spring-2008",IF((LEFT(E1757,3))="082","Summer-2008",IF((LEFT(E1757,3))="083","Fall-2008",IF((LEFT(E1757,3))="091","Spring-2009",IF((LEFT(E1757,3))="092","Summer-2009",IF((LEFT(E1757,3))="093","Fall-2009",IF((LEFT(E1757,3))="101","Spring-2010",IF((LEFT(E1757,3))="102","Summer-2010",IF((LEFT(E1757,3))="103","Fall-2010",IF((LEFT(E1757,3))="111","Spring-2011",IF((LEFT(E1757,3))="112","Summer-2011",IF((LEFT(E1757,3))="113","Fall-2011",IF((LEFT(E1757,3))="121","Spring-2012",IF((LEFT(E1757,3))="122","Summer-2012",IF((LEFT(E1757,3))="123","Fall-2012",IF((LEFT(E1757,3))="131","Spring-2013",IF((LEFT(E1757,3))="132","Summer-2013",IF((LEFT(E1757,3))="133","Fall-2013",IF((LEFT(E1757,3))="141","Spring-2014",IF((LEFT(E1757,3))="142","Summer-2014",IF((LEFT(E1757,3))="143","Fall-2014",0)))))))))))))))))))))))))</f>
        <v/>
      </c>
      <c r="H1757" s="108" t="inlineStr">
        <is>
          <t>Fall-2014</t>
        </is>
      </c>
      <c r="I1757" s="108" t="inlineStr">
        <is>
          <t>-</t>
        </is>
      </c>
      <c r="J1757" s="108" t="inlineStr">
        <is>
          <t>-</t>
        </is>
      </c>
      <c r="K1757" s="108" t="inlineStr">
        <is>
          <t>30/15(5th Floor), Tajmohol Road, Mohammadpur, Dhaka-1207</t>
        </is>
      </c>
      <c r="L1757" s="108" t="inlineStr">
        <is>
          <t>Vill-Khamar Para, Post-Khamarpara Bazar, Thana-Sreepur, Dis-Magura</t>
        </is>
      </c>
      <c r="M1757" s="101" t="n">
        <v>1718855985</v>
      </c>
      <c r="N1757" s="55" t="inlineStr">
        <is>
          <t>ruhulamin_1212@diu.edu.bd</t>
        </is>
      </c>
    </row>
    <row customHeight="1" ht="12.75" r="1758" s="161">
      <c r="A1758" s="84" t="n"/>
      <c r="B1758" s="85" t="n">
        <v>1761</v>
      </c>
      <c r="C1758" s="106" t="n"/>
      <c r="D1758" s="98" t="inlineStr">
        <is>
          <t>Nusrat Marzia</t>
        </is>
      </c>
      <c r="E1758" s="98" t="inlineStr">
        <is>
          <t>043-18-559</t>
        </is>
      </c>
      <c r="F1758" s="110">
        <f>IF((MID(E1758,5,2))="10","ENG",IF((MID(E1758,5,2))="11","BBA",IF((MID(E1758,5,2))="12","MBA(E)",IF((MID(E1758,5,2))="14","MBA",IF((MID(E1758,5,2))="15","CSE",IF((MID(E1758,5,2))="16","CIS",IF((MID(E1758,5,2))="17","MS-MIS",IF((MID(E1758,5,2))="18","B.COM",IF((MID(E1758,5,2))="19","ETE",IF((MID(E1758,5,2))="20","CS",IF((MID(E1758,5,2))="21","MA-ENG(P)",IF((MID(E1758,5,2))="22","MA-ENG(F)",IF((MID(E1758,5,2))="23","TE",IF((MID(E1758,5,2))="24","JMC",IF((MID(E1758,5,2))="25","MS-CSE",IF((MID(E1758,5,2))="26","LLB(H)",IF((MID(E1758,5,2))="27","BRE",IF((MID(E1758,5,2))="28","MSS-JMC",IF((MID(E1758,5,2))="29","PHARMACY",IF((MID(E1758,5,2))="30","ESDM",IF((MID(E1758,5,2))="31","MS-ETE",IF((MID(E1758,5,2))="32","MS-TE",IF((MID(E1758,5,2))="33","EEE",IF((MID(E1758,5,2))="34","NFE",IF((MID(E1758,5,2))="35","SWE",IF((MID(E1758,5,2))="36","LLB(P)",IF((MID(E1758,5,2))="37","LLM(Pre)",IF((MID(E1758,5,2))="38","LLM(F)",IF((MID(E1758,5,2))="39","ICT",IF((MID(E1758,5,2))="40","MTCA",IF((MID(E1758,5,2))="41","MS-PH",IF((MID(E1758,5,2))="42","ARCH",IF((MID(E1758,5,2))="43","THM",IF((MID(E1758,5,2))="44","MS-SWE",IF((MID(E1758,5,2))="45","ENTRE",IF((MID(E1758,5,2))="46","M-PHARM",IF((MID(E1758,5,2))="47","CIVIL-ENG",0)))))))))))))))))))))))))))))))))))))</f>
        <v/>
      </c>
      <c r="G1758" s="90">
        <f>IF((LEFT(E1758,3))="063","Fall-2006",IF((LEFT(E1758,3))="071","Spring-2007",IF((LEFT(E1758,3))="072","Summer-2007",IF((LEFT(E1758,3))="073","Fall-2007",IF((LEFT(E1758,3))="081","Spring-2008",IF((LEFT(E1758,3))="082","Summer-2008",IF((LEFT(E1758,3))="083","Fall-2008",IF((LEFT(E1758,3))="091","Spring-2009",IF((LEFT(E1758,3))="092","Summer-2009",IF((LEFT(E1758,3))="093","Fall-2009",IF((LEFT(E1758,3))="101","Spring-2010",IF((LEFT(E1758,3))="102","Summer-2010",IF((LEFT(E1758,3))="103","Fall-2010",IF((LEFT(E1758,3))="111","Spring-2011",IF((LEFT(E1758,3))="112","Summer-2011",IF((LEFT(E1758,3))="113","Fall-2011",IF((LEFT(E1758,3))="121","Spring-2012",IF((LEFT(E1758,3))="122","Summer-2012",IF((LEFT(E1758,3))="123","Fall-2012",IF((LEFT(E1758,3))="131","Spring-2013",IF((LEFT(E1758,3))="132","Summer-2013",IF((LEFT(E1758,3))="133","Fall-2013",IF((LEFT(E1758,3))="141","Spring-2014",IF((LEFT(E1758,3))="142","Summer-2014",IF((LEFT(E1758,3))="143","Fall-2014",0)))))))))))))))))))))))))</f>
        <v/>
      </c>
      <c r="H1758" s="108" t="inlineStr">
        <is>
          <t>-</t>
        </is>
      </c>
      <c r="I1758" s="108" t="inlineStr">
        <is>
          <t>-</t>
        </is>
      </c>
      <c r="J1758" s="108" t="inlineStr">
        <is>
          <t>-</t>
        </is>
      </c>
      <c r="K1758" s="108" t="inlineStr">
        <is>
          <t>42/2, the prantor, Flat-A6, Indira Road, Dhaka</t>
        </is>
      </c>
      <c r="L1758" s="108" t="inlineStr">
        <is>
          <t>42/2, the prantor, Flat-A6, Indira Road, Dhaka</t>
        </is>
      </c>
      <c r="M1758" s="111" t="n">
        <v>1672371797</v>
      </c>
      <c r="N1758" s="90" t="inlineStr">
        <is>
          <t>nusrat_559@diu.edu.bd</t>
        </is>
      </c>
    </row>
    <row customHeight="1" ht="12.75" r="1759" s="161">
      <c r="A1759" s="84" t="n"/>
      <c r="B1759" s="85" t="n">
        <v>1762</v>
      </c>
      <c r="C1759" s="106" t="n"/>
      <c r="D1759" s="98" t="inlineStr">
        <is>
          <t>Bulbul Ahmmed</t>
        </is>
      </c>
      <c r="E1759" s="98" t="inlineStr">
        <is>
          <t>112-23-2579</t>
        </is>
      </c>
      <c r="F1759" s="49">
        <f>IF((MID(E1759,5,2))="10","ENG",IF((MID(E1759,5,2))="11","BBA",IF((MID(E1759,5,2))="12","MBA(E)",IF((MID(E1759,5,2))="14","MBA",IF((MID(E1759,5,2))="15","CSE",IF((MID(E1759,5,2))="16","CIS",IF((MID(E1759,5,2))="17","MS-MIS",IF((MID(E1759,5,2))="18","B.COM",IF((MID(E1759,5,2))="19","ETE",IF((MID(E1759,5,2))="20","CS",IF((MID(E1759,5,2))="21","MA-ENG(P)",IF((MID(E1759,5,2))="22","MA-ENG(F)",IF((MID(E1759,5,2))="23","TE",IF((MID(E1759,5,2))="24","JMC",IF((MID(E1759,5,2))="25","MS-CSE",IF((MID(E1759,5,2))="26","LLB(H)",IF((MID(E1759,5,2))="27","BRE",IF((MID(E1759,5,2))="28","MSS-JMC",IF((MID(E1759,5,2))="29","PHARMACY",IF((MID(E1759,5,2))="30","ESDM",IF((MID(E1759,5,2))="31","MS-ETE",IF((MID(E1759,5,2))="32","MS-TE",IF((MID(E1759,5,2))="33","EEE",IF((MID(E1759,5,2))="34","NFE",IF((MID(E1759,5,2))="35","SWE",IF((MID(E1759,5,2))="36","LLB(P)",IF((MID(E1759,5,2))="37","LLM(Pre)",IF((MID(E1759,5,2))="38","LLM(F)",IF((MID(E1759,5,2))="39","ICT",IF((MID(E1759,5,2))="40","MTCA",IF((MID(E1759,5,2))="41","MS-PH",IF((MID(E1759,5,2))="42","ARCH",IF((MID(E1759,5,2))="43","THM",IF((MID(E1759,5,2))="44","MS-SWE",IF((MID(E1759,5,2))="45","ENTRE",IF((MID(E1759,5,2))="46","M-PHARM",IF((MID(E1759,5,2))="47","CIVIL-ENG",0)))))))))))))))))))))))))))))))))))))</f>
        <v/>
      </c>
      <c r="G1759" s="90">
        <f>IF((LEFT(E1759,3))="063","Fall-2006",IF((LEFT(E1759,3))="071","Spring-2007",IF((LEFT(E1759,3))="072","Summer-2007",IF((LEFT(E1759,3))="073","Fall-2007",IF((LEFT(E1759,3))="081","Spring-2008",IF((LEFT(E1759,3))="082","Summer-2008",IF((LEFT(E1759,3))="083","Fall-2008",IF((LEFT(E1759,3))="091","Spring-2009",IF((LEFT(E1759,3))="092","Summer-2009",IF((LEFT(E1759,3))="093","Fall-2009",IF((LEFT(E1759,3))="101","Spring-2010",IF((LEFT(E1759,3))="102","Summer-2010",IF((LEFT(E1759,3))="103","Fall-2010",IF((LEFT(E1759,3))="111","Spring-2011",IF((LEFT(E1759,3))="112","Summer-2011",IF((LEFT(E1759,3))="113","Fall-2011",IF((LEFT(E1759,3))="121","Spring-2012",IF((LEFT(E1759,3))="122","Summer-2012",IF((LEFT(E1759,3))="123","Fall-2012",IF((LEFT(E1759,3))="131","Spring-2013",IF((LEFT(E1759,3))="132","Summer-2013",IF((LEFT(E1759,3))="133","Fall-2013",IF((LEFT(E1759,3))="141","Spring-2014",IF((LEFT(E1759,3))="142","Summer-2014",IF((LEFT(E1759,3))="143","Fall-2014",0)))))))))))))))))))))))))</f>
        <v/>
      </c>
      <c r="H1759" s="108" t="inlineStr">
        <is>
          <t>Spring-2015</t>
        </is>
      </c>
      <c r="I1759" s="108" t="inlineStr">
        <is>
          <t>Liz Fashion Industry Ltd</t>
        </is>
      </c>
      <c r="J1759" s="108" t="inlineStr">
        <is>
          <t>Asst. Merchandiser</t>
        </is>
      </c>
      <c r="K1759" s="108" t="inlineStr">
        <is>
          <t>-</t>
        </is>
      </c>
      <c r="L1759" s="108" t="inlineStr">
        <is>
          <t>Vill-Dhandu Poshim Para, Post-Bausha, Thana-Bagha, Dis-Rajshahi</t>
        </is>
      </c>
      <c r="M1759" s="101" t="n">
        <v>1739409899</v>
      </c>
      <c r="N1759" s="90" t="inlineStr">
        <is>
          <t>bulbul23-2579@diu.edu.bd</t>
        </is>
      </c>
    </row>
    <row customHeight="1" ht="12.75" r="1760" s="161">
      <c r="A1760" s="84" t="n"/>
      <c r="B1760" s="85" t="n">
        <v>1763</v>
      </c>
      <c r="C1760" s="106" t="n"/>
      <c r="D1760" s="98" t="inlineStr">
        <is>
          <t>Shaila Afroze Ritu</t>
        </is>
      </c>
      <c r="E1760" s="98" t="inlineStr">
        <is>
          <t>111-15-1301</t>
        </is>
      </c>
      <c r="F1760" s="49">
        <f>IF((MID(E1760,5,2))="10","ENG",IF((MID(E1760,5,2))="11","BBA",IF((MID(E1760,5,2))="12","MBA(E)",IF((MID(E1760,5,2))="14","MBA",IF((MID(E1760,5,2))="15","CSE",IF((MID(E1760,5,2))="16","CIS",IF((MID(E1760,5,2))="17","MS-MIS",IF((MID(E1760,5,2))="18","B.COM",IF((MID(E1760,5,2))="19","ETE",IF((MID(E1760,5,2))="20","CS",IF((MID(E1760,5,2))="21","MA-ENG(P)",IF((MID(E1760,5,2))="22","MA-ENG(F)",IF((MID(E1760,5,2))="23","TE",IF((MID(E1760,5,2))="24","JMC",IF((MID(E1760,5,2))="25","MS-CSE",IF((MID(E1760,5,2))="26","LLB(H)",IF((MID(E1760,5,2))="27","BRE",IF((MID(E1760,5,2))="28","MSS-JMC",IF((MID(E1760,5,2))="29","PHARMACY",IF((MID(E1760,5,2))="30","ESDM",IF((MID(E1760,5,2))="31","MS-ETE",IF((MID(E1760,5,2))="32","MS-TE",IF((MID(E1760,5,2))="33","EEE",IF((MID(E1760,5,2))="34","NFE",IF((MID(E1760,5,2))="35","SWE",IF((MID(E1760,5,2))="36","LLB(P)",IF((MID(E1760,5,2))="37","LLM(Pre)",IF((MID(E1760,5,2))="38","LLM(F)",IF((MID(E1760,5,2))="39","ICT",IF((MID(E1760,5,2))="40","MTCA",IF((MID(E1760,5,2))="41","MS-PH",IF((MID(E1760,5,2))="42","ARCH",IF((MID(E1760,5,2))="43","THM",IF((MID(E1760,5,2))="44","MS-SWE",IF((MID(E1760,5,2))="45","ENTRE",IF((MID(E1760,5,2))="46","M-PHARM",IF((MID(E1760,5,2))="47","CIVIL-ENG",0)))))))))))))))))))))))))))))))))))))</f>
        <v/>
      </c>
      <c r="G1760" s="90">
        <f>IF((LEFT(E1760,3))="063","Fall-2006",IF((LEFT(E1760,3))="071","Spring-2007",IF((LEFT(E1760,3))="072","Summer-2007",IF((LEFT(E1760,3))="073","Fall-2007",IF((LEFT(E1760,3))="081","Spring-2008",IF((LEFT(E1760,3))="082","Summer-2008",IF((LEFT(E1760,3))="083","Fall-2008",IF((LEFT(E1760,3))="091","Spring-2009",IF((LEFT(E1760,3))="092","Summer-2009",IF((LEFT(E1760,3))="093","Fall-2009",IF((LEFT(E1760,3))="101","Spring-2010",IF((LEFT(E1760,3))="102","Summer-2010",IF((LEFT(E1760,3))="103","Fall-2010",IF((LEFT(E1760,3))="111","Spring-2011",IF((LEFT(E1760,3))="112","Summer-2011",IF((LEFT(E1760,3))="113","Fall-2011",IF((LEFT(E1760,3))="121","Spring-2012",IF((LEFT(E1760,3))="122","Summer-2012",IF((LEFT(E1760,3))="123","Fall-2012",IF((LEFT(E1760,3))="131","Spring-2013",IF((LEFT(E1760,3))="132","Summer-2013",IF((LEFT(E1760,3))="133","Fall-2013",IF((LEFT(E1760,3))="141","Spring-2014",IF((LEFT(E1760,3))="142","Summer-2014",IF((LEFT(E1760,3))="143","Fall-2014",0)))))))))))))))))))))))))</f>
        <v/>
      </c>
      <c r="H1760" s="108" t="inlineStr">
        <is>
          <t>Fall-2014</t>
        </is>
      </c>
      <c r="I1760" s="108" t="inlineStr">
        <is>
          <t>-</t>
        </is>
      </c>
      <c r="J1760" s="108" t="inlineStr">
        <is>
          <t>-</t>
        </is>
      </c>
      <c r="K1760" s="108" t="inlineStr">
        <is>
          <t>104, Elephant Road, Dhaka-1205</t>
        </is>
      </c>
      <c r="L1760" s="108" t="inlineStr">
        <is>
          <t>3/3 Power House Road, Kewakhali, Mymensingh</t>
        </is>
      </c>
      <c r="M1760" s="101" t="n">
        <v>1675376006</v>
      </c>
      <c r="N1760" s="108" t="inlineStr">
        <is>
          <t>shaila11afroze@gmail.com</t>
        </is>
      </c>
    </row>
    <row customHeight="1" ht="12.75" r="1761" s="161">
      <c r="A1761" s="84" t="n"/>
      <c r="B1761" s="85" t="n">
        <v>1764</v>
      </c>
      <c r="C1761" s="106" t="n"/>
      <c r="D1761" s="98" t="inlineStr">
        <is>
          <t>101-15-895</t>
        </is>
      </c>
      <c r="E1761" s="98" t="inlineStr">
        <is>
          <t>101-15-895</t>
        </is>
      </c>
      <c r="F1761" s="49">
        <f>IF((MID(E1761,5,2))="10","ENG",IF((MID(E1761,5,2))="11","BBA",IF((MID(E1761,5,2))="12","MBA(E)",IF((MID(E1761,5,2))="14","MBA",IF((MID(E1761,5,2))="15","CSE",IF((MID(E1761,5,2))="16","CIS",IF((MID(E1761,5,2))="17","MS-MIS",IF((MID(E1761,5,2))="18","B.COM",IF((MID(E1761,5,2))="19","ETE",IF((MID(E1761,5,2))="20","CS",IF((MID(E1761,5,2))="21","MA-ENG(P)",IF((MID(E1761,5,2))="22","MA-ENG(F)",IF((MID(E1761,5,2))="23","TE",IF((MID(E1761,5,2))="24","JMC",IF((MID(E1761,5,2))="25","MS-CSE",IF((MID(E1761,5,2))="26","LLB(H)",IF((MID(E1761,5,2))="27","BRE",IF((MID(E1761,5,2))="28","MSS-JMC",IF((MID(E1761,5,2))="29","PHARMACY",IF((MID(E1761,5,2))="30","ESDM",IF((MID(E1761,5,2))="31","MS-ETE",IF((MID(E1761,5,2))="32","MS-TE",IF((MID(E1761,5,2))="33","EEE",IF((MID(E1761,5,2))="34","NFE",IF((MID(E1761,5,2))="35","SWE",IF((MID(E1761,5,2))="36","LLB(P)",IF((MID(E1761,5,2))="37","LLM(Pre)",IF((MID(E1761,5,2))="38","LLM(F)",IF((MID(E1761,5,2))="39","ICT",IF((MID(E1761,5,2))="40","MTCA",IF((MID(E1761,5,2))="41","MS-PH",IF((MID(E1761,5,2))="42","ARCH",IF((MID(E1761,5,2))="43","THM",IF((MID(E1761,5,2))="44","MS-SWE",IF((MID(E1761,5,2))="45","ENTRE",IF((MID(E1761,5,2))="46","M-PHARM",IF((MID(E1761,5,2))="47","CIVIL-ENG",0)))))))))))))))))))))))))))))))))))))</f>
        <v/>
      </c>
      <c r="G1761" s="90">
        <f>IF((LEFT(E1761,3))="063","Fall-2006",IF((LEFT(E1761,3))="071","Spring-2007",IF((LEFT(E1761,3))="072","Summer-2007",IF((LEFT(E1761,3))="073","Fall-2007",IF((LEFT(E1761,3))="081","Spring-2008",IF((LEFT(E1761,3))="082","Summer-2008",IF((LEFT(E1761,3))="083","Fall-2008",IF((LEFT(E1761,3))="091","Spring-2009",IF((LEFT(E1761,3))="092","Summer-2009",IF((LEFT(E1761,3))="093","Fall-2009",IF((LEFT(E1761,3))="101","Spring-2010",IF((LEFT(E1761,3))="102","Summer-2010",IF((LEFT(E1761,3))="103","Fall-2010",IF((LEFT(E1761,3))="111","Spring-2011",IF((LEFT(E1761,3))="112","Summer-2011",IF((LEFT(E1761,3))="113","Fall-2011",IF((LEFT(E1761,3))="121","Spring-2012",IF((LEFT(E1761,3))="122","Summer-2012",IF((LEFT(E1761,3))="123","Fall-2012",IF((LEFT(E1761,3))="131","Spring-2013",IF((LEFT(E1761,3))="132","Summer-2013",IF((LEFT(E1761,3))="133","Fall-2013",IF((LEFT(E1761,3))="141","Spring-2014",IF((LEFT(E1761,3))="142","Summer-2014",IF((LEFT(E1761,3))="143","Fall-2014",0)))))))))))))))))))))))))</f>
        <v/>
      </c>
      <c r="H1761" s="108" t="inlineStr">
        <is>
          <t>Spring-2014</t>
        </is>
      </c>
      <c r="I1761" s="108" t="inlineStr">
        <is>
          <t>Daffodil Institute Ofit</t>
        </is>
      </c>
      <c r="J1761" s="108" t="inlineStr">
        <is>
          <t>Lecturer(Part-Time)</t>
        </is>
      </c>
      <c r="K1761" s="108" t="inlineStr">
        <is>
          <t>House-46/2, Moneshor Road, Zigatola Bazar Dhanmondi, Dhaka</t>
        </is>
      </c>
      <c r="L1761" s="108" t="inlineStr">
        <is>
          <t>Vill-Alongipara P.O+P.S-Kumarkhali, Dis-Kushtia</t>
        </is>
      </c>
      <c r="M1761" s="101" t="n">
        <v>1676639184</v>
      </c>
      <c r="N1761" s="108" t="inlineStr">
        <is>
          <t>sagor.net@gmail.com</t>
        </is>
      </c>
    </row>
    <row customHeight="1" ht="12.75" r="1762" s="161">
      <c r="A1762" s="84" t="n"/>
      <c r="B1762" s="85" t="n">
        <v>1765</v>
      </c>
      <c r="C1762" s="106" t="n"/>
      <c r="D1762" s="98" t="inlineStr">
        <is>
          <t>Md. Mohseen</t>
        </is>
      </c>
      <c r="E1762" s="98" t="inlineStr">
        <is>
          <t>122-15-1881</t>
        </is>
      </c>
      <c r="F1762" s="49">
        <f>IF((MID(E1762,5,2))="10","ENG",IF((MID(E1762,5,2))="11","BBA",IF((MID(E1762,5,2))="12","MBA(E)",IF((MID(E1762,5,2))="14","MBA",IF((MID(E1762,5,2))="15","CSE",IF((MID(E1762,5,2))="16","CIS",IF((MID(E1762,5,2))="17","MS-MIS",IF((MID(E1762,5,2))="18","B.COM",IF((MID(E1762,5,2))="19","ETE",IF((MID(E1762,5,2))="20","CS",IF((MID(E1762,5,2))="21","MA-ENG(P)",IF((MID(E1762,5,2))="22","MA-ENG(F)",IF((MID(E1762,5,2))="23","TE",IF((MID(E1762,5,2))="24","JMC",IF((MID(E1762,5,2))="25","MS-CSE",IF((MID(E1762,5,2))="26","LLB(H)",IF((MID(E1762,5,2))="27","BRE",IF((MID(E1762,5,2))="28","MSS-JMC",IF((MID(E1762,5,2))="29","PHARMACY",IF((MID(E1762,5,2))="30","ESDM",IF((MID(E1762,5,2))="31","MS-ETE",IF((MID(E1762,5,2))="32","MS-TE",IF((MID(E1762,5,2))="33","EEE",IF((MID(E1762,5,2))="34","NFE",IF((MID(E1762,5,2))="35","SWE",IF((MID(E1762,5,2))="36","LLB(P)",IF((MID(E1762,5,2))="37","LLM(Pre)",IF((MID(E1762,5,2))="38","LLM(F)",IF((MID(E1762,5,2))="39","ICT",IF((MID(E1762,5,2))="40","MTCA",IF((MID(E1762,5,2))="41","MS-PH",IF((MID(E1762,5,2))="42","ARCH",IF((MID(E1762,5,2))="43","THM",IF((MID(E1762,5,2))="44","MS-SWE",IF((MID(E1762,5,2))="45","ENTRE",IF((MID(E1762,5,2))="46","M-PHARM",IF((MID(E1762,5,2))="47","CIVIL-ENG",0)))))))))))))))))))))))))))))))))))))</f>
        <v/>
      </c>
      <c r="G1762" s="90">
        <f>IF((LEFT(E1762,3))="063","Fall-2006",IF((LEFT(E1762,3))="071","Spring-2007",IF((LEFT(E1762,3))="072","Summer-2007",IF((LEFT(E1762,3))="073","Fall-2007",IF((LEFT(E1762,3))="081","Spring-2008",IF((LEFT(E1762,3))="082","Summer-2008",IF((LEFT(E1762,3))="083","Fall-2008",IF((LEFT(E1762,3))="091","Spring-2009",IF((LEFT(E1762,3))="092","Summer-2009",IF((LEFT(E1762,3))="093","Fall-2009",IF((LEFT(E1762,3))="101","Spring-2010",IF((LEFT(E1762,3))="102","Summer-2010",IF((LEFT(E1762,3))="103","Fall-2010",IF((LEFT(E1762,3))="111","Spring-2011",IF((LEFT(E1762,3))="112","Summer-2011",IF((LEFT(E1762,3))="113","Fall-2011",IF((LEFT(E1762,3))="121","Spring-2012",IF((LEFT(E1762,3))="122","Summer-2012",IF((LEFT(E1762,3))="123","Fall-2012",IF((LEFT(E1762,3))="131","Spring-2013",IF((LEFT(E1762,3))="132","Summer-2013",IF((LEFT(E1762,3))="133","Fall-2013",IF((LEFT(E1762,3))="141","Spring-2014",IF((LEFT(E1762,3))="142","Summer-2014",IF((LEFT(E1762,3))="143","Fall-2014",0)))))))))))))))))))))))))</f>
        <v/>
      </c>
      <c r="H1762" s="108" t="inlineStr">
        <is>
          <t>Spring-2015</t>
        </is>
      </c>
      <c r="I1762" s="108" t="inlineStr">
        <is>
          <t>Gononet Online Solution Ltd</t>
        </is>
      </c>
      <c r="J1762" s="108" t="inlineStr">
        <is>
          <t>Support Engineer</t>
        </is>
      </c>
      <c r="K1762" s="108" t="inlineStr">
        <is>
          <t>3-A/ 29-A, Toma Haqvila, Sukrabad, Dhanmondi Dhaka</t>
        </is>
      </c>
      <c r="L1762" s="108" t="inlineStr">
        <is>
          <t>Pondit Bari, Olipur, Hajigonj, Chandpur</t>
        </is>
      </c>
      <c r="M1762" s="111" t="n">
        <v>1921447011</v>
      </c>
      <c r="N1762" s="90" t="inlineStr">
        <is>
          <t>mohseen15-1881@diu.edu.bd</t>
        </is>
      </c>
    </row>
    <row customHeight="1" ht="12.75" r="1763" s="161">
      <c r="A1763" s="84" t="n"/>
      <c r="B1763" s="85" t="n">
        <v>1766</v>
      </c>
      <c r="C1763" s="106" t="n"/>
      <c r="D1763" s="98" t="inlineStr">
        <is>
          <t>Al Amin Shah Adnan</t>
        </is>
      </c>
      <c r="E1763" s="98" t="inlineStr">
        <is>
          <t>062-11-1257</t>
        </is>
      </c>
      <c r="F1763" s="49">
        <f>IF((MID(E1763,5,2))="10","ENG",IF((MID(E1763,5,2))="11","BBA",IF((MID(E1763,5,2))="12","MBA(E)",IF((MID(E1763,5,2))="14","MBA",IF((MID(E1763,5,2))="15","CSE",IF((MID(E1763,5,2))="16","CIS",IF((MID(E1763,5,2))="17","MS-MIS",IF((MID(E1763,5,2))="18","B.COM",IF((MID(E1763,5,2))="19","ETE",IF((MID(E1763,5,2))="20","CS",IF((MID(E1763,5,2))="21","MA-ENG(P)",IF((MID(E1763,5,2))="22","MA-ENG(F)",IF((MID(E1763,5,2))="23","TE",IF((MID(E1763,5,2))="24","JMC",IF((MID(E1763,5,2))="25","MS-CSE",IF((MID(E1763,5,2))="26","LLB(H)",IF((MID(E1763,5,2))="27","BRE",IF((MID(E1763,5,2))="28","MSS-JMC",IF((MID(E1763,5,2))="29","PHARMACY",IF((MID(E1763,5,2))="30","ESDM",IF((MID(E1763,5,2))="31","MS-ETE",IF((MID(E1763,5,2))="32","MS-TE",IF((MID(E1763,5,2))="33","EEE",IF((MID(E1763,5,2))="34","NFE",IF((MID(E1763,5,2))="35","SWE",IF((MID(E1763,5,2))="36","LLB(P)",IF((MID(E1763,5,2))="37","LLM(Pre)",IF((MID(E1763,5,2))="38","LLM(F)",IF((MID(E1763,5,2))="39","ICT",IF((MID(E1763,5,2))="40","MTCA",IF((MID(E1763,5,2))="41","MS-PH",IF((MID(E1763,5,2))="42","ARCH",IF((MID(E1763,5,2))="43","THM",IF((MID(E1763,5,2))="44","MS-SWE",IF((MID(E1763,5,2))="45","ENTRE",IF((MID(E1763,5,2))="46","M-PHARM",IF((MID(E1763,5,2))="47","CIVIL-ENG",0)))))))))))))))))))))))))))))))))))))</f>
        <v/>
      </c>
      <c r="G1763" s="90">
        <f>IF((LEFT(E1763,3))="063","Fall-2006",IF((LEFT(E1763,3))="071","Spring-2007",IF((LEFT(E1763,3))="072","Summer-2007",IF((LEFT(E1763,3))="073","Fall-2007",IF((LEFT(E1763,3))="081","Spring-2008",IF((LEFT(E1763,3))="082","Summer-2008",IF((LEFT(E1763,3))="083","Fall-2008",IF((LEFT(E1763,3))="091","Spring-2009",IF((LEFT(E1763,3))="092","Summer-2009",IF((LEFT(E1763,3))="093","Fall-2009",IF((LEFT(E1763,3))="101","Spring-2010",IF((LEFT(E1763,3))="102","Summer-2010",IF((LEFT(E1763,3))="103","Fall-2010",IF((LEFT(E1763,3))="111","Spring-2011",IF((LEFT(E1763,3))="112","Summer-2011",IF((LEFT(E1763,3))="113","Fall-2011",IF((LEFT(E1763,3))="121","Spring-2012",IF((LEFT(E1763,3))="122","Summer-2012",IF((LEFT(E1763,3))="123","Fall-2012",IF((LEFT(E1763,3))="131","Spring-2013",IF((LEFT(E1763,3))="132","Summer-2013",IF((LEFT(E1763,3))="133","Fall-2013",IF((LEFT(E1763,3))="141","Spring-2014",IF((LEFT(E1763,3))="142","Summer-2014",IF((LEFT(E1763,3))="143","Fall-2014",0)))))))))))))))))))))))))</f>
        <v/>
      </c>
      <c r="H1763" s="108" t="inlineStr">
        <is>
          <t>Fall-2014</t>
        </is>
      </c>
      <c r="I1763" s="108" t="inlineStr">
        <is>
          <t>-</t>
        </is>
      </c>
      <c r="J1763" s="108" t="inlineStr">
        <is>
          <t>-</t>
        </is>
      </c>
      <c r="K1763" s="108" t="inlineStr">
        <is>
          <t>302/1, East Nakhalpara, Tajgaon Dhaka-1215</t>
        </is>
      </c>
      <c r="L1763" s="108" t="inlineStr">
        <is>
          <t>Vill-Khajuria, P.O-Payalgacha, P.s-Barura, Dis-Comilla</t>
        </is>
      </c>
      <c r="M1763" s="101" t="n">
        <v>1761896272</v>
      </c>
      <c r="N1763" s="55" t="inlineStr">
        <is>
          <t>as007adnan@gmail.com</t>
        </is>
      </c>
    </row>
    <row customHeight="1" ht="12.75" r="1764" s="161">
      <c r="A1764" s="84" t="n"/>
      <c r="B1764" s="85" t="n">
        <v>1767</v>
      </c>
      <c r="C1764" s="106" t="n"/>
      <c r="D1764" s="98" t="inlineStr">
        <is>
          <t>Md. Shimul Ahammd</t>
        </is>
      </c>
      <c r="E1764" s="98" t="inlineStr">
        <is>
          <t>113-15-1533</t>
        </is>
      </c>
      <c r="F1764" s="49">
        <f>IF((MID(E1764,5,2))="10","ENG",IF((MID(E1764,5,2))="11","BBA",IF((MID(E1764,5,2))="12","MBA(E)",IF((MID(E1764,5,2))="14","MBA",IF((MID(E1764,5,2))="15","CSE",IF((MID(E1764,5,2))="16","CIS",IF((MID(E1764,5,2))="17","MS-MIS",IF((MID(E1764,5,2))="18","B.COM",IF((MID(E1764,5,2))="19","ETE",IF((MID(E1764,5,2))="20","CS",IF((MID(E1764,5,2))="21","MA-ENG(P)",IF((MID(E1764,5,2))="22","MA-ENG(F)",IF((MID(E1764,5,2))="23","TE",IF((MID(E1764,5,2))="24","JMC",IF((MID(E1764,5,2))="25","MS-CSE",IF((MID(E1764,5,2))="26","LLB(H)",IF((MID(E1764,5,2))="27","BRE",IF((MID(E1764,5,2))="28","MSS-JMC",IF((MID(E1764,5,2))="29","PHARMACY",IF((MID(E1764,5,2))="30","ESDM",IF((MID(E1764,5,2))="31","MS-ETE",IF((MID(E1764,5,2))="32","MS-TE",IF((MID(E1764,5,2))="33","EEE",IF((MID(E1764,5,2))="34","NFE",IF((MID(E1764,5,2))="35","SWE",IF((MID(E1764,5,2))="36","LLB(P)",IF((MID(E1764,5,2))="37","LLM(Pre)",IF((MID(E1764,5,2))="38","LLM(F)",IF((MID(E1764,5,2))="39","ICT",IF((MID(E1764,5,2))="40","MTCA",IF((MID(E1764,5,2))="41","MS-PH",IF((MID(E1764,5,2))="42","ARCH",IF((MID(E1764,5,2))="43","THM",IF((MID(E1764,5,2))="44","MS-SWE",IF((MID(E1764,5,2))="45","ENTRE",IF((MID(E1764,5,2))="46","M-PHARM",IF((MID(E1764,5,2))="47","CIVIL-ENG",0)))))))))))))))))))))))))))))))))))))</f>
        <v/>
      </c>
      <c r="G1764" s="90">
        <f>IF((LEFT(E1764,3))="063","Fall-2006",IF((LEFT(E1764,3))="071","Spring-2007",IF((LEFT(E1764,3))="072","Summer-2007",IF((LEFT(E1764,3))="073","Fall-2007",IF((LEFT(E1764,3))="081","Spring-2008",IF((LEFT(E1764,3))="082","Summer-2008",IF((LEFT(E1764,3))="083","Fall-2008",IF((LEFT(E1764,3))="091","Spring-2009",IF((LEFT(E1764,3))="092","Summer-2009",IF((LEFT(E1764,3))="093","Fall-2009",IF((LEFT(E1764,3))="101","Spring-2010",IF((LEFT(E1764,3))="102","Summer-2010",IF((LEFT(E1764,3))="103","Fall-2010",IF((LEFT(E1764,3))="111","Spring-2011",IF((LEFT(E1764,3))="112","Summer-2011",IF((LEFT(E1764,3))="113","Fall-2011",IF((LEFT(E1764,3))="121","Spring-2012",IF((LEFT(E1764,3))="122","Summer-2012",IF((LEFT(E1764,3))="123","Fall-2012",IF((LEFT(E1764,3))="131","Spring-2013",IF((LEFT(E1764,3))="132","Summer-2013",IF((LEFT(E1764,3))="133","Fall-2013",IF((LEFT(E1764,3))="141","Spring-2014",IF((LEFT(E1764,3))="142","Summer-2014",IF((LEFT(E1764,3))="143","Fall-2014",0)))))))))))))))))))))))))</f>
        <v/>
      </c>
      <c r="H1764" s="108" t="inlineStr">
        <is>
          <t>Summer-2015</t>
        </is>
      </c>
      <c r="I1764" s="108" t="inlineStr">
        <is>
          <t>-</t>
        </is>
      </c>
      <c r="J1764" s="108" t="inlineStr">
        <is>
          <t>-</t>
        </is>
      </c>
      <c r="K1764" s="108" t="inlineStr">
        <is>
          <t>27/22, Paikpara Staff quarter, Mirpur-1, Dhaka</t>
        </is>
      </c>
      <c r="L1764" s="108" t="inlineStr">
        <is>
          <t>vill+Post-Dhubai, P.S-Mirpur, Dis-Kustia</t>
        </is>
      </c>
      <c r="M1764" s="111" t="n">
        <v>1773241097</v>
      </c>
      <c r="N1764" s="108" t="inlineStr">
        <is>
          <t>shimul.see097@gmail.com</t>
        </is>
      </c>
    </row>
    <row customHeight="1" ht="12.75" r="1765" s="161">
      <c r="A1765" s="84" t="n"/>
      <c r="B1765" s="85" t="n">
        <v>1768</v>
      </c>
      <c r="C1765" s="106" t="n"/>
      <c r="D1765" s="98" t="inlineStr">
        <is>
          <t>Md. Siful Islam Oli</t>
        </is>
      </c>
      <c r="E1765" s="98" t="inlineStr">
        <is>
          <t>112-19-1333</t>
        </is>
      </c>
      <c r="F1765" s="49">
        <f>IF((MID(E1765,5,2))="10","ENG",IF((MID(E1765,5,2))="11","BBA",IF((MID(E1765,5,2))="12","MBA(E)",IF((MID(E1765,5,2))="14","MBA",IF((MID(E1765,5,2))="15","CSE",IF((MID(E1765,5,2))="16","CIS",IF((MID(E1765,5,2))="17","MS-MIS",IF((MID(E1765,5,2))="18","B.COM",IF((MID(E1765,5,2))="19","ETE",IF((MID(E1765,5,2))="20","CS",IF((MID(E1765,5,2))="21","MA-ENG(P)",IF((MID(E1765,5,2))="22","MA-ENG(F)",IF((MID(E1765,5,2))="23","TE",IF((MID(E1765,5,2))="24","JMC",IF((MID(E1765,5,2))="25","MS-CSE",IF((MID(E1765,5,2))="26","LLB(H)",IF((MID(E1765,5,2))="27","BRE",IF((MID(E1765,5,2))="28","MSS-JMC",IF((MID(E1765,5,2))="29","PHARMACY",IF((MID(E1765,5,2))="30","ESDM",IF((MID(E1765,5,2))="31","MS-ETE",IF((MID(E1765,5,2))="32","MS-TE",IF((MID(E1765,5,2))="33","EEE",IF((MID(E1765,5,2))="34","NFE",IF((MID(E1765,5,2))="35","SWE",IF((MID(E1765,5,2))="36","LLB(P)",IF((MID(E1765,5,2))="37","LLM(Pre)",IF((MID(E1765,5,2))="38","LLM(F)",IF((MID(E1765,5,2))="39","ICT",IF((MID(E1765,5,2))="40","MTCA",IF((MID(E1765,5,2))="41","MS-PH",IF((MID(E1765,5,2))="42","ARCH",IF((MID(E1765,5,2))="43","THM",IF((MID(E1765,5,2))="44","MS-SWE",IF((MID(E1765,5,2))="45","ENTRE",IF((MID(E1765,5,2))="46","M-PHARM",IF((MID(E1765,5,2))="47","CIVIL-ENG",0)))))))))))))))))))))))))))))))))))))</f>
        <v/>
      </c>
      <c r="G1765" s="90">
        <f>IF((LEFT(E1765,3))="063","Fall-2006",IF((LEFT(E1765,3))="071","Spring-2007",IF((LEFT(E1765,3))="072","Summer-2007",IF((LEFT(E1765,3))="073","Fall-2007",IF((LEFT(E1765,3))="081","Spring-2008",IF((LEFT(E1765,3))="082","Summer-2008",IF((LEFT(E1765,3))="083","Fall-2008",IF((LEFT(E1765,3))="091","Spring-2009",IF((LEFT(E1765,3))="092","Summer-2009",IF((LEFT(E1765,3))="093","Fall-2009",IF((LEFT(E1765,3))="101","Spring-2010",IF((LEFT(E1765,3))="102","Summer-2010",IF((LEFT(E1765,3))="103","Fall-2010",IF((LEFT(E1765,3))="111","Spring-2011",IF((LEFT(E1765,3))="112","Summer-2011",IF((LEFT(E1765,3))="113","Fall-2011",IF((LEFT(E1765,3))="121","Spring-2012",IF((LEFT(E1765,3))="122","Summer-2012",IF((LEFT(E1765,3))="123","Fall-2012",IF((LEFT(E1765,3))="131","Spring-2013",IF((LEFT(E1765,3))="132","Summer-2013",IF((LEFT(E1765,3))="133","Fall-2013",IF((LEFT(E1765,3))="141","Spring-2014",IF((LEFT(E1765,3))="142","Summer-2014",IF((LEFT(E1765,3))="143","Fall-2014",0)))))))))))))))))))))))))</f>
        <v/>
      </c>
      <c r="H1765" s="108" t="inlineStr">
        <is>
          <t>Summer-2015</t>
        </is>
      </c>
      <c r="I1765" s="108" t="inlineStr">
        <is>
          <t>Angel Digitec</t>
        </is>
      </c>
      <c r="J1765" s="108" t="inlineStr">
        <is>
          <t>Systemengineer</t>
        </is>
      </c>
      <c r="K1765" s="108" t="inlineStr">
        <is>
          <t>Post office Road, Khapara, Khilkhet</t>
        </is>
      </c>
      <c r="L1765" s="108" t="inlineStr">
        <is>
          <t>Gulbag road, Arombag Patuakhali1229</t>
        </is>
      </c>
      <c r="M1765" s="111" t="n">
        <v>1711197468</v>
      </c>
      <c r="N1765" s="108" t="inlineStr">
        <is>
          <t>siful.ad@gmail.com</t>
        </is>
      </c>
    </row>
    <row customHeight="1" ht="12.75" r="1766" s="161">
      <c r="A1766" s="84" t="n"/>
      <c r="B1766" s="85" t="n">
        <v>1769</v>
      </c>
      <c r="C1766" s="106" t="n"/>
      <c r="D1766" s="98" t="inlineStr">
        <is>
          <t>Md. Saeid Maruf</t>
        </is>
      </c>
      <c r="E1766" s="98" t="inlineStr">
        <is>
          <t>103-23-2117</t>
        </is>
      </c>
      <c r="F1766" s="49">
        <f>IF((MID(E1766,5,2))="10","ENG",IF((MID(E1766,5,2))="11","BBA",IF((MID(E1766,5,2))="12","MBA(E)",IF((MID(E1766,5,2))="14","MBA",IF((MID(E1766,5,2))="15","CSE",IF((MID(E1766,5,2))="16","CIS",IF((MID(E1766,5,2))="17","MS-MIS",IF((MID(E1766,5,2))="18","B.COM",IF((MID(E1766,5,2))="19","ETE",IF((MID(E1766,5,2))="20","CS",IF((MID(E1766,5,2))="21","MA-ENG(P)",IF((MID(E1766,5,2))="22","MA-ENG(F)",IF((MID(E1766,5,2))="23","TE",IF((MID(E1766,5,2))="24","JMC",IF((MID(E1766,5,2))="25","MS-CSE",IF((MID(E1766,5,2))="26","LLB(H)",IF((MID(E1766,5,2))="27","BRE",IF((MID(E1766,5,2))="28","MSS-JMC",IF((MID(E1766,5,2))="29","PHARMACY",IF((MID(E1766,5,2))="30","ESDM",IF((MID(E1766,5,2))="31","MS-ETE",IF((MID(E1766,5,2))="32","MS-TE",IF((MID(E1766,5,2))="33","EEE",IF((MID(E1766,5,2))="34","NFE",IF((MID(E1766,5,2))="35","SWE",IF((MID(E1766,5,2))="36","LLB(P)",IF((MID(E1766,5,2))="37","LLM(Pre)",IF((MID(E1766,5,2))="38","LLM(F)",IF((MID(E1766,5,2))="39","ICT",IF((MID(E1766,5,2))="40","MTCA",IF((MID(E1766,5,2))="41","MS-PH",IF((MID(E1766,5,2))="42","ARCH",IF((MID(E1766,5,2))="43","THM",IF((MID(E1766,5,2))="44","MS-SWE",IF((MID(E1766,5,2))="45","ENTRE",IF((MID(E1766,5,2))="46","M-PHARM",IF((MID(E1766,5,2))="47","CIVIL-ENG",0)))))))))))))))))))))))))))))))))))))</f>
        <v/>
      </c>
      <c r="G1766" s="90">
        <f>IF((LEFT(E1766,3))="063","Fall-2006",IF((LEFT(E1766,3))="071","Spring-2007",IF((LEFT(E1766,3))="072","Summer-2007",IF((LEFT(E1766,3))="073","Fall-2007",IF((LEFT(E1766,3))="081","Spring-2008",IF((LEFT(E1766,3))="082","Summer-2008",IF((LEFT(E1766,3))="083","Fall-2008",IF((LEFT(E1766,3))="091","Spring-2009",IF((LEFT(E1766,3))="092","Summer-2009",IF((LEFT(E1766,3))="093","Fall-2009",IF((LEFT(E1766,3))="101","Spring-2010",IF((LEFT(E1766,3))="102","Summer-2010",IF((LEFT(E1766,3))="103","Fall-2010",IF((LEFT(E1766,3))="111","Spring-2011",IF((LEFT(E1766,3))="112","Summer-2011",IF((LEFT(E1766,3))="113","Fall-2011",IF((LEFT(E1766,3))="121","Spring-2012",IF((LEFT(E1766,3))="122","Summer-2012",IF((LEFT(E1766,3))="123","Fall-2012",IF((LEFT(E1766,3))="131","Spring-2013",IF((LEFT(E1766,3))="132","Summer-2013",IF((LEFT(E1766,3))="133","Fall-2013",IF((LEFT(E1766,3))="141","Spring-2014",IF((LEFT(E1766,3))="142","Summer-2014",IF((LEFT(E1766,3))="143","Fall-2014",0)))))))))))))))))))))))))</f>
        <v/>
      </c>
      <c r="H1766" s="108" t="inlineStr">
        <is>
          <t>-</t>
        </is>
      </c>
      <c r="I1766" s="108" t="inlineStr">
        <is>
          <t>Pakiza Knit Composite Ltd</t>
        </is>
      </c>
      <c r="J1766" s="108" t="inlineStr">
        <is>
          <t>TE Executive</t>
        </is>
      </c>
      <c r="K1766" s="108" t="inlineStr">
        <is>
          <t>-</t>
        </is>
      </c>
      <c r="L1766" s="108" t="inlineStr">
        <is>
          <t>Chapai Nawabgonj, Rajshahi</t>
        </is>
      </c>
      <c r="M1766" s="101" t="n">
        <v>1743942357</v>
      </c>
      <c r="N1766" s="108" t="inlineStr">
        <is>
          <t>saeid.maruf@gmail.com</t>
        </is>
      </c>
    </row>
    <row customHeight="1" ht="12.75" r="1767" s="161">
      <c r="A1767" s="84" t="n"/>
      <c r="B1767" s="85" t="n">
        <v>1770</v>
      </c>
      <c r="C1767" s="106" t="n"/>
      <c r="D1767" s="98" t="inlineStr">
        <is>
          <t>Fahmida Akhtar</t>
        </is>
      </c>
      <c r="E1767" s="98" t="inlineStr">
        <is>
          <t>103-23-2127</t>
        </is>
      </c>
      <c r="F1767" s="49">
        <f>IF((MID(E1767,5,2))="10","ENG",IF((MID(E1767,5,2))="11","BBA",IF((MID(E1767,5,2))="12","MBA(E)",IF((MID(E1767,5,2))="14","MBA",IF((MID(E1767,5,2))="15","CSE",IF((MID(E1767,5,2))="16","CIS",IF((MID(E1767,5,2))="17","MS-MIS",IF((MID(E1767,5,2))="18","B.COM",IF((MID(E1767,5,2))="19","ETE",IF((MID(E1767,5,2))="20","CS",IF((MID(E1767,5,2))="21","MA-ENG(P)",IF((MID(E1767,5,2))="22","MA-ENG(F)",IF((MID(E1767,5,2))="23","TE",IF((MID(E1767,5,2))="24","JMC",IF((MID(E1767,5,2))="25","MS-CSE",IF((MID(E1767,5,2))="26","LLB(H)",IF((MID(E1767,5,2))="27","BRE",IF((MID(E1767,5,2))="28","MSS-JMC",IF((MID(E1767,5,2))="29","PHARMACY",IF((MID(E1767,5,2))="30","ESDM",IF((MID(E1767,5,2))="31","MS-ETE",IF((MID(E1767,5,2))="32","MS-TE",IF((MID(E1767,5,2))="33","EEE",IF((MID(E1767,5,2))="34","NFE",IF((MID(E1767,5,2))="35","SWE",IF((MID(E1767,5,2))="36","LLB(P)",IF((MID(E1767,5,2))="37","LLM(Pre)",IF((MID(E1767,5,2))="38","LLM(F)",IF((MID(E1767,5,2))="39","ICT",IF((MID(E1767,5,2))="40","MTCA",IF((MID(E1767,5,2))="41","MS-PH",IF((MID(E1767,5,2))="42","ARCH",IF((MID(E1767,5,2))="43","THM",IF((MID(E1767,5,2))="44","MS-SWE",IF((MID(E1767,5,2))="45","ENTRE",IF((MID(E1767,5,2))="46","M-PHARM",IF((MID(E1767,5,2))="47","CIVIL-ENG",0)))))))))))))))))))))))))))))))))))))</f>
        <v/>
      </c>
      <c r="G1767" s="90">
        <f>IF((LEFT(E1767,3))="063","Fall-2006",IF((LEFT(E1767,3))="071","Spring-2007",IF((LEFT(E1767,3))="072","Summer-2007",IF((LEFT(E1767,3))="073","Fall-2007",IF((LEFT(E1767,3))="081","Spring-2008",IF((LEFT(E1767,3))="082","Summer-2008",IF((LEFT(E1767,3))="083","Fall-2008",IF((LEFT(E1767,3))="091","Spring-2009",IF((LEFT(E1767,3))="092","Summer-2009",IF((LEFT(E1767,3))="093","Fall-2009",IF((LEFT(E1767,3))="101","Spring-2010",IF((LEFT(E1767,3))="102","Summer-2010",IF((LEFT(E1767,3))="103","Fall-2010",IF((LEFT(E1767,3))="111","Spring-2011",IF((LEFT(E1767,3))="112","Summer-2011",IF((LEFT(E1767,3))="113","Fall-2011",IF((LEFT(E1767,3))="121","Spring-2012",IF((LEFT(E1767,3))="122","Summer-2012",IF((LEFT(E1767,3))="123","Fall-2012",IF((LEFT(E1767,3))="131","Spring-2013",IF((LEFT(E1767,3))="132","Summer-2013",IF((LEFT(E1767,3))="133","Fall-2013",IF((LEFT(E1767,3))="141","Spring-2014",IF((LEFT(E1767,3))="142","Summer-2014",IF((LEFT(E1767,3))="143","Fall-2014",0)))))))))))))))))))))))))</f>
        <v/>
      </c>
      <c r="H1767" s="108" t="inlineStr">
        <is>
          <t>Summer-2015</t>
        </is>
      </c>
      <c r="I1767" s="108" t="inlineStr">
        <is>
          <t>-</t>
        </is>
      </c>
      <c r="J1767" s="108" t="inlineStr">
        <is>
          <t>-</t>
        </is>
      </c>
      <c r="K1767" s="108" t="inlineStr">
        <is>
          <t>-</t>
        </is>
      </c>
      <c r="L1767" s="108" t="inlineStr">
        <is>
          <t>Chapai Nawabgonj, Rajshahi</t>
        </is>
      </c>
      <c r="M1767" s="101" t="n">
        <v>1733109944</v>
      </c>
      <c r="N1767" s="55">
        <f>HYPERLINK("mailto:fahmidalima1910@yahoo.com","fahmidalima1910@yahoo.com")</f>
        <v/>
      </c>
    </row>
    <row customHeight="1" ht="12.75" r="1768" s="161">
      <c r="A1768" s="84" t="n"/>
      <c r="B1768" s="85" t="n">
        <v>1771</v>
      </c>
      <c r="C1768" s="106" t="n"/>
      <c r="D1768" s="98" t="inlineStr">
        <is>
          <t>Azizur Rahman</t>
        </is>
      </c>
      <c r="E1768" s="98" t="inlineStr">
        <is>
          <t>112-15-1457</t>
        </is>
      </c>
      <c r="F1768" s="49">
        <f>IF((MID(E1768,5,2))="10","ENG",IF((MID(E1768,5,2))="11","BBA",IF((MID(E1768,5,2))="12","MBA(E)",IF((MID(E1768,5,2))="14","MBA",IF((MID(E1768,5,2))="15","CSE",IF((MID(E1768,5,2))="16","CIS",IF((MID(E1768,5,2))="17","MS-MIS",IF((MID(E1768,5,2))="18","B.COM",IF((MID(E1768,5,2))="19","ETE",IF((MID(E1768,5,2))="20","CS",IF((MID(E1768,5,2))="21","MA-ENG(P)",IF((MID(E1768,5,2))="22","MA-ENG(F)",IF((MID(E1768,5,2))="23","TE",IF((MID(E1768,5,2))="24","JMC",IF((MID(E1768,5,2))="25","MS-CSE",IF((MID(E1768,5,2))="26","LLB(H)",IF((MID(E1768,5,2))="27","BRE",IF((MID(E1768,5,2))="28","MSS-JMC",IF((MID(E1768,5,2))="29","PHARMACY",IF((MID(E1768,5,2))="30","ESDM",IF((MID(E1768,5,2))="31","MS-ETE",IF((MID(E1768,5,2))="32","MS-TE",IF((MID(E1768,5,2))="33","EEE",IF((MID(E1768,5,2))="34","NFE",IF((MID(E1768,5,2))="35","SWE",IF((MID(E1768,5,2))="36","LLB(P)",IF((MID(E1768,5,2))="37","LLM(Pre)",IF((MID(E1768,5,2))="38","LLM(F)",IF((MID(E1768,5,2))="39","ICT",IF((MID(E1768,5,2))="40","MTCA",IF((MID(E1768,5,2))="41","MS-PH",IF((MID(E1768,5,2))="42","ARCH",IF((MID(E1768,5,2))="43","THM",IF((MID(E1768,5,2))="44","MS-SWE",IF((MID(E1768,5,2))="45","ENTRE",IF((MID(E1768,5,2))="46","M-PHARM",IF((MID(E1768,5,2))="47","CIVIL-ENG",0)))))))))))))))))))))))))))))))))))))</f>
        <v/>
      </c>
      <c r="G1768" s="90">
        <f>IF((LEFT(E1768,3))="063","Fall-2006",IF((LEFT(E1768,3))="071","Spring-2007",IF((LEFT(E1768,3))="072","Summer-2007",IF((LEFT(E1768,3))="073","Fall-2007",IF((LEFT(E1768,3))="081","Spring-2008",IF((LEFT(E1768,3))="082","Summer-2008",IF((LEFT(E1768,3))="083","Fall-2008",IF((LEFT(E1768,3))="091","Spring-2009",IF((LEFT(E1768,3))="092","Summer-2009",IF((LEFT(E1768,3))="093","Fall-2009",IF((LEFT(E1768,3))="101","Spring-2010",IF((LEFT(E1768,3))="102","Summer-2010",IF((LEFT(E1768,3))="103","Fall-2010",IF((LEFT(E1768,3))="111","Spring-2011",IF((LEFT(E1768,3))="112","Summer-2011",IF((LEFT(E1768,3))="113","Fall-2011",IF((LEFT(E1768,3))="121","Spring-2012",IF((LEFT(E1768,3))="122","Summer-2012",IF((LEFT(E1768,3))="123","Fall-2012",IF((LEFT(E1768,3))="131","Spring-2013",IF((LEFT(E1768,3))="132","Summer-2013",IF((LEFT(E1768,3))="133","Fall-2013",IF((LEFT(E1768,3))="141","Spring-2014",IF((LEFT(E1768,3))="142","Summer-2014",IF((LEFT(E1768,3))="143","Fall-2014",0)))))))))))))))))))))))))</f>
        <v/>
      </c>
      <c r="H1768" s="108" t="inlineStr">
        <is>
          <t>Summer-2014</t>
        </is>
      </c>
      <c r="I1768" s="108" t="inlineStr">
        <is>
          <t>Crystal Technology Bangladesh Ltd</t>
        </is>
      </c>
      <c r="J1768" s="108" t="inlineStr">
        <is>
          <t>IT Executive</t>
        </is>
      </c>
      <c r="K1768" s="108" t="inlineStr">
        <is>
          <t>59/F, West Rajabazar, Tejgaon, Dhaka.</t>
        </is>
      </c>
      <c r="L1768" s="108" t="inlineStr">
        <is>
          <t>Vill-Samonta, Post-Samonta  Bazar, Thana-Moheshpur, Dist-Jhenaidah.</t>
        </is>
      </c>
      <c r="M1768" s="101" t="n">
        <v>1914053414</v>
      </c>
      <c r="N1768" s="55" t="inlineStr">
        <is>
          <t>azizkazi45@gamil.com</t>
        </is>
      </c>
    </row>
    <row customHeight="1" ht="12.75" r="1769" s="161">
      <c r="A1769" s="84" t="n"/>
      <c r="B1769" s="85" t="n">
        <v>1772</v>
      </c>
      <c r="C1769" s="106" t="n"/>
      <c r="D1769" s="94" t="inlineStr">
        <is>
          <t>SM Kamrul Islam</t>
        </is>
      </c>
      <c r="E1769" s="98" t="inlineStr">
        <is>
          <t>121-15-1826</t>
        </is>
      </c>
      <c r="F1769" s="49">
        <f>IF((MID(E1769,5,2))="10","ENG",IF((MID(E1769,5,2))="11","BBA",IF((MID(E1769,5,2))="12","MBA(E)",IF((MID(E1769,5,2))="14","MBA",IF((MID(E1769,5,2))="15","CSE",IF((MID(E1769,5,2))="16","CIS",IF((MID(E1769,5,2))="17","MS-MIS",IF((MID(E1769,5,2))="18","B.COM",IF((MID(E1769,5,2))="19","ETE",IF((MID(E1769,5,2))="20","CS",IF((MID(E1769,5,2))="21","MA-ENG(P)",IF((MID(E1769,5,2))="22","MA-ENG(F)",IF((MID(E1769,5,2))="23","TE",IF((MID(E1769,5,2))="24","JMC",IF((MID(E1769,5,2))="25","MS-CSE",IF((MID(E1769,5,2))="26","LLB(H)",IF((MID(E1769,5,2))="27","BRE",IF((MID(E1769,5,2))="28","MSS-JMC",IF((MID(E1769,5,2))="29","PHARMACY",IF((MID(E1769,5,2))="30","ESDM",IF((MID(E1769,5,2))="31","MS-ETE",IF((MID(E1769,5,2))="32","MS-TE",IF((MID(E1769,5,2))="33","EEE",IF((MID(E1769,5,2))="34","NFE",IF((MID(E1769,5,2))="35","SWE",IF((MID(E1769,5,2))="36","LLB(P)",IF((MID(E1769,5,2))="37","LLM(Pre)",IF((MID(E1769,5,2))="38","LLM(F)",IF((MID(E1769,5,2))="39","ICT",IF((MID(E1769,5,2))="40","MTCA",IF((MID(E1769,5,2))="41","MS-PH",IF((MID(E1769,5,2))="42","ARCH",IF((MID(E1769,5,2))="43","THM",IF((MID(E1769,5,2))="44","MS-SWE",IF((MID(E1769,5,2))="45","ENTRE",IF((MID(E1769,5,2))="46","M-PHARM",IF((MID(E1769,5,2))="47","CIVIL-ENG",0)))))))))))))))))))))))))))))))))))))</f>
        <v/>
      </c>
      <c r="G1769" s="90">
        <f>IF((LEFT(E1769,3))="063","Fall-2006",IF((LEFT(E1769,3))="071","Spring-2007",IF((LEFT(E1769,3))="072","Summer-2007",IF((LEFT(E1769,3))="073","Fall-2007",IF((LEFT(E1769,3))="081","Spring-2008",IF((LEFT(E1769,3))="082","Summer-2008",IF((LEFT(E1769,3))="083","Fall-2008",IF((LEFT(E1769,3))="091","Spring-2009",IF((LEFT(E1769,3))="092","Summer-2009",IF((LEFT(E1769,3))="093","Fall-2009",IF((LEFT(E1769,3))="101","Spring-2010",IF((LEFT(E1769,3))="102","Summer-2010",IF((LEFT(E1769,3))="103","Fall-2010",IF((LEFT(E1769,3))="111","Spring-2011",IF((LEFT(E1769,3))="112","Summer-2011",IF((LEFT(E1769,3))="113","Fall-2011",IF((LEFT(E1769,3))="121","Spring-2012",IF((LEFT(E1769,3))="122","Summer-2012",IF((LEFT(E1769,3))="123","Fall-2012",IF((LEFT(E1769,3))="131","Spring-2013",IF((LEFT(E1769,3))="132","Summer-2013",IF((LEFT(E1769,3))="133","Fall-2013",IF((LEFT(E1769,3))="141","Spring-2014",IF((LEFT(E1769,3))="142","Summer-2014",IF((LEFT(E1769,3))="143","Fall-2014",0)))))))))))))))))))))))))</f>
        <v/>
      </c>
      <c r="H1769" s="108" t="inlineStr">
        <is>
          <t>Fall-2015</t>
        </is>
      </c>
      <c r="I1769" s="108" t="inlineStr">
        <is>
          <t>Bangladesh Telecommunication Company Limited</t>
        </is>
      </c>
      <c r="J1769" s="108" t="inlineStr">
        <is>
          <t>Jr.Assistant Manager</t>
        </is>
      </c>
      <c r="K1769" s="108" t="inlineStr">
        <is>
          <t>House No-5, Road No-4, Block-C, Kaderabad Housing, Mohammadpur, Dhaka-1207</t>
        </is>
      </c>
      <c r="L1769" s="108" t="inlineStr">
        <is>
          <t>Sirsina, Darussunhat, Nesarabad, Pirojpur.</t>
        </is>
      </c>
      <c r="M1769" s="101" t="n">
        <v>1718740432</v>
      </c>
      <c r="N1769" s="55" t="inlineStr">
        <is>
          <t>smdkamrul@gamil.com</t>
        </is>
      </c>
    </row>
    <row customHeight="1" ht="12.75" r="1770" s="161">
      <c r="A1770" s="84" t="n"/>
      <c r="B1770" s="85" t="n">
        <v>1773</v>
      </c>
      <c r="C1770" s="106" t="n"/>
      <c r="D1770" s="98" t="inlineStr">
        <is>
          <t>Mst. Nasrin Sultana</t>
        </is>
      </c>
      <c r="E1770" s="98" t="inlineStr">
        <is>
          <t>121-12-542</t>
        </is>
      </c>
      <c r="F1770" s="49">
        <f>IF((MID(E1770,5,2))="10","ENG",IF((MID(E1770,5,2))="11","BBA",IF((MID(E1770,5,2))="12","MBA(E)",IF((MID(E1770,5,2))="14","MBA",IF((MID(E1770,5,2))="15","CSE",IF((MID(E1770,5,2))="16","CIS",IF((MID(E1770,5,2))="17","MS-MIS",IF((MID(E1770,5,2))="18","B.COM",IF((MID(E1770,5,2))="19","ETE",IF((MID(E1770,5,2))="20","CS",IF((MID(E1770,5,2))="21","MA-ENG(P)",IF((MID(E1770,5,2))="22","MA-ENG(F)",IF((MID(E1770,5,2))="23","TE",IF((MID(E1770,5,2))="24","JMC",IF((MID(E1770,5,2))="25","MS-CSE",IF((MID(E1770,5,2))="26","LLB(H)",IF((MID(E1770,5,2))="27","BRE",IF((MID(E1770,5,2))="28","MSS-JMC",IF((MID(E1770,5,2))="29","PHARMACY",IF((MID(E1770,5,2))="30","ESDM",IF((MID(E1770,5,2))="31","MS-ETE",IF((MID(E1770,5,2))="32","MS-TE",IF((MID(E1770,5,2))="33","EEE",IF((MID(E1770,5,2))="34","NFE",IF((MID(E1770,5,2))="35","SWE",IF((MID(E1770,5,2))="36","LLB(P)",IF((MID(E1770,5,2))="37","LLM(Pre)",IF((MID(E1770,5,2))="38","LLM(F)",IF((MID(E1770,5,2))="39","ICT",IF((MID(E1770,5,2))="40","MTCA",IF((MID(E1770,5,2))="41","MS-PH",IF((MID(E1770,5,2))="42","ARCH",IF((MID(E1770,5,2))="43","THM",IF((MID(E1770,5,2))="44","MS-SWE",IF((MID(E1770,5,2))="45","ENTRE",IF((MID(E1770,5,2))="46","M-PHARM",IF((MID(E1770,5,2))="47","CIVIL-ENG",0)))))))))))))))))))))))))))))))))))))</f>
        <v/>
      </c>
      <c r="G1770" s="90">
        <f>IF((LEFT(E1770,3))="063","Fall-2006",IF((LEFT(E1770,3))="071","Spring-2007",IF((LEFT(E1770,3))="072","Summer-2007",IF((LEFT(E1770,3))="073","Fall-2007",IF((LEFT(E1770,3))="081","Spring-2008",IF((LEFT(E1770,3))="082","Summer-2008",IF((LEFT(E1770,3))="083","Fall-2008",IF((LEFT(E1770,3))="091","Spring-2009",IF((LEFT(E1770,3))="092","Summer-2009",IF((LEFT(E1770,3))="093","Fall-2009",IF((LEFT(E1770,3))="101","Spring-2010",IF((LEFT(E1770,3))="102","Summer-2010",IF((LEFT(E1770,3))="103","Fall-2010",IF((LEFT(E1770,3))="111","Spring-2011",IF((LEFT(E1770,3))="112","Summer-2011",IF((LEFT(E1770,3))="113","Fall-2011",IF((LEFT(E1770,3))="121","Spring-2012",IF((LEFT(E1770,3))="122","Summer-2012",IF((LEFT(E1770,3))="123","Fall-2012",IF((LEFT(E1770,3))="131","Spring-2013",IF((LEFT(E1770,3))="132","Summer-2013",IF((LEFT(E1770,3))="133","Fall-2013",IF((LEFT(E1770,3))="141","Spring-2014",IF((LEFT(E1770,3))="142","Summer-2014",IF((LEFT(E1770,3))="143","Fall-2014",0)))))))))))))))))))))))))</f>
        <v/>
      </c>
      <c r="H1770" s="108" t="inlineStr">
        <is>
          <t>-</t>
        </is>
      </c>
      <c r="I1770" s="108" t="inlineStr">
        <is>
          <t>-</t>
        </is>
      </c>
      <c r="J1770" s="108" t="inlineStr">
        <is>
          <t>-</t>
        </is>
      </c>
      <c r="K1770" s="108" t="inlineStr">
        <is>
          <t>Century Estate Appartment, Appt No-3-32. 119. Shidhweshoree Boro Mogbazar, Dhaka.</t>
        </is>
      </c>
      <c r="L1770" s="108" t="inlineStr">
        <is>
          <t>Vill-Bikundakhash, Post-Bharkundu, Thana-Dhamuirhut, Dist-Naogaon.</t>
        </is>
      </c>
      <c r="M1770" s="101" t="n">
        <v>1732474733</v>
      </c>
      <c r="N1770" s="55" t="inlineStr">
        <is>
          <t>mirnasrin@yahoo.com</t>
        </is>
      </c>
    </row>
    <row customHeight="1" ht="12.75" r="1771" s="161">
      <c r="A1771" s="84" t="n"/>
      <c r="B1771" s="85" t="n">
        <v>1774</v>
      </c>
      <c r="C1771" s="106" t="n"/>
      <c r="D1771" s="98" t="inlineStr">
        <is>
          <t>M.M. Mehedi Amir</t>
        </is>
      </c>
      <c r="E1771" s="98" t="inlineStr">
        <is>
          <t>111-33-527</t>
        </is>
      </c>
      <c r="F1771" s="49">
        <f>IF((MID(E1771,5,2))="10","ENG",IF((MID(E1771,5,2))="11","BBA",IF((MID(E1771,5,2))="12","MBA(E)",IF((MID(E1771,5,2))="14","MBA",IF((MID(E1771,5,2))="15","CSE",IF((MID(E1771,5,2))="16","CIS",IF((MID(E1771,5,2))="17","MS-MIS",IF((MID(E1771,5,2))="18","B.COM",IF((MID(E1771,5,2))="19","ETE",IF((MID(E1771,5,2))="20","CS",IF((MID(E1771,5,2))="21","MA-ENG(P)",IF((MID(E1771,5,2))="22","MA-ENG(F)",IF((MID(E1771,5,2))="23","TE",IF((MID(E1771,5,2))="24","JMC",IF((MID(E1771,5,2))="25","MS-CSE",IF((MID(E1771,5,2))="26","LLB(H)",IF((MID(E1771,5,2))="27","BRE",IF((MID(E1771,5,2))="28","MSS-JMC",IF((MID(E1771,5,2))="29","PHARMACY",IF((MID(E1771,5,2))="30","ESDM",IF((MID(E1771,5,2))="31","MS-ETE",IF((MID(E1771,5,2))="32","MS-TE",IF((MID(E1771,5,2))="33","EEE",IF((MID(E1771,5,2))="34","NFE",IF((MID(E1771,5,2))="35","SWE",IF((MID(E1771,5,2))="36","LLB(P)",IF((MID(E1771,5,2))="37","LLM(Pre)",IF((MID(E1771,5,2))="38","LLM(F)",IF((MID(E1771,5,2))="39","ICT",IF((MID(E1771,5,2))="40","MTCA",IF((MID(E1771,5,2))="41","MS-PH",IF((MID(E1771,5,2))="42","ARCH",IF((MID(E1771,5,2))="43","THM",IF((MID(E1771,5,2))="44","MS-SWE",IF((MID(E1771,5,2))="45","ENTRE",IF((MID(E1771,5,2))="46","M-PHARM",IF((MID(E1771,5,2))="47","CIVIL-ENG",0)))))))))))))))))))))))))))))))))))))</f>
        <v/>
      </c>
      <c r="G1771" s="90">
        <f>IF((LEFT(E1771,3))="063","Fall-2006",IF((LEFT(E1771,3))="071","Spring-2007",IF((LEFT(E1771,3))="072","Summer-2007",IF((LEFT(E1771,3))="073","Fall-2007",IF((LEFT(E1771,3))="081","Spring-2008",IF((LEFT(E1771,3))="082","Summer-2008",IF((LEFT(E1771,3))="083","Fall-2008",IF((LEFT(E1771,3))="091","Spring-2009",IF((LEFT(E1771,3))="092","Summer-2009",IF((LEFT(E1771,3))="093","Fall-2009",IF((LEFT(E1771,3))="101","Spring-2010",IF((LEFT(E1771,3))="102","Summer-2010",IF((LEFT(E1771,3))="103","Fall-2010",IF((LEFT(E1771,3))="111","Spring-2011",IF((LEFT(E1771,3))="112","Summer-2011",IF((LEFT(E1771,3))="113","Fall-2011",IF((LEFT(E1771,3))="121","Spring-2012",IF((LEFT(E1771,3))="122","Summer-2012",IF((LEFT(E1771,3))="123","Fall-2012",IF((LEFT(E1771,3))="131","Spring-2013",IF((LEFT(E1771,3))="132","Summer-2013",IF((LEFT(E1771,3))="133","Fall-2013",IF((LEFT(E1771,3))="141","Spring-2014",IF((LEFT(E1771,3))="142","Summer-2014",IF((LEFT(E1771,3))="143","Fall-2014",0)))))))))))))))))))))))))</f>
        <v/>
      </c>
      <c r="H1771" s="108" t="inlineStr">
        <is>
          <t>Fall-2014</t>
        </is>
      </c>
      <c r="I1771" s="108" t="inlineStr">
        <is>
          <t>-</t>
        </is>
      </c>
      <c r="J1771" s="108" t="inlineStr">
        <is>
          <t>job holder</t>
        </is>
      </c>
      <c r="K1771" s="108" t="inlineStr">
        <is>
          <t>H/N-619-R/N-01 Ahyamoly, Dhaka</t>
        </is>
      </c>
      <c r="L1771" s="108" t="inlineStr">
        <is>
          <t>Vil+Post-Nakol, Thana-Sreepur Dis-Magura</t>
        </is>
      </c>
      <c r="M1771" s="101" t="n">
        <v>1717500690</v>
      </c>
      <c r="N1771" s="55" t="inlineStr">
        <is>
          <t>mehediamir@gmail.com</t>
        </is>
      </c>
    </row>
    <row customHeight="1" ht="12.75" r="1772" s="161">
      <c r="A1772" s="84" t="n"/>
      <c r="B1772" s="85" t="n">
        <v>1775</v>
      </c>
      <c r="C1772" s="106" t="n"/>
      <c r="D1772" s="98" t="inlineStr">
        <is>
          <t>Sabina Yesmin</t>
        </is>
      </c>
      <c r="E1772" s="98" t="inlineStr">
        <is>
          <t>121-14-728</t>
        </is>
      </c>
      <c r="F1772" s="49">
        <f>IF((MID(E1772,5,2))="10","ENG",IF((MID(E1772,5,2))="11","BBA",IF((MID(E1772,5,2))="12","MBA(E)",IF((MID(E1772,5,2))="14","MBA",IF((MID(E1772,5,2))="15","CSE",IF((MID(E1772,5,2))="16","CIS",IF((MID(E1772,5,2))="17","MS-MIS",IF((MID(E1772,5,2))="18","B.COM",IF((MID(E1772,5,2))="19","ETE",IF((MID(E1772,5,2))="20","CS",IF((MID(E1772,5,2))="21","MA-ENG(P)",IF((MID(E1772,5,2))="22","MA-ENG(F)",IF((MID(E1772,5,2))="23","TE",IF((MID(E1772,5,2))="24","JMC",IF((MID(E1772,5,2))="25","MS-CSE",IF((MID(E1772,5,2))="26","LLB(H)",IF((MID(E1772,5,2))="27","BRE",IF((MID(E1772,5,2))="28","MSS-JMC",IF((MID(E1772,5,2))="29","PHARMACY",IF((MID(E1772,5,2))="30","ESDM",IF((MID(E1772,5,2))="31","MS-ETE",IF((MID(E1772,5,2))="32","MS-TE",IF((MID(E1772,5,2))="33","EEE",IF((MID(E1772,5,2))="34","NFE",IF((MID(E1772,5,2))="35","SWE",IF((MID(E1772,5,2))="36","LLB(P)",IF((MID(E1772,5,2))="37","LLM(Pre)",IF((MID(E1772,5,2))="38","LLM(F)",IF((MID(E1772,5,2))="39","ICT",IF((MID(E1772,5,2))="40","MTCA",IF((MID(E1772,5,2))="41","MS-PH",IF((MID(E1772,5,2))="42","ARCH",IF((MID(E1772,5,2))="43","THM",IF((MID(E1772,5,2))="44","MS-SWE",IF((MID(E1772,5,2))="45","ENTRE",IF((MID(E1772,5,2))="46","M-PHARM",IF((MID(E1772,5,2))="47","CIVIL-ENG",0)))))))))))))))))))))))))))))))))))))</f>
        <v/>
      </c>
      <c r="G1772" s="90">
        <f>IF((LEFT(E1772,3))="063","Fall-2006",IF((LEFT(E1772,3))="071","Spring-2007",IF((LEFT(E1772,3))="072","Summer-2007",IF((LEFT(E1772,3))="073","Fall-2007",IF((LEFT(E1772,3))="081","Spring-2008",IF((LEFT(E1772,3))="082","Summer-2008",IF((LEFT(E1772,3))="083","Fall-2008",IF((LEFT(E1772,3))="091","Spring-2009",IF((LEFT(E1772,3))="092","Summer-2009",IF((LEFT(E1772,3))="093","Fall-2009",IF((LEFT(E1772,3))="101","Spring-2010",IF((LEFT(E1772,3))="102","Summer-2010",IF((LEFT(E1772,3))="103","Fall-2010",IF((LEFT(E1772,3))="111","Spring-2011",IF((LEFT(E1772,3))="112","Summer-2011",IF((LEFT(E1772,3))="113","Fall-2011",IF((LEFT(E1772,3))="121","Spring-2012",IF((LEFT(E1772,3))="122","Summer-2012",IF((LEFT(E1772,3))="123","Fall-2012",IF((LEFT(E1772,3))="131","Spring-2013",IF((LEFT(E1772,3))="132","Summer-2013",IF((LEFT(E1772,3))="133","Fall-2013",IF((LEFT(E1772,3))="141","Spring-2014",IF((LEFT(E1772,3))="142","Summer-2014",IF((LEFT(E1772,3))="143","Fall-2014",0)))))))))))))))))))))))))</f>
        <v/>
      </c>
      <c r="H1772" s="108" t="inlineStr">
        <is>
          <t>-</t>
        </is>
      </c>
      <c r="I1772" s="108" t="inlineStr">
        <is>
          <t>-</t>
        </is>
      </c>
      <c r="J1772" s="108" t="inlineStr">
        <is>
          <t>-</t>
        </is>
      </c>
      <c r="K1772" s="108" t="inlineStr">
        <is>
          <t>28/1, Green Corner, Green Peak Apartment, Flat-5c, Green Road, Dhanmondi, Dhaka.</t>
        </is>
      </c>
      <c r="L1772" s="108" t="inlineStr">
        <is>
          <t>7/1, Power House Road, Keawalkhli, Mymensingh.</t>
        </is>
      </c>
      <c r="M1772" s="101" t="n">
        <v>1719074900</v>
      </c>
      <c r="N1772" s="55" t="inlineStr">
        <is>
          <t>shamoly_111@yahoo.com</t>
        </is>
      </c>
    </row>
    <row customHeight="1" ht="12.75" r="1773" s="161">
      <c r="A1773" s="84" t="n"/>
      <c r="B1773" s="85" t="n">
        <v>1776</v>
      </c>
      <c r="C1773" s="106" t="n"/>
      <c r="D1773" s="98" t="inlineStr">
        <is>
          <t>Shekh Moniruzzaman</t>
        </is>
      </c>
      <c r="E1773" s="98" t="inlineStr">
        <is>
          <t>102-11-1608</t>
        </is>
      </c>
      <c r="F1773" s="49">
        <f>IF((MID(E1773,5,2))="10","ENG",IF((MID(E1773,5,2))="11","BBA",IF((MID(E1773,5,2))="12","MBA(E)",IF((MID(E1773,5,2))="14","MBA",IF((MID(E1773,5,2))="15","CSE",IF((MID(E1773,5,2))="16","CIS",IF((MID(E1773,5,2))="17","MS-MIS",IF((MID(E1773,5,2))="18","B.COM",IF((MID(E1773,5,2))="19","ETE",IF((MID(E1773,5,2))="20","CS",IF((MID(E1773,5,2))="21","MA-ENG(P)",IF((MID(E1773,5,2))="22","MA-ENG(F)",IF((MID(E1773,5,2))="23","TE",IF((MID(E1773,5,2))="24","JMC",IF((MID(E1773,5,2))="25","MS-CSE",IF((MID(E1773,5,2))="26","LLB(H)",IF((MID(E1773,5,2))="27","BRE",IF((MID(E1773,5,2))="28","MSS-JMC",IF((MID(E1773,5,2))="29","PHARMACY",IF((MID(E1773,5,2))="30","ESDM",IF((MID(E1773,5,2))="31","MS-ETE",IF((MID(E1773,5,2))="32","MS-TE",IF((MID(E1773,5,2))="33","EEE",IF((MID(E1773,5,2))="34","NFE",IF((MID(E1773,5,2))="35","SWE",IF((MID(E1773,5,2))="36","LLB(P)",IF((MID(E1773,5,2))="37","LLM(Pre)",IF((MID(E1773,5,2))="38","LLM(F)",IF((MID(E1773,5,2))="39","ICT",IF((MID(E1773,5,2))="40","MTCA",IF((MID(E1773,5,2))="41","MS-PH",IF((MID(E1773,5,2))="42","ARCH",IF((MID(E1773,5,2))="43","THM",IF((MID(E1773,5,2))="44","MS-SWE",IF((MID(E1773,5,2))="45","ENTRE",IF((MID(E1773,5,2))="46","M-PHARM",IF((MID(E1773,5,2))="47","CIVIL-ENG",0)))))))))))))))))))))))))))))))))))))</f>
        <v/>
      </c>
      <c r="G1773" s="90">
        <f>IF((LEFT(E1773,3))="063","Fall-2006",IF((LEFT(E1773,3))="071","Spring-2007",IF((LEFT(E1773,3))="072","Summer-2007",IF((LEFT(E1773,3))="073","Fall-2007",IF((LEFT(E1773,3))="081","Spring-2008",IF((LEFT(E1773,3))="082","Summer-2008",IF((LEFT(E1773,3))="083","Fall-2008",IF((LEFT(E1773,3))="091","Spring-2009",IF((LEFT(E1773,3))="092","Summer-2009",IF((LEFT(E1773,3))="093","Fall-2009",IF((LEFT(E1773,3))="101","Spring-2010",IF((LEFT(E1773,3))="102","Summer-2010",IF((LEFT(E1773,3))="103","Fall-2010",IF((LEFT(E1773,3))="111","Spring-2011",IF((LEFT(E1773,3))="112","Summer-2011",IF((LEFT(E1773,3))="113","Fall-2011",IF((LEFT(E1773,3))="121","Spring-2012",IF((LEFT(E1773,3))="122","Summer-2012",IF((LEFT(E1773,3))="123","Fall-2012",IF((LEFT(E1773,3))="131","Spring-2013",IF((LEFT(E1773,3))="132","Summer-2013",IF((LEFT(E1773,3))="133","Fall-2013",IF((LEFT(E1773,3))="141","Spring-2014",IF((LEFT(E1773,3))="142","Summer-2014",IF((LEFT(E1773,3))="143","Fall-2014",0)))))))))))))))))))))))))</f>
        <v/>
      </c>
      <c r="H1773" s="108" t="inlineStr">
        <is>
          <t>Summer-2014</t>
        </is>
      </c>
      <c r="I1773" s="108" t="inlineStr">
        <is>
          <t>Daffodil International University</t>
        </is>
      </c>
      <c r="J1773" s="108" t="inlineStr">
        <is>
          <t>Administrative Officer</t>
        </is>
      </c>
      <c r="K1773" s="108" t="inlineStr">
        <is>
          <t>6/A, Lake Circus, Kalabag, Dhaka-1209</t>
        </is>
      </c>
      <c r="L1773" s="108" t="inlineStr">
        <is>
          <t>Vill-Nondipara, P.o+P.s-Baniacbong, Dis-Hobigonj, Sylhet</t>
        </is>
      </c>
      <c r="M1773" s="101" t="n">
        <v>1719148684</v>
      </c>
      <c r="N1773" s="55" t="inlineStr">
        <is>
          <t>monirshekh@gamil.com</t>
        </is>
      </c>
    </row>
    <row customHeight="1" ht="12.75" r="1774" s="161">
      <c r="A1774" s="84" t="n"/>
      <c r="B1774" s="85" t="n">
        <v>1777</v>
      </c>
      <c r="C1774" s="106" t="n"/>
      <c r="D1774" s="98" t="inlineStr">
        <is>
          <t>Abu. Zafar. Md. Saleh</t>
        </is>
      </c>
      <c r="E1774" s="98" t="inlineStr">
        <is>
          <t>102-23-2040</t>
        </is>
      </c>
      <c r="F1774" s="49">
        <f>IF((MID(E1774,5,2))="10","ENG",IF((MID(E1774,5,2))="11","BBA",IF((MID(E1774,5,2))="12","MBA(E)",IF((MID(E1774,5,2))="14","MBA",IF((MID(E1774,5,2))="15","CSE",IF((MID(E1774,5,2))="16","CIS",IF((MID(E1774,5,2))="17","MS-MIS",IF((MID(E1774,5,2))="18","B.COM",IF((MID(E1774,5,2))="19","ETE",IF((MID(E1774,5,2))="20","CS",IF((MID(E1774,5,2))="21","MA-ENG(P)",IF((MID(E1774,5,2))="22","MA-ENG(F)",IF((MID(E1774,5,2))="23","TE",IF((MID(E1774,5,2))="24","JMC",IF((MID(E1774,5,2))="25","MS-CSE",IF((MID(E1774,5,2))="26","LLB(H)",IF((MID(E1774,5,2))="27","BRE",IF((MID(E1774,5,2))="28","MSS-JMC",IF((MID(E1774,5,2))="29","PHARMACY",IF((MID(E1774,5,2))="30","ESDM",IF((MID(E1774,5,2))="31","MS-ETE",IF((MID(E1774,5,2))="32","MS-TE",IF((MID(E1774,5,2))="33","EEE",IF((MID(E1774,5,2))="34","NFE",IF((MID(E1774,5,2))="35","SWE",IF((MID(E1774,5,2))="36","LLB(P)",IF((MID(E1774,5,2))="37","LLM(Pre)",IF((MID(E1774,5,2))="38","LLM(F)",IF((MID(E1774,5,2))="39","ICT",IF((MID(E1774,5,2))="40","MTCA",IF((MID(E1774,5,2))="41","MS-PH",IF((MID(E1774,5,2))="42","ARCH",IF((MID(E1774,5,2))="43","THM",IF((MID(E1774,5,2))="44","MS-SWE",IF((MID(E1774,5,2))="45","ENTRE",IF((MID(E1774,5,2))="46","M-PHARM",IF((MID(E1774,5,2))="47","CIVIL-ENG",0)))))))))))))))))))))))))))))))))))))</f>
        <v/>
      </c>
      <c r="G1774" s="90">
        <f>IF((LEFT(E1774,3))="063","Fall-2006",IF((LEFT(E1774,3))="071","Spring-2007",IF((LEFT(E1774,3))="072","Summer-2007",IF((LEFT(E1774,3))="073","Fall-2007",IF((LEFT(E1774,3))="081","Spring-2008",IF((LEFT(E1774,3))="082","Summer-2008",IF((LEFT(E1774,3))="083","Fall-2008",IF((LEFT(E1774,3))="091","Spring-2009",IF((LEFT(E1774,3))="092","Summer-2009",IF((LEFT(E1774,3))="093","Fall-2009",IF((LEFT(E1774,3))="101","Spring-2010",IF((LEFT(E1774,3))="102","Summer-2010",IF((LEFT(E1774,3))="103","Fall-2010",IF((LEFT(E1774,3))="111","Spring-2011",IF((LEFT(E1774,3))="112","Summer-2011",IF((LEFT(E1774,3))="113","Fall-2011",IF((LEFT(E1774,3))="121","Spring-2012",IF((LEFT(E1774,3))="122","Summer-2012",IF((LEFT(E1774,3))="123","Fall-2012",IF((LEFT(E1774,3))="131","Spring-2013",IF((LEFT(E1774,3))="132","Summer-2013",IF((LEFT(E1774,3))="133","Fall-2013",IF((LEFT(E1774,3))="141","Spring-2014",IF((LEFT(E1774,3))="142","Summer-2014",IF((LEFT(E1774,3))="143","Fall-2014",0)))))))))))))))))))))))))</f>
        <v/>
      </c>
      <c r="H1774" s="108" t="inlineStr">
        <is>
          <t>Summer-2014</t>
        </is>
      </c>
      <c r="I1774" s="108" t="inlineStr">
        <is>
          <t>Shore to Shore Bangladesh</t>
        </is>
      </c>
      <c r="J1774" s="108" t="inlineStr">
        <is>
          <t>Executive Engineer</t>
        </is>
      </c>
      <c r="K1774" s="108" t="inlineStr">
        <is>
          <t>272/Ka, 1/3, West Agargaon, Dhaka-1207.</t>
        </is>
      </c>
      <c r="L1774" s="108" t="inlineStr">
        <is>
          <t>Vill-Nalghar, Post-Nalghar, Thana-Chouddagram, Dist-Comilla.</t>
        </is>
      </c>
      <c r="M1774" s="101" t="n">
        <v>1916116875</v>
      </c>
      <c r="N1774" s="55">
        <f>HYPERLINK("mailto:zafar@525bd.com","zafar@525bd.com")</f>
        <v/>
      </c>
    </row>
    <row customHeight="1" ht="12.75" r="1775" s="161">
      <c r="A1775" s="84" t="n"/>
      <c r="B1775" s="85" t="n">
        <v>1778</v>
      </c>
      <c r="C1775" s="106" t="n"/>
      <c r="D1775" s="98" t="inlineStr">
        <is>
          <t>Mehedi Hassan Chowdhury</t>
        </is>
      </c>
      <c r="E1775" s="98" t="inlineStr">
        <is>
          <t>111-17-253</t>
        </is>
      </c>
      <c r="F1775" s="49">
        <f>IF((MID(E1775,5,2))="10","ENG",IF((MID(E1775,5,2))="11","BBA",IF((MID(E1775,5,2))="12","MBA(E)",IF((MID(E1775,5,2))="14","MBA",IF((MID(E1775,5,2))="15","CSE",IF((MID(E1775,5,2))="16","CIS",IF((MID(E1775,5,2))="17","MS-MIS",IF((MID(E1775,5,2))="18","B.COM",IF((MID(E1775,5,2))="19","ETE",IF((MID(E1775,5,2))="20","CS",IF((MID(E1775,5,2))="21","MA-ENG(P)",IF((MID(E1775,5,2))="22","MA-ENG(F)",IF((MID(E1775,5,2))="23","TE",IF((MID(E1775,5,2))="24","JMC",IF((MID(E1775,5,2))="25","MS-CSE",IF((MID(E1775,5,2))="26","LLB(H)",IF((MID(E1775,5,2))="27","BRE",IF((MID(E1775,5,2))="28","MSS-JMC",IF((MID(E1775,5,2))="29","PHARMACY",IF((MID(E1775,5,2))="30","ESDM",IF((MID(E1775,5,2))="31","MS-ETE",IF((MID(E1775,5,2))="32","MS-TE",IF((MID(E1775,5,2))="33","EEE",IF((MID(E1775,5,2))="34","NFE",IF((MID(E1775,5,2))="35","SWE",IF((MID(E1775,5,2))="36","LLB(P)",IF((MID(E1775,5,2))="37","LLM(Pre)",IF((MID(E1775,5,2))="38","LLM(F)",IF((MID(E1775,5,2))="39","ICT",IF((MID(E1775,5,2))="40","MTCA",IF((MID(E1775,5,2))="41","MS-PH",IF((MID(E1775,5,2))="42","ARCH",IF((MID(E1775,5,2))="43","THM",IF((MID(E1775,5,2))="44","MS-SWE",IF((MID(E1775,5,2))="45","ENTRE",IF((MID(E1775,5,2))="46","M-PHARM",IF((MID(E1775,5,2))="47","CIVIL-ENG",0)))))))))))))))))))))))))))))))))))))</f>
        <v/>
      </c>
      <c r="G1775" s="90">
        <f>IF((LEFT(E1775,3))="063","Fall-2006",IF((LEFT(E1775,3))="071","Spring-2007",IF((LEFT(E1775,3))="072","Summer-2007",IF((LEFT(E1775,3))="073","Fall-2007",IF((LEFT(E1775,3))="081","Spring-2008",IF((LEFT(E1775,3))="082","Summer-2008",IF((LEFT(E1775,3))="083","Fall-2008",IF((LEFT(E1775,3))="091","Spring-2009",IF((LEFT(E1775,3))="092","Summer-2009",IF((LEFT(E1775,3))="093","Fall-2009",IF((LEFT(E1775,3))="101","Spring-2010",IF((LEFT(E1775,3))="102","Summer-2010",IF((LEFT(E1775,3))="103","Fall-2010",IF((LEFT(E1775,3))="111","Spring-2011",IF((LEFT(E1775,3))="112","Summer-2011",IF((LEFT(E1775,3))="113","Fall-2011",IF((LEFT(E1775,3))="121","Spring-2012",IF((LEFT(E1775,3))="122","Summer-2012",IF((LEFT(E1775,3))="123","Fall-2012",IF((LEFT(E1775,3))="131","Spring-2013",IF((LEFT(E1775,3))="132","Summer-2013",IF((LEFT(E1775,3))="133","Fall-2013",IF((LEFT(E1775,3))="141","Spring-2014",IF((LEFT(E1775,3))="142","Summer-2014",IF((LEFT(E1775,3))="143","Fall-2014",0)))))))))))))))))))))))))</f>
        <v/>
      </c>
      <c r="H1775" s="108" t="inlineStr">
        <is>
          <t>Summer-2014</t>
        </is>
      </c>
      <c r="I1775" s="108" t="inlineStr">
        <is>
          <t>NRB Globalbank Limited</t>
        </is>
      </c>
      <c r="J1775" s="108" t="inlineStr">
        <is>
          <t>System Engineer</t>
        </is>
      </c>
      <c r="K1775" s="108" t="inlineStr">
        <is>
          <t>House No-31, Road No-04, Block-C, Banasree, Rampura, Dhaka.</t>
        </is>
      </c>
      <c r="L1775" s="108" t="inlineStr">
        <is>
          <t>Vill-South Mondia, Post-Peer Sultan, Thana-Chhagalnaiya, Dist-Feni.</t>
        </is>
      </c>
      <c r="M1775" s="101" t="n">
        <v>1955500744</v>
      </c>
      <c r="N1775" s="55" t="inlineStr">
        <is>
          <t>chowdhury_mehedi@yahoo.com</t>
        </is>
      </c>
    </row>
    <row customHeight="1" ht="12.75" r="1776" s="161">
      <c r="A1776" s="84" t="n"/>
      <c r="B1776" s="85" t="n">
        <v>1779</v>
      </c>
      <c r="C1776" s="106" t="n"/>
      <c r="D1776" s="94" t="inlineStr">
        <is>
          <t xml:space="preserve">Fahad Hasan Ovi  </t>
        </is>
      </c>
      <c r="E1776" s="98" t="inlineStr">
        <is>
          <t>103-35-134</t>
        </is>
      </c>
      <c r="F1776" s="49">
        <f>IF((MID(E1776,5,2))="10","ENG",IF((MID(E1776,5,2))="11","BBA",IF((MID(E1776,5,2))="12","MBA(E)",IF((MID(E1776,5,2))="14","MBA",IF((MID(E1776,5,2))="15","CSE",IF((MID(E1776,5,2))="16","CIS",IF((MID(E1776,5,2))="17","MS-MIS",IF((MID(E1776,5,2))="18","B.COM",IF((MID(E1776,5,2))="19","ETE",IF((MID(E1776,5,2))="20","CS",IF((MID(E1776,5,2))="21","MA-ENG(P)",IF((MID(E1776,5,2))="22","MA-ENG(F)",IF((MID(E1776,5,2))="23","TE",IF((MID(E1776,5,2))="24","JMC",IF((MID(E1776,5,2))="25","MS-CSE",IF((MID(E1776,5,2))="26","LLB(H)",IF((MID(E1776,5,2))="27","BRE",IF((MID(E1776,5,2))="28","MSS-JMC",IF((MID(E1776,5,2))="29","PHARMACY",IF((MID(E1776,5,2))="30","ESDM",IF((MID(E1776,5,2))="31","MS-ETE",IF((MID(E1776,5,2))="32","MS-TE",IF((MID(E1776,5,2))="33","EEE",IF((MID(E1776,5,2))="34","NFE",IF((MID(E1776,5,2))="35","SWE",IF((MID(E1776,5,2))="36","LLB(P)",IF((MID(E1776,5,2))="37","LLM(Pre)",IF((MID(E1776,5,2))="38","LLM(F)",IF((MID(E1776,5,2))="39","ICT",IF((MID(E1776,5,2))="40","MTCA",IF((MID(E1776,5,2))="41","MS-PH",IF((MID(E1776,5,2))="42","ARCH",IF((MID(E1776,5,2))="43","THM",IF((MID(E1776,5,2))="44","MS-SWE",IF((MID(E1776,5,2))="45","ENTRE",IF((MID(E1776,5,2))="46","M-PHARM",IF((MID(E1776,5,2))="47","CIVIL-ENG",0)))))))))))))))))))))))))))))))))))))</f>
        <v/>
      </c>
      <c r="G1776" s="90">
        <f>IF((LEFT(E1776,3))="063","Fall-2006",IF((LEFT(E1776,3))="071","Spring-2007",IF((LEFT(E1776,3))="072","Summer-2007",IF((LEFT(E1776,3))="073","Fall-2007",IF((LEFT(E1776,3))="081","Spring-2008",IF((LEFT(E1776,3))="082","Summer-2008",IF((LEFT(E1776,3))="083","Fall-2008",IF((LEFT(E1776,3))="091","Spring-2009",IF((LEFT(E1776,3))="092","Summer-2009",IF((LEFT(E1776,3))="093","Fall-2009",IF((LEFT(E1776,3))="101","Spring-2010",IF((LEFT(E1776,3))="102","Summer-2010",IF((LEFT(E1776,3))="103","Fall-2010",IF((LEFT(E1776,3))="111","Spring-2011",IF((LEFT(E1776,3))="112","Summer-2011",IF((LEFT(E1776,3))="113","Fall-2011",IF((LEFT(E1776,3))="121","Spring-2012",IF((LEFT(E1776,3))="122","Summer-2012",IF((LEFT(E1776,3))="123","Fall-2012",IF((LEFT(E1776,3))="131","Spring-2013",IF((LEFT(E1776,3))="132","Summer-2013",IF((LEFT(E1776,3))="133","Fall-2013",IF((LEFT(E1776,3))="141","Spring-2014",IF((LEFT(E1776,3))="142","Summer-2014",IF((LEFT(E1776,3))="143","Fall-2014",0)))))))))))))))))))))))))</f>
        <v/>
      </c>
      <c r="H1776" s="108" t="inlineStr">
        <is>
          <t>Fall-2014</t>
        </is>
      </c>
      <c r="I1776" s="108" t="inlineStr">
        <is>
          <t>Junior Project Manager</t>
        </is>
      </c>
      <c r="J1776" s="108" t="inlineStr">
        <is>
          <t>Syntech Solution Ltd.</t>
        </is>
      </c>
      <c r="K1776" s="108" t="inlineStr">
        <is>
          <t>House No-297, Station Road, Ghorashal, Palash, Narsingdi.</t>
        </is>
      </c>
      <c r="L1776" s="108" t="inlineStr">
        <is>
          <t>House No-297, Station Road, Ghorashal, Palash, Narsingdi.</t>
        </is>
      </c>
      <c r="M1776" s="101" t="n">
        <v>1765530830</v>
      </c>
      <c r="N1776" s="55" t="inlineStr">
        <is>
          <t>ovi010dvut@gmail.com</t>
        </is>
      </c>
    </row>
    <row customHeight="1" ht="12.75" r="1777" s="161">
      <c r="A1777" s="84" t="n"/>
      <c r="B1777" s="85" t="n">
        <v>1780</v>
      </c>
      <c r="C1777" s="106" t="n"/>
      <c r="D1777" s="98" t="inlineStr">
        <is>
          <t>Md. Forhad Hossen</t>
        </is>
      </c>
      <c r="E1777" s="98" t="inlineStr">
        <is>
          <t>111-26-185</t>
        </is>
      </c>
      <c r="F1777" s="49">
        <f>IF((MID(E1777,5,2))="10","ENG",IF((MID(E1777,5,2))="11","BBA",IF((MID(E1777,5,2))="12","MBA(E)",IF((MID(E1777,5,2))="14","MBA",IF((MID(E1777,5,2))="15","CSE",IF((MID(E1777,5,2))="16","CIS",IF((MID(E1777,5,2))="17","MS-MIS",IF((MID(E1777,5,2))="18","B.COM",IF((MID(E1777,5,2))="19","ETE",IF((MID(E1777,5,2))="20","CS",IF((MID(E1777,5,2))="21","MA-ENG(P)",IF((MID(E1777,5,2))="22","MA-ENG(F)",IF((MID(E1777,5,2))="23","TE",IF((MID(E1777,5,2))="24","JMC",IF((MID(E1777,5,2))="25","MS-CSE",IF((MID(E1777,5,2))="26","LLB(H)",IF((MID(E1777,5,2))="27","BRE",IF((MID(E1777,5,2))="28","MSS-JMC",IF((MID(E1777,5,2))="29","PHARMACY",IF((MID(E1777,5,2))="30","ESDM",IF((MID(E1777,5,2))="31","MS-ETE",IF((MID(E1777,5,2))="32","MS-TE",IF((MID(E1777,5,2))="33","EEE",IF((MID(E1777,5,2))="34","NFE",IF((MID(E1777,5,2))="35","SWE",IF((MID(E1777,5,2))="36","LLB(P)",IF((MID(E1777,5,2))="37","LLM(Pre)",IF((MID(E1777,5,2))="38","LLM(F)",IF((MID(E1777,5,2))="39","ICT",IF((MID(E1777,5,2))="40","MTCA",IF((MID(E1777,5,2))="41","MS-PH",IF((MID(E1777,5,2))="42","ARCH",IF((MID(E1777,5,2))="43","THM",IF((MID(E1777,5,2))="44","MS-SWE",IF((MID(E1777,5,2))="45","ENTRE",IF((MID(E1777,5,2))="46","M-PHARM",IF((MID(E1777,5,2))="47","CIVIL-ENG",0)))))))))))))))))))))))))))))))))))))</f>
        <v/>
      </c>
      <c r="G1777" s="90">
        <f>IF((LEFT(E1777,3))="063","Fall-2006",IF((LEFT(E1777,3))="071","Spring-2007",IF((LEFT(E1777,3))="072","Summer-2007",IF((LEFT(E1777,3))="073","Fall-2007",IF((LEFT(E1777,3))="081","Spring-2008",IF((LEFT(E1777,3))="082","Summer-2008",IF((LEFT(E1777,3))="083","Fall-2008",IF((LEFT(E1777,3))="091","Spring-2009",IF((LEFT(E1777,3))="092","Summer-2009",IF((LEFT(E1777,3))="093","Fall-2009",IF((LEFT(E1777,3))="101","Spring-2010",IF((LEFT(E1777,3))="102","Summer-2010",IF((LEFT(E1777,3))="103","Fall-2010",IF((LEFT(E1777,3))="111","Spring-2011",IF((LEFT(E1777,3))="112","Summer-2011",IF((LEFT(E1777,3))="113","Fall-2011",IF((LEFT(E1777,3))="121","Spring-2012",IF((LEFT(E1777,3))="122","Summer-2012",IF((LEFT(E1777,3))="123","Fall-2012",IF((LEFT(E1777,3))="131","Spring-2013",IF((LEFT(E1777,3))="132","Summer-2013",IF((LEFT(E1777,3))="133","Fall-2013",IF((LEFT(E1777,3))="141","Spring-2014",IF((LEFT(E1777,3))="142","Summer-2014",IF((LEFT(E1777,3))="143","Fall-2014",0)))))))))))))))))))))))))</f>
        <v/>
      </c>
      <c r="H1777" s="108" t="inlineStr">
        <is>
          <t>Fall-2014</t>
        </is>
      </c>
      <c r="I1777" s="108" t="inlineStr">
        <is>
          <t>Daffodil International University</t>
        </is>
      </c>
      <c r="J1777" s="108" t="inlineStr">
        <is>
          <t>-</t>
        </is>
      </c>
      <c r="K1777" s="108" t="inlineStr">
        <is>
          <t>Middle Badda, Adorsho Nagar, Dhaka.</t>
        </is>
      </c>
      <c r="L1777" s="108" t="inlineStr">
        <is>
          <t>Gouindia, Harina Bazar, Chandpur Sadar, Chandpur.</t>
        </is>
      </c>
      <c r="M1777" s="111" t="n">
        <v>1686263564</v>
      </c>
      <c r="N1777" s="108" t="inlineStr">
        <is>
          <t>forhad38-083@diu.edu.bd</t>
        </is>
      </c>
    </row>
    <row customHeight="1" ht="12.75" r="1778" s="161">
      <c r="A1778" s="84" t="n"/>
      <c r="B1778" s="85" t="n">
        <v>1781</v>
      </c>
      <c r="C1778" s="106" t="n"/>
      <c r="D1778" s="98" t="inlineStr">
        <is>
          <t>Md Monirul Islam Sheikh</t>
        </is>
      </c>
      <c r="E1778" s="98" t="inlineStr">
        <is>
          <t>101-33-197</t>
        </is>
      </c>
      <c r="F1778" s="49">
        <f>IF((MID(E1778,5,2))="10","ENG",IF((MID(E1778,5,2))="11","BBA",IF((MID(E1778,5,2))="12","MBA(E)",IF((MID(E1778,5,2))="14","MBA",IF((MID(E1778,5,2))="15","CSE",IF((MID(E1778,5,2))="16","CIS",IF((MID(E1778,5,2))="17","MS-MIS",IF((MID(E1778,5,2))="18","B.COM",IF((MID(E1778,5,2))="19","ETE",IF((MID(E1778,5,2))="20","CS",IF((MID(E1778,5,2))="21","MA-ENG(P)",IF((MID(E1778,5,2))="22","MA-ENG(F)",IF((MID(E1778,5,2))="23","TE",IF((MID(E1778,5,2))="24","JMC",IF((MID(E1778,5,2))="25","MS-CSE",IF((MID(E1778,5,2))="26","LLB(H)",IF((MID(E1778,5,2))="27","BRE",IF((MID(E1778,5,2))="28","MSS-JMC",IF((MID(E1778,5,2))="29","PHARMACY",IF((MID(E1778,5,2))="30","ESDM",IF((MID(E1778,5,2))="31","MS-ETE",IF((MID(E1778,5,2))="32","MS-TE",IF((MID(E1778,5,2))="33","EEE",IF((MID(E1778,5,2))="34","NFE",IF((MID(E1778,5,2))="35","SWE",IF((MID(E1778,5,2))="36","LLB(P)",IF((MID(E1778,5,2))="37","LLM(Pre)",IF((MID(E1778,5,2))="38","LLM(F)",IF((MID(E1778,5,2))="39","ICT",IF((MID(E1778,5,2))="40","MTCA",IF((MID(E1778,5,2))="41","MS-PH",IF((MID(E1778,5,2))="42","ARCH",IF((MID(E1778,5,2))="43","THM",IF((MID(E1778,5,2))="44","MS-SWE",IF((MID(E1778,5,2))="45","ENTRE",IF((MID(E1778,5,2))="46","M-PHARM",IF((MID(E1778,5,2))="47","CIVIL-ENG",0)))))))))))))))))))))))))))))))))))))</f>
        <v/>
      </c>
      <c r="G1778" s="90">
        <f>IF((LEFT(E1778,3))="063","Fall-2006",IF((LEFT(E1778,3))="071","Spring-2007",IF((LEFT(E1778,3))="072","Summer-2007",IF((LEFT(E1778,3))="073","Fall-2007",IF((LEFT(E1778,3))="081","Spring-2008",IF((LEFT(E1778,3))="082","Summer-2008",IF((LEFT(E1778,3))="083","Fall-2008",IF((LEFT(E1778,3))="091","Spring-2009",IF((LEFT(E1778,3))="092","Summer-2009",IF((LEFT(E1778,3))="093","Fall-2009",IF((LEFT(E1778,3))="101","Spring-2010",IF((LEFT(E1778,3))="102","Summer-2010",IF((LEFT(E1778,3))="103","Fall-2010",IF((LEFT(E1778,3))="111","Spring-2011",IF((LEFT(E1778,3))="112","Summer-2011",IF((LEFT(E1778,3))="113","Fall-2011",IF((LEFT(E1778,3))="121","Spring-2012",IF((LEFT(E1778,3))="122","Summer-2012",IF((LEFT(E1778,3))="123","Fall-2012",IF((LEFT(E1778,3))="131","Spring-2013",IF((LEFT(E1778,3))="132","Summer-2013",IF((LEFT(E1778,3))="133","Fall-2013",IF((LEFT(E1778,3))="141","Spring-2014",IF((LEFT(E1778,3))="142","Summer-2014",IF((LEFT(E1778,3))="143","Fall-2014",0)))))))))))))))))))))))))</f>
        <v/>
      </c>
      <c r="H1778" s="108" t="inlineStr">
        <is>
          <t>Fall-2014</t>
        </is>
      </c>
      <c r="I1778" s="108" t="inlineStr">
        <is>
          <t>-</t>
        </is>
      </c>
      <c r="J1778" s="108" t="inlineStr">
        <is>
          <t>-</t>
        </is>
      </c>
      <c r="K1778" s="108" t="inlineStr">
        <is>
          <t>-</t>
        </is>
      </c>
      <c r="L1778" s="108" t="inlineStr">
        <is>
          <t>Vill-Dadpur, Post-Ghurka, Thana-Salanga, Dist-Sirajgonj.</t>
        </is>
      </c>
      <c r="M1778" s="101" t="n">
        <v>1745501300</v>
      </c>
      <c r="N1778" s="55" t="inlineStr">
        <is>
          <t>moniruzzaman197@gmail.com</t>
        </is>
      </c>
    </row>
    <row customHeight="1" ht="12.75" r="1779" s="161">
      <c r="A1779" s="84" t="n"/>
      <c r="B1779" s="85" t="n">
        <v>1782</v>
      </c>
      <c r="C1779" s="106" t="n"/>
      <c r="D1779" s="98" t="inlineStr">
        <is>
          <t>Md. Abdul Kader</t>
        </is>
      </c>
      <c r="E1779" s="98" t="inlineStr">
        <is>
          <t>103-11-1725</t>
        </is>
      </c>
      <c r="F1779" s="49">
        <f>IF((MID(E1779,5,2))="10","ENG",IF((MID(E1779,5,2))="11","BBA",IF((MID(E1779,5,2))="12","MBA(E)",IF((MID(E1779,5,2))="14","MBA",IF((MID(E1779,5,2))="15","CSE",IF((MID(E1779,5,2))="16","CIS",IF((MID(E1779,5,2))="17","MS-MIS",IF((MID(E1779,5,2))="18","B.COM",IF((MID(E1779,5,2))="19","ETE",IF((MID(E1779,5,2))="20","CS",IF((MID(E1779,5,2))="21","MA-ENG(P)",IF((MID(E1779,5,2))="22","MA-ENG(F)",IF((MID(E1779,5,2))="23","TE",IF((MID(E1779,5,2))="24","JMC",IF((MID(E1779,5,2))="25","MS-CSE",IF((MID(E1779,5,2))="26","LLB(H)",IF((MID(E1779,5,2))="27","BRE",IF((MID(E1779,5,2))="28","MSS-JMC",IF((MID(E1779,5,2))="29","PHARMACY",IF((MID(E1779,5,2))="30","ESDM",IF((MID(E1779,5,2))="31","MS-ETE",IF((MID(E1779,5,2))="32","MS-TE",IF((MID(E1779,5,2))="33","EEE",IF((MID(E1779,5,2))="34","NFE",IF((MID(E1779,5,2))="35","SWE",IF((MID(E1779,5,2))="36","LLB(P)",IF((MID(E1779,5,2))="37","LLM(Pre)",IF((MID(E1779,5,2))="38","LLM(F)",IF((MID(E1779,5,2))="39","ICT",IF((MID(E1779,5,2))="40","MTCA",IF((MID(E1779,5,2))="41","MS-PH",IF((MID(E1779,5,2))="42","ARCH",IF((MID(E1779,5,2))="43","THM",IF((MID(E1779,5,2))="44","MS-SWE",IF((MID(E1779,5,2))="45","ENTRE",IF((MID(E1779,5,2))="46","M-PHARM",IF((MID(E1779,5,2))="47","CIVIL-ENG",0)))))))))))))))))))))))))))))))))))))</f>
        <v/>
      </c>
      <c r="G1779" s="90">
        <f>IF((LEFT(E1779,3))="063","Fall-2006",IF((LEFT(E1779,3))="071","Spring-2007",IF((LEFT(E1779,3))="072","Summer-2007",IF((LEFT(E1779,3))="073","Fall-2007",IF((LEFT(E1779,3))="081","Spring-2008",IF((LEFT(E1779,3))="082","Summer-2008",IF((LEFT(E1779,3))="083","Fall-2008",IF((LEFT(E1779,3))="091","Spring-2009",IF((LEFT(E1779,3))="092","Summer-2009",IF((LEFT(E1779,3))="093","Fall-2009",IF((LEFT(E1779,3))="101","Spring-2010",IF((LEFT(E1779,3))="102","Summer-2010",IF((LEFT(E1779,3))="103","Fall-2010",IF((LEFT(E1779,3))="111","Spring-2011",IF((LEFT(E1779,3))="112","Summer-2011",IF((LEFT(E1779,3))="113","Fall-2011",IF((LEFT(E1779,3))="121","Spring-2012",IF((LEFT(E1779,3))="122","Summer-2012",IF((LEFT(E1779,3))="123","Fall-2012",IF((LEFT(E1779,3))="131","Spring-2013",IF((LEFT(E1779,3))="132","Summer-2013",IF((LEFT(E1779,3))="133","Fall-2013",IF((LEFT(E1779,3))="141","Spring-2014",IF((LEFT(E1779,3))="142","Summer-2014",IF((LEFT(E1779,3))="143","Fall-2014",0)))))))))))))))))))))))))</f>
        <v/>
      </c>
      <c r="H1779" s="108" t="inlineStr">
        <is>
          <t>Spring-2014</t>
        </is>
      </c>
      <c r="I1779" s="108" t="inlineStr">
        <is>
          <t>Bangladesh Livestock Research Institute</t>
        </is>
      </c>
      <c r="J1779" s="108" t="inlineStr">
        <is>
          <t>Accountant</t>
        </is>
      </c>
      <c r="K1779" s="108" t="inlineStr">
        <is>
          <t>-</t>
        </is>
      </c>
      <c r="L1779" s="108" t="inlineStr">
        <is>
          <t>Vill-Atboruha, Post-Chowbaria, Thana-Tangail Sadar, Dist- Tangail</t>
        </is>
      </c>
      <c r="M1779" s="101" t="n">
        <v>1611324000</v>
      </c>
      <c r="N1779" s="55" t="inlineStr">
        <is>
          <t>kader.324000@gmail.com</t>
        </is>
      </c>
    </row>
    <row customHeight="1" ht="12.75" r="1780" s="161">
      <c r="A1780" s="84" t="n"/>
      <c r="B1780" s="85" t="n">
        <v>1783</v>
      </c>
      <c r="C1780" s="106" t="n"/>
      <c r="D1780" s="98" t="inlineStr">
        <is>
          <t>Md. Zakir Hossain</t>
        </is>
      </c>
      <c r="E1780" s="98" t="inlineStr">
        <is>
          <t>091-11-140</t>
        </is>
      </c>
      <c r="F1780" s="49">
        <f>IF((MID(E1780,5,2))="10","ENG",IF((MID(E1780,5,2))="11","BBA",IF((MID(E1780,5,2))="12","MBA(E)",IF((MID(E1780,5,2))="14","MBA",IF((MID(E1780,5,2))="15","CSE",IF((MID(E1780,5,2))="16","CIS",IF((MID(E1780,5,2))="17","MS-MIS",IF((MID(E1780,5,2))="18","B.COM",IF((MID(E1780,5,2))="19","ETE",IF((MID(E1780,5,2))="20","CS",IF((MID(E1780,5,2))="21","MA-ENG(P)",IF((MID(E1780,5,2))="22","MA-ENG(F)",IF((MID(E1780,5,2))="23","TE",IF((MID(E1780,5,2))="24","JMC",IF((MID(E1780,5,2))="25","MS-CSE",IF((MID(E1780,5,2))="26","LLB(H)",IF((MID(E1780,5,2))="27","BRE",IF((MID(E1780,5,2))="28","MSS-JMC",IF((MID(E1780,5,2))="29","PHARMACY",IF((MID(E1780,5,2))="30","ESDM",IF((MID(E1780,5,2))="31","MS-ETE",IF((MID(E1780,5,2))="32","MS-TE",IF((MID(E1780,5,2))="33","EEE",IF((MID(E1780,5,2))="34","NFE",IF((MID(E1780,5,2))="35","SWE",IF((MID(E1780,5,2))="36","LLB(P)",IF((MID(E1780,5,2))="37","LLM(Pre)",IF((MID(E1780,5,2))="38","LLM(F)",IF((MID(E1780,5,2))="39","ICT",IF((MID(E1780,5,2))="40","MTCA",IF((MID(E1780,5,2))="41","MS-PH",IF((MID(E1780,5,2))="42","ARCH",IF((MID(E1780,5,2))="43","THM",IF((MID(E1780,5,2))="44","MS-SWE",IF((MID(E1780,5,2))="45","ENTRE",IF((MID(E1780,5,2))="46","M-PHARM",IF((MID(E1780,5,2))="47","CIVIL-ENG",0)))))))))))))))))))))))))))))))))))))</f>
        <v/>
      </c>
      <c r="G1780" s="90">
        <f>IF((LEFT(E1780,3))="063","Fall-2006",IF((LEFT(E1780,3))="071","Spring-2007",IF((LEFT(E1780,3))="072","Summer-2007",IF((LEFT(E1780,3))="073","Fall-2007",IF((LEFT(E1780,3))="081","Spring-2008",IF((LEFT(E1780,3))="082","Summer-2008",IF((LEFT(E1780,3))="083","Fall-2008",IF((LEFT(E1780,3))="091","Spring-2009",IF((LEFT(E1780,3))="092","Summer-2009",IF((LEFT(E1780,3))="093","Fall-2009",IF((LEFT(E1780,3))="101","Spring-2010",IF((LEFT(E1780,3))="102","Summer-2010",IF((LEFT(E1780,3))="103","Fall-2010",IF((LEFT(E1780,3))="111","Spring-2011",IF((LEFT(E1780,3))="112","Summer-2011",IF((LEFT(E1780,3))="113","Fall-2011",IF((LEFT(E1780,3))="121","Spring-2012",IF((LEFT(E1780,3))="122","Summer-2012",IF((LEFT(E1780,3))="123","Fall-2012",IF((LEFT(E1780,3))="131","Spring-2013",IF((LEFT(E1780,3))="132","Summer-2013",IF((LEFT(E1780,3))="133","Fall-2013",IF((LEFT(E1780,3))="141","Spring-2014",IF((LEFT(E1780,3))="142","Summer-2014",IF((LEFT(E1780,3))="143","Fall-2014",0)))))))))))))))))))))))))</f>
        <v/>
      </c>
      <c r="H1780" s="108" t="inlineStr">
        <is>
          <t>Summer-2014</t>
        </is>
      </c>
      <c r="I1780" s="108" t="inlineStr">
        <is>
          <t>Lanka Bangla Finance Ltd</t>
        </is>
      </c>
      <c r="J1780" s="108" t="inlineStr">
        <is>
          <t>Senior Officer.</t>
        </is>
      </c>
      <c r="K1780" s="108" t="inlineStr">
        <is>
          <t>East Arichpur, Tongi, Gazipur.</t>
        </is>
      </c>
      <c r="L1780" s="108" t="inlineStr">
        <is>
          <t>East Arichpur, Tongi, Gazipur.</t>
        </is>
      </c>
      <c r="M1780" s="101" t="n">
        <v>1768015884</v>
      </c>
      <c r="N1780" s="55" t="inlineStr">
        <is>
          <t>mahin.hossain@gmail.com</t>
        </is>
      </c>
    </row>
    <row customHeight="1" ht="12.75" r="1781" s="161">
      <c r="A1781" s="84" t="n"/>
      <c r="B1781" s="85" t="n">
        <v>1784</v>
      </c>
      <c r="C1781" s="106" t="n"/>
      <c r="D1781" s="94" t="inlineStr">
        <is>
          <t xml:space="preserve">Md. Abdul Monnaf Sarker  </t>
        </is>
      </c>
      <c r="E1781" s="98" t="inlineStr">
        <is>
          <t>132-14-1159</t>
        </is>
      </c>
      <c r="F1781" s="49">
        <f>IF((MID(E1781,5,2))="10","ENG",IF((MID(E1781,5,2))="11","BBA",IF((MID(E1781,5,2))="12","MBA(E)",IF((MID(E1781,5,2))="14","MBA",IF((MID(E1781,5,2))="15","CSE",IF((MID(E1781,5,2))="16","CIS",IF((MID(E1781,5,2))="17","MS-MIS",IF((MID(E1781,5,2))="18","B.COM",IF((MID(E1781,5,2))="19","ETE",IF((MID(E1781,5,2))="20","CS",IF((MID(E1781,5,2))="21","MA-ENG(P)",IF((MID(E1781,5,2))="22","MA-ENG(F)",IF((MID(E1781,5,2))="23","TE",IF((MID(E1781,5,2))="24","JMC",IF((MID(E1781,5,2))="25","MS-CSE",IF((MID(E1781,5,2))="26","LLB(H)",IF((MID(E1781,5,2))="27","BRE",IF((MID(E1781,5,2))="28","MSS-JMC",IF((MID(E1781,5,2))="29","PHARMACY",IF((MID(E1781,5,2))="30","ESDM",IF((MID(E1781,5,2))="31","MS-ETE",IF((MID(E1781,5,2))="32","MS-TE",IF((MID(E1781,5,2))="33","EEE",IF((MID(E1781,5,2))="34","NFE",IF((MID(E1781,5,2))="35","SWE",IF((MID(E1781,5,2))="36","LLB(P)",IF((MID(E1781,5,2))="37","LLM(Pre)",IF((MID(E1781,5,2))="38","LLM(F)",IF((MID(E1781,5,2))="39","ICT",IF((MID(E1781,5,2))="40","MTCA",IF((MID(E1781,5,2))="41","MS-PH",IF((MID(E1781,5,2))="42","ARCH",IF((MID(E1781,5,2))="43","THM",IF((MID(E1781,5,2))="44","MS-SWE",IF((MID(E1781,5,2))="45","ENTRE",IF((MID(E1781,5,2))="46","M-PHARM",IF((MID(E1781,5,2))="47","CIVIL-ENG",0)))))))))))))))))))))))))))))))))))))</f>
        <v/>
      </c>
      <c r="G1781" s="90">
        <f>IF((LEFT(E1781,3))="063","Fall-2006",IF((LEFT(E1781,3))="071","Spring-2007",IF((LEFT(E1781,3))="072","Summer-2007",IF((LEFT(E1781,3))="073","Fall-2007",IF((LEFT(E1781,3))="081","Spring-2008",IF((LEFT(E1781,3))="082","Summer-2008",IF((LEFT(E1781,3))="083","Fall-2008",IF((LEFT(E1781,3))="091","Spring-2009",IF((LEFT(E1781,3))="092","Summer-2009",IF((LEFT(E1781,3))="093","Fall-2009",IF((LEFT(E1781,3))="101","Spring-2010",IF((LEFT(E1781,3))="102","Summer-2010",IF((LEFT(E1781,3))="103","Fall-2010",IF((LEFT(E1781,3))="111","Spring-2011",IF((LEFT(E1781,3))="112","Summer-2011",IF((LEFT(E1781,3))="113","Fall-2011",IF((LEFT(E1781,3))="121","Spring-2012",IF((LEFT(E1781,3))="122","Summer-2012",IF((LEFT(E1781,3))="123","Fall-2012",IF((LEFT(E1781,3))="131","Spring-2013",IF((LEFT(E1781,3))="132","Summer-2013",IF((LEFT(E1781,3))="133","Fall-2013",IF((LEFT(E1781,3))="141","Spring-2014",IF((LEFT(E1781,3))="142","Summer-2014",IF((LEFT(E1781,3))="143","Fall-2014",0)))))))))))))))))))))))))</f>
        <v/>
      </c>
      <c r="H1781" s="108" t="inlineStr">
        <is>
          <t>Fall-2015</t>
        </is>
      </c>
      <c r="I1781" s="108" t="inlineStr">
        <is>
          <t>Daffodil International University</t>
        </is>
      </c>
      <c r="J1781" s="108" t="inlineStr">
        <is>
          <t>Assistant Laibrary Officer</t>
        </is>
      </c>
      <c r="K1781" s="108" t="inlineStr">
        <is>
          <t>100/A, 3rd Floor, Daffodi Tower-3, Shukrabad, Dhanmondi, Dhaka-1207</t>
        </is>
      </c>
      <c r="L1781" s="108" t="inlineStr">
        <is>
          <t>Vill-Purbabaroboldia, Post-Kamarjani, Thana-Gaibandh Sadar, Dist-Gaibandh.</t>
        </is>
      </c>
      <c r="M1781" s="101" t="n">
        <v>1685337310</v>
      </c>
      <c r="N1781" s="90" t="inlineStr">
        <is>
          <t>monnaf1159@diu.edu.bd</t>
        </is>
      </c>
    </row>
    <row customHeight="1" ht="12.75" r="1782" s="161">
      <c r="A1782" s="84" t="n"/>
      <c r="B1782" s="85" t="n">
        <v>1785</v>
      </c>
      <c r="C1782" s="106" t="n"/>
      <c r="D1782" s="98" t="inlineStr">
        <is>
          <t>Abu Sayeed Md. Sayeedur Rahm</t>
        </is>
      </c>
      <c r="E1782" s="98" t="inlineStr">
        <is>
          <t>122-15-1839</t>
        </is>
      </c>
      <c r="F1782" s="49">
        <f>IF((MID(E1782,5,2))="10","ENG",IF((MID(E1782,5,2))="11","BBA",IF((MID(E1782,5,2))="12","MBA(E)",IF((MID(E1782,5,2))="14","MBA",IF((MID(E1782,5,2))="15","CSE",IF((MID(E1782,5,2))="16","CIS",IF((MID(E1782,5,2))="17","MS-MIS",IF((MID(E1782,5,2))="18","B.COM",IF((MID(E1782,5,2))="19","ETE",IF((MID(E1782,5,2))="20","CS",IF((MID(E1782,5,2))="21","MA-ENG(P)",IF((MID(E1782,5,2))="22","MA-ENG(F)",IF((MID(E1782,5,2))="23","TE",IF((MID(E1782,5,2))="24","JMC",IF((MID(E1782,5,2))="25","MS-CSE",IF((MID(E1782,5,2))="26","LLB(H)",IF((MID(E1782,5,2))="27","BRE",IF((MID(E1782,5,2))="28","MSS-JMC",IF((MID(E1782,5,2))="29","PHARMACY",IF((MID(E1782,5,2))="30","ESDM",IF((MID(E1782,5,2))="31","MS-ETE",IF((MID(E1782,5,2))="32","MS-TE",IF((MID(E1782,5,2))="33","EEE",IF((MID(E1782,5,2))="34","NFE",IF((MID(E1782,5,2))="35","SWE",IF((MID(E1782,5,2))="36","LLB(P)",IF((MID(E1782,5,2))="37","LLM(Pre)",IF((MID(E1782,5,2))="38","LLM(F)",IF((MID(E1782,5,2))="39","ICT",IF((MID(E1782,5,2))="40","MTCA",IF((MID(E1782,5,2))="41","MS-PH",IF((MID(E1782,5,2))="42","ARCH",IF((MID(E1782,5,2))="43","THM",IF((MID(E1782,5,2))="44","MS-SWE",IF((MID(E1782,5,2))="45","ENTRE",IF((MID(E1782,5,2))="46","M-PHARM",IF((MID(E1782,5,2))="47","CIVIL-ENG",0)))))))))))))))))))))))))))))))))))))</f>
        <v/>
      </c>
      <c r="G1782" s="90">
        <f>IF((LEFT(E1782,3))="063","Fall-2006",IF((LEFT(E1782,3))="071","Spring-2007",IF((LEFT(E1782,3))="072","Summer-2007",IF((LEFT(E1782,3))="073","Fall-2007",IF((LEFT(E1782,3))="081","Spring-2008",IF((LEFT(E1782,3))="082","Summer-2008",IF((LEFT(E1782,3))="083","Fall-2008",IF((LEFT(E1782,3))="091","Spring-2009",IF((LEFT(E1782,3))="092","Summer-2009",IF((LEFT(E1782,3))="093","Fall-2009",IF((LEFT(E1782,3))="101","Spring-2010",IF((LEFT(E1782,3))="102","Summer-2010",IF((LEFT(E1782,3))="103","Fall-2010",IF((LEFT(E1782,3))="111","Spring-2011",IF((LEFT(E1782,3))="112","Summer-2011",IF((LEFT(E1782,3))="113","Fall-2011",IF((LEFT(E1782,3))="121","Spring-2012",IF((LEFT(E1782,3))="122","Summer-2012",IF((LEFT(E1782,3))="123","Fall-2012",IF((LEFT(E1782,3))="131","Spring-2013",IF((LEFT(E1782,3))="132","Summer-2013",IF((LEFT(E1782,3))="133","Fall-2013",IF((LEFT(E1782,3))="141","Spring-2014",IF((LEFT(E1782,3))="142","Summer-2014",IF((LEFT(E1782,3))="143","Fall-2014",0)))))))))))))))))))))))))</f>
        <v/>
      </c>
      <c r="H1782" s="108" t="inlineStr">
        <is>
          <t>Fall-2015</t>
        </is>
      </c>
      <c r="I1782" s="108" t="inlineStr">
        <is>
          <t>-</t>
        </is>
      </c>
      <c r="J1782" s="108" t="inlineStr">
        <is>
          <t>-</t>
        </is>
      </c>
      <c r="K1782" s="108" t="inlineStr">
        <is>
          <t>Vill-Mazinda, Post-Amshaha, Thana-Dupchanchia, Dist-Bogra.</t>
        </is>
      </c>
      <c r="L1782" s="108" t="inlineStr">
        <is>
          <t>Vill-Mazinda, Post-Amshaha, Thana-Dupchanchia, Dist-Bogra.</t>
        </is>
      </c>
      <c r="M1782" s="101" t="n">
        <v>1714657669</v>
      </c>
      <c r="N1782" s="55" t="inlineStr">
        <is>
          <t>sayeed15-1839@diu.edu.bd</t>
        </is>
      </c>
    </row>
    <row customHeight="1" ht="12.75" r="1783" s="161">
      <c r="A1783" s="84" t="n"/>
      <c r="B1783" s="85" t="n">
        <v>1786</v>
      </c>
      <c r="C1783" s="106" t="n"/>
      <c r="D1783" s="94" t="inlineStr">
        <is>
          <t>Sharif Hasan</t>
        </is>
      </c>
      <c r="E1783" s="98" t="inlineStr">
        <is>
          <t>103-26-119</t>
        </is>
      </c>
      <c r="F1783" s="49">
        <f>IF((MID(E1783,5,2))="10","ENG",IF((MID(E1783,5,2))="11","BBA",IF((MID(E1783,5,2))="12","MBA(E)",IF((MID(E1783,5,2))="14","MBA",IF((MID(E1783,5,2))="15","CSE",IF((MID(E1783,5,2))="16","CIS",IF((MID(E1783,5,2))="17","MS-MIS",IF((MID(E1783,5,2))="18","B.COM",IF((MID(E1783,5,2))="19","ETE",IF((MID(E1783,5,2))="20","CS",IF((MID(E1783,5,2))="21","MA-ENG(P)",IF((MID(E1783,5,2))="22","MA-ENG(F)",IF((MID(E1783,5,2))="23","TE",IF((MID(E1783,5,2))="24","JMC",IF((MID(E1783,5,2))="25","MS-CSE",IF((MID(E1783,5,2))="26","LLB(H)",IF((MID(E1783,5,2))="27","BRE",IF((MID(E1783,5,2))="28","MSS-JMC",IF((MID(E1783,5,2))="29","PHARMACY",IF((MID(E1783,5,2))="30","ESDM",IF((MID(E1783,5,2))="31","MS-ETE",IF((MID(E1783,5,2))="32","MS-TE",IF((MID(E1783,5,2))="33","EEE",IF((MID(E1783,5,2))="34","NFE",IF((MID(E1783,5,2))="35","SWE",IF((MID(E1783,5,2))="36","LLB(P)",IF((MID(E1783,5,2))="37","LLM(Pre)",IF((MID(E1783,5,2))="38","LLM(F)",IF((MID(E1783,5,2))="39","ICT",IF((MID(E1783,5,2))="40","MTCA",IF((MID(E1783,5,2))="41","MS-PH",IF((MID(E1783,5,2))="42","ARCH",IF((MID(E1783,5,2))="43","THM",IF((MID(E1783,5,2))="44","MS-SWE",IF((MID(E1783,5,2))="45","ENTRE",IF((MID(E1783,5,2))="46","M-PHARM",IF((MID(E1783,5,2))="47","CIVIL-ENG",0)))))))))))))))))))))))))))))))))))))</f>
        <v/>
      </c>
      <c r="G1783" s="90">
        <f>IF((LEFT(E1783,3))="063","Fall-2006",IF((LEFT(E1783,3))="071","Spring-2007",IF((LEFT(E1783,3))="072","Summer-2007",IF((LEFT(E1783,3))="073","Fall-2007",IF((LEFT(E1783,3))="081","Spring-2008",IF((LEFT(E1783,3))="082","Summer-2008",IF((LEFT(E1783,3))="083","Fall-2008",IF((LEFT(E1783,3))="091","Spring-2009",IF((LEFT(E1783,3))="092","Summer-2009",IF((LEFT(E1783,3))="093","Fall-2009",IF((LEFT(E1783,3))="101","Spring-2010",IF((LEFT(E1783,3))="102","Summer-2010",IF((LEFT(E1783,3))="103","Fall-2010",IF((LEFT(E1783,3))="111","Spring-2011",IF((LEFT(E1783,3))="112","Summer-2011",IF((LEFT(E1783,3))="113","Fall-2011",IF((LEFT(E1783,3))="121","Spring-2012",IF((LEFT(E1783,3))="122","Summer-2012",IF((LEFT(E1783,3))="123","Fall-2012",IF((LEFT(E1783,3))="131","Spring-2013",IF((LEFT(E1783,3))="132","Summer-2013",IF((LEFT(E1783,3))="133","Fall-2013",IF((LEFT(E1783,3))="141","Spring-2014",IF((LEFT(E1783,3))="142","Summer-2014",IF((LEFT(E1783,3))="143","Fall-2014",0)))))))))))))))))))))))))</f>
        <v/>
      </c>
      <c r="H1783" s="108" t="inlineStr">
        <is>
          <t>Fall-2015</t>
        </is>
      </c>
      <c r="I1783" s="108" t="inlineStr">
        <is>
          <t>-</t>
        </is>
      </c>
      <c r="J1783" s="108" t="inlineStr">
        <is>
          <t>-</t>
        </is>
      </c>
      <c r="K1783" s="108" t="inlineStr">
        <is>
          <t>Malikanda, Maghull, Dohar, Dhaka</t>
        </is>
      </c>
      <c r="L1783" s="108" t="inlineStr">
        <is>
          <t>Malikanda, Maghull, Dohar, Dhaka</t>
        </is>
      </c>
      <c r="M1783" s="101" t="n">
        <v>1723124001</v>
      </c>
      <c r="N1783" s="90" t="inlineStr">
        <is>
          <t>sharif_119@diu.edu.bd</t>
        </is>
      </c>
    </row>
    <row customHeight="1" ht="12.75" r="1784" s="161">
      <c r="A1784" s="84" t="n"/>
      <c r="B1784" s="85" t="n">
        <v>1787</v>
      </c>
      <c r="C1784" s="106" t="n"/>
      <c r="D1784" s="96" t="inlineStr">
        <is>
          <t xml:space="preserve">Imtiaj Mahmud  </t>
        </is>
      </c>
      <c r="E1784" s="98" t="inlineStr">
        <is>
          <t>103-26-131</t>
        </is>
      </c>
      <c r="F1784" s="49">
        <f>IF((MID(E1784,5,2))="10","ENG",IF((MID(E1784,5,2))="11","BBA",IF((MID(E1784,5,2))="12","MBA(E)",IF((MID(E1784,5,2))="14","MBA",IF((MID(E1784,5,2))="15","CSE",IF((MID(E1784,5,2))="16","CIS",IF((MID(E1784,5,2))="17","MS-MIS",IF((MID(E1784,5,2))="18","B.COM",IF((MID(E1784,5,2))="19","ETE",IF((MID(E1784,5,2))="20","CS",IF((MID(E1784,5,2))="21","MA-ENG(P)",IF((MID(E1784,5,2))="22","MA-ENG(F)",IF((MID(E1784,5,2))="23","TE",IF((MID(E1784,5,2))="24","JMC",IF((MID(E1784,5,2))="25","MS-CSE",IF((MID(E1784,5,2))="26","LLB(H)",IF((MID(E1784,5,2))="27","BRE",IF((MID(E1784,5,2))="28","MSS-JMC",IF((MID(E1784,5,2))="29","PHARMACY",IF((MID(E1784,5,2))="30","ESDM",IF((MID(E1784,5,2))="31","MS-ETE",IF((MID(E1784,5,2))="32","MS-TE",IF((MID(E1784,5,2))="33","EEE",IF((MID(E1784,5,2))="34","NFE",IF((MID(E1784,5,2))="35","SWE",IF((MID(E1784,5,2))="36","LLB(P)",IF((MID(E1784,5,2))="37","LLM(Pre)",IF((MID(E1784,5,2))="38","LLM(F)",IF((MID(E1784,5,2))="39","ICT",IF((MID(E1784,5,2))="40","MTCA",IF((MID(E1784,5,2))="41","MS-PH",IF((MID(E1784,5,2))="42","ARCH",IF((MID(E1784,5,2))="43","THM",IF((MID(E1784,5,2))="44","MS-SWE",IF((MID(E1784,5,2))="45","ENTRE",IF((MID(E1784,5,2))="46","M-PHARM",IF((MID(E1784,5,2))="47","CIVIL-ENG",0)))))))))))))))))))))))))))))))))))))</f>
        <v/>
      </c>
      <c r="G1784" s="90">
        <f>IF((LEFT(E1784,3))="063","Fall-2006",IF((LEFT(E1784,3))="071","Spring-2007",IF((LEFT(E1784,3))="072","Summer-2007",IF((LEFT(E1784,3))="073","Fall-2007",IF((LEFT(E1784,3))="081","Spring-2008",IF((LEFT(E1784,3))="082","Summer-2008",IF((LEFT(E1784,3))="083","Fall-2008",IF((LEFT(E1784,3))="091","Spring-2009",IF((LEFT(E1784,3))="092","Summer-2009",IF((LEFT(E1784,3))="093","Fall-2009",IF((LEFT(E1784,3))="101","Spring-2010",IF((LEFT(E1784,3))="102","Summer-2010",IF((LEFT(E1784,3))="103","Fall-2010",IF((LEFT(E1784,3))="111","Spring-2011",IF((LEFT(E1784,3))="112","Summer-2011",IF((LEFT(E1784,3))="113","Fall-2011",IF((LEFT(E1784,3))="121","Spring-2012",IF((LEFT(E1784,3))="122","Summer-2012",IF((LEFT(E1784,3))="123","Fall-2012",IF((LEFT(E1784,3))="131","Spring-2013",IF((LEFT(E1784,3))="132","Summer-2013",IF((LEFT(E1784,3))="133","Fall-2013",IF((LEFT(E1784,3))="141","Spring-2014",IF((LEFT(E1784,3))="142","Summer-2014",IF((LEFT(E1784,3))="143","Fall-2014",0)))))))))))))))))))))))))</f>
        <v/>
      </c>
      <c r="H1784" s="108" t="inlineStr">
        <is>
          <t>Spring-2015</t>
        </is>
      </c>
      <c r="I1784" s="108" t="inlineStr">
        <is>
          <t>-</t>
        </is>
      </c>
      <c r="J1784" s="108" t="inlineStr">
        <is>
          <t>-</t>
        </is>
      </c>
      <c r="K1784" s="108" t="inlineStr">
        <is>
          <t>58/L, West Rajabazar, Dhaka-1215.</t>
        </is>
      </c>
      <c r="L1784" s="108" t="inlineStr">
        <is>
          <t>Amena Khatun Girls High School Road, Tekpara, Cox's Bazar-4000.</t>
        </is>
      </c>
      <c r="M1784" s="101" t="n">
        <v>1818196452</v>
      </c>
      <c r="N1784" s="55" t="inlineStr">
        <is>
          <t>im_sejan@hotmail.com</t>
        </is>
      </c>
    </row>
    <row customHeight="1" ht="12.75" r="1785" s="161">
      <c r="A1785" s="84" t="n"/>
      <c r="B1785" s="85" t="n">
        <v>1788</v>
      </c>
      <c r="C1785" s="106" t="n"/>
      <c r="D1785" s="98" t="inlineStr">
        <is>
          <t>Mohamed Ali Warsame</t>
        </is>
      </c>
      <c r="E1785" s="98" t="inlineStr">
        <is>
          <t>141-41-130</t>
        </is>
      </c>
      <c r="F1785" s="49">
        <f>IF((MID(E1785,5,2))="10","ENG",IF((MID(E1785,5,2))="11","BBA",IF((MID(E1785,5,2))="12","MBA(E)",IF((MID(E1785,5,2))="14","MBA",IF((MID(E1785,5,2))="15","CSE",IF((MID(E1785,5,2))="16","CIS",IF((MID(E1785,5,2))="17","MS-MIS",IF((MID(E1785,5,2))="18","B.COM",IF((MID(E1785,5,2))="19","ETE",IF((MID(E1785,5,2))="20","CS",IF((MID(E1785,5,2))="21","MA-ENG(P)",IF((MID(E1785,5,2))="22","MA-ENG(F)",IF((MID(E1785,5,2))="23","TE",IF((MID(E1785,5,2))="24","JMC",IF((MID(E1785,5,2))="25","MS-CSE",IF((MID(E1785,5,2))="26","LLB(H)",IF((MID(E1785,5,2))="27","BRE",IF((MID(E1785,5,2))="28","MSS-JMC",IF((MID(E1785,5,2))="29","PHARMACY",IF((MID(E1785,5,2))="30","ESDM",IF((MID(E1785,5,2))="31","MS-ETE",IF((MID(E1785,5,2))="32","MS-TE",IF((MID(E1785,5,2))="33","EEE",IF((MID(E1785,5,2))="34","NFE",IF((MID(E1785,5,2))="35","SWE",IF((MID(E1785,5,2))="36","LLB(P)",IF((MID(E1785,5,2))="37","LLM(Pre)",IF((MID(E1785,5,2))="38","LLM(F)",IF((MID(E1785,5,2))="39","ICT",IF((MID(E1785,5,2))="40","MTCA",IF((MID(E1785,5,2))="41","MS-PH",IF((MID(E1785,5,2))="42","ARCH",IF((MID(E1785,5,2))="43","THM",IF((MID(E1785,5,2))="44","MS-SWE",IF((MID(E1785,5,2))="45","ENTRE",IF((MID(E1785,5,2))="46","M-PHARM",IF((MID(E1785,5,2))="47","CIVIL-ENG",0)))))))))))))))))))))))))))))))))))))</f>
        <v/>
      </c>
      <c r="G1785" s="90">
        <f>IF((LEFT(E1785,3))="063","Fall-2006",IF((LEFT(E1785,3))="071","Spring-2007",IF((LEFT(E1785,3))="072","Summer-2007",IF((LEFT(E1785,3))="073","Fall-2007",IF((LEFT(E1785,3))="081","Spring-2008",IF((LEFT(E1785,3))="082","Summer-2008",IF((LEFT(E1785,3))="083","Fall-2008",IF((LEFT(E1785,3))="091","Spring-2009",IF((LEFT(E1785,3))="092","Summer-2009",IF((LEFT(E1785,3))="093","Fall-2009",IF((LEFT(E1785,3))="101","Spring-2010",IF((LEFT(E1785,3))="102","Summer-2010",IF((LEFT(E1785,3))="103","Fall-2010",IF((LEFT(E1785,3))="111","Spring-2011",IF((LEFT(E1785,3))="112","Summer-2011",IF((LEFT(E1785,3))="113","Fall-2011",IF((LEFT(E1785,3))="121","Spring-2012",IF((LEFT(E1785,3))="122","Summer-2012",IF((LEFT(E1785,3))="123","Fall-2012",IF((LEFT(E1785,3))="131","Spring-2013",IF((LEFT(E1785,3))="132","Summer-2013",IF((LEFT(E1785,3))="133","Fall-2013",IF((LEFT(E1785,3))="141","Spring-2014",IF((LEFT(E1785,3))="142","Summer-2014",IF((LEFT(E1785,3))="143","Fall-2014",0)))))))))))))))))))))))))</f>
        <v/>
      </c>
      <c r="H1785" s="108" t="inlineStr">
        <is>
          <t>Spring-2015</t>
        </is>
      </c>
      <c r="I1785" s="108" t="inlineStr">
        <is>
          <t>Shristy</t>
        </is>
      </c>
      <c r="J1785" s="108" t="inlineStr">
        <is>
          <t>Student</t>
        </is>
      </c>
      <c r="K1785" s="108" t="inlineStr">
        <is>
          <t>Ulatra Sound Education Institute, Dhaka.</t>
        </is>
      </c>
      <c r="L1785" s="108" t="inlineStr">
        <is>
          <t>Mogadishu City, Somalia.</t>
        </is>
      </c>
      <c r="M1785" s="111">
        <f>52615211664</f>
        <v/>
      </c>
      <c r="N1785" s="55" t="inlineStr">
        <is>
          <t>maxamedcalinl@hotmail.com</t>
        </is>
      </c>
    </row>
    <row customHeight="1" ht="12.75" r="1786" s="161">
      <c r="A1786" s="84" t="n"/>
      <c r="B1786" s="85" t="n">
        <v>1789</v>
      </c>
      <c r="C1786" s="106" t="n"/>
      <c r="D1786" s="98" t="inlineStr">
        <is>
          <t xml:space="preserve">Shanita Akter </t>
        </is>
      </c>
      <c r="E1786" s="98" t="inlineStr">
        <is>
          <t>103-10-615</t>
        </is>
      </c>
      <c r="F1786" s="49">
        <f>IF((MID(E1786,5,2))="10","ENG",IF((MID(E1786,5,2))="11","BBA",IF((MID(E1786,5,2))="12","MBA(E)",IF((MID(E1786,5,2))="14","MBA",IF((MID(E1786,5,2))="15","CSE",IF((MID(E1786,5,2))="16","CIS",IF((MID(E1786,5,2))="17","MS-MIS",IF((MID(E1786,5,2))="18","B.COM",IF((MID(E1786,5,2))="19","ETE",IF((MID(E1786,5,2))="20","CS",IF((MID(E1786,5,2))="21","MA-ENG(P)",IF((MID(E1786,5,2))="22","MA-ENG(F)",IF((MID(E1786,5,2))="23","TE",IF((MID(E1786,5,2))="24","JMC",IF((MID(E1786,5,2))="25","MS-CSE",IF((MID(E1786,5,2))="26","LLB(H)",IF((MID(E1786,5,2))="27","BRE",IF((MID(E1786,5,2))="28","MSS-JMC",IF((MID(E1786,5,2))="29","PHARMACY",IF((MID(E1786,5,2))="30","ESDM",IF((MID(E1786,5,2))="31","MS-ETE",IF((MID(E1786,5,2))="32","MS-TE",IF((MID(E1786,5,2))="33","EEE",IF((MID(E1786,5,2))="34","NFE",IF((MID(E1786,5,2))="35","SWE",IF((MID(E1786,5,2))="36","LLB(P)",IF((MID(E1786,5,2))="37","LLM(Pre)",IF((MID(E1786,5,2))="38","LLM(F)",IF((MID(E1786,5,2))="39","ICT",IF((MID(E1786,5,2))="40","MTCA",IF((MID(E1786,5,2))="41","MS-PH",IF((MID(E1786,5,2))="42","ARCH",IF((MID(E1786,5,2))="43","THM",IF((MID(E1786,5,2))="44","MS-SWE",IF((MID(E1786,5,2))="45","ENTRE",IF((MID(E1786,5,2))="46","M-PHARM",IF((MID(E1786,5,2))="47","CIVIL-ENG",0)))))))))))))))))))))))))))))))))))))</f>
        <v/>
      </c>
      <c r="G1786" s="90">
        <f>IF((LEFT(E1786,3))="063","Fall-2006",IF((LEFT(E1786,3))="071","Spring-2007",IF((LEFT(E1786,3))="072","Summer-2007",IF((LEFT(E1786,3))="073","Fall-2007",IF((LEFT(E1786,3))="081","Spring-2008",IF((LEFT(E1786,3))="082","Summer-2008",IF((LEFT(E1786,3))="083","Fall-2008",IF((LEFT(E1786,3))="091","Spring-2009",IF((LEFT(E1786,3))="092","Summer-2009",IF((LEFT(E1786,3))="093","Fall-2009",IF((LEFT(E1786,3))="101","Spring-2010",IF((LEFT(E1786,3))="102","Summer-2010",IF((LEFT(E1786,3))="103","Fall-2010",IF((LEFT(E1786,3))="111","Spring-2011",IF((LEFT(E1786,3))="112","Summer-2011",IF((LEFT(E1786,3))="113","Fall-2011",IF((LEFT(E1786,3))="121","Spring-2012",IF((LEFT(E1786,3))="122","Summer-2012",IF((LEFT(E1786,3))="123","Fall-2012",IF((LEFT(E1786,3))="131","Spring-2013",IF((LEFT(E1786,3))="132","Summer-2013",IF((LEFT(E1786,3))="133","Fall-2013",IF((LEFT(E1786,3))="141","Spring-2014",IF((LEFT(E1786,3))="142","Summer-2014",IF((LEFT(E1786,3))="143","Fall-2014",0)))))))))))))))))))))))))</f>
        <v/>
      </c>
      <c r="H1786" s="108" t="inlineStr">
        <is>
          <t>Fall-2015</t>
        </is>
      </c>
      <c r="I1786" s="108" t="inlineStr">
        <is>
          <t>-</t>
        </is>
      </c>
      <c r="J1786" s="108" t="inlineStr">
        <is>
          <t>-</t>
        </is>
      </c>
      <c r="K1786" s="108" t="inlineStr">
        <is>
          <t>32/3/1, Shukrabad, Dhanmondi, Dhaka.</t>
        </is>
      </c>
      <c r="L1786" s="108" t="inlineStr">
        <is>
          <t>Masterpara, Allahrdarga, Kushtia.</t>
        </is>
      </c>
      <c r="M1786" s="111" t="n">
        <v>1736418787</v>
      </c>
      <c r="N1786" s="108" t="inlineStr">
        <is>
          <t>Shanita.eng@gmail.Com</t>
        </is>
      </c>
    </row>
    <row customHeight="1" ht="12.75" r="1787" s="161">
      <c r="A1787" s="84" t="n"/>
      <c r="B1787" s="85" t="n">
        <v>1790</v>
      </c>
      <c r="C1787" s="106" t="n"/>
      <c r="D1787" s="98" t="inlineStr">
        <is>
          <t>Md. Abdus Salam</t>
        </is>
      </c>
      <c r="E1787" s="98" t="inlineStr">
        <is>
          <t>111-34-145</t>
        </is>
      </c>
      <c r="F1787" s="49">
        <f>IF((MID(E1787,5,2))="10","ENG",IF((MID(E1787,5,2))="11","BBA",IF((MID(E1787,5,2))="12","MBA(E)",IF((MID(E1787,5,2))="14","MBA",IF((MID(E1787,5,2))="15","CSE",IF((MID(E1787,5,2))="16","CIS",IF((MID(E1787,5,2))="17","MS-MIS",IF((MID(E1787,5,2))="18","B.COM",IF((MID(E1787,5,2))="19","ETE",IF((MID(E1787,5,2))="20","CS",IF((MID(E1787,5,2))="21","MA-ENG(P)",IF((MID(E1787,5,2))="22","MA-ENG(F)",IF((MID(E1787,5,2))="23","TE",IF((MID(E1787,5,2))="24","JMC",IF((MID(E1787,5,2))="25","MS-CSE",IF((MID(E1787,5,2))="26","LLB(H)",IF((MID(E1787,5,2))="27","BRE",IF((MID(E1787,5,2))="28","MSS-JMC",IF((MID(E1787,5,2))="29","PHARMACY",IF((MID(E1787,5,2))="30","ESDM",IF((MID(E1787,5,2))="31","MS-ETE",IF((MID(E1787,5,2))="32","MS-TE",IF((MID(E1787,5,2))="33","EEE",IF((MID(E1787,5,2))="34","NFE",IF((MID(E1787,5,2))="35","SWE",IF((MID(E1787,5,2))="36","LLB(P)",IF((MID(E1787,5,2))="37","LLM(Pre)",IF((MID(E1787,5,2))="38","LLM(F)",IF((MID(E1787,5,2))="39","ICT",IF((MID(E1787,5,2))="40","MTCA",IF((MID(E1787,5,2))="41","MS-PH",IF((MID(E1787,5,2))="42","ARCH",IF((MID(E1787,5,2))="43","THM",IF((MID(E1787,5,2))="44","MS-SWE",IF((MID(E1787,5,2))="45","ENTRE",IF((MID(E1787,5,2))="46","M-PHARM",IF((MID(E1787,5,2))="47","CIVIL-ENG",0)))))))))))))))))))))))))))))))))))))</f>
        <v/>
      </c>
      <c r="G1787" s="90">
        <f>IF((LEFT(E1787,3))="063","Fall-2006",IF((LEFT(E1787,3))="071","Spring-2007",IF((LEFT(E1787,3))="072","Summer-2007",IF((LEFT(E1787,3))="073","Fall-2007",IF((LEFT(E1787,3))="081","Spring-2008",IF((LEFT(E1787,3))="082","Summer-2008",IF((LEFT(E1787,3))="083","Fall-2008",IF((LEFT(E1787,3))="091","Spring-2009",IF((LEFT(E1787,3))="092","Summer-2009",IF((LEFT(E1787,3))="093","Fall-2009",IF((LEFT(E1787,3))="101","Spring-2010",IF((LEFT(E1787,3))="102","Summer-2010",IF((LEFT(E1787,3))="103","Fall-2010",IF((LEFT(E1787,3))="111","Spring-2011",IF((LEFT(E1787,3))="112","Summer-2011",IF((LEFT(E1787,3))="113","Fall-2011",IF((LEFT(E1787,3))="121","Spring-2012",IF((LEFT(E1787,3))="122","Summer-2012",IF((LEFT(E1787,3))="123","Fall-2012",IF((LEFT(E1787,3))="131","Spring-2013",IF((LEFT(E1787,3))="132","Summer-2013",IF((LEFT(E1787,3))="133","Fall-2013",IF((LEFT(E1787,3))="141","Spring-2014",IF((LEFT(E1787,3))="142","Summer-2014",IF((LEFT(E1787,3))="143","Fall-2014",0)))))))))))))))))))))))))</f>
        <v/>
      </c>
      <c r="H1787" s="108" t="inlineStr">
        <is>
          <t>Fall-2013</t>
        </is>
      </c>
      <c r="I1787" s="108" t="inlineStr">
        <is>
          <t>Meridian Foods Limited</t>
        </is>
      </c>
      <c r="J1787" s="108" t="inlineStr">
        <is>
          <t>Sr. Officer</t>
        </is>
      </c>
      <c r="K1787" s="108" t="inlineStr">
        <is>
          <t>Meridian Foods Limited, Kalurghat Industrial Estate, Chittagong.</t>
        </is>
      </c>
      <c r="L1787" s="108" t="inlineStr">
        <is>
          <t>Vill-Gilabari, Post-Horinarayonpur, Thana-Thakurgaon Sadar, Dist-Thakurgaon.</t>
        </is>
      </c>
      <c r="M1787" s="101" t="n">
        <v>1722951716</v>
      </c>
      <c r="N1787" s="55" t="inlineStr">
        <is>
          <t>salamnfe@gmail.com</t>
        </is>
      </c>
    </row>
    <row customHeight="1" ht="12.75" r="1788" s="161">
      <c r="A1788" s="84" t="n"/>
      <c r="B1788" s="85" t="n">
        <v>1791</v>
      </c>
      <c r="C1788" s="106" t="n"/>
      <c r="D1788" s="98" t="inlineStr">
        <is>
          <t>Bipul Chandr</t>
        </is>
      </c>
      <c r="E1788" s="98" t="inlineStr">
        <is>
          <t>093-23-1570</t>
        </is>
      </c>
      <c r="F1788" s="49">
        <f>IF((MID(E1788,5,2))="10","ENG",IF((MID(E1788,5,2))="11","BBA",IF((MID(E1788,5,2))="12","MBA(E)",IF((MID(E1788,5,2))="14","MBA",IF((MID(E1788,5,2))="15","CSE",IF((MID(E1788,5,2))="16","CIS",IF((MID(E1788,5,2))="17","MS-MIS",IF((MID(E1788,5,2))="18","B.COM",IF((MID(E1788,5,2))="19","ETE",IF((MID(E1788,5,2))="20","CS",IF((MID(E1788,5,2))="21","MA-ENG(P)",IF((MID(E1788,5,2))="22","MA-ENG(F)",IF((MID(E1788,5,2))="23","TE",IF((MID(E1788,5,2))="24","JMC",IF((MID(E1788,5,2))="25","MS-CSE",IF((MID(E1788,5,2))="26","LLB(H)",IF((MID(E1788,5,2))="27","BRE",IF((MID(E1788,5,2))="28","MSS-JMC",IF((MID(E1788,5,2))="29","PHARMACY",IF((MID(E1788,5,2))="30","ESDM",IF((MID(E1788,5,2))="31","MS-ETE",IF((MID(E1788,5,2))="32","MS-TE",IF((MID(E1788,5,2))="33","EEE",IF((MID(E1788,5,2))="34","NFE",IF((MID(E1788,5,2))="35","SWE",IF((MID(E1788,5,2))="36","LLB(P)",IF((MID(E1788,5,2))="37","LLM(Pre)",IF((MID(E1788,5,2))="38","LLM(F)",IF((MID(E1788,5,2))="39","ICT",IF((MID(E1788,5,2))="40","MTCA",IF((MID(E1788,5,2))="41","MS-PH",IF((MID(E1788,5,2))="42","ARCH",IF((MID(E1788,5,2))="43","THM",IF((MID(E1788,5,2))="44","MS-SWE",IF((MID(E1788,5,2))="45","ENTRE",IF((MID(E1788,5,2))="46","M-PHARM",IF((MID(E1788,5,2))="47","CIVIL-ENG",0)))))))))))))))))))))))))))))))))))))</f>
        <v/>
      </c>
      <c r="G1788" s="90">
        <f>IF((LEFT(E1788,3))="063","Fall-2006",IF((LEFT(E1788,3))="071","Spring-2007",IF((LEFT(E1788,3))="072","Summer-2007",IF((LEFT(E1788,3))="073","Fall-2007",IF((LEFT(E1788,3))="081","Spring-2008",IF((LEFT(E1788,3))="082","Summer-2008",IF((LEFT(E1788,3))="083","Fall-2008",IF((LEFT(E1788,3))="091","Spring-2009",IF((LEFT(E1788,3))="092","Summer-2009",IF((LEFT(E1788,3))="093","Fall-2009",IF((LEFT(E1788,3))="101","Spring-2010",IF((LEFT(E1788,3))="102","Summer-2010",IF((LEFT(E1788,3))="103","Fall-2010",IF((LEFT(E1788,3))="111","Spring-2011",IF((LEFT(E1788,3))="112","Summer-2011",IF((LEFT(E1788,3))="113","Fall-2011",IF((LEFT(E1788,3))="121","Spring-2012",IF((LEFT(E1788,3))="122","Summer-2012",IF((LEFT(E1788,3))="123","Fall-2012",IF((LEFT(E1788,3))="131","Spring-2013",IF((LEFT(E1788,3))="132","Summer-2013",IF((LEFT(E1788,3))="133","Fall-2013",IF((LEFT(E1788,3))="141","Spring-2014",IF((LEFT(E1788,3))="142","Summer-2014",IF((LEFT(E1788,3))="143","Fall-2014",0)))))))))))))))))))))))))</f>
        <v/>
      </c>
      <c r="H1788" s="108" t="inlineStr">
        <is>
          <t>-</t>
        </is>
      </c>
      <c r="I1788" s="108" t="inlineStr">
        <is>
          <t>Composite textile ltd</t>
        </is>
      </c>
      <c r="J1788" s="108" t="inlineStr">
        <is>
          <t>Advanced</t>
        </is>
      </c>
      <c r="K1788" s="108" t="inlineStr">
        <is>
          <t>-</t>
        </is>
      </c>
      <c r="L1788" s="108" t="inlineStr">
        <is>
          <t>112/2 Shukrabad, Dhanmondi Dhaka</t>
        </is>
      </c>
      <c r="M1788" s="111" t="n">
        <v>1722908011</v>
      </c>
      <c r="N1788" s="90" t="inlineStr">
        <is>
          <t>bipul_1570@diu.edu.bd</t>
        </is>
      </c>
    </row>
    <row customHeight="1" ht="12.75" r="1789" s="161">
      <c r="A1789" s="84" t="n"/>
      <c r="B1789" s="85" t="n">
        <v>1792</v>
      </c>
      <c r="C1789" s="106" t="n"/>
      <c r="D1789" s="98" t="inlineStr">
        <is>
          <t>Soibur Rahman</t>
        </is>
      </c>
      <c r="E1789" s="98" t="inlineStr">
        <is>
          <t>111-23-2332</t>
        </is>
      </c>
      <c r="F1789" s="49">
        <f>IF((MID(E1789,5,2))="10","ENG",IF((MID(E1789,5,2))="11","BBA",IF((MID(E1789,5,2))="12","MBA(E)",IF((MID(E1789,5,2))="14","MBA",IF((MID(E1789,5,2))="15","CSE",IF((MID(E1789,5,2))="16","CIS",IF((MID(E1789,5,2))="17","MS-MIS",IF((MID(E1789,5,2))="18","B.COM",IF((MID(E1789,5,2))="19","ETE",IF((MID(E1789,5,2))="20","CS",IF((MID(E1789,5,2))="21","MA-ENG(P)",IF((MID(E1789,5,2))="22","MA-ENG(F)",IF((MID(E1789,5,2))="23","TE",IF((MID(E1789,5,2))="24","JMC",IF((MID(E1789,5,2))="25","MS-CSE",IF((MID(E1789,5,2))="26","LLB(H)",IF((MID(E1789,5,2))="27","BRE",IF((MID(E1789,5,2))="28","MSS-JMC",IF((MID(E1789,5,2))="29","PHARMACY",IF((MID(E1789,5,2))="30","ESDM",IF((MID(E1789,5,2))="31","MS-ETE",IF((MID(E1789,5,2))="32","MS-TE",IF((MID(E1789,5,2))="33","EEE",IF((MID(E1789,5,2))="34","NFE",IF((MID(E1789,5,2))="35","SWE",IF((MID(E1789,5,2))="36","LLB(P)",IF((MID(E1789,5,2))="37","LLM(Pre)",IF((MID(E1789,5,2))="38","LLM(F)",IF((MID(E1789,5,2))="39","ICT",IF((MID(E1789,5,2))="40","MTCA",IF((MID(E1789,5,2))="41","MS-PH",IF((MID(E1789,5,2))="42","ARCH",IF((MID(E1789,5,2))="43","THM",IF((MID(E1789,5,2))="44","MS-SWE",IF((MID(E1789,5,2))="45","ENTRE",IF((MID(E1789,5,2))="46","M-PHARM",IF((MID(E1789,5,2))="47","CIVIL-ENG",0)))))))))))))))))))))))))))))))))))))</f>
        <v/>
      </c>
      <c r="G1789" s="90">
        <f>IF((LEFT(E1789,3))="063","Fall-2006",IF((LEFT(E1789,3))="071","Spring-2007",IF((LEFT(E1789,3))="072","Summer-2007",IF((LEFT(E1789,3))="073","Fall-2007",IF((LEFT(E1789,3))="081","Spring-2008",IF((LEFT(E1789,3))="082","Summer-2008",IF((LEFT(E1789,3))="083","Fall-2008",IF((LEFT(E1789,3))="091","Spring-2009",IF((LEFT(E1789,3))="092","Summer-2009",IF((LEFT(E1789,3))="093","Fall-2009",IF((LEFT(E1789,3))="101","Spring-2010",IF((LEFT(E1789,3))="102","Summer-2010",IF((LEFT(E1789,3))="103","Fall-2010",IF((LEFT(E1789,3))="111","Spring-2011",IF((LEFT(E1789,3))="112","Summer-2011",IF((LEFT(E1789,3))="113","Fall-2011",IF((LEFT(E1789,3))="121","Spring-2012",IF((LEFT(E1789,3))="122","Summer-2012",IF((LEFT(E1789,3))="123","Fall-2012",IF((LEFT(E1789,3))="131","Spring-2013",IF((LEFT(E1789,3))="132","Summer-2013",IF((LEFT(E1789,3))="133","Fall-2013",IF((LEFT(E1789,3))="141","Spring-2014",IF((LEFT(E1789,3))="142","Summer-2014",IF((LEFT(E1789,3))="143","Fall-2014",0)))))))))))))))))))))))))</f>
        <v/>
      </c>
      <c r="H1789" s="108" t="inlineStr">
        <is>
          <t>Spring-2015</t>
        </is>
      </c>
      <c r="I1789" s="108" t="inlineStr">
        <is>
          <t>-</t>
        </is>
      </c>
      <c r="J1789" s="108" t="inlineStr">
        <is>
          <t>-</t>
        </is>
      </c>
      <c r="K1789" s="108" t="inlineStr">
        <is>
          <t>105/2, F#4/E Nondini Shukrabad, Mirpur Road, Dhanmondi-32, Dhaka-1207</t>
        </is>
      </c>
      <c r="L1789" s="108" t="inlineStr">
        <is>
          <t>Vill-Morapagla, P.O-Kalinagor, P.S-Nawabganj Sadar, Dis-Chapainawabganj</t>
        </is>
      </c>
      <c r="M1789" s="101" t="n">
        <v>1726419612</v>
      </c>
      <c r="N1789" s="55">
        <f>HYPERLINK("mailto:soibur2rahman@gmail.com","soibur2rahman@gmail.com")</f>
        <v/>
      </c>
    </row>
    <row customHeight="1" ht="12.75" r="1790" s="161">
      <c r="A1790" s="84" t="n"/>
      <c r="B1790" s="85" t="n">
        <v>1793</v>
      </c>
      <c r="C1790" s="106" t="n"/>
      <c r="D1790" s="98" t="inlineStr">
        <is>
          <t>S.M.Mohiuddin Shah</t>
        </is>
      </c>
      <c r="E1790" s="98" t="inlineStr">
        <is>
          <t>103-23-2162</t>
        </is>
      </c>
      <c r="F1790" s="49">
        <f>IF((MID(E1790,5,2))="10","ENG",IF((MID(E1790,5,2))="11","BBA",IF((MID(E1790,5,2))="12","MBA(E)",IF((MID(E1790,5,2))="14","MBA",IF((MID(E1790,5,2))="15","CSE",IF((MID(E1790,5,2))="16","CIS",IF((MID(E1790,5,2))="17","MS-MIS",IF((MID(E1790,5,2))="18","B.COM",IF((MID(E1790,5,2))="19","ETE",IF((MID(E1790,5,2))="20","CS",IF((MID(E1790,5,2))="21","MA-ENG(P)",IF((MID(E1790,5,2))="22","MA-ENG(F)",IF((MID(E1790,5,2))="23","TE",IF((MID(E1790,5,2))="24","JMC",IF((MID(E1790,5,2))="25","MS-CSE",IF((MID(E1790,5,2))="26","LLB(H)",IF((MID(E1790,5,2))="27","BRE",IF((MID(E1790,5,2))="28","MSS-JMC",IF((MID(E1790,5,2))="29","PHARMACY",IF((MID(E1790,5,2))="30","ESDM",IF((MID(E1790,5,2))="31","MS-ETE",IF((MID(E1790,5,2))="32","MS-TE",IF((MID(E1790,5,2))="33","EEE",IF((MID(E1790,5,2))="34","NFE",IF((MID(E1790,5,2))="35","SWE",IF((MID(E1790,5,2))="36","LLB(P)",IF((MID(E1790,5,2))="37","LLM(Pre)",IF((MID(E1790,5,2))="38","LLM(F)",IF((MID(E1790,5,2))="39","ICT",IF((MID(E1790,5,2))="40","MTCA",IF((MID(E1790,5,2))="41","MS-PH",IF((MID(E1790,5,2))="42","ARCH",IF((MID(E1790,5,2))="43","THM",IF((MID(E1790,5,2))="44","MS-SWE",IF((MID(E1790,5,2))="45","ENTRE",IF((MID(E1790,5,2))="46","M-PHARM",IF((MID(E1790,5,2))="47","CIVIL-ENG",0)))))))))))))))))))))))))))))))))))))</f>
        <v/>
      </c>
      <c r="G1790" s="90">
        <f>IF((LEFT(E1790,3))="063","Fall-2006",IF((LEFT(E1790,3))="071","Spring-2007",IF((LEFT(E1790,3))="072","Summer-2007",IF((LEFT(E1790,3))="073","Fall-2007",IF((LEFT(E1790,3))="081","Spring-2008",IF((LEFT(E1790,3))="082","Summer-2008",IF((LEFT(E1790,3))="083","Fall-2008",IF((LEFT(E1790,3))="091","Spring-2009",IF((LEFT(E1790,3))="092","Summer-2009",IF((LEFT(E1790,3))="093","Fall-2009",IF((LEFT(E1790,3))="101","Spring-2010",IF((LEFT(E1790,3))="102","Summer-2010",IF((LEFT(E1790,3))="103","Fall-2010",IF((LEFT(E1790,3))="111","Spring-2011",IF((LEFT(E1790,3))="112","Summer-2011",IF((LEFT(E1790,3))="113","Fall-2011",IF((LEFT(E1790,3))="121","Spring-2012",IF((LEFT(E1790,3))="122","Summer-2012",IF((LEFT(E1790,3))="123","Fall-2012",IF((LEFT(E1790,3))="131","Spring-2013",IF((LEFT(E1790,3))="132","Summer-2013",IF((LEFT(E1790,3))="133","Fall-2013",IF((LEFT(E1790,3))="141","Spring-2014",IF((LEFT(E1790,3))="142","Summer-2014",IF((LEFT(E1790,3))="143","Fall-2014",0)))))))))))))))))))))))))</f>
        <v/>
      </c>
      <c r="H1790" s="108" t="inlineStr">
        <is>
          <t>Spring-2015</t>
        </is>
      </c>
      <c r="I1790" s="108" t="inlineStr">
        <is>
          <t>Alema textiles limited (mim group)</t>
        </is>
      </c>
      <c r="J1790" s="108" t="inlineStr">
        <is>
          <t>Traince work study officer</t>
        </is>
      </c>
      <c r="K1790" s="108" t="inlineStr">
        <is>
          <t>-</t>
        </is>
      </c>
      <c r="L1790" s="108" t="inlineStr">
        <is>
          <t>Chalksutrapur, Bogra Sadar, Bogra</t>
        </is>
      </c>
      <c r="M1790" s="67" t="n">
        <v>1922500036</v>
      </c>
      <c r="N1790" s="108" t="inlineStr">
        <is>
          <t>purediu@gmail.com</t>
        </is>
      </c>
    </row>
    <row customHeight="1" ht="12.75" r="1791" s="161">
      <c r="A1791" s="84" t="n"/>
      <c r="B1791" s="85" t="n">
        <v>1794</v>
      </c>
      <c r="C1791" s="106" t="n"/>
      <c r="D1791" s="98" t="inlineStr">
        <is>
          <t xml:space="preserve">Noor Md. Golam Kibria  </t>
        </is>
      </c>
      <c r="E1791" s="98" t="inlineStr">
        <is>
          <t>132-14-1166</t>
        </is>
      </c>
      <c r="F1791" s="49">
        <f>IF((MID(E1791,5,2))="10","ENG",IF((MID(E1791,5,2))="11","BBA",IF((MID(E1791,5,2))="12","MBA(E)",IF((MID(E1791,5,2))="14","MBA",IF((MID(E1791,5,2))="15","CSE",IF((MID(E1791,5,2))="16","CIS",IF((MID(E1791,5,2))="17","MS-MIS",IF((MID(E1791,5,2))="18","B.COM",IF((MID(E1791,5,2))="19","ETE",IF((MID(E1791,5,2))="20","CS",IF((MID(E1791,5,2))="21","MA-ENG(P)",IF((MID(E1791,5,2))="22","MA-ENG(F)",IF((MID(E1791,5,2))="23","TE",IF((MID(E1791,5,2))="24","JMC",IF((MID(E1791,5,2))="25","MS-CSE",IF((MID(E1791,5,2))="26","LLB(H)",IF((MID(E1791,5,2))="27","BRE",IF((MID(E1791,5,2))="28","MSS-JMC",IF((MID(E1791,5,2))="29","PHARMACY",IF((MID(E1791,5,2))="30","ESDM",IF((MID(E1791,5,2))="31","MS-ETE",IF((MID(E1791,5,2))="32","MS-TE",IF((MID(E1791,5,2))="33","EEE",IF((MID(E1791,5,2))="34","NFE",IF((MID(E1791,5,2))="35","SWE",IF((MID(E1791,5,2))="36","LLB(P)",IF((MID(E1791,5,2))="37","LLM(Pre)",IF((MID(E1791,5,2))="38","LLM(F)",IF((MID(E1791,5,2))="39","ICT",IF((MID(E1791,5,2))="40","MTCA",IF((MID(E1791,5,2))="41","MS-PH",IF((MID(E1791,5,2))="42","ARCH",IF((MID(E1791,5,2))="43","THM",IF((MID(E1791,5,2))="44","MS-SWE",IF((MID(E1791,5,2))="45","ENTRE",IF((MID(E1791,5,2))="46","M-PHARM",IF((MID(E1791,5,2))="47","CIVIL-ENG",0)))))))))))))))))))))))))))))))))))))</f>
        <v/>
      </c>
      <c r="G1791" s="90">
        <f>IF((LEFT(E1791,3))="063","Fall-2006",IF((LEFT(E1791,3))="071","Spring-2007",IF((LEFT(E1791,3))="072","Summer-2007",IF((LEFT(E1791,3))="073","Fall-2007",IF((LEFT(E1791,3))="081","Spring-2008",IF((LEFT(E1791,3))="082","Summer-2008",IF((LEFT(E1791,3))="083","Fall-2008",IF((LEFT(E1791,3))="091","Spring-2009",IF((LEFT(E1791,3))="092","Summer-2009",IF((LEFT(E1791,3))="093","Fall-2009",IF((LEFT(E1791,3))="101","Spring-2010",IF((LEFT(E1791,3))="102","Summer-2010",IF((LEFT(E1791,3))="103","Fall-2010",IF((LEFT(E1791,3))="111","Spring-2011",IF((LEFT(E1791,3))="112","Summer-2011",IF((LEFT(E1791,3))="113","Fall-2011",IF((LEFT(E1791,3))="121","Spring-2012",IF((LEFT(E1791,3))="122","Summer-2012",IF((LEFT(E1791,3))="123","Fall-2012",IF((LEFT(E1791,3))="131","Spring-2013",IF((LEFT(E1791,3))="132","Summer-2013",IF((LEFT(E1791,3))="133","Fall-2013",IF((LEFT(E1791,3))="141","Spring-2014",IF((LEFT(E1791,3))="142","Summer-2014",IF((LEFT(E1791,3))="143","Fall-2014",0)))))))))))))))))))))))))</f>
        <v/>
      </c>
      <c r="H1791" s="108" t="inlineStr">
        <is>
          <t>Fall-2015</t>
        </is>
      </c>
      <c r="I1791" s="108" t="inlineStr">
        <is>
          <t>-</t>
        </is>
      </c>
      <c r="J1791" s="108" t="inlineStr">
        <is>
          <t>-</t>
        </is>
      </c>
      <c r="K1791" s="108" t="inlineStr">
        <is>
          <t>Flat-A4, House-21, Sukrabad, Dhaka</t>
        </is>
      </c>
      <c r="L1791" s="108" t="inlineStr">
        <is>
          <t>Dhakamore, Birampur, dinajpur</t>
        </is>
      </c>
      <c r="M1791" s="101" t="n">
        <v>1713793693</v>
      </c>
      <c r="N1791" s="55" t="inlineStr">
        <is>
          <t>kibria1286@gmail.com</t>
        </is>
      </c>
    </row>
    <row customHeight="1" ht="12.75" r="1792" s="161">
      <c r="A1792" s="84" t="n"/>
      <c r="B1792" s="85" t="n">
        <v>1795</v>
      </c>
      <c r="C1792" s="106" t="n"/>
      <c r="D1792" s="98" t="inlineStr">
        <is>
          <t>Md. Akbar Hossain</t>
        </is>
      </c>
      <c r="E1792" s="98" t="inlineStr">
        <is>
          <t>122-15-1938</t>
        </is>
      </c>
      <c r="F1792" s="49">
        <f>IF((MID(E1792,5,2))="10","ENG",IF((MID(E1792,5,2))="11","BBA",IF((MID(E1792,5,2))="12","MBA(E)",IF((MID(E1792,5,2))="14","MBA",IF((MID(E1792,5,2))="15","CSE",IF((MID(E1792,5,2))="16","CIS",IF((MID(E1792,5,2))="17","MS-MIS",IF((MID(E1792,5,2))="18","B.COM",IF((MID(E1792,5,2))="19","ETE",IF((MID(E1792,5,2))="20","CS",IF((MID(E1792,5,2))="21","MA-ENG(P)",IF((MID(E1792,5,2))="22","MA-ENG(F)",IF((MID(E1792,5,2))="23","TE",IF((MID(E1792,5,2))="24","JMC",IF((MID(E1792,5,2))="25","MS-CSE",IF((MID(E1792,5,2))="26","LLB(H)",IF((MID(E1792,5,2))="27","BRE",IF((MID(E1792,5,2))="28","MSS-JMC",IF((MID(E1792,5,2))="29","PHARMACY",IF((MID(E1792,5,2))="30","ESDM",IF((MID(E1792,5,2))="31","MS-ETE",IF((MID(E1792,5,2))="32","MS-TE",IF((MID(E1792,5,2))="33","EEE",IF((MID(E1792,5,2))="34","NFE",IF((MID(E1792,5,2))="35","SWE",IF((MID(E1792,5,2))="36","LLB(P)",IF((MID(E1792,5,2))="37","LLM(Pre)",IF((MID(E1792,5,2))="38","LLM(F)",IF((MID(E1792,5,2))="39","ICT",IF((MID(E1792,5,2))="40","MTCA",IF((MID(E1792,5,2))="41","MS-PH",IF((MID(E1792,5,2))="42","ARCH",IF((MID(E1792,5,2))="43","THM",IF((MID(E1792,5,2))="44","MS-SWE",IF((MID(E1792,5,2))="45","ENTRE",IF((MID(E1792,5,2))="46","M-PHARM",IF((MID(E1792,5,2))="47","CIVIL-ENG",0)))))))))))))))))))))))))))))))))))))</f>
        <v/>
      </c>
      <c r="G1792" s="90">
        <f>IF((LEFT(E1792,3))="063","Fall-2006",IF((LEFT(E1792,3))="071","Spring-2007",IF((LEFT(E1792,3))="072","Summer-2007",IF((LEFT(E1792,3))="073","Fall-2007",IF((LEFT(E1792,3))="081","Spring-2008",IF((LEFT(E1792,3))="082","Summer-2008",IF((LEFT(E1792,3))="083","Fall-2008",IF((LEFT(E1792,3))="091","Spring-2009",IF((LEFT(E1792,3))="092","Summer-2009",IF((LEFT(E1792,3))="093","Fall-2009",IF((LEFT(E1792,3))="101","Spring-2010",IF((LEFT(E1792,3))="102","Summer-2010",IF((LEFT(E1792,3))="103","Fall-2010",IF((LEFT(E1792,3))="111","Spring-2011",IF((LEFT(E1792,3))="112","Summer-2011",IF((LEFT(E1792,3))="113","Fall-2011",IF((LEFT(E1792,3))="121","Spring-2012",IF((LEFT(E1792,3))="122","Summer-2012",IF((LEFT(E1792,3))="123","Fall-2012",IF((LEFT(E1792,3))="131","Spring-2013",IF((LEFT(E1792,3))="132","Summer-2013",IF((LEFT(E1792,3))="133","Fall-2013",IF((LEFT(E1792,3))="141","Spring-2014",IF((LEFT(E1792,3))="142","Summer-2014",IF((LEFT(E1792,3))="143","Fall-2014",0)))))))))))))))))))))))))</f>
        <v/>
      </c>
      <c r="H1792" s="108" t="inlineStr">
        <is>
          <t>Spring-2015</t>
        </is>
      </c>
      <c r="I1792" s="108" t="inlineStr">
        <is>
          <t>-</t>
        </is>
      </c>
      <c r="J1792" s="108" t="inlineStr">
        <is>
          <t>-</t>
        </is>
      </c>
      <c r="K1792" s="108" t="inlineStr">
        <is>
          <t>55, Kathalbagan, Green Road, Dhaka-1205</t>
        </is>
      </c>
      <c r="L1792" s="108" t="inlineStr">
        <is>
          <t>Dowlatkandi, Baktermunshi, Sonagazi, Feni</t>
        </is>
      </c>
      <c r="M1792" s="111" t="n">
        <v>1855513558</v>
      </c>
      <c r="N1792" s="90" t="inlineStr">
        <is>
          <t>akbar15-1938@diu.edu.bd</t>
        </is>
      </c>
    </row>
    <row customHeight="1" ht="12.75" r="1793" s="161">
      <c r="A1793" s="84" t="n"/>
      <c r="B1793" s="85" t="n">
        <v>1796</v>
      </c>
      <c r="C1793" s="106" t="n"/>
      <c r="D1793" s="94" t="inlineStr">
        <is>
          <t xml:space="preserve">Md. Shah Kamal  </t>
        </is>
      </c>
      <c r="E1793" s="98" t="inlineStr">
        <is>
          <t>142-14-1503</t>
        </is>
      </c>
      <c r="F1793" s="49">
        <f>IF((MID(E1793,5,2))="10","ENG",IF((MID(E1793,5,2))="11","BBA",IF((MID(E1793,5,2))="12","MBA(E)",IF((MID(E1793,5,2))="14","MBA",IF((MID(E1793,5,2))="15","CSE",IF((MID(E1793,5,2))="16","CIS",IF((MID(E1793,5,2))="17","MS-MIS",IF((MID(E1793,5,2))="18","B.COM",IF((MID(E1793,5,2))="19","ETE",IF((MID(E1793,5,2))="20","CS",IF((MID(E1793,5,2))="21","MA-ENG(P)",IF((MID(E1793,5,2))="22","MA-ENG(F)",IF((MID(E1793,5,2))="23","TE",IF((MID(E1793,5,2))="24","JMC",IF((MID(E1793,5,2))="25","MS-CSE",IF((MID(E1793,5,2))="26","LLB(H)",IF((MID(E1793,5,2))="27","BRE",IF((MID(E1793,5,2))="28","MSS-JMC",IF((MID(E1793,5,2))="29","PHARMACY",IF((MID(E1793,5,2))="30","ESDM",IF((MID(E1793,5,2))="31","MS-ETE",IF((MID(E1793,5,2))="32","MS-TE",IF((MID(E1793,5,2))="33","EEE",IF((MID(E1793,5,2))="34","NFE",IF((MID(E1793,5,2))="35","SWE",IF((MID(E1793,5,2))="36","LLB(P)",IF((MID(E1793,5,2))="37","LLM(Pre)",IF((MID(E1793,5,2))="38","LLM(F)",IF((MID(E1793,5,2))="39","ICT",IF((MID(E1793,5,2))="40","MTCA",IF((MID(E1793,5,2))="41","MS-PH",IF((MID(E1793,5,2))="42","ARCH",IF((MID(E1793,5,2))="43","THM",IF((MID(E1793,5,2))="44","MS-SWE",IF((MID(E1793,5,2))="45","ENTRE",IF((MID(E1793,5,2))="46","M-PHARM",IF((MID(E1793,5,2))="47","CIVIL-ENG",0)))))))))))))))))))))))))))))))))))))</f>
        <v/>
      </c>
      <c r="G1793" s="90">
        <f>IF((LEFT(E1793,3))="063","Fall-2006",IF((LEFT(E1793,3))="071","Spring-2007",IF((LEFT(E1793,3))="072","Summer-2007",IF((LEFT(E1793,3))="073","Fall-2007",IF((LEFT(E1793,3))="081","Spring-2008",IF((LEFT(E1793,3))="082","Summer-2008",IF((LEFT(E1793,3))="083","Fall-2008",IF((LEFT(E1793,3))="091","Spring-2009",IF((LEFT(E1793,3))="092","Summer-2009",IF((LEFT(E1793,3))="093","Fall-2009",IF((LEFT(E1793,3))="101","Spring-2010",IF((LEFT(E1793,3))="102","Summer-2010",IF((LEFT(E1793,3))="103","Fall-2010",IF((LEFT(E1793,3))="111","Spring-2011",IF((LEFT(E1793,3))="112","Summer-2011",IF((LEFT(E1793,3))="113","Fall-2011",IF((LEFT(E1793,3))="121","Spring-2012",IF((LEFT(E1793,3))="122","Summer-2012",IF((LEFT(E1793,3))="123","Fall-2012",IF((LEFT(E1793,3))="131","Spring-2013",IF((LEFT(E1793,3))="132","Summer-2013",IF((LEFT(E1793,3))="133","Fall-2013",IF((LEFT(E1793,3))="141","Spring-2014",IF((LEFT(E1793,3))="142","Summer-2014",IF((LEFT(E1793,3))="143","Fall-2014",0)))))))))))))))))))))))))</f>
        <v/>
      </c>
      <c r="H1793" s="108" t="inlineStr">
        <is>
          <t>Fall-2015</t>
        </is>
      </c>
      <c r="I1793" s="108" t="inlineStr">
        <is>
          <t>-</t>
        </is>
      </c>
      <c r="J1793" s="108" t="inlineStr">
        <is>
          <t>-</t>
        </is>
      </c>
      <c r="K1793" s="108" t="inlineStr">
        <is>
          <t>16/14, Azam Road, Mohammadpur, Dhaka.</t>
        </is>
      </c>
      <c r="L1793" s="108" t="inlineStr">
        <is>
          <t>Shambhugonj, Mymensingh.</t>
        </is>
      </c>
      <c r="M1793" s="101" t="n">
        <v>1717203343</v>
      </c>
      <c r="N1793" s="55" t="inlineStr">
        <is>
          <t>kamal1503@diu.edu.bd</t>
        </is>
      </c>
    </row>
    <row customHeight="1" ht="12.75" r="1794" s="161">
      <c r="A1794" s="84" t="n"/>
      <c r="B1794" s="85" t="n">
        <v>1797</v>
      </c>
      <c r="C1794" s="106" t="n"/>
      <c r="D1794" s="98" t="inlineStr">
        <is>
          <t>Md. Saykat Zaman Chowdhury</t>
        </is>
      </c>
      <c r="E1794" s="98" t="inlineStr">
        <is>
          <t>121-33-847</t>
        </is>
      </c>
      <c r="F1794" s="49">
        <f>IF((MID(E1794,5,2))="10","ENG",IF((MID(E1794,5,2))="11","BBA",IF((MID(E1794,5,2))="12","MBA(E)",IF((MID(E1794,5,2))="14","MBA",IF((MID(E1794,5,2))="15","CSE",IF((MID(E1794,5,2))="16","CIS",IF((MID(E1794,5,2))="17","MS-MIS",IF((MID(E1794,5,2))="18","B.COM",IF((MID(E1794,5,2))="19","ETE",IF((MID(E1794,5,2))="20","CS",IF((MID(E1794,5,2))="21","MA-ENG(P)",IF((MID(E1794,5,2))="22","MA-ENG(F)",IF((MID(E1794,5,2))="23","TE",IF((MID(E1794,5,2))="24","JMC",IF((MID(E1794,5,2))="25","MS-CSE",IF((MID(E1794,5,2))="26","LLB(H)",IF((MID(E1794,5,2))="27","BRE",IF((MID(E1794,5,2))="28","MSS-JMC",IF((MID(E1794,5,2))="29","PHARMACY",IF((MID(E1794,5,2))="30","ESDM",IF((MID(E1794,5,2))="31","MS-ETE",IF((MID(E1794,5,2))="32","MS-TE",IF((MID(E1794,5,2))="33","EEE",IF((MID(E1794,5,2))="34","NFE",IF((MID(E1794,5,2))="35","SWE",IF((MID(E1794,5,2))="36","LLB(P)",IF((MID(E1794,5,2))="37","LLM(Pre)",IF((MID(E1794,5,2))="38","LLM(F)",IF((MID(E1794,5,2))="39","ICT",IF((MID(E1794,5,2))="40","MTCA",IF((MID(E1794,5,2))="41","MS-PH",IF((MID(E1794,5,2))="42","ARCH",IF((MID(E1794,5,2))="43","THM",IF((MID(E1794,5,2))="44","MS-SWE",IF((MID(E1794,5,2))="45","ENTRE",IF((MID(E1794,5,2))="46","M-PHARM",IF((MID(E1794,5,2))="47","CIVIL-ENG",0)))))))))))))))))))))))))))))))))))))</f>
        <v/>
      </c>
      <c r="G1794" s="90">
        <f>IF((LEFT(E1794,3))="063","Fall-2006",IF((LEFT(E1794,3))="071","Spring-2007",IF((LEFT(E1794,3))="072","Summer-2007",IF((LEFT(E1794,3))="073","Fall-2007",IF((LEFT(E1794,3))="081","Spring-2008",IF((LEFT(E1794,3))="082","Summer-2008",IF((LEFT(E1794,3))="083","Fall-2008",IF((LEFT(E1794,3))="091","Spring-2009",IF((LEFT(E1794,3))="092","Summer-2009",IF((LEFT(E1794,3))="093","Fall-2009",IF((LEFT(E1794,3))="101","Spring-2010",IF((LEFT(E1794,3))="102","Summer-2010",IF((LEFT(E1794,3))="103","Fall-2010",IF((LEFT(E1794,3))="111","Spring-2011",IF((LEFT(E1794,3))="112","Summer-2011",IF((LEFT(E1794,3))="113","Fall-2011",IF((LEFT(E1794,3))="121","Spring-2012",IF((LEFT(E1794,3))="122","Summer-2012",IF((LEFT(E1794,3))="123","Fall-2012",IF((LEFT(E1794,3))="131","Spring-2013",IF((LEFT(E1794,3))="132","Summer-2013",IF((LEFT(E1794,3))="133","Fall-2013",IF((LEFT(E1794,3))="141","Spring-2014",IF((LEFT(E1794,3))="142","Summer-2014",IF((LEFT(E1794,3))="143","Fall-2014",0)))))))))))))))))))))))))</f>
        <v/>
      </c>
      <c r="H1794" s="108" t="inlineStr">
        <is>
          <t>Spring-2015</t>
        </is>
      </c>
      <c r="I1794" s="108" t="inlineStr">
        <is>
          <t>Esquire Group</t>
        </is>
      </c>
      <c r="J1794" s="108" t="inlineStr">
        <is>
          <t>Trainee Engineer</t>
        </is>
      </c>
      <c r="K1794" s="108" t="inlineStr">
        <is>
          <t>55/1, 6th Floor, North Pirerbagh, Mirpur, Dhaka.</t>
        </is>
      </c>
      <c r="L1794" s="108" t="inlineStr">
        <is>
          <t>Vill-Tejnandi, Post-Somospara, Thana-Atrai, Dist-Naogaon.</t>
        </is>
      </c>
      <c r="M1794" s="101" t="n">
        <v>1964255042</v>
      </c>
      <c r="N1794" s="55" t="inlineStr">
        <is>
          <t>saykat42@gmail.com</t>
        </is>
      </c>
    </row>
    <row customHeight="1" ht="12.75" r="1795" s="161">
      <c r="A1795" s="84" t="n"/>
      <c r="B1795" s="85" t="n">
        <v>1798</v>
      </c>
      <c r="C1795" s="106" t="n"/>
      <c r="D1795" s="98" t="inlineStr">
        <is>
          <t>Md. Nazrul Islam</t>
        </is>
      </c>
      <c r="E1795" s="98" t="inlineStr">
        <is>
          <t>113-23-2765</t>
        </is>
      </c>
      <c r="F1795" s="49">
        <f>IF((MID(E1795,5,2))="10","ENG",IF((MID(E1795,5,2))="11","BBA",IF((MID(E1795,5,2))="12","MBA(E)",IF((MID(E1795,5,2))="14","MBA",IF((MID(E1795,5,2))="15","CSE",IF((MID(E1795,5,2))="16","CIS",IF((MID(E1795,5,2))="17","MS-MIS",IF((MID(E1795,5,2))="18","B.COM",IF((MID(E1795,5,2))="19","ETE",IF((MID(E1795,5,2))="20","CS",IF((MID(E1795,5,2))="21","MA-ENG(P)",IF((MID(E1795,5,2))="22","MA-ENG(F)",IF((MID(E1795,5,2))="23","TE",IF((MID(E1795,5,2))="24","JMC",IF((MID(E1795,5,2))="25","MS-CSE",IF((MID(E1795,5,2))="26","LLB(H)",IF((MID(E1795,5,2))="27","BRE",IF((MID(E1795,5,2))="28","MSS-JMC",IF((MID(E1795,5,2))="29","PHARMACY",IF((MID(E1795,5,2))="30","ESDM",IF((MID(E1795,5,2))="31","MS-ETE",IF((MID(E1795,5,2))="32","MS-TE",IF((MID(E1795,5,2))="33","EEE",IF((MID(E1795,5,2))="34","NFE",IF((MID(E1795,5,2))="35","SWE",IF((MID(E1795,5,2))="36","LLB(P)",IF((MID(E1795,5,2))="37","LLM(Pre)",IF((MID(E1795,5,2))="38","LLM(F)",IF((MID(E1795,5,2))="39","ICT",IF((MID(E1795,5,2))="40","MTCA",IF((MID(E1795,5,2))="41","MS-PH",IF((MID(E1795,5,2))="42","ARCH",IF((MID(E1795,5,2))="43","THM",IF((MID(E1795,5,2))="44","MS-SWE",IF((MID(E1795,5,2))="45","ENTRE",IF((MID(E1795,5,2))="46","M-PHARM",IF((MID(E1795,5,2))="47","CIVIL-ENG",0)))))))))))))))))))))))))))))))))))))</f>
        <v/>
      </c>
      <c r="G1795" s="90">
        <f>IF((LEFT(E1795,3))="063","Fall-2006",IF((LEFT(E1795,3))="071","Spring-2007",IF((LEFT(E1795,3))="072","Summer-2007",IF((LEFT(E1795,3))="073","Fall-2007",IF((LEFT(E1795,3))="081","Spring-2008",IF((LEFT(E1795,3))="082","Summer-2008",IF((LEFT(E1795,3))="083","Fall-2008",IF((LEFT(E1795,3))="091","Spring-2009",IF((LEFT(E1795,3))="092","Summer-2009",IF((LEFT(E1795,3))="093","Fall-2009",IF((LEFT(E1795,3))="101","Spring-2010",IF((LEFT(E1795,3))="102","Summer-2010",IF((LEFT(E1795,3))="103","Fall-2010",IF((LEFT(E1795,3))="111","Spring-2011",IF((LEFT(E1795,3))="112","Summer-2011",IF((LEFT(E1795,3))="113","Fall-2011",IF((LEFT(E1795,3))="121","Spring-2012",IF((LEFT(E1795,3))="122","Summer-2012",IF((LEFT(E1795,3))="123","Fall-2012",IF((LEFT(E1795,3))="131","Spring-2013",IF((LEFT(E1795,3))="132","Summer-2013",IF((LEFT(E1795,3))="133","Fall-2013",IF((LEFT(E1795,3))="141","Spring-2014",IF((LEFT(E1795,3))="142","Summer-2014",IF((LEFT(E1795,3))="143","Fall-2014",0)))))))))))))))))))))))))</f>
        <v/>
      </c>
      <c r="H1795" s="108" t="inlineStr">
        <is>
          <t>Fall-2015</t>
        </is>
      </c>
      <c r="I1795" s="108" t="inlineStr">
        <is>
          <t>Bureau Veritas Consumer Production Service</t>
        </is>
      </c>
      <c r="J1795" s="108" t="inlineStr">
        <is>
          <t>Assistant Testing Engineer</t>
        </is>
      </c>
      <c r="K1795" s="108" t="inlineStr">
        <is>
          <t>142/2, East Kazipara, Kafrul Mirpur-14, Dhaka-1216.</t>
        </is>
      </c>
      <c r="L1795" s="108" t="inlineStr">
        <is>
          <t>Vill-Rouipur, Post-Baropara, Thana-Nandail, Dist-Mymensingh.</t>
        </is>
      </c>
      <c r="M1795" s="101" t="n">
        <v>1741128438</v>
      </c>
      <c r="N1795" s="90" t="inlineStr">
        <is>
          <t>nazrul23-2765@diu.edu.bd</t>
        </is>
      </c>
    </row>
    <row customHeight="1" ht="12.75" r="1796" s="161">
      <c r="A1796" s="84" t="n"/>
      <c r="B1796" s="85" t="n">
        <v>1799</v>
      </c>
      <c r="C1796" s="106" t="n"/>
      <c r="D1796" s="98" t="inlineStr">
        <is>
          <t>Nahid Farzana</t>
        </is>
      </c>
      <c r="E1796" s="98" t="inlineStr">
        <is>
          <t>121-41-010</t>
        </is>
      </c>
      <c r="F1796" s="49">
        <f>IF((MID(E1796,5,2))="10","ENG",IF((MID(E1796,5,2))="11","BBA",IF((MID(E1796,5,2))="12","MBA(E)",IF((MID(E1796,5,2))="14","MBA",IF((MID(E1796,5,2))="15","CSE",IF((MID(E1796,5,2))="16","CIS",IF((MID(E1796,5,2))="17","MS-MIS",IF((MID(E1796,5,2))="18","B.COM",IF((MID(E1796,5,2))="19","ETE",IF((MID(E1796,5,2))="20","CS",IF((MID(E1796,5,2))="21","MA-ENG(P)",IF((MID(E1796,5,2))="22","MA-ENG(F)",IF((MID(E1796,5,2))="23","TE",IF((MID(E1796,5,2))="24","JMC",IF((MID(E1796,5,2))="25","MS-CSE",IF((MID(E1796,5,2))="26","LLB(H)",IF((MID(E1796,5,2))="27","BRE",IF((MID(E1796,5,2))="28","MSS-JMC",IF((MID(E1796,5,2))="29","PHARMACY",IF((MID(E1796,5,2))="30","ESDM",IF((MID(E1796,5,2))="31","MS-ETE",IF((MID(E1796,5,2))="32","MS-TE",IF((MID(E1796,5,2))="33","EEE",IF((MID(E1796,5,2))="34","NFE",IF((MID(E1796,5,2))="35","SWE",IF((MID(E1796,5,2))="36","LLB(P)",IF((MID(E1796,5,2))="37","LLM(Pre)",IF((MID(E1796,5,2))="38","LLM(F)",IF((MID(E1796,5,2))="39","ICT",IF((MID(E1796,5,2))="40","MTCA",IF((MID(E1796,5,2))="41","MS-PH",IF((MID(E1796,5,2))="42","ARCH",IF((MID(E1796,5,2))="43","THM",IF((MID(E1796,5,2))="44","MS-SWE",IF((MID(E1796,5,2))="45","ENTRE",IF((MID(E1796,5,2))="46","M-PHARM",IF((MID(E1796,5,2))="47","CIVIL-ENG",0)))))))))))))))))))))))))))))))))))))</f>
        <v/>
      </c>
      <c r="G1796" s="90">
        <f>IF((LEFT(E1796,3))="063","Fall-2006",IF((LEFT(E1796,3))="071","Spring-2007",IF((LEFT(E1796,3))="072","Summer-2007",IF((LEFT(E1796,3))="073","Fall-2007",IF((LEFT(E1796,3))="081","Spring-2008",IF((LEFT(E1796,3))="082","Summer-2008",IF((LEFT(E1796,3))="083","Fall-2008",IF((LEFT(E1796,3))="091","Spring-2009",IF((LEFT(E1796,3))="092","Summer-2009",IF((LEFT(E1796,3))="093","Fall-2009",IF((LEFT(E1796,3))="101","Spring-2010",IF((LEFT(E1796,3))="102","Summer-2010",IF((LEFT(E1796,3))="103","Fall-2010",IF((LEFT(E1796,3))="111","Spring-2011",IF((LEFT(E1796,3))="112","Summer-2011",IF((LEFT(E1796,3))="113","Fall-2011",IF((LEFT(E1796,3))="121","Spring-2012",IF((LEFT(E1796,3))="122","Summer-2012",IF((LEFT(E1796,3))="123","Fall-2012",IF((LEFT(E1796,3))="131","Spring-2013",IF((LEFT(E1796,3))="132","Summer-2013",IF((LEFT(E1796,3))="133","Fall-2013",IF((LEFT(E1796,3))="141","Spring-2014",IF((LEFT(E1796,3))="142","Summer-2014",IF((LEFT(E1796,3))="143","Fall-2014",0)))))))))))))))))))))))))</f>
        <v/>
      </c>
      <c r="H1796" s="108" t="inlineStr">
        <is>
          <t>Summer-2014</t>
        </is>
      </c>
      <c r="I1796" s="108" t="inlineStr">
        <is>
          <t xml:space="preserve">Nahid Dental Care, </t>
        </is>
      </c>
      <c r="J1796" s="108" t="inlineStr">
        <is>
          <t>Founder and CEO</t>
        </is>
      </c>
      <c r="K1796" s="108" t="inlineStr">
        <is>
          <t>117/1,Elephant Road, Dhaka-1205.</t>
        </is>
      </c>
      <c r="L1796" s="108" t="inlineStr">
        <is>
          <t>Vill- Rajapur, Post-Rajapur, Thana-Bauphal, Dist-Patukhali.</t>
        </is>
      </c>
      <c r="M1796" s="101" t="n">
        <v>1712285372</v>
      </c>
      <c r="N1796" s="55" t="inlineStr">
        <is>
          <t>drnahid1516@yahoo.com</t>
        </is>
      </c>
    </row>
    <row customHeight="1" ht="12.75" r="1797" s="161">
      <c r="A1797" s="84" t="n"/>
      <c r="B1797" s="85" t="n">
        <v>1800</v>
      </c>
      <c r="C1797" s="106" t="n"/>
      <c r="D1797" s="98" t="inlineStr">
        <is>
          <t>Abu Sayed Miazi</t>
        </is>
      </c>
      <c r="E1797" s="98" t="inlineStr">
        <is>
          <t>103-15-1169</t>
        </is>
      </c>
      <c r="F1797" s="49">
        <f>IF((MID(E1797,5,2))="10","ENG",IF((MID(E1797,5,2))="11","BBA",IF((MID(E1797,5,2))="12","MBA(E)",IF((MID(E1797,5,2))="14","MBA",IF((MID(E1797,5,2))="15","CSE",IF((MID(E1797,5,2))="16","CIS",IF((MID(E1797,5,2))="17","MS-MIS",IF((MID(E1797,5,2))="18","B.COM",IF((MID(E1797,5,2))="19","ETE",IF((MID(E1797,5,2))="20","CS",IF((MID(E1797,5,2))="21","MA-ENG(P)",IF((MID(E1797,5,2))="22","MA-ENG(F)",IF((MID(E1797,5,2))="23","TE",IF((MID(E1797,5,2))="24","JMC",IF((MID(E1797,5,2))="25","MS-CSE",IF((MID(E1797,5,2))="26","LLB(H)",IF((MID(E1797,5,2))="27","BRE",IF((MID(E1797,5,2))="28","MSS-JMC",IF((MID(E1797,5,2))="29","PHARMACY",IF((MID(E1797,5,2))="30","ESDM",IF((MID(E1797,5,2))="31","MS-ETE",IF((MID(E1797,5,2))="32","MS-TE",IF((MID(E1797,5,2))="33","EEE",IF((MID(E1797,5,2))="34","NFE",IF((MID(E1797,5,2))="35","SWE",IF((MID(E1797,5,2))="36","LLB(P)",IF((MID(E1797,5,2))="37","LLM(Pre)",IF((MID(E1797,5,2))="38","LLM(F)",IF((MID(E1797,5,2))="39","ICT",IF((MID(E1797,5,2))="40","MTCA",IF((MID(E1797,5,2))="41","MS-PH",IF((MID(E1797,5,2))="42","ARCH",IF((MID(E1797,5,2))="43","THM",IF((MID(E1797,5,2))="44","MS-SWE",IF((MID(E1797,5,2))="45","ENTRE",IF((MID(E1797,5,2))="46","M-PHARM",IF((MID(E1797,5,2))="47","CIVIL-ENG",0)))))))))))))))))))))))))))))))))))))</f>
        <v/>
      </c>
      <c r="G1797" s="90">
        <f>IF((LEFT(E1797,3))="063","Fall-2006",IF((LEFT(E1797,3))="071","Spring-2007",IF((LEFT(E1797,3))="072","Summer-2007",IF((LEFT(E1797,3))="073","Fall-2007",IF((LEFT(E1797,3))="081","Spring-2008",IF((LEFT(E1797,3))="082","Summer-2008",IF((LEFT(E1797,3))="083","Fall-2008",IF((LEFT(E1797,3))="091","Spring-2009",IF((LEFT(E1797,3))="092","Summer-2009",IF((LEFT(E1797,3))="093","Fall-2009",IF((LEFT(E1797,3))="101","Spring-2010",IF((LEFT(E1797,3))="102","Summer-2010",IF((LEFT(E1797,3))="103","Fall-2010",IF((LEFT(E1797,3))="111","Spring-2011",IF((LEFT(E1797,3))="112","Summer-2011",IF((LEFT(E1797,3))="113","Fall-2011",IF((LEFT(E1797,3))="121","Spring-2012",IF((LEFT(E1797,3))="122","Summer-2012",IF((LEFT(E1797,3))="123","Fall-2012",IF((LEFT(E1797,3))="131","Spring-2013",IF((LEFT(E1797,3))="132","Summer-2013",IF((LEFT(E1797,3))="133","Fall-2013",IF((LEFT(E1797,3))="141","Spring-2014",IF((LEFT(E1797,3))="142","Summer-2014",IF((LEFT(E1797,3))="143","Fall-2014",0)))))))))))))))))))))))))</f>
        <v/>
      </c>
      <c r="H1797" s="108" t="inlineStr">
        <is>
          <t>Spring-2014</t>
        </is>
      </c>
      <c r="I1797" s="108" t="inlineStr">
        <is>
          <t>Union Group-IT</t>
        </is>
      </c>
      <c r="J1797" s="108" t="inlineStr">
        <is>
          <t>Senior System Engineer</t>
        </is>
      </c>
      <c r="K1797" s="108" t="inlineStr">
        <is>
          <t>House No-03, Road No-06, Block-H, Banasree, Rampura, Dhaka.</t>
        </is>
      </c>
      <c r="L1797" s="108" t="inlineStr">
        <is>
          <t>Miazibani, Bagagoali, Changoali, Daudkandi, Comilla.</t>
        </is>
      </c>
      <c r="M1797" s="101" t="n">
        <v>1717989495</v>
      </c>
      <c r="N1797" s="55" t="inlineStr">
        <is>
          <t>syedmiazee@yahoo.com</t>
        </is>
      </c>
    </row>
    <row customHeight="1" ht="12.75" r="1798" s="161">
      <c r="A1798" s="84" t="n"/>
      <c r="B1798" s="85" t="n">
        <v>1801</v>
      </c>
      <c r="C1798" s="106" t="n"/>
      <c r="D1798" s="112" t="inlineStr">
        <is>
          <t>Khandaker Obydul Muktader</t>
        </is>
      </c>
      <c r="E1798" s="112" t="inlineStr">
        <is>
          <t>133-14-1238</t>
        </is>
      </c>
      <c r="F1798" s="49">
        <f>IF((MID(E1798,5,2))="10","ENG",IF((MID(E1798,5,2))="11","BBA",IF((MID(E1798,5,2))="12","MBA(E)",IF((MID(E1798,5,2))="14","MBA",IF((MID(E1798,5,2))="15","CSE",IF((MID(E1798,5,2))="16","CIS",IF((MID(E1798,5,2))="17","MS-MIS",IF((MID(E1798,5,2))="18","B.COM",IF((MID(E1798,5,2))="19","ETE",IF((MID(E1798,5,2))="20","CS",IF((MID(E1798,5,2))="21","MA-ENG(P)",IF((MID(E1798,5,2))="22","MA-ENG(F)",IF((MID(E1798,5,2))="23","TE",IF((MID(E1798,5,2))="24","JMC",IF((MID(E1798,5,2))="25","MS-CSE",IF((MID(E1798,5,2))="26","LLB(H)",IF((MID(E1798,5,2))="27","BRE",IF((MID(E1798,5,2))="28","MSS-JMC",IF((MID(E1798,5,2))="29","PHARMACY",IF((MID(E1798,5,2))="30","ESDM",IF((MID(E1798,5,2))="31","MS-ETE",IF((MID(E1798,5,2))="32","MS-TE",IF((MID(E1798,5,2))="33","EEE",IF((MID(E1798,5,2))="34","NFE",IF((MID(E1798,5,2))="35","SWE",IF((MID(E1798,5,2))="36","LLB(P)",IF((MID(E1798,5,2))="37","LLM(Pre)",IF((MID(E1798,5,2))="38","LLM(F)",IF((MID(E1798,5,2))="39","ICT",IF((MID(E1798,5,2))="40","MTCA",IF((MID(E1798,5,2))="41","MS-PH",IF((MID(E1798,5,2))="42","ARCH",IF((MID(E1798,5,2))="43","THM",IF((MID(E1798,5,2))="44","MS-SWE",IF((MID(E1798,5,2))="45","ENTRE",IF((MID(E1798,5,2))="46","M-PHARM",IF((MID(E1798,5,2))="47","CIVIL-ENG",0)))))))))))))))))))))))))))))))))))))</f>
        <v/>
      </c>
      <c r="G1798" s="90">
        <f>IF((LEFT(E1798,3))="063","Fall-2006",IF((LEFT(E1798,3))="071","Spring-2007",IF((LEFT(E1798,3))="072","Summer-2007",IF((LEFT(E1798,3))="073","Fall-2007",IF((LEFT(E1798,3))="081","Spring-2008",IF((LEFT(E1798,3))="082","Summer-2008",IF((LEFT(E1798,3))="083","Fall-2008",IF((LEFT(E1798,3))="091","Spring-2009",IF((LEFT(E1798,3))="092","Summer-2009",IF((LEFT(E1798,3))="093","Fall-2009",IF((LEFT(E1798,3))="101","Spring-2010",IF((LEFT(E1798,3))="102","Summer-2010",IF((LEFT(E1798,3))="103","Fall-2010",IF((LEFT(E1798,3))="111","Spring-2011",IF((LEFT(E1798,3))="112","Summer-2011",IF((LEFT(E1798,3))="113","Fall-2011",IF((LEFT(E1798,3))="121","Spring-2012",IF((LEFT(E1798,3))="122","Summer-2012",IF((LEFT(E1798,3))="123","Fall-2012",IF((LEFT(E1798,3))="131","Spring-2013",IF((LEFT(E1798,3))="132","Summer-2013",IF((LEFT(E1798,3))="133","Fall-2013",IF((LEFT(E1798,3))="141","Spring-2014",IF((LEFT(E1798,3))="142","Summer-2014",IF((LEFT(E1798,3))="143","Fall-2014",0)))))))))))))))))))))))))</f>
        <v/>
      </c>
      <c r="H1798" s="108" t="inlineStr">
        <is>
          <t>Fall 2014</t>
        </is>
      </c>
      <c r="I1798" s="108" t="inlineStr">
        <is>
          <t>-</t>
        </is>
      </c>
      <c r="J1798" s="108" t="inlineStr">
        <is>
          <t>Production Coordinator</t>
        </is>
      </c>
      <c r="K1798" s="108" t="inlineStr">
        <is>
          <t>Vill:Hatchanra, Po:Jamalpur,  Dis:Jamalpur</t>
        </is>
      </c>
      <c r="L1798" s="108" t="inlineStr">
        <is>
          <t>Vill:Hatchanra, Po:Jamalpur,  Dis:Jamalpur</t>
        </is>
      </c>
      <c r="M1798" s="111" t="n">
        <v>1725004950</v>
      </c>
      <c r="N1798" s="108" t="inlineStr">
        <is>
          <t>obydulkhandaker@gmail.com</t>
        </is>
      </c>
    </row>
    <row customHeight="1" ht="12.75" r="1799" s="161">
      <c r="A1799" s="84" t="n"/>
      <c r="B1799" s="85" t="n">
        <v>1802</v>
      </c>
      <c r="C1799" s="106" t="n"/>
      <c r="D1799" s="96" t="inlineStr">
        <is>
          <t>Md. Abdullah Al Zahid</t>
        </is>
      </c>
      <c r="E1799" s="29" t="inlineStr">
        <is>
          <t>102-11-197</t>
        </is>
      </c>
      <c r="F1799" s="49">
        <f>IF((MID(E1799,5,2))="10","ENG",IF((MID(E1799,5,2))="11","BBA",IF((MID(E1799,5,2))="12","MBA(E)",IF((MID(E1799,5,2))="14","MBA",IF((MID(E1799,5,2))="15","CSE",IF((MID(E1799,5,2))="16","CIS",IF((MID(E1799,5,2))="17","MS-MIS",IF((MID(E1799,5,2))="18","B.COM",IF((MID(E1799,5,2))="19","ETE",IF((MID(E1799,5,2))="20","CS",IF((MID(E1799,5,2))="21","MA-ENG(P)",IF((MID(E1799,5,2))="22","MA-ENG(F)",IF((MID(E1799,5,2))="23","TE",IF((MID(E1799,5,2))="24","JMC",IF((MID(E1799,5,2))="25","MS-CSE",IF((MID(E1799,5,2))="26","LLB(H)",IF((MID(E1799,5,2))="27","BRE",IF((MID(E1799,5,2))="28","MSS-JMC",IF((MID(E1799,5,2))="29","PHARMACY",IF((MID(E1799,5,2))="30","ESDM",IF((MID(E1799,5,2))="31","MS-ETE",IF((MID(E1799,5,2))="32","MS-TE",IF((MID(E1799,5,2))="33","EEE",IF((MID(E1799,5,2))="34","NFE",IF((MID(E1799,5,2))="35","SWE",IF((MID(E1799,5,2))="36","LLB(P)",IF((MID(E1799,5,2))="37","LLM(Pre)",IF((MID(E1799,5,2))="38","LLM(F)",IF((MID(E1799,5,2))="39","ICT",IF((MID(E1799,5,2))="40","MTCA",IF((MID(E1799,5,2))="41","MS-PH",IF((MID(E1799,5,2))="42","ARCH",IF((MID(E1799,5,2))="43","THM",IF((MID(E1799,5,2))="44","MS-SWE",IF((MID(E1799,5,2))="45","ENTRE",IF((MID(E1799,5,2))="46","M-PHARM",IF((MID(E1799,5,2))="47","CIVIL-ENG",0)))))))))))))))))))))))))))))))))))))</f>
        <v/>
      </c>
      <c r="G1799" s="90">
        <f>IF((LEFT(E1799,3))="063","Fall-2006",IF((LEFT(E1799,3))="071","Spring-2007",IF((LEFT(E1799,3))="072","Summer-2007",IF((LEFT(E1799,3))="073","Fall-2007",IF((LEFT(E1799,3))="081","Spring-2008",IF((LEFT(E1799,3))="082","Summer-2008",IF((LEFT(E1799,3))="083","Fall-2008",IF((LEFT(E1799,3))="091","Spring-2009",IF((LEFT(E1799,3))="092","Summer-2009",IF((LEFT(E1799,3))="093","Fall-2009",IF((LEFT(E1799,3))="101","Spring-2010",IF((LEFT(E1799,3))="102","Summer-2010",IF((LEFT(E1799,3))="103","Fall-2010",IF((LEFT(E1799,3))="111","Spring-2011",IF((LEFT(E1799,3))="112","Summer-2011",IF((LEFT(E1799,3))="113","Fall-2011",IF((LEFT(E1799,3))="121","Spring-2012",IF((LEFT(E1799,3))="122","Summer-2012",IF((LEFT(E1799,3))="123","Fall-2012",IF((LEFT(E1799,3))="131","Spring-2013",IF((LEFT(E1799,3))="132","Summer-2013",IF((LEFT(E1799,3))="133","Fall-2013",IF((LEFT(E1799,3))="141","Spring-2014",IF((LEFT(E1799,3))="142","Summer-2014",IF((LEFT(E1799,3))="143","Fall-2014",0)))))))))))))))))))))))))</f>
        <v/>
      </c>
      <c r="H1799" s="85" t="inlineStr">
        <is>
          <t>Summer 2014</t>
        </is>
      </c>
      <c r="I1799" s="108" t="inlineStr">
        <is>
          <t>-</t>
        </is>
      </c>
      <c r="J1799" s="108" t="inlineStr">
        <is>
          <t>-</t>
        </is>
      </c>
      <c r="K1799" s="108" t="inlineStr">
        <is>
          <t>G.P.JA-157, Mohakhali Wireless Gate, Banani, Dhaka-1213</t>
        </is>
      </c>
      <c r="L1799" s="108" t="inlineStr">
        <is>
          <t>G.P.JA-157, Mohakhali Wireless Gate, Banani, Dhaka-1213</t>
        </is>
      </c>
      <c r="M1799" s="111" t="n">
        <v>1685755522</v>
      </c>
      <c r="N1799" s="108" t="inlineStr">
        <is>
          <t>zazzahid786@gmail.com</t>
        </is>
      </c>
    </row>
    <row customHeight="1" ht="12.75" r="1800" s="161">
      <c r="A1800" s="84" t="n"/>
      <c r="B1800" s="85" t="n">
        <v>1803</v>
      </c>
      <c r="C1800" s="106" t="n"/>
      <c r="D1800" s="96" t="inlineStr">
        <is>
          <t>Sad Undalib Joy</t>
        </is>
      </c>
      <c r="E1800" s="29" t="inlineStr">
        <is>
          <t>112-11-293</t>
        </is>
      </c>
      <c r="F1800" s="49">
        <f>IF((MID(E1800,5,2))="10","ENG",IF((MID(E1800,5,2))="11","BBA",IF((MID(E1800,5,2))="12","MBA(E)",IF((MID(E1800,5,2))="14","MBA",IF((MID(E1800,5,2))="15","CSE",IF((MID(E1800,5,2))="16","CIS",IF((MID(E1800,5,2))="17","MS-MIS",IF((MID(E1800,5,2))="18","B.COM",IF((MID(E1800,5,2))="19","ETE",IF((MID(E1800,5,2))="20","CS",IF((MID(E1800,5,2))="21","MA-ENG(P)",IF((MID(E1800,5,2))="22","MA-ENG(F)",IF((MID(E1800,5,2))="23","TE",IF((MID(E1800,5,2))="24","JMC",IF((MID(E1800,5,2))="25","MS-CSE",IF((MID(E1800,5,2))="26","LLB(H)",IF((MID(E1800,5,2))="27","BRE",IF((MID(E1800,5,2))="28","MSS-JMC",IF((MID(E1800,5,2))="29","PHARMACY",IF((MID(E1800,5,2))="30","ESDM",IF((MID(E1800,5,2))="31","MS-ETE",IF((MID(E1800,5,2))="32","MS-TE",IF((MID(E1800,5,2))="33","EEE",IF((MID(E1800,5,2))="34","NFE",IF((MID(E1800,5,2))="35","SWE",IF((MID(E1800,5,2))="36","LLB(P)",IF((MID(E1800,5,2))="37","LLM(Pre)",IF((MID(E1800,5,2))="38","LLM(F)",IF((MID(E1800,5,2))="39","ICT",IF((MID(E1800,5,2))="40","MTCA",IF((MID(E1800,5,2))="41","MS-PH",IF((MID(E1800,5,2))="42","ARCH",IF((MID(E1800,5,2))="43","THM",IF((MID(E1800,5,2))="44","MS-SWE",IF((MID(E1800,5,2))="45","ENTRE",IF((MID(E1800,5,2))="46","M-PHARM",IF((MID(E1800,5,2))="47","CIVIL-ENG",0)))))))))))))))))))))))))))))))))))))</f>
        <v/>
      </c>
      <c r="G1800" s="90">
        <f>IF((LEFT(E1800,3))="063","Fall-2006",IF((LEFT(E1800,3))="071","Spring-2007",IF((LEFT(E1800,3))="072","Summer-2007",IF((LEFT(E1800,3))="073","Fall-2007",IF((LEFT(E1800,3))="081","Spring-2008",IF((LEFT(E1800,3))="082","Summer-2008",IF((LEFT(E1800,3))="083","Fall-2008",IF((LEFT(E1800,3))="091","Spring-2009",IF((LEFT(E1800,3))="092","Summer-2009",IF((LEFT(E1800,3))="093","Fall-2009",IF((LEFT(E1800,3))="101","Spring-2010",IF((LEFT(E1800,3))="102","Summer-2010",IF((LEFT(E1800,3))="103","Fall-2010",IF((LEFT(E1800,3))="111","Spring-2011",IF((LEFT(E1800,3))="112","Summer-2011",IF((LEFT(E1800,3))="113","Fall-2011",IF((LEFT(E1800,3))="121","Spring-2012",IF((LEFT(E1800,3))="122","Summer-2012",IF((LEFT(E1800,3))="123","Fall-2012",IF((LEFT(E1800,3))="131","Spring-2013",IF((LEFT(E1800,3))="132","Summer-2013",IF((LEFT(E1800,3))="133","Fall-2013",IF((LEFT(E1800,3))="141","Spring-2014",IF((LEFT(E1800,3))="142","Summer-2014",IF((LEFT(E1800,3))="143","Fall-2014",0)))))))))))))))))))))))))</f>
        <v/>
      </c>
      <c r="H1800" s="108" t="inlineStr">
        <is>
          <t>Fall 2014</t>
        </is>
      </c>
      <c r="I1800" s="108" t="inlineStr">
        <is>
          <t>-</t>
        </is>
      </c>
      <c r="J1800" s="108" t="inlineStr">
        <is>
          <t>Retaired</t>
        </is>
      </c>
      <c r="K1800" s="108" t="inlineStr">
        <is>
          <t>497, North Shahjahanpur, Dhaka-1217</t>
        </is>
      </c>
      <c r="L1800" s="108" t="inlineStr">
        <is>
          <t>497, North Shahjahanpur, Dhaka-1217</t>
        </is>
      </c>
      <c r="M1800" s="120" t="n">
        <v>1671835660</v>
      </c>
      <c r="N1800" t="inlineStr">
        <is>
          <t>saad.joy@gmail.com</t>
        </is>
      </c>
    </row>
    <row customHeight="1" ht="12.75" r="1801" s="161">
      <c r="A1801" s="84" t="n"/>
      <c r="B1801" s="85" t="n">
        <v>1804</v>
      </c>
      <c r="C1801" s="106" t="n"/>
      <c r="D1801" s="96" t="inlineStr">
        <is>
          <t>N.Tanvir</t>
        </is>
      </c>
      <c r="E1801" s="29" t="inlineStr">
        <is>
          <t>121-11-361</t>
        </is>
      </c>
      <c r="F1801" s="49">
        <f>IF((MID(E1801,5,2))="10","ENG",IF((MID(E1801,5,2))="11","BBA",IF((MID(E1801,5,2))="12","MBA(E)",IF((MID(E1801,5,2))="14","MBA",IF((MID(E1801,5,2))="15","CSE",IF((MID(E1801,5,2))="16","CIS",IF((MID(E1801,5,2))="17","MS-MIS",IF((MID(E1801,5,2))="18","B.COM",IF((MID(E1801,5,2))="19","ETE",IF((MID(E1801,5,2))="20","CS",IF((MID(E1801,5,2))="21","MA-ENG(P)",IF((MID(E1801,5,2))="22","MA-ENG(F)",IF((MID(E1801,5,2))="23","TE",IF((MID(E1801,5,2))="24","JMC",IF((MID(E1801,5,2))="25","MS-CSE",IF((MID(E1801,5,2))="26","LLB(H)",IF((MID(E1801,5,2))="27","BRE",IF((MID(E1801,5,2))="28","MSS-JMC",IF((MID(E1801,5,2))="29","PHARMACY",IF((MID(E1801,5,2))="30","ESDM",IF((MID(E1801,5,2))="31","MS-ETE",IF((MID(E1801,5,2))="32","MS-TE",IF((MID(E1801,5,2))="33","EEE",IF((MID(E1801,5,2))="34","NFE",IF((MID(E1801,5,2))="35","SWE",IF((MID(E1801,5,2))="36","LLB(P)",IF((MID(E1801,5,2))="37","LLM(Pre)",IF((MID(E1801,5,2))="38","LLM(F)",IF((MID(E1801,5,2))="39","ICT",IF((MID(E1801,5,2))="40","MTCA",IF((MID(E1801,5,2))="41","MS-PH",IF((MID(E1801,5,2))="42","ARCH",IF((MID(E1801,5,2))="43","THM",IF((MID(E1801,5,2))="44","MS-SWE",IF((MID(E1801,5,2))="45","ENTRE",IF((MID(E1801,5,2))="46","M-PHARM",IF((MID(E1801,5,2))="47","CIVIL-ENG",0)))))))))))))))))))))))))))))))))))))</f>
        <v/>
      </c>
      <c r="G1801" s="90">
        <f>IF((LEFT(E1801,3))="063","Fall-2006",IF((LEFT(E1801,3))="071","Spring-2007",IF((LEFT(E1801,3))="072","Summer-2007",IF((LEFT(E1801,3))="073","Fall-2007",IF((LEFT(E1801,3))="081","Spring-2008",IF((LEFT(E1801,3))="082","Summer-2008",IF((LEFT(E1801,3))="083","Fall-2008",IF((LEFT(E1801,3))="091","Spring-2009",IF((LEFT(E1801,3))="092","Summer-2009",IF((LEFT(E1801,3))="093","Fall-2009",IF((LEFT(E1801,3))="101","Spring-2010",IF((LEFT(E1801,3))="102","Summer-2010",IF((LEFT(E1801,3))="103","Fall-2010",IF((LEFT(E1801,3))="111","Spring-2011",IF((LEFT(E1801,3))="112","Summer-2011",IF((LEFT(E1801,3))="113","Fall-2011",IF((LEFT(E1801,3))="121","Spring-2012",IF((LEFT(E1801,3))="122","Summer-2012",IF((LEFT(E1801,3))="123","Fall-2012",IF((LEFT(E1801,3))="131","Spring-2013",IF((LEFT(E1801,3))="132","Summer-2013",IF((LEFT(E1801,3))="133","Fall-2013",IF((LEFT(E1801,3))="141","Spring-2014",IF((LEFT(E1801,3))="142","Summer-2014",IF((LEFT(E1801,3))="143","Fall-2014",0)))))))))))))))))))))))))</f>
        <v/>
      </c>
      <c r="H1801" s="85" t="inlineStr">
        <is>
          <t>Summer 2014</t>
        </is>
      </c>
      <c r="I1801" s="108" t="inlineStr">
        <is>
          <t>-</t>
        </is>
      </c>
      <c r="J1801" s="108" t="inlineStr">
        <is>
          <t>-</t>
        </is>
      </c>
      <c r="K1801" s="108" t="inlineStr">
        <is>
          <t>House No-09, Road No-04, Sector-12, Uttara, Dhaka.</t>
        </is>
      </c>
      <c r="L1801" s="108" t="inlineStr">
        <is>
          <t>Vill:Dampara, Post:Dampara, Thana: Inlkli, Dist: Kishorgonj.</t>
        </is>
      </c>
      <c r="M1801" s="111" t="n">
        <v>1623074618</v>
      </c>
      <c r="N1801" t="inlineStr">
        <is>
          <t>nmtanvir361@gmail.com</t>
        </is>
      </c>
    </row>
    <row customHeight="1" ht="12.75" r="1802" s="161">
      <c r="A1802" s="84" t="n"/>
      <c r="B1802" s="85" t="n">
        <v>1805</v>
      </c>
      <c r="C1802" s="106" t="n"/>
      <c r="D1802" s="96" t="inlineStr">
        <is>
          <t>Lota Akond</t>
        </is>
      </c>
      <c r="E1802" s="29" t="inlineStr">
        <is>
          <t>112-11-295</t>
        </is>
      </c>
      <c r="F1802" s="49">
        <f>IF((MID(E1802,5,2))="10","ENG",IF((MID(E1802,5,2))="11","BBA",IF((MID(E1802,5,2))="12","MBA(E)",IF((MID(E1802,5,2))="14","MBA",IF((MID(E1802,5,2))="15","CSE",IF((MID(E1802,5,2))="16","CIS",IF((MID(E1802,5,2))="17","MS-MIS",IF((MID(E1802,5,2))="18","B.COM",IF((MID(E1802,5,2))="19","ETE",IF((MID(E1802,5,2))="20","CS",IF((MID(E1802,5,2))="21","MA-ENG(P)",IF((MID(E1802,5,2))="22","MA-ENG(F)",IF((MID(E1802,5,2))="23","TE",IF((MID(E1802,5,2))="24","JMC",IF((MID(E1802,5,2))="25","MS-CSE",IF((MID(E1802,5,2))="26","LLB(H)",IF((MID(E1802,5,2))="27","BRE",IF((MID(E1802,5,2))="28","MSS-JMC",IF((MID(E1802,5,2))="29","PHARMACY",IF((MID(E1802,5,2))="30","ESDM",IF((MID(E1802,5,2))="31","MS-ETE",IF((MID(E1802,5,2))="32","MS-TE",IF((MID(E1802,5,2))="33","EEE",IF((MID(E1802,5,2))="34","NFE",IF((MID(E1802,5,2))="35","SWE",IF((MID(E1802,5,2))="36","LLB(P)",IF((MID(E1802,5,2))="37","LLM(Pre)",IF((MID(E1802,5,2))="38","LLM(F)",IF((MID(E1802,5,2))="39","ICT",IF((MID(E1802,5,2))="40","MTCA",IF((MID(E1802,5,2))="41","MS-PH",IF((MID(E1802,5,2))="42","ARCH",IF((MID(E1802,5,2))="43","THM",IF((MID(E1802,5,2))="44","MS-SWE",IF((MID(E1802,5,2))="45","ENTRE",IF((MID(E1802,5,2))="46","M-PHARM",IF((MID(E1802,5,2))="47","CIVIL-ENG",0)))))))))))))))))))))))))))))))))))))</f>
        <v/>
      </c>
      <c r="G1802" s="90">
        <f>IF((LEFT(E1802,3))="063","Fall-2006",IF((LEFT(E1802,3))="071","Spring-2007",IF((LEFT(E1802,3))="072","Summer-2007",IF((LEFT(E1802,3))="073","Fall-2007",IF((LEFT(E1802,3))="081","Spring-2008",IF((LEFT(E1802,3))="082","Summer-2008",IF((LEFT(E1802,3))="083","Fall-2008",IF((LEFT(E1802,3))="091","Spring-2009",IF((LEFT(E1802,3))="092","Summer-2009",IF((LEFT(E1802,3))="093","Fall-2009",IF((LEFT(E1802,3))="101","Spring-2010",IF((LEFT(E1802,3))="102","Summer-2010",IF((LEFT(E1802,3))="103","Fall-2010",IF((LEFT(E1802,3))="111","Spring-2011",IF((LEFT(E1802,3))="112","Summer-2011",IF((LEFT(E1802,3))="113","Fall-2011",IF((LEFT(E1802,3))="121","Spring-2012",IF((LEFT(E1802,3))="122","Summer-2012",IF((LEFT(E1802,3))="123","Fall-2012",IF((LEFT(E1802,3))="131","Spring-2013",IF((LEFT(E1802,3))="132","Summer-2013",IF((LEFT(E1802,3))="133","Fall-2013",IF((LEFT(E1802,3))="141","Spring-2014",IF((LEFT(E1802,3))="142","Summer-2014",IF((LEFT(E1802,3))="143","Fall-2014",0)))))))))))))))))))))))))</f>
        <v/>
      </c>
      <c r="H1802" s="108" t="inlineStr">
        <is>
          <t>Fall 2015</t>
        </is>
      </c>
      <c r="I1802" s="108" t="inlineStr">
        <is>
          <t>-</t>
        </is>
      </c>
      <c r="J1802" s="108" t="inlineStr">
        <is>
          <t>-</t>
        </is>
      </c>
      <c r="K1802" s="108" t="inlineStr">
        <is>
          <t>House No-90, Road-Joynal Market Railline Road, Thana-Dakhin khan,Dist-Dhaka.</t>
        </is>
      </c>
      <c r="L1802" s="108" t="inlineStr">
        <is>
          <t>House No-90, Road-Joynal Market Railline Road, Thana-Dakhin khan,Dist-Dhaka.</t>
        </is>
      </c>
      <c r="M1802" s="111" t="n">
        <v>1793525108</v>
      </c>
      <c r="N1802" s="108" t="inlineStr">
        <is>
          <t>lotaakond90@gmail.com</t>
        </is>
      </c>
    </row>
    <row customHeight="1" ht="12.75" r="1803" s="161">
      <c r="A1803" s="84" t="n"/>
      <c r="B1803" s="85" t="n">
        <v>1806</v>
      </c>
      <c r="C1803" s="106" t="n"/>
      <c r="D1803" s="96" t="inlineStr">
        <is>
          <t>Syeda Noshrat Farzana</t>
        </is>
      </c>
      <c r="E1803" s="29" t="inlineStr">
        <is>
          <t>072-11-1998</t>
        </is>
      </c>
      <c r="F1803" s="49">
        <f>IF((MID(E1803,5,2))="10","ENG",IF((MID(E1803,5,2))="11","BBA",IF((MID(E1803,5,2))="12","MBA(E)",IF((MID(E1803,5,2))="14","MBA",IF((MID(E1803,5,2))="15","CSE",IF((MID(E1803,5,2))="16","CIS",IF((MID(E1803,5,2))="17","MS-MIS",IF((MID(E1803,5,2))="18","B.COM",IF((MID(E1803,5,2))="19","ETE",IF((MID(E1803,5,2))="20","CS",IF((MID(E1803,5,2))="21","MA-ENG(P)",IF((MID(E1803,5,2))="22","MA-ENG(F)",IF((MID(E1803,5,2))="23","TE",IF((MID(E1803,5,2))="24","JMC",IF((MID(E1803,5,2))="25","MS-CSE",IF((MID(E1803,5,2))="26","LLB(H)",IF((MID(E1803,5,2))="27","BRE",IF((MID(E1803,5,2))="28","MSS-JMC",IF((MID(E1803,5,2))="29","PHARMACY",IF((MID(E1803,5,2))="30","ESDM",IF((MID(E1803,5,2))="31","MS-ETE",IF((MID(E1803,5,2))="32","MS-TE",IF((MID(E1803,5,2))="33","EEE",IF((MID(E1803,5,2))="34","NFE",IF((MID(E1803,5,2))="35","SWE",IF((MID(E1803,5,2))="36","LLB(P)",IF((MID(E1803,5,2))="37","LLM(Pre)",IF((MID(E1803,5,2))="38","LLM(F)",IF((MID(E1803,5,2))="39","ICT",IF((MID(E1803,5,2))="40","MTCA",IF((MID(E1803,5,2))="41","MS-PH",IF((MID(E1803,5,2))="42","ARCH",IF((MID(E1803,5,2))="43","THM",IF((MID(E1803,5,2))="44","MS-SWE",IF((MID(E1803,5,2))="45","ENTRE",IF((MID(E1803,5,2))="46","M-PHARM",IF((MID(E1803,5,2))="47","CIVIL-ENG",0)))))))))))))))))))))))))))))))))))))</f>
        <v/>
      </c>
      <c r="G1803" s="90">
        <f>IF((LEFT(E1803,3))="063","Fall-2006",IF((LEFT(E1803,3))="071","Spring-2007",IF((LEFT(E1803,3))="072","Summer-2007",IF((LEFT(E1803,3))="073","Fall-2007",IF((LEFT(E1803,3))="081","Spring-2008",IF((LEFT(E1803,3))="082","Summer-2008",IF((LEFT(E1803,3))="083","Fall-2008",IF((LEFT(E1803,3))="091","Spring-2009",IF((LEFT(E1803,3))="092","Summer-2009",IF((LEFT(E1803,3))="093","Fall-2009",IF((LEFT(E1803,3))="101","Spring-2010",IF((LEFT(E1803,3))="102","Summer-2010",IF((LEFT(E1803,3))="103","Fall-2010",IF((LEFT(E1803,3))="111","Spring-2011",IF((LEFT(E1803,3))="112","Summer-2011",IF((LEFT(E1803,3))="113","Fall-2011",IF((LEFT(E1803,3))="121","Spring-2012",IF((LEFT(E1803,3))="122","Summer-2012",IF((LEFT(E1803,3))="123","Fall-2012",IF((LEFT(E1803,3))="131","Spring-2013",IF((LEFT(E1803,3))="132","Summer-2013",IF((LEFT(E1803,3))="133","Fall-2013",IF((LEFT(E1803,3))="141","Spring-2014",IF((LEFT(E1803,3))="142","Summer-2014",IF((LEFT(E1803,3))="143","Fall-2014",0)))))))))))))))))))))))))</f>
        <v/>
      </c>
      <c r="H1803" s="108" t="inlineStr">
        <is>
          <t>Fall-2015</t>
        </is>
      </c>
      <c r="I1803" s="108" t="inlineStr">
        <is>
          <t xml:space="preserve">Daffodil International University </t>
        </is>
      </c>
      <c r="J1803" s="108" t="inlineStr">
        <is>
          <t>Student, MBA Program.</t>
        </is>
      </c>
      <c r="K1803" s="108" t="inlineStr">
        <is>
          <t>Sayed Bari, Madaninagar, Siddirgonj, Narayangonj.</t>
        </is>
      </c>
      <c r="L1803" s="108" t="inlineStr">
        <is>
          <t>Sayed Bari, Madaninagar, Siddirgonj, Narayangonj.</t>
        </is>
      </c>
      <c r="M1803" s="111" t="n">
        <v>1730998807</v>
      </c>
      <c r="N1803" s="90" t="inlineStr">
        <is>
          <t>farzana11-1998@diu.edu.bd</t>
        </is>
      </c>
    </row>
    <row customHeight="1" ht="12.75" r="1804" s="161">
      <c r="A1804" s="84" t="n"/>
      <c r="B1804" s="85" t="n">
        <v>1807</v>
      </c>
      <c r="C1804" s="106" t="n"/>
      <c r="D1804" s="96" t="inlineStr">
        <is>
          <t>Mohammad Mizanur Rahman Dewan</t>
        </is>
      </c>
      <c r="E1804" s="29" t="inlineStr">
        <is>
          <t>131-12-561</t>
        </is>
      </c>
      <c r="F1804" s="49">
        <f>IF((MID(E1804,5,2))="10","ENG",IF((MID(E1804,5,2))="11","BBA",IF((MID(E1804,5,2))="12","MBA(E)",IF((MID(E1804,5,2))="14","MBA",IF((MID(E1804,5,2))="15","CSE",IF((MID(E1804,5,2))="16","CIS",IF((MID(E1804,5,2))="17","MS-MIS",IF((MID(E1804,5,2))="18","B.COM",IF((MID(E1804,5,2))="19","ETE",IF((MID(E1804,5,2))="20","CS",IF((MID(E1804,5,2))="21","MA-ENG(P)",IF((MID(E1804,5,2))="22","MA-ENG(F)",IF((MID(E1804,5,2))="23","TE",IF((MID(E1804,5,2))="24","JMC",IF((MID(E1804,5,2))="25","MS-CSE",IF((MID(E1804,5,2))="26","LLB(H)",IF((MID(E1804,5,2))="27","BRE",IF((MID(E1804,5,2))="28","MSS-JMC",IF((MID(E1804,5,2))="29","PHARMACY",IF((MID(E1804,5,2))="30","ESDM",IF((MID(E1804,5,2))="31","MS-ETE",IF((MID(E1804,5,2))="32","MS-TE",IF((MID(E1804,5,2))="33","EEE",IF((MID(E1804,5,2))="34","NFE",IF((MID(E1804,5,2))="35","SWE",IF((MID(E1804,5,2))="36","LLB(P)",IF((MID(E1804,5,2))="37","LLM(Pre)",IF((MID(E1804,5,2))="38","LLM(F)",IF((MID(E1804,5,2))="39","ICT",IF((MID(E1804,5,2))="40","MTCA",IF((MID(E1804,5,2))="41","MS-PH",IF((MID(E1804,5,2))="42","ARCH",IF((MID(E1804,5,2))="43","THM",IF((MID(E1804,5,2))="44","MS-SWE",IF((MID(E1804,5,2))="45","ENTRE",IF((MID(E1804,5,2))="46","M-PHARM",IF((MID(E1804,5,2))="47","CIVIL-ENG",0)))))))))))))))))))))))))))))))))))))</f>
        <v/>
      </c>
      <c r="G1804" s="90">
        <f>IF((LEFT(E1804,3))="063","Fall-2006",IF((LEFT(E1804,3))="071","Spring-2007",IF((LEFT(E1804,3))="072","Summer-2007",IF((LEFT(E1804,3))="073","Fall-2007",IF((LEFT(E1804,3))="081","Spring-2008",IF((LEFT(E1804,3))="082","Summer-2008",IF((LEFT(E1804,3))="083","Fall-2008",IF((LEFT(E1804,3))="091","Spring-2009",IF((LEFT(E1804,3))="092","Summer-2009",IF((LEFT(E1804,3))="093","Fall-2009",IF((LEFT(E1804,3))="101","Spring-2010",IF((LEFT(E1804,3))="102","Summer-2010",IF((LEFT(E1804,3))="103","Fall-2010",IF((LEFT(E1804,3))="111","Spring-2011",IF((LEFT(E1804,3))="112","Summer-2011",IF((LEFT(E1804,3))="113","Fall-2011",IF((LEFT(E1804,3))="121","Spring-2012",IF((LEFT(E1804,3))="122","Summer-2012",IF((LEFT(E1804,3))="123","Fall-2012",IF((LEFT(E1804,3))="131","Spring-2013",IF((LEFT(E1804,3))="132","Summer-2013",IF((LEFT(E1804,3))="133","Fall-2013",IF((LEFT(E1804,3))="141","Spring-2014",IF((LEFT(E1804,3))="142","Summer-2014",IF((LEFT(E1804,3))="143","Fall-2014",0)))))))))))))))))))))))))</f>
        <v/>
      </c>
      <c r="H1804" s="108" t="inlineStr">
        <is>
          <t>Fall-2015</t>
        </is>
      </c>
      <c r="I1804" s="108" t="inlineStr">
        <is>
          <t>Design Technology</t>
        </is>
      </c>
      <c r="J1804" s="108" t="inlineStr">
        <is>
          <t>Chief Architect</t>
        </is>
      </c>
      <c r="K1804" s="108" t="inlineStr">
        <is>
          <t>41/20, Block-B, Chanmia Housing, Mohammadpur, Dhaka-1207</t>
        </is>
      </c>
      <c r="L1804" s="108" t="inlineStr">
        <is>
          <t>41/20, Block-B, Chanmia Housing, Mohammadpur, Dhaka-1207</t>
        </is>
      </c>
      <c r="M1804" s="111" t="n">
        <v>1819804338</v>
      </c>
      <c r="N1804" s="108" t="inlineStr">
        <is>
          <t>ar.dewan04@gmail.com</t>
        </is>
      </c>
    </row>
    <row customHeight="1" ht="12.75" r="1805" s="161">
      <c r="A1805" s="84" t="n"/>
      <c r="B1805" s="85" t="n">
        <v>1808</v>
      </c>
      <c r="C1805" s="106" t="n"/>
      <c r="D1805" s="96" t="inlineStr">
        <is>
          <t>Muhammad Mahbubur Rahman</t>
        </is>
      </c>
      <c r="E1805" s="29" t="inlineStr">
        <is>
          <t>131-12-560</t>
        </is>
      </c>
      <c r="F1805" s="49">
        <f>IF((MID(E1805,5,2))="10","ENG",IF((MID(E1805,5,2))="11","BBA",IF((MID(E1805,5,2))="12","MBA(E)",IF((MID(E1805,5,2))="14","MBA",IF((MID(E1805,5,2))="15","CSE",IF((MID(E1805,5,2))="16","CIS",IF((MID(E1805,5,2))="17","MS-MIS",IF((MID(E1805,5,2))="18","B.COM",IF((MID(E1805,5,2))="19","ETE",IF((MID(E1805,5,2))="20","CS",IF((MID(E1805,5,2))="21","MA-ENG(P)",IF((MID(E1805,5,2))="22","MA-ENG(F)",IF((MID(E1805,5,2))="23","TE",IF((MID(E1805,5,2))="24","JMC",IF((MID(E1805,5,2))="25","MS-CSE",IF((MID(E1805,5,2))="26","LLB(H)",IF((MID(E1805,5,2))="27","BRE",IF((MID(E1805,5,2))="28","MSS-JMC",IF((MID(E1805,5,2))="29","PHARMACY",IF((MID(E1805,5,2))="30","ESDM",IF((MID(E1805,5,2))="31","MS-ETE",IF((MID(E1805,5,2))="32","MS-TE",IF((MID(E1805,5,2))="33","EEE",IF((MID(E1805,5,2))="34","NFE",IF((MID(E1805,5,2))="35","SWE",IF((MID(E1805,5,2))="36","LLB(P)",IF((MID(E1805,5,2))="37","LLM(Pre)",IF((MID(E1805,5,2))="38","LLM(F)",IF((MID(E1805,5,2))="39","ICT",IF((MID(E1805,5,2))="40","MTCA",IF((MID(E1805,5,2))="41","MS-PH",IF((MID(E1805,5,2))="42","ARCH",IF((MID(E1805,5,2))="43","THM",IF((MID(E1805,5,2))="44","MS-SWE",IF((MID(E1805,5,2))="45","ENTRE",IF((MID(E1805,5,2))="46","M-PHARM",IF((MID(E1805,5,2))="47","CIVIL-ENG",0)))))))))))))))))))))))))))))))))))))</f>
        <v/>
      </c>
      <c r="G1805" s="90">
        <f>IF((LEFT(E1805,3))="063","Fall-2006",IF((LEFT(E1805,3))="071","Spring-2007",IF((LEFT(E1805,3))="072","Summer-2007",IF((LEFT(E1805,3))="073","Fall-2007",IF((LEFT(E1805,3))="081","Spring-2008",IF((LEFT(E1805,3))="082","Summer-2008",IF((LEFT(E1805,3))="083","Fall-2008",IF((LEFT(E1805,3))="091","Spring-2009",IF((LEFT(E1805,3))="092","Summer-2009",IF((LEFT(E1805,3))="093","Fall-2009",IF((LEFT(E1805,3))="101","Spring-2010",IF((LEFT(E1805,3))="102","Summer-2010",IF((LEFT(E1805,3))="103","Fall-2010",IF((LEFT(E1805,3))="111","Spring-2011",IF((LEFT(E1805,3))="112","Summer-2011",IF((LEFT(E1805,3))="113","Fall-2011",IF((LEFT(E1805,3))="121","Spring-2012",IF((LEFT(E1805,3))="122","Summer-2012",IF((LEFT(E1805,3))="123","Fall-2012",IF((LEFT(E1805,3))="131","Spring-2013",IF((LEFT(E1805,3))="132","Summer-2013",IF((LEFT(E1805,3))="133","Fall-2013",IF((LEFT(E1805,3))="141","Spring-2014",IF((LEFT(E1805,3))="142","Summer-2014",IF((LEFT(E1805,3))="143","Fall-2014",0)))))))))))))))))))))))))</f>
        <v/>
      </c>
      <c r="H1805" s="108" t="inlineStr">
        <is>
          <t>Fall-2015</t>
        </is>
      </c>
      <c r="I1805" s="108" t="inlineStr">
        <is>
          <t>Srizon Architects</t>
        </is>
      </c>
      <c r="J1805" s="108" t="inlineStr">
        <is>
          <t>Chief Architect</t>
        </is>
      </c>
      <c r="K1805" s="108" t="inlineStr">
        <is>
          <t>Biswas Ratul, 6/B(6th Floor), House No-02, Road No-01, Kaderabad Housing, Mohammadpur, Dhaka-1207.</t>
        </is>
      </c>
      <c r="L1805" s="108" t="inlineStr">
        <is>
          <t>Vill-Bhour Khola, Post-Sibnagar,Thana-Meghna, Dist-Comilla.</t>
        </is>
      </c>
      <c r="M1805" s="111" t="n">
        <v>1817130296</v>
      </c>
      <c r="N1805" s="108" t="inlineStr">
        <is>
          <t>mmr077@yahoo.com</t>
        </is>
      </c>
    </row>
    <row customHeight="1" ht="12.75" r="1806" s="161">
      <c r="A1806" s="84" t="n"/>
      <c r="B1806" s="85" t="n">
        <v>1809</v>
      </c>
      <c r="C1806" s="106" t="n"/>
      <c r="D1806" s="96" t="inlineStr">
        <is>
          <t>Md. Mahfizur Rahman</t>
        </is>
      </c>
      <c r="E1806" s="29" t="inlineStr">
        <is>
          <t>093-19-1162</t>
        </is>
      </c>
      <c r="F1806" s="49">
        <f>IF((MID(E1806,5,2))="10","ENG",IF((MID(E1806,5,2))="11","BBA",IF((MID(E1806,5,2))="12","MBA(E)",IF((MID(E1806,5,2))="14","MBA",IF((MID(E1806,5,2))="15","CSE",IF((MID(E1806,5,2))="16","CIS",IF((MID(E1806,5,2))="17","MS-MIS",IF((MID(E1806,5,2))="18","B.COM",IF((MID(E1806,5,2))="19","ETE",IF((MID(E1806,5,2))="20","CS",IF((MID(E1806,5,2))="21","MA-ENG(P)",IF((MID(E1806,5,2))="22","MA-ENG(F)",IF((MID(E1806,5,2))="23","TE",IF((MID(E1806,5,2))="24","JMC",IF((MID(E1806,5,2))="25","MS-CSE",IF((MID(E1806,5,2))="26","LLB(H)",IF((MID(E1806,5,2))="27","BRE",IF((MID(E1806,5,2))="28","MSS-JMC",IF((MID(E1806,5,2))="29","PHARMACY",IF((MID(E1806,5,2))="30","ESDM",IF((MID(E1806,5,2))="31","MS-ETE",IF((MID(E1806,5,2))="32","MS-TE",IF((MID(E1806,5,2))="33","EEE",IF((MID(E1806,5,2))="34","NFE",IF((MID(E1806,5,2))="35","SWE",IF((MID(E1806,5,2))="36","LLB(P)",IF((MID(E1806,5,2))="37","LLM(Pre)",IF((MID(E1806,5,2))="38","LLM(F)",IF((MID(E1806,5,2))="39","ICT",IF((MID(E1806,5,2))="40","MTCA",IF((MID(E1806,5,2))="41","MS-PH",IF((MID(E1806,5,2))="42","ARCH",IF((MID(E1806,5,2))="43","THM",IF((MID(E1806,5,2))="44","MS-SWE",IF((MID(E1806,5,2))="45","ENTRE",IF((MID(E1806,5,2))="46","M-PHARM",IF((MID(E1806,5,2))="47","CIVIL-ENG",0)))))))))))))))))))))))))))))))))))))</f>
        <v/>
      </c>
      <c r="G1806" s="90">
        <f>IF((LEFT(E1806,3))="063","Fall-2006",IF((LEFT(E1806,3))="071","Spring-2007",IF((LEFT(E1806,3))="072","Summer-2007",IF((LEFT(E1806,3))="073","Fall-2007",IF((LEFT(E1806,3))="081","Spring-2008",IF((LEFT(E1806,3))="082","Summer-2008",IF((LEFT(E1806,3))="083","Fall-2008",IF((LEFT(E1806,3))="091","Spring-2009",IF((LEFT(E1806,3))="092","Summer-2009",IF((LEFT(E1806,3))="093","Fall-2009",IF((LEFT(E1806,3))="101","Spring-2010",IF((LEFT(E1806,3))="102","Summer-2010",IF((LEFT(E1806,3))="103","Fall-2010",IF((LEFT(E1806,3))="111","Spring-2011",IF((LEFT(E1806,3))="112","Summer-2011",IF((LEFT(E1806,3))="113","Fall-2011",IF((LEFT(E1806,3))="121","Spring-2012",IF((LEFT(E1806,3))="122","Summer-2012",IF((LEFT(E1806,3))="123","Fall-2012",IF((LEFT(E1806,3))="131","Spring-2013",IF((LEFT(E1806,3))="132","Summer-2013",IF((LEFT(E1806,3))="133","Fall-2013",IF((LEFT(E1806,3))="141","Spring-2014",IF((LEFT(E1806,3))="142","Summer-2014",IF((LEFT(E1806,3))="143","Fall-2014",0)))))))))))))))))))))))))</f>
        <v/>
      </c>
      <c r="H1806" s="108" t="inlineStr">
        <is>
          <t>Spring-2015</t>
        </is>
      </c>
      <c r="I1806" s="108" t="inlineStr">
        <is>
          <t>Safe 24 Agencey</t>
        </is>
      </c>
      <c r="J1806" s="108" t="inlineStr">
        <is>
          <t>Communication Engineering</t>
        </is>
      </c>
      <c r="K1806" s="108" t="inlineStr">
        <is>
          <t>Dinajpur Sadar, Pharpur, Dinajpur.</t>
        </is>
      </c>
      <c r="L1806" s="108" t="inlineStr">
        <is>
          <t>Dinajpur Sadar, Pharpur, Dinajpur.</t>
        </is>
      </c>
      <c r="M1806" s="120" t="n">
        <v>1719469286</v>
      </c>
      <c r="N1806" s="108" t="inlineStr">
        <is>
          <t>mahfizur14@gmail.com</t>
        </is>
      </c>
    </row>
    <row customHeight="1" ht="12.75" r="1807" s="161">
      <c r="A1807" s="84" t="n"/>
      <c r="B1807" s="85" t="n">
        <v>1810</v>
      </c>
      <c r="C1807" s="106" t="n"/>
      <c r="D1807" s="96" t="inlineStr">
        <is>
          <t>Kazi Shazia Yesmin</t>
        </is>
      </c>
      <c r="E1807" s="29" t="inlineStr">
        <is>
          <t>112-24-231</t>
        </is>
      </c>
      <c r="F1807" s="49">
        <f>IF((MID(E1807,5,2))="10","ENG",IF((MID(E1807,5,2))="11","BBA",IF((MID(E1807,5,2))="12","MBA(E)",IF((MID(E1807,5,2))="14","MBA",IF((MID(E1807,5,2))="15","CSE",IF((MID(E1807,5,2))="16","CIS",IF((MID(E1807,5,2))="17","MS-MIS",IF((MID(E1807,5,2))="18","B.COM",IF((MID(E1807,5,2))="19","ETE",IF((MID(E1807,5,2))="20","CS",IF((MID(E1807,5,2))="21","MA-ENG(P)",IF((MID(E1807,5,2))="22","MA-ENG(F)",IF((MID(E1807,5,2))="23","TE",IF((MID(E1807,5,2))="24","JMC",IF((MID(E1807,5,2))="25","MS-CSE",IF((MID(E1807,5,2))="26","LLB(H)",IF((MID(E1807,5,2))="27","BRE",IF((MID(E1807,5,2))="28","MSS-JMC",IF((MID(E1807,5,2))="29","PHARMACY",IF((MID(E1807,5,2))="30","ESDM",IF((MID(E1807,5,2))="31","MS-ETE",IF((MID(E1807,5,2))="32","MS-TE",IF((MID(E1807,5,2))="33","EEE",IF((MID(E1807,5,2))="34","NFE",IF((MID(E1807,5,2))="35","SWE",IF((MID(E1807,5,2))="36","LLB(P)",IF((MID(E1807,5,2))="37","LLM(Pre)",IF((MID(E1807,5,2))="38","LLM(F)",IF((MID(E1807,5,2))="39","ICT",IF((MID(E1807,5,2))="40","MTCA",IF((MID(E1807,5,2))="41","MS-PH",IF((MID(E1807,5,2))="42","ARCH",IF((MID(E1807,5,2))="43","THM",IF((MID(E1807,5,2))="44","MS-SWE",IF((MID(E1807,5,2))="45","ENTRE",IF((MID(E1807,5,2))="46","M-PHARM",IF((MID(E1807,5,2))="47","CIVIL-ENG",0)))))))))))))))))))))))))))))))))))))</f>
        <v/>
      </c>
      <c r="G1807" s="90">
        <f>IF((LEFT(E1807,3))="063","Fall-2006",IF((LEFT(E1807,3))="071","Spring-2007",IF((LEFT(E1807,3))="072","Summer-2007",IF((LEFT(E1807,3))="073","Fall-2007",IF((LEFT(E1807,3))="081","Spring-2008",IF((LEFT(E1807,3))="082","Summer-2008",IF((LEFT(E1807,3))="083","Fall-2008",IF((LEFT(E1807,3))="091","Spring-2009",IF((LEFT(E1807,3))="092","Summer-2009",IF((LEFT(E1807,3))="093","Fall-2009",IF((LEFT(E1807,3))="101","Spring-2010",IF((LEFT(E1807,3))="102","Summer-2010",IF((LEFT(E1807,3))="103","Fall-2010",IF((LEFT(E1807,3))="111","Spring-2011",IF((LEFT(E1807,3))="112","Summer-2011",IF((LEFT(E1807,3))="113","Fall-2011",IF((LEFT(E1807,3))="121","Spring-2012",IF((LEFT(E1807,3))="122","Summer-2012",IF((LEFT(E1807,3))="123","Fall-2012",IF((LEFT(E1807,3))="131","Spring-2013",IF((LEFT(E1807,3))="132","Summer-2013",IF((LEFT(E1807,3))="133","Fall-2013",IF((LEFT(E1807,3))="141","Spring-2014",IF((LEFT(E1807,3))="142","Summer-2014",IF((LEFT(E1807,3))="143","Fall-2014",0)))))))))))))))))))))))))</f>
        <v/>
      </c>
      <c r="H1807" s="108" t="inlineStr">
        <is>
          <t>Fall-2015</t>
        </is>
      </c>
      <c r="I1807" s="108" t="inlineStr">
        <is>
          <t>-</t>
        </is>
      </c>
      <c r="J1807" s="108" t="inlineStr">
        <is>
          <t>-</t>
        </is>
      </c>
      <c r="K1807" s="108" t="inlineStr">
        <is>
          <t>4/A, Kollayanpur, Road No-01, Flat No-66, Dhaka.</t>
        </is>
      </c>
      <c r="L1807" s="108" t="inlineStr">
        <is>
          <t>Sultanpur,Sathkhira.</t>
        </is>
      </c>
      <c r="M1807" s="120" t="n">
        <v>1758871923</v>
      </c>
      <c r="N1807" t="inlineStr">
        <is>
          <t>shazia24-231@diu.edu.bd</t>
        </is>
      </c>
    </row>
    <row customHeight="1" ht="12.75" r="1808" s="161">
      <c r="A1808" s="84" t="n"/>
      <c r="B1808" s="85" t="n">
        <v>1811</v>
      </c>
      <c r="C1808" s="106" t="n"/>
      <c r="D1808" s="96" t="inlineStr">
        <is>
          <t>Md. Zahid Kamal</t>
        </is>
      </c>
      <c r="E1808" s="29" t="inlineStr">
        <is>
          <t>122-15-1953</t>
        </is>
      </c>
      <c r="F1808" s="49">
        <f>IF((MID(E1808,5,2))="10","ENG",IF((MID(E1808,5,2))="11","BBA",IF((MID(E1808,5,2))="12","MBA(E)",IF((MID(E1808,5,2))="14","MBA",IF((MID(E1808,5,2))="15","CSE",IF((MID(E1808,5,2))="16","CIS",IF((MID(E1808,5,2))="17","MS-MIS",IF((MID(E1808,5,2))="18","B.COM",IF((MID(E1808,5,2))="19","ETE",IF((MID(E1808,5,2))="20","CS",IF((MID(E1808,5,2))="21","MA-ENG(P)",IF((MID(E1808,5,2))="22","MA-ENG(F)",IF((MID(E1808,5,2))="23","TE",IF((MID(E1808,5,2))="24","JMC",IF((MID(E1808,5,2))="25","MS-CSE",IF((MID(E1808,5,2))="26","LLB(H)",IF((MID(E1808,5,2))="27","BRE",IF((MID(E1808,5,2))="28","MSS-JMC",IF((MID(E1808,5,2))="29","PHARMACY",IF((MID(E1808,5,2))="30","ESDM",IF((MID(E1808,5,2))="31","MS-ETE",IF((MID(E1808,5,2))="32","MS-TE",IF((MID(E1808,5,2))="33","EEE",IF((MID(E1808,5,2))="34","NFE",IF((MID(E1808,5,2))="35","SWE",IF((MID(E1808,5,2))="36","LLB(P)",IF((MID(E1808,5,2))="37","LLM(Pre)",IF((MID(E1808,5,2))="38","LLM(F)",IF((MID(E1808,5,2))="39","ICT",IF((MID(E1808,5,2))="40","MTCA",IF((MID(E1808,5,2))="41","MS-PH",IF((MID(E1808,5,2))="42","ARCH",IF((MID(E1808,5,2))="43","THM",IF((MID(E1808,5,2))="44","MS-SWE",IF((MID(E1808,5,2))="45","ENTRE",IF((MID(E1808,5,2))="46","M-PHARM",IF((MID(E1808,5,2))="47","CIVIL-ENG",0)))))))))))))))))))))))))))))))))))))</f>
        <v/>
      </c>
      <c r="G1808" s="90">
        <f>IF((LEFT(E1808,3))="063","Fall-2006",IF((LEFT(E1808,3))="071","Spring-2007",IF((LEFT(E1808,3))="072","Summer-2007",IF((LEFT(E1808,3))="073","Fall-2007",IF((LEFT(E1808,3))="081","Spring-2008",IF((LEFT(E1808,3))="082","Summer-2008",IF((LEFT(E1808,3))="083","Fall-2008",IF((LEFT(E1808,3))="091","Spring-2009",IF((LEFT(E1808,3))="092","Summer-2009",IF((LEFT(E1808,3))="093","Fall-2009",IF((LEFT(E1808,3))="101","Spring-2010",IF((LEFT(E1808,3))="102","Summer-2010",IF((LEFT(E1808,3))="103","Fall-2010",IF((LEFT(E1808,3))="111","Spring-2011",IF((LEFT(E1808,3))="112","Summer-2011",IF((LEFT(E1808,3))="113","Fall-2011",IF((LEFT(E1808,3))="121","Spring-2012",IF((LEFT(E1808,3))="122","Summer-2012",IF((LEFT(E1808,3))="123","Fall-2012",IF((LEFT(E1808,3))="131","Spring-2013",IF((LEFT(E1808,3))="132","Summer-2013",IF((LEFT(E1808,3))="133","Fall-2013",IF((LEFT(E1808,3))="141","Spring-2014",IF((LEFT(E1808,3))="142","Summer-2014",IF((LEFT(E1808,3))="143","Fall-2014",0)))))))))))))))))))))))))</f>
        <v/>
      </c>
      <c r="H1808" s="108" t="inlineStr">
        <is>
          <t>Fall-2015</t>
        </is>
      </c>
      <c r="I1808" s="108" t="inlineStr">
        <is>
          <t>-</t>
        </is>
      </c>
      <c r="J1808" s="108" t="inlineStr">
        <is>
          <t>-</t>
        </is>
      </c>
      <c r="K1808" s="108" t="inlineStr">
        <is>
          <t>6th Floor Front Side, House No-39, Raod No-12, Block-C, Mirpur 11 1/2, Pallabi, Dhaka.</t>
        </is>
      </c>
      <c r="L1808" s="108" t="inlineStr">
        <is>
          <t>Vill-Banaich, Post-Banaich, Thana-Khethlal, Dist-Joypurhat.</t>
        </is>
      </c>
      <c r="M1808" s="120" t="n">
        <v>1715649484</v>
      </c>
      <c r="N1808" s="90" t="inlineStr">
        <is>
          <t>zahid15-1953@diu.edu.bd</t>
        </is>
      </c>
    </row>
    <row customHeight="1" ht="12.75" r="1809" s="161">
      <c r="A1809" s="84" t="n"/>
      <c r="B1809" s="85" t="n">
        <v>1812</v>
      </c>
      <c r="C1809" s="106" t="n"/>
      <c r="D1809" s="96" t="inlineStr">
        <is>
          <t>Mohd. Shahriar Khalid</t>
        </is>
      </c>
      <c r="E1809" s="29" t="inlineStr">
        <is>
          <t>112-33-612</t>
        </is>
      </c>
      <c r="F1809" s="49">
        <f>IF((MID(E1809,5,2))="10","ENG",IF((MID(E1809,5,2))="11","BBA",IF((MID(E1809,5,2))="12","MBA(E)",IF((MID(E1809,5,2))="14","MBA",IF((MID(E1809,5,2))="15","CSE",IF((MID(E1809,5,2))="16","CIS",IF((MID(E1809,5,2))="17","MS-MIS",IF((MID(E1809,5,2))="18","B.COM",IF((MID(E1809,5,2))="19","ETE",IF((MID(E1809,5,2))="20","CS",IF((MID(E1809,5,2))="21","MA-ENG(P)",IF((MID(E1809,5,2))="22","MA-ENG(F)",IF((MID(E1809,5,2))="23","TE",IF((MID(E1809,5,2))="24","JMC",IF((MID(E1809,5,2))="25","MS-CSE",IF((MID(E1809,5,2))="26","LLB(H)",IF((MID(E1809,5,2))="27","BRE",IF((MID(E1809,5,2))="28","MSS-JMC",IF((MID(E1809,5,2))="29","PHARMACY",IF((MID(E1809,5,2))="30","ESDM",IF((MID(E1809,5,2))="31","MS-ETE",IF((MID(E1809,5,2))="32","MS-TE",IF((MID(E1809,5,2))="33","EEE",IF((MID(E1809,5,2))="34","NFE",IF((MID(E1809,5,2))="35","SWE",IF((MID(E1809,5,2))="36","LLB(P)",IF((MID(E1809,5,2))="37","LLM(Pre)",IF((MID(E1809,5,2))="38","LLM(F)",IF((MID(E1809,5,2))="39","ICT",IF((MID(E1809,5,2))="40","MTCA",IF((MID(E1809,5,2))="41","MS-PH",IF((MID(E1809,5,2))="42","ARCH",IF((MID(E1809,5,2))="43","THM",IF((MID(E1809,5,2))="44","MS-SWE",IF((MID(E1809,5,2))="45","ENTRE",IF((MID(E1809,5,2))="46","M-PHARM",IF((MID(E1809,5,2))="47","CIVIL-ENG",0)))))))))))))))))))))))))))))))))))))</f>
        <v/>
      </c>
      <c r="G1809" s="90">
        <f>IF((LEFT(E1809,3))="063","Fall-2006",IF((LEFT(E1809,3))="071","Spring-2007",IF((LEFT(E1809,3))="072","Summer-2007",IF((LEFT(E1809,3))="073","Fall-2007",IF((LEFT(E1809,3))="081","Spring-2008",IF((LEFT(E1809,3))="082","Summer-2008",IF((LEFT(E1809,3))="083","Fall-2008",IF((LEFT(E1809,3))="091","Spring-2009",IF((LEFT(E1809,3))="092","Summer-2009",IF((LEFT(E1809,3))="093","Fall-2009",IF((LEFT(E1809,3))="101","Spring-2010",IF((LEFT(E1809,3))="102","Summer-2010",IF((LEFT(E1809,3))="103","Fall-2010",IF((LEFT(E1809,3))="111","Spring-2011",IF((LEFT(E1809,3))="112","Summer-2011",IF((LEFT(E1809,3))="113","Fall-2011",IF((LEFT(E1809,3))="121","Spring-2012",IF((LEFT(E1809,3))="122","Summer-2012",IF((LEFT(E1809,3))="123","Fall-2012",IF((LEFT(E1809,3))="131","Spring-2013",IF((LEFT(E1809,3))="132","Summer-2013",IF((LEFT(E1809,3))="133","Fall-2013",IF((LEFT(E1809,3))="141","Spring-2014",IF((LEFT(E1809,3))="142","Summer-2014",IF((LEFT(E1809,3))="143","Fall-2014",0)))))))))))))))))))))))))</f>
        <v/>
      </c>
      <c r="H1809" s="108" t="inlineStr">
        <is>
          <t>Fall-2015</t>
        </is>
      </c>
      <c r="I1809" s="108" t="inlineStr">
        <is>
          <t>Isolux corsan</t>
        </is>
      </c>
      <c r="J1809" s="108" t="inlineStr">
        <is>
          <t>Instrumentation assistan engineer</t>
        </is>
      </c>
      <c r="K1809" s="108" t="inlineStr">
        <is>
          <t>House No-C-45, khulna Bidduct kendra, khalispur, khulna</t>
        </is>
      </c>
      <c r="L1809" s="108" t="inlineStr">
        <is>
          <t>House No-C-45, khulna Bidduct kendra, khalispur, khulna</t>
        </is>
      </c>
      <c r="M1809" s="120" t="n">
        <v>1744850842</v>
      </c>
      <c r="N1809" s="108" t="inlineStr">
        <is>
          <t>likhon.shahriar@gmail.com</t>
        </is>
      </c>
    </row>
    <row customHeight="1" ht="12.75" r="1810" s="161">
      <c r="A1810" s="84" t="n"/>
      <c r="B1810" s="85" t="n">
        <v>1813</v>
      </c>
      <c r="C1810" s="106" t="n"/>
      <c r="D1810" s="96" t="inlineStr">
        <is>
          <t>Habibur Rahman</t>
        </is>
      </c>
      <c r="E1810" s="112" t="inlineStr">
        <is>
          <t>103-23-2197</t>
        </is>
      </c>
      <c r="F1810" s="49">
        <f>IF((MID(E1810,5,2))="10","ENG",IF((MID(E1810,5,2))="11","BBA",IF((MID(E1810,5,2))="12","MBA(E)",IF((MID(E1810,5,2))="14","MBA",IF((MID(E1810,5,2))="15","CSE",IF((MID(E1810,5,2))="16","CIS",IF((MID(E1810,5,2))="17","MS-MIS",IF((MID(E1810,5,2))="18","B.COM",IF((MID(E1810,5,2))="19","ETE",IF((MID(E1810,5,2))="20","CS",IF((MID(E1810,5,2))="21","MA-ENG(P)",IF((MID(E1810,5,2))="22","MA-ENG(F)",IF((MID(E1810,5,2))="23","TE",IF((MID(E1810,5,2))="24","JMC",IF((MID(E1810,5,2))="25","MS-CSE",IF((MID(E1810,5,2))="26","LLB(H)",IF((MID(E1810,5,2))="27","BRE",IF((MID(E1810,5,2))="28","MSS-JMC",IF((MID(E1810,5,2))="29","PHARMACY",IF((MID(E1810,5,2))="30","ESDM",IF((MID(E1810,5,2))="31","MS-ETE",IF((MID(E1810,5,2))="32","MS-TE",IF((MID(E1810,5,2))="33","EEE",IF((MID(E1810,5,2))="34","NFE",IF((MID(E1810,5,2))="35","SWE",IF((MID(E1810,5,2))="36","LLB(P)",IF((MID(E1810,5,2))="37","LLM(Pre)",IF((MID(E1810,5,2))="38","LLM(F)",IF((MID(E1810,5,2))="39","ICT",IF((MID(E1810,5,2))="40","MTCA",IF((MID(E1810,5,2))="41","MS-PH",IF((MID(E1810,5,2))="42","ARCH",IF((MID(E1810,5,2))="43","THM",IF((MID(E1810,5,2))="44","MS-SWE",IF((MID(E1810,5,2))="45","ENTRE",IF((MID(E1810,5,2))="46","M-PHARM",IF((MID(E1810,5,2))="47","CIVIL-ENG",0)))))))))))))))))))))))))))))))))))))</f>
        <v/>
      </c>
      <c r="G1810" s="90">
        <f>IF((LEFT(E1810,3))="063","Fall-2006",IF((LEFT(E1810,3))="071","Spring-2007",IF((LEFT(E1810,3))="072","Summer-2007",IF((LEFT(E1810,3))="073","Fall-2007",IF((LEFT(E1810,3))="081","Spring-2008",IF((LEFT(E1810,3))="082","Summer-2008",IF((LEFT(E1810,3))="083","Fall-2008",IF((LEFT(E1810,3))="091","Spring-2009",IF((LEFT(E1810,3))="092","Summer-2009",IF((LEFT(E1810,3))="093","Fall-2009",IF((LEFT(E1810,3))="101","Spring-2010",IF((LEFT(E1810,3))="102","Summer-2010",IF((LEFT(E1810,3))="103","Fall-2010",IF((LEFT(E1810,3))="111","Spring-2011",IF((LEFT(E1810,3))="112","Summer-2011",IF((LEFT(E1810,3))="113","Fall-2011",IF((LEFT(E1810,3))="121","Spring-2012",IF((LEFT(E1810,3))="122","Summer-2012",IF((LEFT(E1810,3))="123","Fall-2012",IF((LEFT(E1810,3))="131","Spring-2013",IF((LEFT(E1810,3))="132","Summer-2013",IF((LEFT(E1810,3))="133","Fall-2013",IF((LEFT(E1810,3))="141","Spring-2014",IF((LEFT(E1810,3))="142","Summer-2014",IF((LEFT(E1810,3))="143","Fall-2014",0)))))))))))))))))))))))))</f>
        <v/>
      </c>
      <c r="H1810" s="108" t="inlineStr">
        <is>
          <t>Summer 2014</t>
        </is>
      </c>
      <c r="I1810" s="108" t="inlineStr">
        <is>
          <t>Noman Group</t>
        </is>
      </c>
      <c r="J1810" s="108" t="inlineStr">
        <is>
          <t>Executive (R&amp;D</t>
        </is>
      </c>
      <c r="K1810" s="108" t="inlineStr">
        <is>
          <t>Jamirdia, valuka, mymensing</t>
        </is>
      </c>
      <c r="L1810" s="108" t="inlineStr">
        <is>
          <t>Vill:Ramdi, Post:Betal, Thana:katiadi, Dis:Kishoregonj</t>
        </is>
      </c>
      <c r="M1810" s="111" t="n">
        <v>1732845298</v>
      </c>
      <c r="N1810" s="108" t="inlineStr">
        <is>
          <t>habib7u@gmail.com</t>
        </is>
      </c>
    </row>
    <row customHeight="1" ht="12.75" r="1811" s="161">
      <c r="A1811" s="84" t="n"/>
      <c r="B1811" s="85" t="n">
        <v>1814</v>
      </c>
      <c r="C1811" s="106" t="n"/>
      <c r="D1811" s="96" t="inlineStr">
        <is>
          <t>Md. Mizanur Rahaman</t>
        </is>
      </c>
      <c r="E1811" s="112" t="inlineStr">
        <is>
          <t>092-11-1106</t>
        </is>
      </c>
      <c r="F1811" s="49">
        <f>IF((MID(E1811,5,2))="10","ENG",IF((MID(E1811,5,2))="11","BBA",IF((MID(E1811,5,2))="12","MBA(E)",IF((MID(E1811,5,2))="14","MBA",IF((MID(E1811,5,2))="15","CSE",IF((MID(E1811,5,2))="16","CIS",IF((MID(E1811,5,2))="17","MS-MIS",IF((MID(E1811,5,2))="18","B.COM",IF((MID(E1811,5,2))="19","ETE",IF((MID(E1811,5,2))="20","CS",IF((MID(E1811,5,2))="21","MA-ENG(P)",IF((MID(E1811,5,2))="22","MA-ENG(F)",IF((MID(E1811,5,2))="23","TE",IF((MID(E1811,5,2))="24","JMC",IF((MID(E1811,5,2))="25","MS-CSE",IF((MID(E1811,5,2))="26","LLB(H)",IF((MID(E1811,5,2))="27","BRE",IF((MID(E1811,5,2))="28","MSS-JMC",IF((MID(E1811,5,2))="29","PHARMACY",IF((MID(E1811,5,2))="30","ESDM",IF((MID(E1811,5,2))="31","MS-ETE",IF((MID(E1811,5,2))="32","MS-TE",IF((MID(E1811,5,2))="33","EEE",IF((MID(E1811,5,2))="34","NFE",IF((MID(E1811,5,2))="35","SWE",IF((MID(E1811,5,2))="36","LLB(P)",IF((MID(E1811,5,2))="37","LLM(Pre)",IF((MID(E1811,5,2))="38","LLM(F)",IF((MID(E1811,5,2))="39","ICT",IF((MID(E1811,5,2))="40","MTCA",IF((MID(E1811,5,2))="41","MS-PH",IF((MID(E1811,5,2))="42","ARCH",IF((MID(E1811,5,2))="43","THM",IF((MID(E1811,5,2))="44","MS-SWE",IF((MID(E1811,5,2))="45","ENTRE",IF((MID(E1811,5,2))="46","M-PHARM",IF((MID(E1811,5,2))="47","CIVIL-ENG",0)))))))))))))))))))))))))))))))))))))</f>
        <v/>
      </c>
      <c r="G1811" s="90">
        <f>IF((LEFT(E1811,3))="063","Fall-2006",IF((LEFT(E1811,3))="071","Spring-2007",IF((LEFT(E1811,3))="072","Summer-2007",IF((LEFT(E1811,3))="073","Fall-2007",IF((LEFT(E1811,3))="081","Spring-2008",IF((LEFT(E1811,3))="082","Summer-2008",IF((LEFT(E1811,3))="083","Fall-2008",IF((LEFT(E1811,3))="091","Spring-2009",IF((LEFT(E1811,3))="092","Summer-2009",IF((LEFT(E1811,3))="093","Fall-2009",IF((LEFT(E1811,3))="101","Spring-2010",IF((LEFT(E1811,3))="102","Summer-2010",IF((LEFT(E1811,3))="103","Fall-2010",IF((LEFT(E1811,3))="111","Spring-2011",IF((LEFT(E1811,3))="112","Summer-2011",IF((LEFT(E1811,3))="113","Fall-2011",IF((LEFT(E1811,3))="121","Spring-2012",IF((LEFT(E1811,3))="122","Summer-2012",IF((LEFT(E1811,3))="123","Fall-2012",IF((LEFT(E1811,3))="131","Spring-2013",IF((LEFT(E1811,3))="132","Summer-2013",IF((LEFT(E1811,3))="133","Fall-2013",IF((LEFT(E1811,3))="141","Spring-2014",IF((LEFT(E1811,3))="142","Summer-2014",IF((LEFT(E1811,3))="143","Fall-2014",0)))))))))))))))))))))))))</f>
        <v/>
      </c>
      <c r="H1811" s="108" t="inlineStr">
        <is>
          <t>Spring-2014</t>
        </is>
      </c>
      <c r="I1811" s="108" t="inlineStr">
        <is>
          <t>-</t>
        </is>
      </c>
      <c r="J1811" s="108" t="inlineStr">
        <is>
          <t>Business import &amp; export</t>
        </is>
      </c>
      <c r="K1811" s="108" t="inlineStr">
        <is>
          <t>Road Avenue-3, House-22, Block-E, Mirpur-1, Dhaka-1216</t>
        </is>
      </c>
      <c r="L1811" s="108" t="inlineStr">
        <is>
          <t>Road Avenue-3, House-22, Block-E, Mirpur-1, Dhaka-1216</t>
        </is>
      </c>
      <c r="M1811" s="111" t="n">
        <v>1674981397</v>
      </c>
      <c r="N1811" s="108" t="inlineStr">
        <is>
          <t>rahamanm767@gmail.com</t>
        </is>
      </c>
    </row>
    <row customHeight="1" ht="12.75" r="1812" s="161">
      <c r="A1812" s="84" t="n"/>
      <c r="B1812" s="85" t="n">
        <v>1815</v>
      </c>
      <c r="C1812" s="106" t="n"/>
      <c r="D1812" s="96" t="inlineStr">
        <is>
          <t>Noshin Sharmili Kuhuu</t>
        </is>
      </c>
      <c r="E1812" s="112" t="inlineStr">
        <is>
          <t>113-22-243</t>
        </is>
      </c>
      <c r="F1812" s="49">
        <f>IF((MID(E1812,5,2))="10","ENG",IF((MID(E1812,5,2))="11","BBA",IF((MID(E1812,5,2))="12","MBA(E)",IF((MID(E1812,5,2))="14","MBA",IF((MID(E1812,5,2))="15","CSE",IF((MID(E1812,5,2))="16","CIS",IF((MID(E1812,5,2))="17","MS-MIS",IF((MID(E1812,5,2))="18","B.COM",IF((MID(E1812,5,2))="19","ETE",IF((MID(E1812,5,2))="20","CS",IF((MID(E1812,5,2))="21","MA-ENG(P)",IF((MID(E1812,5,2))="22","MA-ENG(F)",IF((MID(E1812,5,2))="23","TE",IF((MID(E1812,5,2))="24","JMC",IF((MID(E1812,5,2))="25","MS-CSE",IF((MID(E1812,5,2))="26","LLB(H)",IF((MID(E1812,5,2))="27","BRE",IF((MID(E1812,5,2))="28","MSS-JMC",IF((MID(E1812,5,2))="29","PHARMACY",IF((MID(E1812,5,2))="30","ESDM",IF((MID(E1812,5,2))="31","MS-ETE",IF((MID(E1812,5,2))="32","MS-TE",IF((MID(E1812,5,2))="33","EEE",IF((MID(E1812,5,2))="34","NFE",IF((MID(E1812,5,2))="35","SWE",IF((MID(E1812,5,2))="36","LLB(P)",IF((MID(E1812,5,2))="37","LLM(Pre)",IF((MID(E1812,5,2))="38","LLM(F)",IF((MID(E1812,5,2))="39","ICT",IF((MID(E1812,5,2))="40","MTCA",IF((MID(E1812,5,2))="41","MS-PH",IF((MID(E1812,5,2))="42","ARCH",IF((MID(E1812,5,2))="43","THM",IF((MID(E1812,5,2))="44","MS-SWE",IF((MID(E1812,5,2))="45","ENTRE",IF((MID(E1812,5,2))="46","M-PHARM",IF((MID(E1812,5,2))="47","CIVIL-ENG",0)))))))))))))))))))))))))))))))))))))</f>
        <v/>
      </c>
      <c r="G1812" s="90">
        <f>IF((LEFT(E1812,3))="063","Fall-2006",IF((LEFT(E1812,3))="071","Spring-2007",IF((LEFT(E1812,3))="072","Summer-2007",IF((LEFT(E1812,3))="073","Fall-2007",IF((LEFT(E1812,3))="081","Spring-2008",IF((LEFT(E1812,3))="082","Summer-2008",IF((LEFT(E1812,3))="083","Fall-2008",IF((LEFT(E1812,3))="091","Spring-2009",IF((LEFT(E1812,3))="092","Summer-2009",IF((LEFT(E1812,3))="093","Fall-2009",IF((LEFT(E1812,3))="101","Spring-2010",IF((LEFT(E1812,3))="102","Summer-2010",IF((LEFT(E1812,3))="103","Fall-2010",IF((LEFT(E1812,3))="111","Spring-2011",IF((LEFT(E1812,3))="112","Summer-2011",IF((LEFT(E1812,3))="113","Fall-2011",IF((LEFT(E1812,3))="121","Spring-2012",IF((LEFT(E1812,3))="122","Summer-2012",IF((LEFT(E1812,3))="123","Fall-2012",IF((LEFT(E1812,3))="131","Spring-2013",IF((LEFT(E1812,3))="132","Summer-2013",IF((LEFT(E1812,3))="133","Fall-2013",IF((LEFT(E1812,3))="141","Spring-2014",IF((LEFT(E1812,3))="142","Summer-2014",IF((LEFT(E1812,3))="143","Fall-2014",0)))))))))))))))))))))))))</f>
        <v/>
      </c>
      <c r="H1812" s="108" t="inlineStr">
        <is>
          <t>Fall-2015</t>
        </is>
      </c>
      <c r="I1812" s="108" t="inlineStr">
        <is>
          <t>-</t>
        </is>
      </c>
      <c r="J1812" s="108" t="inlineStr">
        <is>
          <t>-</t>
        </is>
      </c>
      <c r="K1812" s="108" t="inlineStr">
        <is>
          <t>420. Shaidabad, Dhaka-1100</t>
        </is>
      </c>
      <c r="L1812" s="108" t="inlineStr">
        <is>
          <t>420. Shaidabad, Dhaka-1100</t>
        </is>
      </c>
      <c r="M1812" s="111" t="n">
        <v>1534744205</v>
      </c>
      <c r="N1812" s="108" t="inlineStr">
        <is>
          <t>foysalhosain64@yahoo.com</t>
        </is>
      </c>
    </row>
    <row customHeight="1" ht="12.75" r="1813" s="161">
      <c r="A1813" s="84" t="n"/>
      <c r="B1813" s="85" t="n">
        <v>1816</v>
      </c>
      <c r="C1813" s="106" t="n"/>
      <c r="D1813" s="96" t="inlineStr">
        <is>
          <t>Md Rijon Uddin</t>
        </is>
      </c>
      <c r="E1813" s="112" t="inlineStr">
        <is>
          <t>101-11-1340</t>
        </is>
      </c>
      <c r="F1813" s="49">
        <f>IF((MID(E1813,5,2))="10","ENG",IF((MID(E1813,5,2))="11","BBA",IF((MID(E1813,5,2))="12","MBA(E)",IF((MID(E1813,5,2))="14","MBA",IF((MID(E1813,5,2))="15","CSE",IF((MID(E1813,5,2))="16","CIS",IF((MID(E1813,5,2))="17","MS-MIS",IF((MID(E1813,5,2))="18","B.COM",IF((MID(E1813,5,2))="19","ETE",IF((MID(E1813,5,2))="20","CS",IF((MID(E1813,5,2))="21","MA-ENG(P)",IF((MID(E1813,5,2))="22","MA-ENG(F)",IF((MID(E1813,5,2))="23","TE",IF((MID(E1813,5,2))="24","JMC",IF((MID(E1813,5,2))="25","MS-CSE",IF((MID(E1813,5,2))="26","LLB(H)",IF((MID(E1813,5,2))="27","BRE",IF((MID(E1813,5,2))="28","MSS-JMC",IF((MID(E1813,5,2))="29","PHARMACY",IF((MID(E1813,5,2))="30","ESDM",IF((MID(E1813,5,2))="31","MS-ETE",IF((MID(E1813,5,2))="32","MS-TE",IF((MID(E1813,5,2))="33","EEE",IF((MID(E1813,5,2))="34","NFE",IF((MID(E1813,5,2))="35","SWE",IF((MID(E1813,5,2))="36","LLB(P)",IF((MID(E1813,5,2))="37","LLM(Pre)",IF((MID(E1813,5,2))="38","LLM(F)",IF((MID(E1813,5,2))="39","ICT",IF((MID(E1813,5,2))="40","MTCA",IF((MID(E1813,5,2))="41","MS-PH",IF((MID(E1813,5,2))="42","ARCH",IF((MID(E1813,5,2))="43","THM",IF((MID(E1813,5,2))="44","MS-SWE",IF((MID(E1813,5,2))="45","ENTRE",IF((MID(E1813,5,2))="46","M-PHARM",IF((MID(E1813,5,2))="47","CIVIL-ENG",0)))))))))))))))))))))))))))))))))))))</f>
        <v/>
      </c>
      <c r="G1813" s="90">
        <f>IF((LEFT(E1813,3))="063","Fall-2006",IF((LEFT(E1813,3))="071","Spring-2007",IF((LEFT(E1813,3))="072","Summer-2007",IF((LEFT(E1813,3))="073","Fall-2007",IF((LEFT(E1813,3))="081","Spring-2008",IF((LEFT(E1813,3))="082","Summer-2008",IF((LEFT(E1813,3))="083","Fall-2008",IF((LEFT(E1813,3))="091","Spring-2009",IF((LEFT(E1813,3))="092","Summer-2009",IF((LEFT(E1813,3))="093","Fall-2009",IF((LEFT(E1813,3))="101","Spring-2010",IF((LEFT(E1813,3))="102","Summer-2010",IF((LEFT(E1813,3))="103","Fall-2010",IF((LEFT(E1813,3))="111","Spring-2011",IF((LEFT(E1813,3))="112","Summer-2011",IF((LEFT(E1813,3))="113","Fall-2011",IF((LEFT(E1813,3))="121","Spring-2012",IF((LEFT(E1813,3))="122","Summer-2012",IF((LEFT(E1813,3))="123","Fall-2012",IF((LEFT(E1813,3))="131","Spring-2013",IF((LEFT(E1813,3))="132","Summer-2013",IF((LEFT(E1813,3))="133","Fall-2013",IF((LEFT(E1813,3))="141","Spring-2014",IF((LEFT(E1813,3))="142","Summer-2014",IF((LEFT(E1813,3))="143","Fall-2014",0)))))))))))))))))))))))))</f>
        <v/>
      </c>
      <c r="H1813" s="108" t="inlineStr">
        <is>
          <t>Fall-2014</t>
        </is>
      </c>
      <c r="I1813" s="108" t="inlineStr">
        <is>
          <t>Euro Bangla it</t>
        </is>
      </c>
      <c r="J1813" s="108" t="inlineStr">
        <is>
          <t>Business Developer</t>
        </is>
      </c>
      <c r="K1813" s="108" t="inlineStr">
        <is>
          <t>54-1, Shukrabad, Dhanmondi, Dhaka-1207</t>
        </is>
      </c>
      <c r="L1813" s="108" t="inlineStr">
        <is>
          <t>Bishwaspur, Boolmari, Foridpur, Bangladesh-7860</t>
        </is>
      </c>
      <c r="M1813" s="111" t="n">
        <v>1710825868</v>
      </c>
      <c r="N1813" s="108" t="inlineStr">
        <is>
          <t>rizon40@gmail.com</t>
        </is>
      </c>
    </row>
    <row customHeight="1" ht="12.75" r="1814" s="161">
      <c r="A1814" s="84" t="n"/>
      <c r="B1814" s="85" t="n">
        <v>1817</v>
      </c>
      <c r="C1814" s="106" t="n"/>
      <c r="D1814" s="96" t="inlineStr">
        <is>
          <t>Md. Kamruzzaman</t>
        </is>
      </c>
      <c r="E1814" s="112" t="inlineStr">
        <is>
          <t>141-28-177</t>
        </is>
      </c>
      <c r="F1814" s="49">
        <f>IF((MID(E1814,5,2))="10","ENG",IF((MID(E1814,5,2))="11","BBA",IF((MID(E1814,5,2))="12","MBA(E)",IF((MID(E1814,5,2))="14","MBA",IF((MID(E1814,5,2))="15","CSE",IF((MID(E1814,5,2))="16","CIS",IF((MID(E1814,5,2))="17","MS-MIS",IF((MID(E1814,5,2))="18","B.COM",IF((MID(E1814,5,2))="19","ETE",IF((MID(E1814,5,2))="20","CS",IF((MID(E1814,5,2))="21","MA-ENG(P)",IF((MID(E1814,5,2))="22","MA-ENG(F)",IF((MID(E1814,5,2))="23","TE",IF((MID(E1814,5,2))="24","JMC",IF((MID(E1814,5,2))="25","MS-CSE",IF((MID(E1814,5,2))="26","LLB(H)",IF((MID(E1814,5,2))="27","BRE",IF((MID(E1814,5,2))="28","MSS-JMC",IF((MID(E1814,5,2))="29","PHARMACY",IF((MID(E1814,5,2))="30","ESDM",IF((MID(E1814,5,2))="31","MS-ETE",IF((MID(E1814,5,2))="32","MS-TE",IF((MID(E1814,5,2))="33","EEE",IF((MID(E1814,5,2))="34","NFE",IF((MID(E1814,5,2))="35","SWE",IF((MID(E1814,5,2))="36","LLB(P)",IF((MID(E1814,5,2))="37","LLM(Pre)",IF((MID(E1814,5,2))="38","LLM(F)",IF((MID(E1814,5,2))="39","ICT",IF((MID(E1814,5,2))="40","MTCA",IF((MID(E1814,5,2))="41","MS-PH",IF((MID(E1814,5,2))="42","ARCH",IF((MID(E1814,5,2))="43","THM",IF((MID(E1814,5,2))="44","MS-SWE",IF((MID(E1814,5,2))="45","ENTRE",IF((MID(E1814,5,2))="46","M-PHARM",IF((MID(E1814,5,2))="47","CIVIL-ENG",0)))))))))))))))))))))))))))))))))))))</f>
        <v/>
      </c>
      <c r="G1814" s="90">
        <f>IF((LEFT(E1814,3))="063","Fall-2006",IF((LEFT(E1814,3))="071","Spring-2007",IF((LEFT(E1814,3))="072","Summer-2007",IF((LEFT(E1814,3))="073","Fall-2007",IF((LEFT(E1814,3))="081","Spring-2008",IF((LEFT(E1814,3))="082","Summer-2008",IF((LEFT(E1814,3))="083","Fall-2008",IF((LEFT(E1814,3))="091","Spring-2009",IF((LEFT(E1814,3))="092","Summer-2009",IF((LEFT(E1814,3))="093","Fall-2009",IF((LEFT(E1814,3))="101","Spring-2010",IF((LEFT(E1814,3))="102","Summer-2010",IF((LEFT(E1814,3))="103","Fall-2010",IF((LEFT(E1814,3))="111","Spring-2011",IF((LEFT(E1814,3))="112","Summer-2011",IF((LEFT(E1814,3))="113","Fall-2011",IF((LEFT(E1814,3))="121","Spring-2012",IF((LEFT(E1814,3))="122","Summer-2012",IF((LEFT(E1814,3))="123","Fall-2012",IF((LEFT(E1814,3))="131","Spring-2013",IF((LEFT(E1814,3))="132","Summer-2013",IF((LEFT(E1814,3))="133","Fall-2013",IF((LEFT(E1814,3))="141","Spring-2014",IF((LEFT(E1814,3))="142","Summer-2014",IF((LEFT(E1814,3))="143","Fall-2014",0)))))))))))))))))))))))))</f>
        <v/>
      </c>
      <c r="H1814" s="108" t="inlineStr">
        <is>
          <t>Spring-2015</t>
        </is>
      </c>
      <c r="I1814" s="108" t="inlineStr">
        <is>
          <t>Daily Manabzomin Newspaper</t>
        </is>
      </c>
      <c r="J1814" s="108" t="inlineStr">
        <is>
          <t>Staff Reporter</t>
        </is>
      </c>
      <c r="K1814" s="108" t="inlineStr">
        <is>
          <t>H#672, R#21, Block#1, Bashandhara,R/A, Dhaka-1229</t>
        </is>
      </c>
      <c r="L1814" s="108" t="inlineStr">
        <is>
          <t>H#672, R#21, Block#1, Bashandhara,R/A, Dhaka-1229</t>
        </is>
      </c>
      <c r="M1814" s="111" t="n">
        <v>1716145674</v>
      </c>
      <c r="N1814" s="108" t="inlineStr">
        <is>
          <t>Kamruzzamanmilu@gmail.com</t>
        </is>
      </c>
    </row>
    <row customHeight="1" ht="12.75" r="1815" s="161">
      <c r="A1815" s="84" t="n"/>
      <c r="B1815" s="85" t="n">
        <v>1818</v>
      </c>
      <c r="C1815" s="106" t="n"/>
      <c r="D1815" s="96" t="inlineStr">
        <is>
          <t>Md. Shahin Alam</t>
        </is>
      </c>
      <c r="E1815" s="112" t="inlineStr">
        <is>
          <t>113-11-2266</t>
        </is>
      </c>
      <c r="F1815" s="49">
        <f>IF((MID(E1815,5,2))="10","ENG",IF((MID(E1815,5,2))="11","BBA",IF((MID(E1815,5,2))="12","MBA(E)",IF((MID(E1815,5,2))="14","MBA",IF((MID(E1815,5,2))="15","CSE",IF((MID(E1815,5,2))="16","CIS",IF((MID(E1815,5,2))="17","MS-MIS",IF((MID(E1815,5,2))="18","B.COM",IF((MID(E1815,5,2))="19","ETE",IF((MID(E1815,5,2))="20","CS",IF((MID(E1815,5,2))="21","MA-ENG(P)",IF((MID(E1815,5,2))="22","MA-ENG(F)",IF((MID(E1815,5,2))="23","TE",IF((MID(E1815,5,2))="24","JMC",IF((MID(E1815,5,2))="25","MS-CSE",IF((MID(E1815,5,2))="26","LLB(H)",IF((MID(E1815,5,2))="27","BRE",IF((MID(E1815,5,2))="28","MSS-JMC",IF((MID(E1815,5,2))="29","PHARMACY",IF((MID(E1815,5,2))="30","ESDM",IF((MID(E1815,5,2))="31","MS-ETE",IF((MID(E1815,5,2))="32","MS-TE",IF((MID(E1815,5,2))="33","EEE",IF((MID(E1815,5,2))="34","NFE",IF((MID(E1815,5,2))="35","SWE",IF((MID(E1815,5,2))="36","LLB(P)",IF((MID(E1815,5,2))="37","LLM(Pre)",IF((MID(E1815,5,2))="38","LLM(F)",IF((MID(E1815,5,2))="39","ICT",IF((MID(E1815,5,2))="40","MTCA",IF((MID(E1815,5,2))="41","MS-PH",IF((MID(E1815,5,2))="42","ARCH",IF((MID(E1815,5,2))="43","THM",IF((MID(E1815,5,2))="44","MS-SWE",IF((MID(E1815,5,2))="45","ENTRE",IF((MID(E1815,5,2))="46","M-PHARM",IF((MID(E1815,5,2))="47","CIVIL-ENG",0)))))))))))))))))))))))))))))))))))))</f>
        <v/>
      </c>
      <c r="G1815" s="90">
        <f>IF((LEFT(E1815,3))="063","Fall-2006",IF((LEFT(E1815,3))="071","Spring-2007",IF((LEFT(E1815,3))="072","Summer-2007",IF((LEFT(E1815,3))="073","Fall-2007",IF((LEFT(E1815,3))="081","Spring-2008",IF((LEFT(E1815,3))="082","Summer-2008",IF((LEFT(E1815,3))="083","Fall-2008",IF((LEFT(E1815,3))="091","Spring-2009",IF((LEFT(E1815,3))="092","Summer-2009",IF((LEFT(E1815,3))="093","Fall-2009",IF((LEFT(E1815,3))="101","Spring-2010",IF((LEFT(E1815,3))="102","Summer-2010",IF((LEFT(E1815,3))="103","Fall-2010",IF((LEFT(E1815,3))="111","Spring-2011",IF((LEFT(E1815,3))="112","Summer-2011",IF((LEFT(E1815,3))="113","Fall-2011",IF((LEFT(E1815,3))="121","Spring-2012",IF((LEFT(E1815,3))="122","Summer-2012",IF((LEFT(E1815,3))="123","Fall-2012",IF((LEFT(E1815,3))="131","Spring-2013",IF((LEFT(E1815,3))="132","Summer-2013",IF((LEFT(E1815,3))="133","Fall-2013",IF((LEFT(E1815,3))="141","Spring-2014",IF((LEFT(E1815,3))="142","Summer-2014",IF((LEFT(E1815,3))="143","Fall-2014",0)))))))))))))))))))))))))</f>
        <v/>
      </c>
      <c r="H1815" s="108" t="inlineStr">
        <is>
          <t>Fall-2015</t>
        </is>
      </c>
      <c r="I1815" s="108" t="inlineStr">
        <is>
          <t>-</t>
        </is>
      </c>
      <c r="J1815" s="108" t="inlineStr">
        <is>
          <t>-</t>
        </is>
      </c>
      <c r="K1815" s="108" t="inlineStr">
        <is>
          <t>71(ka), Pccultune, Road-4, Shymoli, Dhaka</t>
        </is>
      </c>
      <c r="L1815" s="108" t="inlineStr">
        <is>
          <t>Boro Ailchara Poradala, Kushtia Sador, kustia</t>
        </is>
      </c>
      <c r="M1815" s="111" t="n">
        <v>1911214324</v>
      </c>
      <c r="N1815" s="108" t="inlineStr">
        <is>
          <t>shahin.sr1993@gmail.com</t>
        </is>
      </c>
    </row>
    <row customHeight="1" ht="12.75" r="1816" s="161">
      <c r="A1816" s="84" t="n"/>
      <c r="B1816" s="85" t="n">
        <v>1819</v>
      </c>
      <c r="C1816" s="106" t="n"/>
      <c r="D1816" s="96" t="inlineStr">
        <is>
          <t>Md Nazrul Islam</t>
        </is>
      </c>
      <c r="E1816" s="112" t="inlineStr">
        <is>
          <t>112-15-1417</t>
        </is>
      </c>
      <c r="F1816" s="49">
        <f>IF((MID(E1816,5,2))="10","ENG",IF((MID(E1816,5,2))="11","BBA",IF((MID(E1816,5,2))="12","MBA(E)",IF((MID(E1816,5,2))="14","MBA",IF((MID(E1816,5,2))="15","CSE",IF((MID(E1816,5,2))="16","CIS",IF((MID(E1816,5,2))="17","MS-MIS",IF((MID(E1816,5,2))="18","B.COM",IF((MID(E1816,5,2))="19","ETE",IF((MID(E1816,5,2))="20","CS",IF((MID(E1816,5,2))="21","MA-ENG(P)",IF((MID(E1816,5,2))="22","MA-ENG(F)",IF((MID(E1816,5,2))="23","TE",IF((MID(E1816,5,2))="24","JMC",IF((MID(E1816,5,2))="25","MS-CSE",IF((MID(E1816,5,2))="26","LLB(H)",IF((MID(E1816,5,2))="27","BRE",IF((MID(E1816,5,2))="28","MSS-JMC",IF((MID(E1816,5,2))="29","PHARMACY",IF((MID(E1816,5,2))="30","ESDM",IF((MID(E1816,5,2))="31","MS-ETE",IF((MID(E1816,5,2))="32","MS-TE",IF((MID(E1816,5,2))="33","EEE",IF((MID(E1816,5,2))="34","NFE",IF((MID(E1816,5,2))="35","SWE",IF((MID(E1816,5,2))="36","LLB(P)",IF((MID(E1816,5,2))="37","LLM(Pre)",IF((MID(E1816,5,2))="38","LLM(F)",IF((MID(E1816,5,2))="39","ICT",IF((MID(E1816,5,2))="40","MTCA",IF((MID(E1816,5,2))="41","MS-PH",IF((MID(E1816,5,2))="42","ARCH",IF((MID(E1816,5,2))="43","THM",IF((MID(E1816,5,2))="44","MS-SWE",IF((MID(E1816,5,2))="45","ENTRE",IF((MID(E1816,5,2))="46","M-PHARM",IF((MID(E1816,5,2))="47","CIVIL-ENG",0)))))))))))))))))))))))))))))))))))))</f>
        <v/>
      </c>
      <c r="G1816" s="90">
        <f>IF((LEFT(E1816,3))="063","Fall-2006",IF((LEFT(E1816,3))="071","Spring-2007",IF((LEFT(E1816,3))="072","Summer-2007",IF((LEFT(E1816,3))="073","Fall-2007",IF((LEFT(E1816,3))="081","Spring-2008",IF((LEFT(E1816,3))="082","Summer-2008",IF((LEFT(E1816,3))="083","Fall-2008",IF((LEFT(E1816,3))="091","Spring-2009",IF((LEFT(E1816,3))="092","Summer-2009",IF((LEFT(E1816,3))="093","Fall-2009",IF((LEFT(E1816,3))="101","Spring-2010",IF((LEFT(E1816,3))="102","Summer-2010",IF((LEFT(E1816,3))="103","Fall-2010",IF((LEFT(E1816,3))="111","Spring-2011",IF((LEFT(E1816,3))="112","Summer-2011",IF((LEFT(E1816,3))="113","Fall-2011",IF((LEFT(E1816,3))="121","Spring-2012",IF((LEFT(E1816,3))="122","Summer-2012",IF((LEFT(E1816,3))="123","Fall-2012",IF((LEFT(E1816,3))="131","Spring-2013",IF((LEFT(E1816,3))="132","Summer-2013",IF((LEFT(E1816,3))="133","Fall-2013",IF((LEFT(E1816,3))="141","Spring-2014",IF((LEFT(E1816,3))="142","Summer-2014",IF((LEFT(E1816,3))="143","Fall-2014",0)))))))))))))))))))))))))</f>
        <v/>
      </c>
      <c r="H1816" s="108" t="inlineStr">
        <is>
          <t>Fall-2015</t>
        </is>
      </c>
      <c r="I1816" s="108" t="inlineStr">
        <is>
          <t>Biometries.bd limited</t>
        </is>
      </c>
      <c r="J1816" s="108" t="inlineStr">
        <is>
          <t>System engineer</t>
        </is>
      </c>
      <c r="K1816" s="108" t="inlineStr">
        <is>
          <t>59/f west rajabazar, tejgaon, Dhaka-1215</t>
        </is>
      </c>
      <c r="L1816" s="108" t="inlineStr">
        <is>
          <t>Feni, chhagalnaiya</t>
        </is>
      </c>
      <c r="M1816" s="111" t="n">
        <v>1830020517</v>
      </c>
      <c r="N1816" s="108" t="inlineStr">
        <is>
          <t>mdnazrulislam70@gmail.com</t>
        </is>
      </c>
    </row>
    <row customHeight="1" ht="12.75" r="1817" s="161">
      <c r="A1817" s="84" t="n"/>
      <c r="B1817" s="85" t="n">
        <v>1820</v>
      </c>
      <c r="C1817" s="106" t="n"/>
      <c r="D1817" s="96" t="inlineStr">
        <is>
          <t>Md. Omar Faruk</t>
        </is>
      </c>
      <c r="E1817" s="112" t="inlineStr">
        <is>
          <t>101-19-1190</t>
        </is>
      </c>
      <c r="F1817" s="49">
        <f>IF((MID(E1817,5,2))="10","ENG",IF((MID(E1817,5,2))="11","BBA",IF((MID(E1817,5,2))="12","MBA(E)",IF((MID(E1817,5,2))="14","MBA",IF((MID(E1817,5,2))="15","CSE",IF((MID(E1817,5,2))="16","CIS",IF((MID(E1817,5,2))="17","MS-MIS",IF((MID(E1817,5,2))="18","B.COM",IF((MID(E1817,5,2))="19","ETE",IF((MID(E1817,5,2))="20","CS",IF((MID(E1817,5,2))="21","MA-ENG(P)",IF((MID(E1817,5,2))="22","MA-ENG(F)",IF((MID(E1817,5,2))="23","TE",IF((MID(E1817,5,2))="24","JMC",IF((MID(E1817,5,2))="25","MS-CSE",IF((MID(E1817,5,2))="26","LLB(H)",IF((MID(E1817,5,2))="27","BRE",IF((MID(E1817,5,2))="28","MSS-JMC",IF((MID(E1817,5,2))="29","PHARMACY",IF((MID(E1817,5,2))="30","ESDM",IF((MID(E1817,5,2))="31","MS-ETE",IF((MID(E1817,5,2))="32","MS-TE",IF((MID(E1817,5,2))="33","EEE",IF((MID(E1817,5,2))="34","NFE",IF((MID(E1817,5,2))="35","SWE",IF((MID(E1817,5,2))="36","LLB(P)",IF((MID(E1817,5,2))="37","LLM(Pre)",IF((MID(E1817,5,2))="38","LLM(F)",IF((MID(E1817,5,2))="39","ICT",IF((MID(E1817,5,2))="40","MTCA",IF((MID(E1817,5,2))="41","MS-PH",IF((MID(E1817,5,2))="42","ARCH",IF((MID(E1817,5,2))="43","THM",IF((MID(E1817,5,2))="44","MS-SWE",IF((MID(E1817,5,2))="45","ENTRE",IF((MID(E1817,5,2))="46","M-PHARM",IF((MID(E1817,5,2))="47","CIVIL-ENG",0)))))))))))))))))))))))))))))))))))))</f>
        <v/>
      </c>
      <c r="G1817" s="90">
        <f>IF((LEFT(E1817,3))="063","Fall-2006",IF((LEFT(E1817,3))="071","Spring-2007",IF((LEFT(E1817,3))="072","Summer-2007",IF((LEFT(E1817,3))="073","Fall-2007",IF((LEFT(E1817,3))="081","Spring-2008",IF((LEFT(E1817,3))="082","Summer-2008",IF((LEFT(E1817,3))="083","Fall-2008",IF((LEFT(E1817,3))="091","Spring-2009",IF((LEFT(E1817,3))="092","Summer-2009",IF((LEFT(E1817,3))="093","Fall-2009",IF((LEFT(E1817,3))="101","Spring-2010",IF((LEFT(E1817,3))="102","Summer-2010",IF((LEFT(E1817,3))="103","Fall-2010",IF((LEFT(E1817,3))="111","Spring-2011",IF((LEFT(E1817,3))="112","Summer-2011",IF((LEFT(E1817,3))="113","Fall-2011",IF((LEFT(E1817,3))="121","Spring-2012",IF((LEFT(E1817,3))="122","Summer-2012",IF((LEFT(E1817,3))="123","Fall-2012",IF((LEFT(E1817,3))="131","Spring-2013",IF((LEFT(E1817,3))="132","Summer-2013",IF((LEFT(E1817,3))="133","Fall-2013",IF((LEFT(E1817,3))="141","Spring-2014",IF((LEFT(E1817,3))="142","Summer-2014",IF((LEFT(E1817,3))="143","Fall-2014",0)))))))))))))))))))))))))</f>
        <v/>
      </c>
      <c r="H1817" s="108" t="inlineStr">
        <is>
          <t>Fall-2014</t>
        </is>
      </c>
      <c r="I1817" s="108" t="inlineStr">
        <is>
          <t>Fareast Textile 8 clothing</t>
        </is>
      </c>
      <c r="J1817" s="108" t="inlineStr">
        <is>
          <t>sr. Executive-IT</t>
        </is>
      </c>
      <c r="K1817" s="108" t="inlineStr">
        <is>
          <t>71/A Sukrabad Dhanmondi, Dhaka</t>
        </is>
      </c>
      <c r="L1817" s="108" t="inlineStr">
        <is>
          <t>Vill-Chaulkchublia, thana-Ullapara, Dis-Sirajgong</t>
        </is>
      </c>
      <c r="M1817" s="111" t="n">
        <v>1685415404</v>
      </c>
      <c r="N1817" s="108" t="inlineStr">
        <is>
          <t>omar21ete@gmail.com</t>
        </is>
      </c>
    </row>
    <row customHeight="1" ht="12.75" r="1818" s="161">
      <c r="A1818" s="84" t="n"/>
      <c r="B1818" s="85" t="n">
        <v>1821</v>
      </c>
      <c r="C1818" s="106" t="n"/>
      <c r="D1818" s="96" t="inlineStr">
        <is>
          <t>Md. Faruk Biswas</t>
        </is>
      </c>
      <c r="E1818" s="112" t="inlineStr">
        <is>
          <t>112-33-575</t>
        </is>
      </c>
      <c r="F1818" s="49">
        <f>IF((MID(E1818,5,2))="10","ENG",IF((MID(E1818,5,2))="11","BBA",IF((MID(E1818,5,2))="12","MBA(E)",IF((MID(E1818,5,2))="14","MBA",IF((MID(E1818,5,2))="15","CSE",IF((MID(E1818,5,2))="16","CIS",IF((MID(E1818,5,2))="17","MS-MIS",IF((MID(E1818,5,2))="18","B.COM",IF((MID(E1818,5,2))="19","ETE",IF((MID(E1818,5,2))="20","CS",IF((MID(E1818,5,2))="21","MA-ENG(P)",IF((MID(E1818,5,2))="22","MA-ENG(F)",IF((MID(E1818,5,2))="23","TE",IF((MID(E1818,5,2))="24","JMC",IF((MID(E1818,5,2))="25","MS-CSE",IF((MID(E1818,5,2))="26","LLB(H)",IF((MID(E1818,5,2))="27","BRE",IF((MID(E1818,5,2))="28","MSS-JMC",IF((MID(E1818,5,2))="29","PHARMACY",IF((MID(E1818,5,2))="30","ESDM",IF((MID(E1818,5,2))="31","MS-ETE",IF((MID(E1818,5,2))="32","MS-TE",IF((MID(E1818,5,2))="33","EEE",IF((MID(E1818,5,2))="34","NFE",IF((MID(E1818,5,2))="35","SWE",IF((MID(E1818,5,2))="36","LLB(P)",IF((MID(E1818,5,2))="37","LLM(Pre)",IF((MID(E1818,5,2))="38","LLM(F)",IF((MID(E1818,5,2))="39","ICT",IF((MID(E1818,5,2))="40","MTCA",IF((MID(E1818,5,2))="41","MS-PH",IF((MID(E1818,5,2))="42","ARCH",IF((MID(E1818,5,2))="43","THM",IF((MID(E1818,5,2))="44","MS-SWE",IF((MID(E1818,5,2))="45","ENTRE",IF((MID(E1818,5,2))="46","M-PHARM",IF((MID(E1818,5,2))="47","CIVIL-ENG",0)))))))))))))))))))))))))))))))))))))</f>
        <v/>
      </c>
      <c r="G1818" s="90">
        <f>IF((LEFT(E1818,3))="063","Fall-2006",IF((LEFT(E1818,3))="071","Spring-2007",IF((LEFT(E1818,3))="072","Summer-2007",IF((LEFT(E1818,3))="073","Fall-2007",IF((LEFT(E1818,3))="081","Spring-2008",IF((LEFT(E1818,3))="082","Summer-2008",IF((LEFT(E1818,3))="083","Fall-2008",IF((LEFT(E1818,3))="091","Spring-2009",IF((LEFT(E1818,3))="092","Summer-2009",IF((LEFT(E1818,3))="093","Fall-2009",IF((LEFT(E1818,3))="101","Spring-2010",IF((LEFT(E1818,3))="102","Summer-2010",IF((LEFT(E1818,3))="103","Fall-2010",IF((LEFT(E1818,3))="111","Spring-2011",IF((LEFT(E1818,3))="112","Summer-2011",IF((LEFT(E1818,3))="113","Fall-2011",IF((LEFT(E1818,3))="121","Spring-2012",IF((LEFT(E1818,3))="122","Summer-2012",IF((LEFT(E1818,3))="123","Fall-2012",IF((LEFT(E1818,3))="131","Spring-2013",IF((LEFT(E1818,3))="132","Summer-2013",IF((LEFT(E1818,3))="133","Fall-2013",IF((LEFT(E1818,3))="141","Spring-2014",IF((LEFT(E1818,3))="142","Summer-2014",IF((LEFT(E1818,3))="143","Fall-2014",0)))))))))))))))))))))))))</f>
        <v/>
      </c>
      <c r="H1818" s="108" t="inlineStr">
        <is>
          <t>Spring-2015</t>
        </is>
      </c>
      <c r="I1818" s="108" t="inlineStr">
        <is>
          <t>-</t>
        </is>
      </c>
      <c r="J1818" s="108" t="inlineStr">
        <is>
          <t>-</t>
        </is>
      </c>
      <c r="K1818" s="108" t="inlineStr">
        <is>
          <t>3/4/4B Lalkuti 1st Colony</t>
        </is>
      </c>
      <c r="L1818" s="108" t="inlineStr">
        <is>
          <t>Vill-Shukdedpur, Thana-tala, Dis-satkhira</t>
        </is>
      </c>
      <c r="M1818" s="111" t="n">
        <v>1715671059</v>
      </c>
      <c r="N1818" s="108" t="inlineStr">
        <is>
          <t>faruk151989@gmail.com</t>
        </is>
      </c>
    </row>
    <row customHeight="1" ht="12.75" r="1819" s="161">
      <c r="A1819" s="84" t="n"/>
      <c r="B1819" s="85" t="n">
        <v>1822</v>
      </c>
      <c r="C1819" s="106" t="n"/>
      <c r="D1819" s="96" t="inlineStr">
        <is>
          <t>Barun Chandra Mazumder</t>
        </is>
      </c>
      <c r="E1819" s="112" t="inlineStr">
        <is>
          <t>122-33-1016</t>
        </is>
      </c>
      <c r="F1819" s="49">
        <f>IF((MID(E1819,5,2))="10","ENG",IF((MID(E1819,5,2))="11","BBA",IF((MID(E1819,5,2))="12","MBA(E)",IF((MID(E1819,5,2))="14","MBA",IF((MID(E1819,5,2))="15","CSE",IF((MID(E1819,5,2))="16","CIS",IF((MID(E1819,5,2))="17","MS-MIS",IF((MID(E1819,5,2))="18","B.COM",IF((MID(E1819,5,2))="19","ETE",IF((MID(E1819,5,2))="20","CS",IF((MID(E1819,5,2))="21","MA-ENG(P)",IF((MID(E1819,5,2))="22","MA-ENG(F)",IF((MID(E1819,5,2))="23","TE",IF((MID(E1819,5,2))="24","JMC",IF((MID(E1819,5,2))="25","MS-CSE",IF((MID(E1819,5,2))="26","LLB(H)",IF((MID(E1819,5,2))="27","BRE",IF((MID(E1819,5,2))="28","MSS-JMC",IF((MID(E1819,5,2))="29","PHARMACY",IF((MID(E1819,5,2))="30","ESDM",IF((MID(E1819,5,2))="31","MS-ETE",IF((MID(E1819,5,2))="32","MS-TE",IF((MID(E1819,5,2))="33","EEE",IF((MID(E1819,5,2))="34","NFE",IF((MID(E1819,5,2))="35","SWE",IF((MID(E1819,5,2))="36","LLB(P)",IF((MID(E1819,5,2))="37","LLM(Pre)",IF((MID(E1819,5,2))="38","LLM(F)",IF((MID(E1819,5,2))="39","ICT",IF((MID(E1819,5,2))="40","MTCA",IF((MID(E1819,5,2))="41","MS-PH",IF((MID(E1819,5,2))="42","ARCH",IF((MID(E1819,5,2))="43","THM",IF((MID(E1819,5,2))="44","MS-SWE",IF((MID(E1819,5,2))="45","ENTRE",IF((MID(E1819,5,2))="46","M-PHARM",IF((MID(E1819,5,2))="47","CIVIL-ENG",0)))))))))))))))))))))))))))))))))))))</f>
        <v/>
      </c>
      <c r="G1819" s="90">
        <f>IF((LEFT(E1819,3))="063","Fall-2006",IF((LEFT(E1819,3))="071","Spring-2007",IF((LEFT(E1819,3))="072","Summer-2007",IF((LEFT(E1819,3))="073","Fall-2007",IF((LEFT(E1819,3))="081","Spring-2008",IF((LEFT(E1819,3))="082","Summer-2008",IF((LEFT(E1819,3))="083","Fall-2008",IF((LEFT(E1819,3))="091","Spring-2009",IF((LEFT(E1819,3))="092","Summer-2009",IF((LEFT(E1819,3))="093","Fall-2009",IF((LEFT(E1819,3))="101","Spring-2010",IF((LEFT(E1819,3))="102","Summer-2010",IF((LEFT(E1819,3))="103","Fall-2010",IF((LEFT(E1819,3))="111","Spring-2011",IF((LEFT(E1819,3))="112","Summer-2011",IF((LEFT(E1819,3))="113","Fall-2011",IF((LEFT(E1819,3))="121","Spring-2012",IF((LEFT(E1819,3))="122","Summer-2012",IF((LEFT(E1819,3))="123","Fall-2012",IF((LEFT(E1819,3))="131","Spring-2013",IF((LEFT(E1819,3))="132","Summer-2013",IF((LEFT(E1819,3))="133","Fall-2013",IF((LEFT(E1819,3))="141","Spring-2014",IF((LEFT(E1819,3))="142","Summer-2014",IF((LEFT(E1819,3))="143","Fall-2014",0)))))))))))))))))))))))))</f>
        <v/>
      </c>
      <c r="H1819" s="108" t="inlineStr">
        <is>
          <t>Summer2015</t>
        </is>
      </c>
      <c r="I1819" s="108" t="inlineStr">
        <is>
          <t>Maijdee Technical School and College</t>
        </is>
      </c>
      <c r="J1819" s="108" t="inlineStr">
        <is>
          <t>Junior Instructor</t>
        </is>
      </c>
      <c r="K1819" s="108" t="inlineStr">
        <is>
          <t>Jugandro Doctor Bari, Vill-Dharmapur, Pos-Dana Miar Bazar, Thana-Sadar, Dis-Noakhali</t>
        </is>
      </c>
      <c r="L1819" s="108" t="inlineStr">
        <is>
          <t>-</t>
        </is>
      </c>
      <c r="M1819" s="111" t="n">
        <v>1727302644</v>
      </c>
      <c r="N1819" s="108" t="inlineStr">
        <is>
          <t>engineer.barun@gmail.com</t>
        </is>
      </c>
    </row>
    <row customHeight="1" ht="12.75" r="1820" s="161">
      <c r="A1820" s="84" t="n"/>
      <c r="B1820" s="85" t="n">
        <v>1823</v>
      </c>
      <c r="C1820" s="106" t="n"/>
      <c r="D1820" s="112" t="inlineStr">
        <is>
          <t xml:space="preserve">Md. Niaj Murshed Raju  
</t>
        </is>
      </c>
      <c r="E1820" s="112" t="inlineStr">
        <is>
          <t>103-26-098</t>
        </is>
      </c>
      <c r="F1820" s="49">
        <f>IF((MID(E1820,5,2))="10","ENG",IF((MID(E1820,5,2))="11","BBA",IF((MID(E1820,5,2))="12","MBA(E)",IF((MID(E1820,5,2))="14","MBA",IF((MID(E1820,5,2))="15","CSE",IF((MID(E1820,5,2))="16","CIS",IF((MID(E1820,5,2))="17","MS-MIS",IF((MID(E1820,5,2))="18","B.COM",IF((MID(E1820,5,2))="19","ETE",IF((MID(E1820,5,2))="20","CS",IF((MID(E1820,5,2))="21","MA-ENG(P)",IF((MID(E1820,5,2))="22","MA-ENG(F)",IF((MID(E1820,5,2))="23","TE",IF((MID(E1820,5,2))="24","JMC",IF((MID(E1820,5,2))="25","MS-CSE",IF((MID(E1820,5,2))="26","LLB(H)",IF((MID(E1820,5,2))="27","BRE",IF((MID(E1820,5,2))="28","MSS-JMC",IF((MID(E1820,5,2))="29","PHARMACY",IF((MID(E1820,5,2))="30","ESDM",IF((MID(E1820,5,2))="31","MS-ETE",IF((MID(E1820,5,2))="32","MS-TE",IF((MID(E1820,5,2))="33","EEE",IF((MID(E1820,5,2))="34","NFE",IF((MID(E1820,5,2))="35","SWE",IF((MID(E1820,5,2))="36","LLB(P)",IF((MID(E1820,5,2))="37","LLM(Pre)",IF((MID(E1820,5,2))="38","LLM(F)",IF((MID(E1820,5,2))="39","ICT",IF((MID(E1820,5,2))="40","MTCA",IF((MID(E1820,5,2))="41","MS-PH",IF((MID(E1820,5,2))="42","ARCH",IF((MID(E1820,5,2))="43","THM",IF((MID(E1820,5,2))="44","MS-SWE",IF((MID(E1820,5,2))="45","ENTRE",IF((MID(E1820,5,2))="46","M-PHARM",IF((MID(E1820,5,2))="47","CIVIL-ENG",0)))))))))))))))))))))))))))))))))))))</f>
        <v/>
      </c>
      <c r="G1820" s="90">
        <f>IF((LEFT(E1820,3))="063","Fall-2006",IF((LEFT(E1820,3))="071","Spring-2007",IF((LEFT(E1820,3))="072","Summer-2007",IF((LEFT(E1820,3))="073","Fall-2007",IF((LEFT(E1820,3))="081","Spring-2008",IF((LEFT(E1820,3))="082","Summer-2008",IF((LEFT(E1820,3))="083","Fall-2008",IF((LEFT(E1820,3))="091","Spring-2009",IF((LEFT(E1820,3))="092","Summer-2009",IF((LEFT(E1820,3))="093","Fall-2009",IF((LEFT(E1820,3))="101","Spring-2010",IF((LEFT(E1820,3))="102","Summer-2010",IF((LEFT(E1820,3))="103","Fall-2010",IF((LEFT(E1820,3))="111","Spring-2011",IF((LEFT(E1820,3))="112","Summer-2011",IF((LEFT(E1820,3))="113","Fall-2011",IF((LEFT(E1820,3))="121","Spring-2012",IF((LEFT(E1820,3))="122","Summer-2012",IF((LEFT(E1820,3))="123","Fall-2012",IF((LEFT(E1820,3))="131","Spring-2013",IF((LEFT(E1820,3))="132","Summer-2013",IF((LEFT(E1820,3))="133","Fall-2013",IF((LEFT(E1820,3))="141","Spring-2014",IF((LEFT(E1820,3))="142","Summer-2014",IF((LEFT(E1820,3))="143","Fall-2014",0)))))))))))))))))))))))))</f>
        <v/>
      </c>
      <c r="H1820" s="108" t="inlineStr">
        <is>
          <t>Summer-2015</t>
        </is>
      </c>
      <c r="I1820" s="108" t="inlineStr">
        <is>
          <t>-</t>
        </is>
      </c>
      <c r="J1820" s="108" t="inlineStr">
        <is>
          <t>-</t>
        </is>
      </c>
      <c r="K1820" s="108" t="inlineStr">
        <is>
          <t>Hot-No-2/ Hou No-9, kaderabad, housim, Mohammadpur, Dhaka-1207</t>
        </is>
      </c>
      <c r="L1820" s="108" t="inlineStr">
        <is>
          <t>A 7/5 Badc road.</t>
        </is>
      </c>
      <c r="M1820" s="111" t="n">
        <v>1717683098</v>
      </c>
      <c r="N1820" t="inlineStr">
        <is>
          <t>niaj98diu.edu.bd</t>
        </is>
      </c>
    </row>
    <row customHeight="1" ht="12.75" r="1821" s="161">
      <c r="A1821" s="84" t="n"/>
      <c r="B1821" s="85" t="n">
        <v>1824</v>
      </c>
      <c r="C1821" s="106" t="n"/>
      <c r="D1821" s="96" t="inlineStr">
        <is>
          <t>Sabiha Kamal</t>
        </is>
      </c>
      <c r="E1821" s="112" t="inlineStr">
        <is>
          <t>111-29-307</t>
        </is>
      </c>
      <c r="F1821" s="49">
        <f>IF((MID(E1821,5,2))="10","ENG",IF((MID(E1821,5,2))="11","BBA",IF((MID(E1821,5,2))="12","MBA(E)",IF((MID(E1821,5,2))="14","MBA",IF((MID(E1821,5,2))="15","CSE",IF((MID(E1821,5,2))="16","CIS",IF((MID(E1821,5,2))="17","MS-MIS",IF((MID(E1821,5,2))="18","B.COM",IF((MID(E1821,5,2))="19","ETE",IF((MID(E1821,5,2))="20","CS",IF((MID(E1821,5,2))="21","MA-ENG(P)",IF((MID(E1821,5,2))="22","MA-ENG(F)",IF((MID(E1821,5,2))="23","TE",IF((MID(E1821,5,2))="24","JMC",IF((MID(E1821,5,2))="25","MS-CSE",IF((MID(E1821,5,2))="26","LLB(H)",IF((MID(E1821,5,2))="27","BRE",IF((MID(E1821,5,2))="28","MSS-JMC",IF((MID(E1821,5,2))="29","PHARMACY",IF((MID(E1821,5,2))="30","ESDM",IF((MID(E1821,5,2))="31","MS-ETE",IF((MID(E1821,5,2))="32","MS-TE",IF((MID(E1821,5,2))="33","EEE",IF((MID(E1821,5,2))="34","NFE",IF((MID(E1821,5,2))="35","SWE",IF((MID(E1821,5,2))="36","LLB(P)",IF((MID(E1821,5,2))="37","LLM(Pre)",IF((MID(E1821,5,2))="38","LLM(F)",IF((MID(E1821,5,2))="39","ICT",IF((MID(E1821,5,2))="40","MTCA",IF((MID(E1821,5,2))="41","MS-PH",IF((MID(E1821,5,2))="42","ARCH",IF((MID(E1821,5,2))="43","THM",IF((MID(E1821,5,2))="44","MS-SWE",IF((MID(E1821,5,2))="45","ENTRE",IF((MID(E1821,5,2))="46","M-PHARM",IF((MID(E1821,5,2))="47","CIVIL-ENG",0)))))))))))))))))))))))))))))))))))))</f>
        <v/>
      </c>
      <c r="G1821" s="90">
        <f>IF((LEFT(E1821,3))="063","Fall-2006",IF((LEFT(E1821,3))="071","Spring-2007",IF((LEFT(E1821,3))="072","Summer-2007",IF((LEFT(E1821,3))="073","Fall-2007",IF((LEFT(E1821,3))="081","Spring-2008",IF((LEFT(E1821,3))="082","Summer-2008",IF((LEFT(E1821,3))="083","Fall-2008",IF((LEFT(E1821,3))="091","Spring-2009",IF((LEFT(E1821,3))="092","Summer-2009",IF((LEFT(E1821,3))="093","Fall-2009",IF((LEFT(E1821,3))="101","Spring-2010",IF((LEFT(E1821,3))="102","Summer-2010",IF((LEFT(E1821,3))="103","Fall-2010",IF((LEFT(E1821,3))="111","Spring-2011",IF((LEFT(E1821,3))="112","Summer-2011",IF((LEFT(E1821,3))="113","Fall-2011",IF((LEFT(E1821,3))="121","Spring-2012",IF((LEFT(E1821,3))="122","Summer-2012",IF((LEFT(E1821,3))="123","Fall-2012",IF((LEFT(E1821,3))="131","Spring-2013",IF((LEFT(E1821,3))="132","Summer-2013",IF((LEFT(E1821,3))="133","Fall-2013",IF((LEFT(E1821,3))="141","Spring-2014",IF((LEFT(E1821,3))="142","Summer-2014",IF((LEFT(E1821,3))="143","Fall-2014",0)))))))))))))))))))))))))</f>
        <v/>
      </c>
      <c r="H1821" s="108" t="inlineStr">
        <is>
          <t>Fall-2015</t>
        </is>
      </c>
      <c r="I1821" s="108" t="inlineStr">
        <is>
          <t xml:space="preserve">Daffodil International University </t>
        </is>
      </c>
      <c r="J1821" s="108" t="inlineStr">
        <is>
          <t>Research Associate, Department of Pharmacy</t>
        </is>
      </c>
      <c r="K1821" s="108" t="inlineStr">
        <is>
          <t>71/A, Sukrabad, Dhaka</t>
        </is>
      </c>
      <c r="L1821" s="108" t="inlineStr">
        <is>
          <t>408, West Medda, Bramanbaria</t>
        </is>
      </c>
      <c r="M1821" s="111" t="n">
        <v>1681164547</v>
      </c>
      <c r="N1821" s="108" t="inlineStr">
        <is>
          <t>urmisabiha15@gmail.com</t>
        </is>
      </c>
    </row>
    <row customHeight="1" ht="12.75" r="1822" s="161">
      <c r="A1822" s="84" t="n"/>
      <c r="B1822" s="85" t="n">
        <v>1825</v>
      </c>
      <c r="C1822" s="106" t="n"/>
      <c r="D1822" s="98" t="inlineStr">
        <is>
          <t>Md. Tansir Ahmed</t>
        </is>
      </c>
      <c r="E1822" s="112" t="inlineStr">
        <is>
          <t>111-29-311</t>
        </is>
      </c>
      <c r="F1822" s="49">
        <f>IF((MID(E1822,5,2))="10","ENG",IF((MID(E1822,5,2))="11","BBA",IF((MID(E1822,5,2))="12","MBA(E)",IF((MID(E1822,5,2))="14","MBA",IF((MID(E1822,5,2))="15","CSE",IF((MID(E1822,5,2))="16","CIS",IF((MID(E1822,5,2))="17","MS-MIS",IF((MID(E1822,5,2))="18","B.COM",IF((MID(E1822,5,2))="19","ETE",IF((MID(E1822,5,2))="20","CS",IF((MID(E1822,5,2))="21","MA-ENG(P)",IF((MID(E1822,5,2))="22","MA-ENG(F)",IF((MID(E1822,5,2))="23","TE",IF((MID(E1822,5,2))="24","JMC",IF((MID(E1822,5,2))="25","MS-CSE",IF((MID(E1822,5,2))="26","LLB(H)",IF((MID(E1822,5,2))="27","BRE",IF((MID(E1822,5,2))="28","MSS-JMC",IF((MID(E1822,5,2))="29","PHARMACY",IF((MID(E1822,5,2))="30","ESDM",IF((MID(E1822,5,2))="31","MS-ETE",IF((MID(E1822,5,2))="32","MS-TE",IF((MID(E1822,5,2))="33","EEE",IF((MID(E1822,5,2))="34","NFE",IF((MID(E1822,5,2))="35","SWE",IF((MID(E1822,5,2))="36","LLB(P)",IF((MID(E1822,5,2))="37","LLM(Pre)",IF((MID(E1822,5,2))="38","LLM(F)",IF((MID(E1822,5,2))="39","ICT",IF((MID(E1822,5,2))="40","MTCA",IF((MID(E1822,5,2))="41","MS-PH",IF((MID(E1822,5,2))="42","ARCH",IF((MID(E1822,5,2))="43","THM",IF((MID(E1822,5,2))="44","MS-SWE",IF((MID(E1822,5,2))="45","ENTRE",IF((MID(E1822,5,2))="46","M-PHARM",IF((MID(E1822,5,2))="47","CIVIL-ENG",0)))))))))))))))))))))))))))))))))))))</f>
        <v/>
      </c>
      <c r="G1822" s="90">
        <f>IF((LEFT(E1822,3))="063","Fall-2006",IF((LEFT(E1822,3))="071","Spring-2007",IF((LEFT(E1822,3))="072","Summer-2007",IF((LEFT(E1822,3))="073","Fall-2007",IF((LEFT(E1822,3))="081","Spring-2008",IF((LEFT(E1822,3))="082","Summer-2008",IF((LEFT(E1822,3))="083","Fall-2008",IF((LEFT(E1822,3))="091","Spring-2009",IF((LEFT(E1822,3))="092","Summer-2009",IF((LEFT(E1822,3))="093","Fall-2009",IF((LEFT(E1822,3))="101","Spring-2010",IF((LEFT(E1822,3))="102","Summer-2010",IF((LEFT(E1822,3))="103","Fall-2010",IF((LEFT(E1822,3))="111","Spring-2011",IF((LEFT(E1822,3))="112","Summer-2011",IF((LEFT(E1822,3))="113","Fall-2011",IF((LEFT(E1822,3))="121","Spring-2012",IF((LEFT(E1822,3))="122","Summer-2012",IF((LEFT(E1822,3))="123","Fall-2012",IF((LEFT(E1822,3))="131","Spring-2013",IF((LEFT(E1822,3))="132","Summer-2013",IF((LEFT(E1822,3))="133","Fall-2013",IF((LEFT(E1822,3))="141","Spring-2014",IF((LEFT(E1822,3))="142","Summer-2014",IF((LEFT(E1822,3))="143","Fall-2014",0)))))))))))))))))))))))))</f>
        <v/>
      </c>
      <c r="H1822" s="108" t="inlineStr">
        <is>
          <t>Fall-2015</t>
        </is>
      </c>
      <c r="I1822" s="108" t="inlineStr">
        <is>
          <t>University of Bangladesh</t>
        </is>
      </c>
      <c r="J1822" s="108" t="inlineStr">
        <is>
          <t>M. Pharm student, state</t>
        </is>
      </c>
      <c r="K1822" s="108" t="inlineStr">
        <is>
          <t>81, East Razabazar, Tejgaon, Dhaka</t>
        </is>
      </c>
      <c r="L1822" s="108" t="inlineStr">
        <is>
          <t>215, Brown Compound, Barisal</t>
        </is>
      </c>
      <c r="M1822" s="111" t="n">
        <v>1627633066</v>
      </c>
      <c r="N1822" s="55" t="inlineStr">
        <is>
          <t>tansir29-311@diu.edu.bd</t>
        </is>
      </c>
    </row>
    <row customHeight="1" ht="12.75" r="1823" s="161">
      <c r="A1823" s="84" t="n"/>
      <c r="B1823" s="85" t="n">
        <v>1826</v>
      </c>
      <c r="C1823" s="106" t="n"/>
      <c r="D1823" s="98" t="inlineStr">
        <is>
          <t>Md. Reyad Hossain</t>
        </is>
      </c>
      <c r="E1823" s="112" t="inlineStr">
        <is>
          <t>141-14-1432</t>
        </is>
      </c>
      <c r="F1823" s="49">
        <f>IF((MID(E1823,5,2))="10","ENG",IF((MID(E1823,5,2))="11","BBA",IF((MID(E1823,5,2))="12","MBA(E)",IF((MID(E1823,5,2))="14","MBA",IF((MID(E1823,5,2))="15","CSE",IF((MID(E1823,5,2))="16","CIS",IF((MID(E1823,5,2))="17","MS-MIS",IF((MID(E1823,5,2))="18","B.COM",IF((MID(E1823,5,2))="19","ETE",IF((MID(E1823,5,2))="20","CS",IF((MID(E1823,5,2))="21","MA-ENG(P)",IF((MID(E1823,5,2))="22","MA-ENG(F)",IF((MID(E1823,5,2))="23","TE",IF((MID(E1823,5,2))="24","JMC",IF((MID(E1823,5,2))="25","MS-CSE",IF((MID(E1823,5,2))="26","LLB(H)",IF((MID(E1823,5,2))="27","BRE",IF((MID(E1823,5,2))="28","MSS-JMC",IF((MID(E1823,5,2))="29","PHARMACY",IF((MID(E1823,5,2))="30","ESDM",IF((MID(E1823,5,2))="31","MS-ETE",IF((MID(E1823,5,2))="32","MS-TE",IF((MID(E1823,5,2))="33","EEE",IF((MID(E1823,5,2))="34","NFE",IF((MID(E1823,5,2))="35","SWE",IF((MID(E1823,5,2))="36","LLB(P)",IF((MID(E1823,5,2))="37","LLM(Pre)",IF((MID(E1823,5,2))="38","LLM(F)",IF((MID(E1823,5,2))="39","ICT",IF((MID(E1823,5,2))="40","MTCA",IF((MID(E1823,5,2))="41","MS-PH",IF((MID(E1823,5,2))="42","ARCH",IF((MID(E1823,5,2))="43","THM",IF((MID(E1823,5,2))="44","MS-SWE",IF((MID(E1823,5,2))="45","ENTRE",IF((MID(E1823,5,2))="46","M-PHARM",IF((MID(E1823,5,2))="47","CIVIL-ENG",0)))))))))))))))))))))))))))))))))))))</f>
        <v/>
      </c>
      <c r="G1823" s="90">
        <f>IF((LEFT(E1823,3))="063","Fall-2006",IF((LEFT(E1823,3))="071","Spring-2007",IF((LEFT(E1823,3))="072","Summer-2007",IF((LEFT(E1823,3))="073","Fall-2007",IF((LEFT(E1823,3))="081","Spring-2008",IF((LEFT(E1823,3))="082","Summer-2008",IF((LEFT(E1823,3))="083","Fall-2008",IF((LEFT(E1823,3))="091","Spring-2009",IF((LEFT(E1823,3))="092","Summer-2009",IF((LEFT(E1823,3))="093","Fall-2009",IF((LEFT(E1823,3))="101","Spring-2010",IF((LEFT(E1823,3))="102","Summer-2010",IF((LEFT(E1823,3))="103","Fall-2010",IF((LEFT(E1823,3))="111","Spring-2011",IF((LEFT(E1823,3))="112","Summer-2011",IF((LEFT(E1823,3))="113","Fall-2011",IF((LEFT(E1823,3))="121","Spring-2012",IF((LEFT(E1823,3))="122","Summer-2012",IF((LEFT(E1823,3))="123","Fall-2012",IF((LEFT(E1823,3))="131","Spring-2013",IF((LEFT(E1823,3))="132","Summer-2013",IF((LEFT(E1823,3))="133","Fall-2013",IF((LEFT(E1823,3))="141","Spring-2014",IF((LEFT(E1823,3))="142","Summer-2014",IF((LEFT(E1823,3))="143","Fall-2014",0)))))))))))))))))))))))))</f>
        <v/>
      </c>
      <c r="H1823" s="108" t="inlineStr">
        <is>
          <t>Spring-2015</t>
        </is>
      </c>
      <c r="I1823" s="108" t="inlineStr">
        <is>
          <t>Middle Monipur-2, Dhaka-1216</t>
        </is>
      </c>
      <c r="J1823" s="108" t="inlineStr">
        <is>
          <t>Authentic Shpping, CEO</t>
        </is>
      </c>
      <c r="K1823" s="108" t="inlineStr">
        <is>
          <t>House:873, Ghomoti Villa, Middle Mirpur, Mirpur-2, Dhaka-1216</t>
        </is>
      </c>
      <c r="L1823" s="108" t="inlineStr">
        <is>
          <t>-</t>
        </is>
      </c>
      <c r="M1823" s="111" t="n">
        <v>1911412999</v>
      </c>
      <c r="N1823" s="108" t="inlineStr">
        <is>
          <t>reyadhossain7@gmail.com</t>
        </is>
      </c>
    </row>
    <row customHeight="1" ht="12.75" r="1824" s="161">
      <c r="A1824" s="84" t="n"/>
      <c r="B1824" s="85" t="n">
        <v>1827</v>
      </c>
      <c r="C1824" s="106" t="n"/>
      <c r="D1824" s="98" t="inlineStr">
        <is>
          <t xml:space="preserve">Muhammad Galib Khan  </t>
        </is>
      </c>
      <c r="E1824" s="112" t="inlineStr">
        <is>
          <t>141-36-036</t>
        </is>
      </c>
      <c r="F1824" s="49">
        <f>IF((MID(E1824,5,2))="10","ENG",IF((MID(E1824,5,2))="11","BBA",IF((MID(E1824,5,2))="12","MBA(E)",IF((MID(E1824,5,2))="14","MBA",IF((MID(E1824,5,2))="15","CSE",IF((MID(E1824,5,2))="16","CIS",IF((MID(E1824,5,2))="17","MS-MIS",IF((MID(E1824,5,2))="18","B.COM",IF((MID(E1824,5,2))="19","ETE",IF((MID(E1824,5,2))="20","CS",IF((MID(E1824,5,2))="21","MA-ENG(P)",IF((MID(E1824,5,2))="22","MA-ENG(F)",IF((MID(E1824,5,2))="23","TE",IF((MID(E1824,5,2))="24","JMC",IF((MID(E1824,5,2))="25","MS-CSE",IF((MID(E1824,5,2))="26","LLB(H)",IF((MID(E1824,5,2))="27","BRE",IF((MID(E1824,5,2))="28","MSS-JMC",IF((MID(E1824,5,2))="29","PHARMACY",IF((MID(E1824,5,2))="30","ESDM",IF((MID(E1824,5,2))="31","MS-ETE",IF((MID(E1824,5,2))="32","MS-TE",IF((MID(E1824,5,2))="33","EEE",IF((MID(E1824,5,2))="34","NFE",IF((MID(E1824,5,2))="35","SWE",IF((MID(E1824,5,2))="36","LLB(P)",IF((MID(E1824,5,2))="37","LLM(Pre)",IF((MID(E1824,5,2))="38","LLM(F)",IF((MID(E1824,5,2))="39","ICT",IF((MID(E1824,5,2))="40","MTCA",IF((MID(E1824,5,2))="41","MS-PH",IF((MID(E1824,5,2))="42","ARCH",IF((MID(E1824,5,2))="43","THM",IF((MID(E1824,5,2))="44","MS-SWE",IF((MID(E1824,5,2))="45","ENTRE",IF((MID(E1824,5,2))="46","M-PHARM",IF((MID(E1824,5,2))="47","CIVIL-ENG",0)))))))))))))))))))))))))))))))))))))</f>
        <v/>
      </c>
      <c r="G1824" s="90">
        <f>IF((LEFT(E1824,3))="063","Fall-2006",IF((LEFT(E1824,3))="071","Spring-2007",IF((LEFT(E1824,3))="072","Summer-2007",IF((LEFT(E1824,3))="073","Fall-2007",IF((LEFT(E1824,3))="081","Spring-2008",IF((LEFT(E1824,3))="082","Summer-2008",IF((LEFT(E1824,3))="083","Fall-2008",IF((LEFT(E1824,3))="091","Spring-2009",IF((LEFT(E1824,3))="092","Summer-2009",IF((LEFT(E1824,3))="093","Fall-2009",IF((LEFT(E1824,3))="101","Spring-2010",IF((LEFT(E1824,3))="102","Summer-2010",IF((LEFT(E1824,3))="103","Fall-2010",IF((LEFT(E1824,3))="111","Spring-2011",IF((LEFT(E1824,3))="112","Summer-2011",IF((LEFT(E1824,3))="113","Fall-2011",IF((LEFT(E1824,3))="121","Spring-2012",IF((LEFT(E1824,3))="122","Summer-2012",IF((LEFT(E1824,3))="123","Fall-2012",IF((LEFT(E1824,3))="131","Spring-2013",IF((LEFT(E1824,3))="132","Summer-2013",IF((LEFT(E1824,3))="133","Fall-2013",IF((LEFT(E1824,3))="141","Spring-2014",IF((LEFT(E1824,3))="142","Summer-2014",IF((LEFT(E1824,3))="143","Fall-2014",0)))))))))))))))))))))))))</f>
        <v/>
      </c>
      <c r="H1824" s="108" t="inlineStr">
        <is>
          <t>Summer-2015</t>
        </is>
      </c>
      <c r="I1824" s="108" t="inlineStr">
        <is>
          <t>Depertment of Co-operative of Bangladesh</t>
        </is>
      </c>
      <c r="J1824" s="108" t="inlineStr">
        <is>
          <t>Dis- Co-operative Officer</t>
        </is>
      </c>
      <c r="K1824" s="108" t="inlineStr">
        <is>
          <t>88/D, Azimpur Govt, Colony, Azimpur, Newmarket, Dhaka</t>
        </is>
      </c>
      <c r="L1824" s="108" t="inlineStr">
        <is>
          <t>88/D, Azimpur Govt, Colony, Azimpur, Newmarket, Dhaka</t>
        </is>
      </c>
      <c r="M1824" s="111" t="n">
        <v>1971107851</v>
      </c>
      <c r="N1824" s="108" t="inlineStr">
        <is>
          <t>galibalfa@yahoo.com</t>
        </is>
      </c>
    </row>
    <row customHeight="1" ht="12.75" r="1825" s="161">
      <c r="A1825" s="84" t="n"/>
      <c r="B1825" s="85" t="n">
        <v>1828</v>
      </c>
      <c r="C1825" s="106" t="n"/>
      <c r="D1825" s="98" t="inlineStr">
        <is>
          <t>S. M.Iqbal Rabbani</t>
        </is>
      </c>
      <c r="E1825" s="112" t="inlineStr">
        <is>
          <t>103-19-1262</t>
        </is>
      </c>
      <c r="F1825" s="49">
        <f>IF((MID(E1825,5,2))="10","ENG",IF((MID(E1825,5,2))="11","BBA",IF((MID(E1825,5,2))="12","MBA(E)",IF((MID(E1825,5,2))="14","MBA",IF((MID(E1825,5,2))="15","CSE",IF((MID(E1825,5,2))="16","CIS",IF((MID(E1825,5,2))="17","MS-MIS",IF((MID(E1825,5,2))="18","B.COM",IF((MID(E1825,5,2))="19","ETE",IF((MID(E1825,5,2))="20","CS",IF((MID(E1825,5,2))="21","MA-ENG(P)",IF((MID(E1825,5,2))="22","MA-ENG(F)",IF((MID(E1825,5,2))="23","TE",IF((MID(E1825,5,2))="24","JMC",IF((MID(E1825,5,2))="25","MS-CSE",IF((MID(E1825,5,2))="26","LLB(H)",IF((MID(E1825,5,2))="27","BRE",IF((MID(E1825,5,2))="28","MSS-JMC",IF((MID(E1825,5,2))="29","PHARMACY",IF((MID(E1825,5,2))="30","ESDM",IF((MID(E1825,5,2))="31","MS-ETE",IF((MID(E1825,5,2))="32","MS-TE",IF((MID(E1825,5,2))="33","EEE",IF((MID(E1825,5,2))="34","NFE",IF((MID(E1825,5,2))="35","SWE",IF((MID(E1825,5,2))="36","LLB(P)",IF((MID(E1825,5,2))="37","LLM(Pre)",IF((MID(E1825,5,2))="38","LLM(F)",IF((MID(E1825,5,2))="39","ICT",IF((MID(E1825,5,2))="40","MTCA",IF((MID(E1825,5,2))="41","MS-PH",IF((MID(E1825,5,2))="42","ARCH",IF((MID(E1825,5,2))="43","THM",IF((MID(E1825,5,2))="44","MS-SWE",IF((MID(E1825,5,2))="45","ENTRE",IF((MID(E1825,5,2))="46","M-PHARM",IF((MID(E1825,5,2))="47","CIVIL-ENG",0)))))))))))))))))))))))))))))))))))))</f>
        <v/>
      </c>
      <c r="G1825" s="90">
        <f>IF((LEFT(E1825,3))="063","Fall-2006",IF((LEFT(E1825,3))="071","Spring-2007",IF((LEFT(E1825,3))="072","Summer-2007",IF((LEFT(E1825,3))="073","Fall-2007",IF((LEFT(E1825,3))="081","Spring-2008",IF((LEFT(E1825,3))="082","Summer-2008",IF((LEFT(E1825,3))="083","Fall-2008",IF((LEFT(E1825,3))="091","Spring-2009",IF((LEFT(E1825,3))="092","Summer-2009",IF((LEFT(E1825,3))="093","Fall-2009",IF((LEFT(E1825,3))="101","Spring-2010",IF((LEFT(E1825,3))="102","Summer-2010",IF((LEFT(E1825,3))="103","Fall-2010",IF((LEFT(E1825,3))="111","Spring-2011",IF((LEFT(E1825,3))="112","Summer-2011",IF((LEFT(E1825,3))="113","Fall-2011",IF((LEFT(E1825,3))="121","Spring-2012",IF((LEFT(E1825,3))="122","Summer-2012",IF((LEFT(E1825,3))="123","Fall-2012",IF((LEFT(E1825,3))="131","Spring-2013",IF((LEFT(E1825,3))="132","Summer-2013",IF((LEFT(E1825,3))="133","Fall-2013",IF((LEFT(E1825,3))="141","Spring-2014",IF((LEFT(E1825,3))="142","Summer-2014",IF((LEFT(E1825,3))="143","Fall-2014",0)))))))))))))))))))))))))</f>
        <v/>
      </c>
      <c r="H1825" s="108" t="inlineStr">
        <is>
          <t>Fall-2014</t>
        </is>
      </c>
      <c r="I1825" s="108" t="inlineStr">
        <is>
          <t>-</t>
        </is>
      </c>
      <c r="J1825" s="108" t="inlineStr">
        <is>
          <t>-</t>
        </is>
      </c>
      <c r="K1825" s="108" t="inlineStr">
        <is>
          <t>A/3, Zakir Hossain Road, Mohammadpur, Dhaka</t>
        </is>
      </c>
      <c r="L1825" s="108" t="inlineStr">
        <is>
          <t>A/3, Zakir Hossain Road, Mohammadpur, Dhaka</t>
        </is>
      </c>
      <c r="M1825" s="111" t="n">
        <v>1914289307</v>
      </c>
      <c r="N1825" s="108" t="inlineStr">
        <is>
          <t>iqbalete@gmail.com</t>
        </is>
      </c>
    </row>
    <row customHeight="1" ht="12.75" r="1826" s="161">
      <c r="A1826" s="84" t="n"/>
      <c r="B1826" s="85" t="n">
        <v>1829</v>
      </c>
      <c r="C1826" s="106" t="n"/>
      <c r="D1826" s="86" t="inlineStr">
        <is>
          <t>Md. Ikbal Hossain</t>
        </is>
      </c>
      <c r="E1826" s="86" t="inlineStr">
        <is>
          <t>121-15-1791</t>
        </is>
      </c>
      <c r="F1826" s="49">
        <f>IF((MID(E1826,5,2))="10","ENG",IF((MID(E1826,5,2))="11","BBA",IF((MID(E1826,5,2))="12","MBA(E)",IF((MID(E1826,5,2))="14","MBA",IF((MID(E1826,5,2))="15","CSE",IF((MID(E1826,5,2))="16","CIS",IF((MID(E1826,5,2))="17","MS-MIS",IF((MID(E1826,5,2))="18","B.COM",IF((MID(E1826,5,2))="19","ETE",IF((MID(E1826,5,2))="20","CS",IF((MID(E1826,5,2))="21","MA-ENG(P)",IF((MID(E1826,5,2))="22","MA-ENG(F)",IF((MID(E1826,5,2))="23","TE",IF((MID(E1826,5,2))="24","JMC",IF((MID(E1826,5,2))="25","MS-CSE",IF((MID(E1826,5,2))="26","LLB(H)",IF((MID(E1826,5,2))="27","BRE",IF((MID(E1826,5,2))="28","MSS-JMC",IF((MID(E1826,5,2))="29","PHARMACY",IF((MID(E1826,5,2))="30","ESDM",IF((MID(E1826,5,2))="31","MS-ETE",IF((MID(E1826,5,2))="32","MS-TE",IF((MID(E1826,5,2))="33","EEE",IF((MID(E1826,5,2))="34","NFE",IF((MID(E1826,5,2))="35","SWE",IF((MID(E1826,5,2))="36","LLB(P)",IF((MID(E1826,5,2))="37","LLM(Pre)",IF((MID(E1826,5,2))="38","LLM(F)",IF((MID(E1826,5,2))="39","ICT",IF((MID(E1826,5,2))="40","MTCA",IF((MID(E1826,5,2))="41","MS-PH",IF((MID(E1826,5,2))="42","ARCH",IF((MID(E1826,5,2))="43","THM",IF((MID(E1826,5,2))="44","MS-SWE",IF((MID(E1826,5,2))="45","ENTRE",IF((MID(E1826,5,2))="46","M-PHARM",IF((MID(E1826,5,2))="47","CIVIL-ENG",0)))))))))))))))))))))))))))))))))))))</f>
        <v/>
      </c>
      <c r="G1826" s="90">
        <f>IF((LEFT(E1826,3))="063","Fall-2006",IF((LEFT(E1826,3))="071","Spring-2007",IF((LEFT(E1826,3))="072","Summer-2007",IF((LEFT(E1826,3))="073","Fall-2007",IF((LEFT(E1826,3))="081","Spring-2008",IF((LEFT(E1826,3))="082","Summer-2008",IF((LEFT(E1826,3))="083","Fall-2008",IF((LEFT(E1826,3))="091","Spring-2009",IF((LEFT(E1826,3))="092","Summer-2009",IF((LEFT(E1826,3))="093","Fall-2009",IF((LEFT(E1826,3))="101","Spring-2010",IF((LEFT(E1826,3))="102","Summer-2010",IF((LEFT(E1826,3))="103","Fall-2010",IF((LEFT(E1826,3))="111","Spring-2011",IF((LEFT(E1826,3))="112","Summer-2011",IF((LEFT(E1826,3))="113","Fall-2011",IF((LEFT(E1826,3))="121","Spring-2012",IF((LEFT(E1826,3))="122","Summer-2012",IF((LEFT(E1826,3))="123","Fall-2012",IF((LEFT(E1826,3))="131","Spring-2013",IF((LEFT(E1826,3))="132","Summer-2013",IF((LEFT(E1826,3))="133","Fall-2013",IF((LEFT(E1826,3))="141","Spring-2014",IF((LEFT(E1826,3))="142","Summer-2014",IF((LEFT(E1826,3))="143","Fall-2014",0)))))))))))))))))))))))))</f>
        <v/>
      </c>
      <c r="H1826" s="108" t="inlineStr">
        <is>
          <t>Fall-2014</t>
        </is>
      </c>
      <c r="I1826" s="108" t="inlineStr">
        <is>
          <t>-</t>
        </is>
      </c>
      <c r="J1826" s="108" t="inlineStr">
        <is>
          <t>-</t>
        </is>
      </c>
      <c r="K1826" s="108" t="inlineStr">
        <is>
          <t>House No-5, Road No-4, Block-C, Kaderabad Housing, Mohammadpur, Dhaka-1207.</t>
        </is>
      </c>
      <c r="L1826" s="108" t="inlineStr">
        <is>
          <t>Lalbag, Gtoraghat, Dinajpur.</t>
        </is>
      </c>
      <c r="M1826" s="111" t="n">
        <v>1755168704</v>
      </c>
      <c r="N1826" s="108" t="inlineStr">
        <is>
          <t>ikbal.nii@gmail.com</t>
        </is>
      </c>
    </row>
    <row customHeight="1" ht="12.75" r="1827" s="161">
      <c r="A1827" s="84" t="n"/>
      <c r="B1827" s="85" t="n">
        <v>1830</v>
      </c>
      <c r="C1827" s="106" t="n"/>
      <c r="D1827" s="98" t="inlineStr">
        <is>
          <t>Sohag Hossain</t>
        </is>
      </c>
      <c r="E1827" s="98" t="inlineStr">
        <is>
          <t>101-11-1414</t>
        </is>
      </c>
      <c r="F1827" s="49">
        <f>IF((MID(E1827,5,2))="10","ENG",IF((MID(E1827,5,2))="11","BBA",IF((MID(E1827,5,2))="12","MBA(E)",IF((MID(E1827,5,2))="14","MBA",IF((MID(E1827,5,2))="15","CSE",IF((MID(E1827,5,2))="16","CIS",IF((MID(E1827,5,2))="17","MS-MIS",IF((MID(E1827,5,2))="18","B.COM",IF((MID(E1827,5,2))="19","ETE",IF((MID(E1827,5,2))="20","CS",IF((MID(E1827,5,2))="21","MA-ENG(P)",IF((MID(E1827,5,2))="22","MA-ENG(F)",IF((MID(E1827,5,2))="23","TE",IF((MID(E1827,5,2))="24","JMC",IF((MID(E1827,5,2))="25","MS-CSE",IF((MID(E1827,5,2))="26","LLB(H)",IF((MID(E1827,5,2))="27","BRE",IF((MID(E1827,5,2))="28","MSS-JMC",IF((MID(E1827,5,2))="29","PHARMACY",IF((MID(E1827,5,2))="30","ESDM",IF((MID(E1827,5,2))="31","MS-ETE",IF((MID(E1827,5,2))="32","MS-TE",IF((MID(E1827,5,2))="33","EEE",IF((MID(E1827,5,2))="34","NFE",IF((MID(E1827,5,2))="35","SWE",IF((MID(E1827,5,2))="36","LLB(P)",IF((MID(E1827,5,2))="37","LLM(Pre)",IF((MID(E1827,5,2))="38","LLM(F)",IF((MID(E1827,5,2))="39","ICT",IF((MID(E1827,5,2))="40","MTCA",IF((MID(E1827,5,2))="41","MS-PH",IF((MID(E1827,5,2))="42","ARCH",IF((MID(E1827,5,2))="43","THM",IF((MID(E1827,5,2))="44","MS-SWE",IF((MID(E1827,5,2))="45","ENTRE",IF((MID(E1827,5,2))="46","M-PHARM",IF((MID(E1827,5,2))="47","CIVIL-ENG",0)))))))))))))))))))))))))))))))))))))</f>
        <v/>
      </c>
      <c r="G1827" s="90">
        <f>IF((LEFT(E1827,3))="063","Fall-2006",IF((LEFT(E1827,3))="071","Spring-2007",IF((LEFT(E1827,3))="072","Summer-2007",IF((LEFT(E1827,3))="073","Fall-2007",IF((LEFT(E1827,3))="081","Spring-2008",IF((LEFT(E1827,3))="082","Summer-2008",IF((LEFT(E1827,3))="083","Fall-2008",IF((LEFT(E1827,3))="091","Spring-2009",IF((LEFT(E1827,3))="092","Summer-2009",IF((LEFT(E1827,3))="093","Fall-2009",IF((LEFT(E1827,3))="101","Spring-2010",IF((LEFT(E1827,3))="102","Summer-2010",IF((LEFT(E1827,3))="103","Fall-2010",IF((LEFT(E1827,3))="111","Spring-2011",IF((LEFT(E1827,3))="112","Summer-2011",IF((LEFT(E1827,3))="113","Fall-2011",IF((LEFT(E1827,3))="121","Spring-2012",IF((LEFT(E1827,3))="122","Summer-2012",IF((LEFT(E1827,3))="123","Fall-2012",IF((LEFT(E1827,3))="131","Spring-2013",IF((LEFT(E1827,3))="132","Summer-2013",IF((LEFT(E1827,3))="133","Fall-2013",IF((LEFT(E1827,3))="141","Spring-2014",IF((LEFT(E1827,3))="142","Summer-2014",IF((LEFT(E1827,3))="143","Fall-2014",0)))))))))))))))))))))))))</f>
        <v/>
      </c>
      <c r="H1827" s="108" t="inlineStr">
        <is>
          <t>Summer-2014</t>
        </is>
      </c>
      <c r="I1827" s="108" t="inlineStr">
        <is>
          <t>ICAB</t>
        </is>
      </c>
      <c r="J1827" s="108" t="inlineStr">
        <is>
          <t>Student</t>
        </is>
      </c>
      <c r="K1827" s="108" t="inlineStr">
        <is>
          <t>170, Tejkunipara, Tejgaon,Dhaka-1215.</t>
        </is>
      </c>
      <c r="L1827" s="108" t="inlineStr">
        <is>
          <t>Vill-Bamni, Post-UlfatNogar, Thana-Raipur, Dist- Lakshmipur</t>
        </is>
      </c>
      <c r="M1827" s="101" t="n">
        <v>1912405147</v>
      </c>
      <c r="N1827" s="55">
        <f>HYPERLINK("mailto:roki143b@yahoo.com","roki143b@yahoo.com")</f>
        <v/>
      </c>
    </row>
    <row customHeight="1" ht="12.75" r="1828" s="161">
      <c r="A1828" s="84" t="n"/>
      <c r="B1828" s="85" t="n">
        <v>1831</v>
      </c>
      <c r="C1828" s="106" t="n"/>
      <c r="D1828" s="98" t="inlineStr">
        <is>
          <t>Md. Fazly Rabbi</t>
        </is>
      </c>
      <c r="E1828" s="98" t="inlineStr">
        <is>
          <t>111-23-2274</t>
        </is>
      </c>
      <c r="F1828" s="49">
        <f>IF((MID(E1828,5,2))="10","ENG",IF((MID(E1828,5,2))="11","BBA",IF((MID(E1828,5,2))="12","MBA(E)",IF((MID(E1828,5,2))="14","MBA",IF((MID(E1828,5,2))="15","CSE",IF((MID(E1828,5,2))="16","CIS",IF((MID(E1828,5,2))="17","MS-MIS",IF((MID(E1828,5,2))="18","B.COM",IF((MID(E1828,5,2))="19","ETE",IF((MID(E1828,5,2))="20","CS",IF((MID(E1828,5,2))="21","MA-ENG(P)",IF((MID(E1828,5,2))="22","MA-ENG(F)",IF((MID(E1828,5,2))="23","TE",IF((MID(E1828,5,2))="24","JMC",IF((MID(E1828,5,2))="25","MS-CSE",IF((MID(E1828,5,2))="26","LLB(H)",IF((MID(E1828,5,2))="27","BRE",IF((MID(E1828,5,2))="28","MSS-JMC",IF((MID(E1828,5,2))="29","PHARMACY",IF((MID(E1828,5,2))="30","ESDM",IF((MID(E1828,5,2))="31","MS-ETE",IF((MID(E1828,5,2))="32","MS-TE",IF((MID(E1828,5,2))="33","EEE",IF((MID(E1828,5,2))="34","NFE",IF((MID(E1828,5,2))="35","SWE",IF((MID(E1828,5,2))="36","LLB(P)",IF((MID(E1828,5,2))="37","LLM(Pre)",IF((MID(E1828,5,2))="38","LLM(F)",IF((MID(E1828,5,2))="39","ICT",IF((MID(E1828,5,2))="40","MTCA",IF((MID(E1828,5,2))="41","MS-PH",IF((MID(E1828,5,2))="42","ARCH",IF((MID(E1828,5,2))="43","THM",IF((MID(E1828,5,2))="44","MS-SWE",IF((MID(E1828,5,2))="45","ENTRE",IF((MID(E1828,5,2))="46","M-PHARM",IF((MID(E1828,5,2))="47","CIVIL-ENG",0)))))))))))))))))))))))))))))))))))))</f>
        <v/>
      </c>
      <c r="G1828" s="90">
        <f>IF((LEFT(E1828,3))="063","Fall-2006",IF((LEFT(E1828,3))="071","Spring-2007",IF((LEFT(E1828,3))="072","Summer-2007",IF((LEFT(E1828,3))="073","Fall-2007",IF((LEFT(E1828,3))="081","Spring-2008",IF((LEFT(E1828,3))="082","Summer-2008",IF((LEFT(E1828,3))="083","Fall-2008",IF((LEFT(E1828,3))="091","Spring-2009",IF((LEFT(E1828,3))="092","Summer-2009",IF((LEFT(E1828,3))="093","Fall-2009",IF((LEFT(E1828,3))="101","Spring-2010",IF((LEFT(E1828,3))="102","Summer-2010",IF((LEFT(E1828,3))="103","Fall-2010",IF((LEFT(E1828,3))="111","Spring-2011",IF((LEFT(E1828,3))="112","Summer-2011",IF((LEFT(E1828,3))="113","Fall-2011",IF((LEFT(E1828,3))="121","Spring-2012",IF((LEFT(E1828,3))="122","Summer-2012",IF((LEFT(E1828,3))="123","Fall-2012",IF((LEFT(E1828,3))="131","Spring-2013",IF((LEFT(E1828,3))="132","Summer-2013",IF((LEFT(E1828,3))="133","Fall-2013",IF((LEFT(E1828,3))="141","Spring-2014",IF((LEFT(E1828,3))="142","Summer-2014",IF((LEFT(E1828,3))="143","Fall-2014",0)))))))))))))))))))))))))</f>
        <v/>
      </c>
      <c r="H1828" s="108" t="inlineStr">
        <is>
          <t>Spring-2015</t>
        </is>
      </c>
      <c r="I1828" s="108" t="inlineStr">
        <is>
          <t>Mohsin Knitwears ltd.</t>
        </is>
      </c>
      <c r="J1828" s="108" t="inlineStr">
        <is>
          <t>IE Officer</t>
        </is>
      </c>
      <c r="K1828" s="108" t="inlineStr">
        <is>
          <t>Tarabo, Rupgonj, Narayangonj.</t>
        </is>
      </c>
      <c r="L1828" s="108" t="inlineStr">
        <is>
          <t>Tarabo, Rupgonj, Narayangonj.</t>
        </is>
      </c>
      <c r="M1828" s="111" t="n">
        <v>1683472277</v>
      </c>
      <c r="N1828" s="108" t="inlineStr">
        <is>
          <t>fzr2274@yahoo.com</t>
        </is>
      </c>
    </row>
    <row customHeight="1" ht="12.75" r="1829" s="161">
      <c r="A1829" s="84" t="n"/>
      <c r="B1829" s="85" t="n">
        <v>1832</v>
      </c>
      <c r="C1829" s="106" t="n"/>
      <c r="D1829" s="98" t="inlineStr">
        <is>
          <t>Sharmin Shayla</t>
        </is>
      </c>
      <c r="E1829" s="98" t="inlineStr">
        <is>
          <t>123-14-862</t>
        </is>
      </c>
      <c r="F1829" s="49">
        <f>IF((MID(E1829,5,2))="10","ENG",IF((MID(E1829,5,2))="11","BBA",IF((MID(E1829,5,2))="12","MBA(E)",IF((MID(E1829,5,2))="14","MBA",IF((MID(E1829,5,2))="15","CSE",IF((MID(E1829,5,2))="16","CIS",IF((MID(E1829,5,2))="17","MS-MIS",IF((MID(E1829,5,2))="18","B.COM",IF((MID(E1829,5,2))="19","ETE",IF((MID(E1829,5,2))="20","CS",IF((MID(E1829,5,2))="21","MA-ENG(P)",IF((MID(E1829,5,2))="22","MA-ENG(F)",IF((MID(E1829,5,2))="23","TE",IF((MID(E1829,5,2))="24","JMC",IF((MID(E1829,5,2))="25","MS-CSE",IF((MID(E1829,5,2))="26","LLB(H)",IF((MID(E1829,5,2))="27","BRE",IF((MID(E1829,5,2))="28","MSS-JMC",IF((MID(E1829,5,2))="29","PHARMACY",IF((MID(E1829,5,2))="30","ESDM",IF((MID(E1829,5,2))="31","MS-ETE",IF((MID(E1829,5,2))="32","MS-TE",IF((MID(E1829,5,2))="33","EEE",IF((MID(E1829,5,2))="34","NFE",IF((MID(E1829,5,2))="35","SWE",IF((MID(E1829,5,2))="36","LLB(P)",IF((MID(E1829,5,2))="37","LLM(Pre)",IF((MID(E1829,5,2))="38","LLM(F)",IF((MID(E1829,5,2))="39","ICT",IF((MID(E1829,5,2))="40","MTCA",IF((MID(E1829,5,2))="41","MS-PH",IF((MID(E1829,5,2))="42","ARCH",IF((MID(E1829,5,2))="43","THM",IF((MID(E1829,5,2))="44","MS-SWE",IF((MID(E1829,5,2))="45","ENTRE",IF((MID(E1829,5,2))="46","M-PHARM",IF((MID(E1829,5,2))="47","CIVIL-ENG",0)))))))))))))))))))))))))))))))))))))</f>
        <v/>
      </c>
      <c r="G1829" s="90">
        <f>IF((LEFT(E1829,3))="063","Fall-2006",IF((LEFT(E1829,3))="071","Spring-2007",IF((LEFT(E1829,3))="072","Summer-2007",IF((LEFT(E1829,3))="073","Fall-2007",IF((LEFT(E1829,3))="081","Spring-2008",IF((LEFT(E1829,3))="082","Summer-2008",IF((LEFT(E1829,3))="083","Fall-2008",IF((LEFT(E1829,3))="091","Spring-2009",IF((LEFT(E1829,3))="092","Summer-2009",IF((LEFT(E1829,3))="093","Fall-2009",IF((LEFT(E1829,3))="101","Spring-2010",IF((LEFT(E1829,3))="102","Summer-2010",IF((LEFT(E1829,3))="103","Fall-2010",IF((LEFT(E1829,3))="111","Spring-2011",IF((LEFT(E1829,3))="112","Summer-2011",IF((LEFT(E1829,3))="113","Fall-2011",IF((LEFT(E1829,3))="121","Spring-2012",IF((LEFT(E1829,3))="122","Summer-2012",IF((LEFT(E1829,3))="123","Fall-2012",IF((LEFT(E1829,3))="131","Spring-2013",IF((LEFT(E1829,3))="132","Summer-2013",IF((LEFT(E1829,3))="133","Fall-2013",IF((LEFT(E1829,3))="141","Spring-2014",IF((LEFT(E1829,3))="142","Summer-2014",IF((LEFT(E1829,3))="143","Fall-2014",0)))))))))))))))))))))))))</f>
        <v/>
      </c>
      <c r="H1829" s="108" t="inlineStr">
        <is>
          <t>Spring-2014</t>
        </is>
      </c>
      <c r="I1829" s="108" t="inlineStr">
        <is>
          <t>Vital Link International</t>
        </is>
      </c>
      <c r="J1829" s="108" t="inlineStr">
        <is>
          <t>Director</t>
        </is>
      </c>
      <c r="K1829" s="108" t="inlineStr">
        <is>
          <t>71, Purana Paltan, Dhaka-1000</t>
        </is>
      </c>
      <c r="L1829" s="108" t="inlineStr">
        <is>
          <t>6/17, Tajmahal Road, Mohammadpur, Dhaka-1207</t>
        </is>
      </c>
      <c r="M1829" s="101" t="n">
        <v>1912025369</v>
      </c>
      <c r="N1829" s="108" t="inlineStr">
        <is>
          <t>lovingsinvi@yahoo.com</t>
        </is>
      </c>
    </row>
    <row customHeight="1" ht="12.75" r="1830" s="161">
      <c r="A1830" s="84" t="n"/>
      <c r="B1830" s="85" t="n">
        <v>1833</v>
      </c>
      <c r="C1830" s="106" t="n"/>
      <c r="D1830" s="94" t="inlineStr">
        <is>
          <t xml:space="preserve">Abir Hasan  </t>
        </is>
      </c>
      <c r="E1830" s="98" t="inlineStr">
        <is>
          <t>112-33-678</t>
        </is>
      </c>
      <c r="F1830" s="49">
        <f>IF((MID(E1830,5,2))="10","ENG",IF((MID(E1830,5,2))="11","BBA",IF((MID(E1830,5,2))="12","MBA(E)",IF((MID(E1830,5,2))="14","MBA",IF((MID(E1830,5,2))="15","CSE",IF((MID(E1830,5,2))="16","CIS",IF((MID(E1830,5,2))="17","MS-MIS",IF((MID(E1830,5,2))="18","B.COM",IF((MID(E1830,5,2))="19","ETE",IF((MID(E1830,5,2))="20","CS",IF((MID(E1830,5,2))="21","MA-ENG(P)",IF((MID(E1830,5,2))="22","MA-ENG(F)",IF((MID(E1830,5,2))="23","TE",IF((MID(E1830,5,2))="24","JMC",IF((MID(E1830,5,2))="25","MS-CSE",IF((MID(E1830,5,2))="26","LLB(H)",IF((MID(E1830,5,2))="27","BRE",IF((MID(E1830,5,2))="28","MSS-JMC",IF((MID(E1830,5,2))="29","PHARMACY",IF((MID(E1830,5,2))="30","ESDM",IF((MID(E1830,5,2))="31","MS-ETE",IF((MID(E1830,5,2))="32","MS-TE",IF((MID(E1830,5,2))="33","EEE",IF((MID(E1830,5,2))="34","NFE",IF((MID(E1830,5,2))="35","SWE",IF((MID(E1830,5,2))="36","LLB(P)",IF((MID(E1830,5,2))="37","LLM(Pre)",IF((MID(E1830,5,2))="38","LLM(F)",IF((MID(E1830,5,2))="39","ICT",IF((MID(E1830,5,2))="40","MTCA",IF((MID(E1830,5,2))="41","MS-PH",IF((MID(E1830,5,2))="42","ARCH",IF((MID(E1830,5,2))="43","THM",IF((MID(E1830,5,2))="44","MS-SWE",IF((MID(E1830,5,2))="45","ENTRE",IF((MID(E1830,5,2))="46","M-PHARM",IF((MID(E1830,5,2))="47","CIVIL-ENG",0)))))))))))))))))))))))))))))))))))))</f>
        <v/>
      </c>
      <c r="G1830" s="90">
        <f>IF((LEFT(E1830,3))="063","Fall-2006",IF((LEFT(E1830,3))="071","Spring-2007",IF((LEFT(E1830,3))="072","Summer-2007",IF((LEFT(E1830,3))="073","Fall-2007",IF((LEFT(E1830,3))="081","Spring-2008",IF((LEFT(E1830,3))="082","Summer-2008",IF((LEFT(E1830,3))="083","Fall-2008",IF((LEFT(E1830,3))="091","Spring-2009",IF((LEFT(E1830,3))="092","Summer-2009",IF((LEFT(E1830,3))="093","Fall-2009",IF((LEFT(E1830,3))="101","Spring-2010",IF((LEFT(E1830,3))="102","Summer-2010",IF((LEFT(E1830,3))="103","Fall-2010",IF((LEFT(E1830,3))="111","Spring-2011",IF((LEFT(E1830,3))="112","Summer-2011",IF((LEFT(E1830,3))="113","Fall-2011",IF((LEFT(E1830,3))="121","Spring-2012",IF((LEFT(E1830,3))="122","Summer-2012",IF((LEFT(E1830,3))="123","Fall-2012",IF((LEFT(E1830,3))="131","Spring-2013",IF((LEFT(E1830,3))="132","Summer-2013",IF((LEFT(E1830,3))="133","Fall-2013",IF((LEFT(E1830,3))="141","Spring-2014",IF((LEFT(E1830,3))="142","Summer-2014",IF((LEFT(E1830,3))="143","Fall-2014",0)))))))))))))))))))))))))</f>
        <v/>
      </c>
      <c r="H1830" s="108" t="inlineStr">
        <is>
          <t>Summer-2015</t>
        </is>
      </c>
      <c r="I1830" s="108" t="inlineStr">
        <is>
          <t>Sterling Denims Ltd</t>
        </is>
      </c>
      <c r="J1830" s="108" t="inlineStr">
        <is>
          <t>Co-ordinator(Maitanance)</t>
        </is>
      </c>
      <c r="K1830" s="108" t="inlineStr">
        <is>
          <t>-</t>
        </is>
      </c>
      <c r="L1830" s="108" t="inlineStr">
        <is>
          <t>Vill-Raghunathpur, Post-Kawkhali, Thana-Kawkhali, Dist-Pirojpur.</t>
        </is>
      </c>
      <c r="M1830" s="101" t="n">
        <v>1720299501</v>
      </c>
      <c r="N1830" s="108" t="inlineStr">
        <is>
          <t>abir_hasan678@outlook.com</t>
        </is>
      </c>
    </row>
    <row customHeight="1" ht="12.75" r="1831" s="161">
      <c r="A1831" s="84" t="n"/>
      <c r="B1831" s="85" t="n">
        <v>1834</v>
      </c>
      <c r="C1831" s="106" t="inlineStr">
        <is>
          <t>Business</t>
        </is>
      </c>
      <c r="D1831" s="98" t="inlineStr">
        <is>
          <t>Md. Ferdous Hossain</t>
        </is>
      </c>
      <c r="E1831" s="98" t="inlineStr">
        <is>
          <t>103-23-2071</t>
        </is>
      </c>
      <c r="F1831" s="49">
        <f>IF((MID(E1831,5,2))="10","ENG",IF((MID(E1831,5,2))="11","BBA",IF((MID(E1831,5,2))="12","MBA(E)",IF((MID(E1831,5,2))="14","MBA",IF((MID(E1831,5,2))="15","CSE",IF((MID(E1831,5,2))="16","CIS",IF((MID(E1831,5,2))="17","MS-MIS",IF((MID(E1831,5,2))="18","B.COM",IF((MID(E1831,5,2))="19","ETE",IF((MID(E1831,5,2))="20","CS",IF((MID(E1831,5,2))="21","MA-ENG(P)",IF((MID(E1831,5,2))="22","MA-ENG(F)",IF((MID(E1831,5,2))="23","TE",IF((MID(E1831,5,2))="24","JMC",IF((MID(E1831,5,2))="25","MS-CSE",IF((MID(E1831,5,2))="26","LLB(H)",IF((MID(E1831,5,2))="27","BRE",IF((MID(E1831,5,2))="28","MSS-JMC",IF((MID(E1831,5,2))="29","PHARMACY",IF((MID(E1831,5,2))="30","ESDM",IF((MID(E1831,5,2))="31","MS-ETE",IF((MID(E1831,5,2))="32","MS-TE",IF((MID(E1831,5,2))="33","EEE",IF((MID(E1831,5,2))="34","NFE",IF((MID(E1831,5,2))="35","SWE",IF((MID(E1831,5,2))="36","LLB(P)",IF((MID(E1831,5,2))="37","LLM(Pre)",IF((MID(E1831,5,2))="38","LLM(F)",IF((MID(E1831,5,2))="39","ICT",IF((MID(E1831,5,2))="40","MTCA",IF((MID(E1831,5,2))="41","MS-PH",IF((MID(E1831,5,2))="42","ARCH",IF((MID(E1831,5,2))="43","THM",IF((MID(E1831,5,2))="44","MS-SWE",IF((MID(E1831,5,2))="45","ENTRE",IF((MID(E1831,5,2))="46","M-PHARM",IF((MID(E1831,5,2))="47","CIVIL-ENG",0)))))))))))))))))))))))))))))))))))))</f>
        <v/>
      </c>
      <c r="G1831" s="90">
        <f>IF((LEFT(E1831,3))="063","Fall-2006",IF((LEFT(E1831,3))="071","Spring-2007",IF((LEFT(E1831,3))="072","Summer-2007",IF((LEFT(E1831,3))="073","Fall-2007",IF((LEFT(E1831,3))="081","Spring-2008",IF((LEFT(E1831,3))="082","Summer-2008",IF((LEFT(E1831,3))="083","Fall-2008",IF((LEFT(E1831,3))="091","Spring-2009",IF((LEFT(E1831,3))="092","Summer-2009",IF((LEFT(E1831,3))="093","Fall-2009",IF((LEFT(E1831,3))="101","Spring-2010",IF((LEFT(E1831,3))="102","Summer-2010",IF((LEFT(E1831,3))="103","Fall-2010",IF((LEFT(E1831,3))="111","Spring-2011",IF((LEFT(E1831,3))="112","Summer-2011",IF((LEFT(E1831,3))="113","Fall-2011",IF((LEFT(E1831,3))="121","Spring-2012",IF((LEFT(E1831,3))="122","Summer-2012",IF((LEFT(E1831,3))="123","Fall-2012",IF((LEFT(E1831,3))="131","Spring-2013",IF((LEFT(E1831,3))="132","Summer-2013",IF((LEFT(E1831,3))="133","Fall-2013",IF((LEFT(E1831,3))="141","Spring-2014",IF((LEFT(E1831,3))="142","Summer-2014",IF((LEFT(E1831,3))="143","Fall-2014",0)))))))))))))))))))))))))</f>
        <v/>
      </c>
      <c r="H1831" s="108" t="inlineStr">
        <is>
          <t>Summer-2015</t>
        </is>
      </c>
      <c r="I1831" s="108" t="inlineStr">
        <is>
          <t>-</t>
        </is>
      </c>
      <c r="J1831" s="108" t="inlineStr">
        <is>
          <t>-</t>
        </is>
      </c>
      <c r="K1831" s="108" t="inlineStr">
        <is>
          <t>-</t>
        </is>
      </c>
      <c r="L1831" s="108" t="inlineStr">
        <is>
          <t>Plot-1135, Block-A, Bashundhara Riverview, Hashnabad, Dhaka.</t>
        </is>
      </c>
      <c r="M1831" s="101" t="n">
        <v>1714394504</v>
      </c>
      <c r="N1831" s="108" t="inlineStr">
        <is>
          <t>ferdous.bdh@gmail.com</t>
        </is>
      </c>
    </row>
    <row customHeight="1" ht="12.75" r="1832" s="161">
      <c r="A1832" s="84" t="n"/>
      <c r="B1832" s="85" t="n">
        <v>1835</v>
      </c>
      <c r="C1832" s="106" t="n"/>
      <c r="D1832" s="98" t="inlineStr">
        <is>
          <t>Abdullah-Al-Mamun</t>
        </is>
      </c>
      <c r="E1832" s="98" t="inlineStr">
        <is>
          <t>111-23-2529</t>
        </is>
      </c>
      <c r="F1832" s="49">
        <f>IF((MID(E1832,5,2))="10","ENG",IF((MID(E1832,5,2))="11","BBA",IF((MID(E1832,5,2))="12","MBA(E)",IF((MID(E1832,5,2))="14","MBA",IF((MID(E1832,5,2))="15","CSE",IF((MID(E1832,5,2))="16","CIS",IF((MID(E1832,5,2))="17","MS-MIS",IF((MID(E1832,5,2))="18","B.COM",IF((MID(E1832,5,2))="19","ETE",IF((MID(E1832,5,2))="20","CS",IF((MID(E1832,5,2))="21","MA-ENG(P)",IF((MID(E1832,5,2))="22","MA-ENG(F)",IF((MID(E1832,5,2))="23","TE",IF((MID(E1832,5,2))="24","JMC",IF((MID(E1832,5,2))="25","MS-CSE",IF((MID(E1832,5,2))="26","LLB(H)",IF((MID(E1832,5,2))="27","BRE",IF((MID(E1832,5,2))="28","MSS-JMC",IF((MID(E1832,5,2))="29","PHARMACY",IF((MID(E1832,5,2))="30","ESDM",IF((MID(E1832,5,2))="31","MS-ETE",IF((MID(E1832,5,2))="32","MS-TE",IF((MID(E1832,5,2))="33","EEE",IF((MID(E1832,5,2))="34","NFE",IF((MID(E1832,5,2))="35","SWE",IF((MID(E1832,5,2))="36","LLB(P)",IF((MID(E1832,5,2))="37","LLM(Pre)",IF((MID(E1832,5,2))="38","LLM(F)",IF((MID(E1832,5,2))="39","ICT",IF((MID(E1832,5,2))="40","MTCA",IF((MID(E1832,5,2))="41","MS-PH",IF((MID(E1832,5,2))="42","ARCH",IF((MID(E1832,5,2))="43","THM",IF((MID(E1832,5,2))="44","MS-SWE",IF((MID(E1832,5,2))="45","ENTRE",IF((MID(E1832,5,2))="46","M-PHARM",IF((MID(E1832,5,2))="47","CIVIL-ENG",0)))))))))))))))))))))))))))))))))))))</f>
        <v/>
      </c>
      <c r="G1832" s="90">
        <f>IF((LEFT(E1832,3))="063","Fall-2006",IF((LEFT(E1832,3))="071","Spring-2007",IF((LEFT(E1832,3))="072","Summer-2007",IF((LEFT(E1832,3))="073","Fall-2007",IF((LEFT(E1832,3))="081","Spring-2008",IF((LEFT(E1832,3))="082","Summer-2008",IF((LEFT(E1832,3))="083","Fall-2008",IF((LEFT(E1832,3))="091","Spring-2009",IF((LEFT(E1832,3))="092","Summer-2009",IF((LEFT(E1832,3))="093","Fall-2009",IF((LEFT(E1832,3))="101","Spring-2010",IF((LEFT(E1832,3))="102","Summer-2010",IF((LEFT(E1832,3))="103","Fall-2010",IF((LEFT(E1832,3))="111","Spring-2011",IF((LEFT(E1832,3))="112","Summer-2011",IF((LEFT(E1832,3))="113","Fall-2011",IF((LEFT(E1832,3))="121","Spring-2012",IF((LEFT(E1832,3))="122","Summer-2012",IF((LEFT(E1832,3))="123","Fall-2012",IF((LEFT(E1832,3))="131","Spring-2013",IF((LEFT(E1832,3))="132","Summer-2013",IF((LEFT(E1832,3))="133","Fall-2013",IF((LEFT(E1832,3))="141","Spring-2014",IF((LEFT(E1832,3))="142","Summer-2014",IF((LEFT(E1832,3))="143","Fall-2014",0)))))))))))))))))))))))))</f>
        <v/>
      </c>
      <c r="H1832" s="108" t="inlineStr">
        <is>
          <t>Spring-2015</t>
        </is>
      </c>
      <c r="I1832" s="108" t="inlineStr">
        <is>
          <t>Islam Garments Ltd</t>
        </is>
      </c>
      <c r="J1832" s="108" t="inlineStr">
        <is>
          <t>IE Officer</t>
        </is>
      </c>
      <c r="K1832" s="108" t="inlineStr">
        <is>
          <t>Zarun, Konabari, Gazipur.</t>
        </is>
      </c>
      <c r="L1832" s="108" t="inlineStr">
        <is>
          <t>Sharsha, Senerganti, Patkalghata Tala, Satkhira.</t>
        </is>
      </c>
      <c r="M1832" s="111" t="n">
        <v>1736126465</v>
      </c>
      <c r="N1832" s="108" t="inlineStr">
        <is>
          <t>amamamun77@gmail.com</t>
        </is>
      </c>
    </row>
    <row customHeight="1" ht="12.75" r="1833" s="161">
      <c r="A1833" s="84" t="n"/>
      <c r="B1833" s="85" t="n">
        <v>1836</v>
      </c>
      <c r="C1833" s="106" t="n"/>
      <c r="D1833" s="98" t="inlineStr">
        <is>
          <t>Paban Parves Pabel</t>
        </is>
      </c>
      <c r="E1833" s="98" t="inlineStr">
        <is>
          <t>111-23-2368</t>
        </is>
      </c>
      <c r="F1833" s="49">
        <f>IF((MID(E1833,5,2))="10","ENG",IF((MID(E1833,5,2))="11","BBA",IF((MID(E1833,5,2))="12","MBA(E)",IF((MID(E1833,5,2))="14","MBA",IF((MID(E1833,5,2))="15","CSE",IF((MID(E1833,5,2))="16","CIS",IF((MID(E1833,5,2))="17","MS-MIS",IF((MID(E1833,5,2))="18","B.COM",IF((MID(E1833,5,2))="19","ETE",IF((MID(E1833,5,2))="20","CS",IF((MID(E1833,5,2))="21","MA-ENG(P)",IF((MID(E1833,5,2))="22","MA-ENG(F)",IF((MID(E1833,5,2))="23","TE",IF((MID(E1833,5,2))="24","JMC",IF((MID(E1833,5,2))="25","MS-CSE",IF((MID(E1833,5,2))="26","LLB(H)",IF((MID(E1833,5,2))="27","BRE",IF((MID(E1833,5,2))="28","MSS-JMC",IF((MID(E1833,5,2))="29","PHARMACY",IF((MID(E1833,5,2))="30","ESDM",IF((MID(E1833,5,2))="31","MS-ETE",IF((MID(E1833,5,2))="32","MS-TE",IF((MID(E1833,5,2))="33","EEE",IF((MID(E1833,5,2))="34","NFE",IF((MID(E1833,5,2))="35","SWE",IF((MID(E1833,5,2))="36","LLB(P)",IF((MID(E1833,5,2))="37","LLM(Pre)",IF((MID(E1833,5,2))="38","LLM(F)",IF((MID(E1833,5,2))="39","ICT",IF((MID(E1833,5,2))="40","MTCA",IF((MID(E1833,5,2))="41","MS-PH",IF((MID(E1833,5,2))="42","ARCH",IF((MID(E1833,5,2))="43","THM",IF((MID(E1833,5,2))="44","MS-SWE",IF((MID(E1833,5,2))="45","ENTRE",IF((MID(E1833,5,2))="46","M-PHARM",IF((MID(E1833,5,2))="47","CIVIL-ENG",0)))))))))))))))))))))))))))))))))))))</f>
        <v/>
      </c>
      <c r="G1833" s="90">
        <f>IF((LEFT(E1833,3))="063","Fall-2006",IF((LEFT(E1833,3))="071","Spring-2007",IF((LEFT(E1833,3))="072","Summer-2007",IF((LEFT(E1833,3))="073","Fall-2007",IF((LEFT(E1833,3))="081","Spring-2008",IF((LEFT(E1833,3))="082","Summer-2008",IF((LEFT(E1833,3))="083","Fall-2008",IF((LEFT(E1833,3))="091","Spring-2009",IF((LEFT(E1833,3))="092","Summer-2009",IF((LEFT(E1833,3))="093","Fall-2009",IF((LEFT(E1833,3))="101","Spring-2010",IF((LEFT(E1833,3))="102","Summer-2010",IF((LEFT(E1833,3))="103","Fall-2010",IF((LEFT(E1833,3))="111","Spring-2011",IF((LEFT(E1833,3))="112","Summer-2011",IF((LEFT(E1833,3))="113","Fall-2011",IF((LEFT(E1833,3))="121","Spring-2012",IF((LEFT(E1833,3))="122","Summer-2012",IF((LEFT(E1833,3))="123","Fall-2012",IF((LEFT(E1833,3))="131","Spring-2013",IF((LEFT(E1833,3))="132","Summer-2013",IF((LEFT(E1833,3))="133","Fall-2013",IF((LEFT(E1833,3))="141","Spring-2014",IF((LEFT(E1833,3))="142","Summer-2014",IF((LEFT(E1833,3))="143","Fall-2014",0)))))))))))))))))))))))))</f>
        <v/>
      </c>
      <c r="H1833" s="108" t="inlineStr">
        <is>
          <t>Spring-2015</t>
        </is>
      </c>
      <c r="I1833" s="108" t="inlineStr">
        <is>
          <t xml:space="preserve">M.M. Knitwear Ltd. </t>
        </is>
      </c>
      <c r="J1833" s="108" t="inlineStr">
        <is>
          <t>Production Officer</t>
        </is>
      </c>
      <c r="K1833" s="108" t="inlineStr">
        <is>
          <t>Konabari, Gazipur.</t>
        </is>
      </c>
      <c r="L1833" s="108" t="inlineStr">
        <is>
          <t>Vill-Nawkaghata, Post-Nawkaghata, Thana-Shibpur, Dist- Narshigdi.</t>
        </is>
      </c>
      <c r="M1833" s="101" t="n">
        <v>1723814144</v>
      </c>
      <c r="N1833" s="90" t="inlineStr">
        <is>
          <t>pabel368@gmail.com</t>
        </is>
      </c>
    </row>
    <row customHeight="1" ht="12.75" r="1834" s="161">
      <c r="A1834" s="84" t="n"/>
      <c r="B1834" s="85" t="n">
        <v>1837</v>
      </c>
      <c r="C1834" s="106" t="n"/>
      <c r="D1834" s="86" t="inlineStr">
        <is>
          <t xml:space="preserve">Md. Ferdous Rahman  </t>
        </is>
      </c>
      <c r="E1834" s="86" t="inlineStr">
        <is>
          <t>122-34-233</t>
        </is>
      </c>
      <c r="F1834" s="49">
        <f>IF((MID(E1834,5,2))="10","ENG",IF((MID(E1834,5,2))="11","BBA",IF((MID(E1834,5,2))="12","MBA(E)",IF((MID(E1834,5,2))="14","MBA",IF((MID(E1834,5,2))="15","CSE",IF((MID(E1834,5,2))="16","CIS",IF((MID(E1834,5,2))="17","MS-MIS",IF((MID(E1834,5,2))="18","B.COM",IF((MID(E1834,5,2))="19","ETE",IF((MID(E1834,5,2))="20","CS",IF((MID(E1834,5,2))="21","MA-ENG(P)",IF((MID(E1834,5,2))="22","MA-ENG(F)",IF((MID(E1834,5,2))="23","TE",IF((MID(E1834,5,2))="24","JMC",IF((MID(E1834,5,2))="25","MS-CSE",IF((MID(E1834,5,2))="26","LLB(H)",IF((MID(E1834,5,2))="27","BRE",IF((MID(E1834,5,2))="28","MSS-JMC",IF((MID(E1834,5,2))="29","PHARMACY",IF((MID(E1834,5,2))="30","ESDM",IF((MID(E1834,5,2))="31","MS-ETE",IF((MID(E1834,5,2))="32","MS-TE",IF((MID(E1834,5,2))="33","EEE",IF((MID(E1834,5,2))="34","NFE",IF((MID(E1834,5,2))="35","SWE",IF((MID(E1834,5,2))="36","LLB(P)",IF((MID(E1834,5,2))="37","LLM(Pre)",IF((MID(E1834,5,2))="38","LLM(F)",IF((MID(E1834,5,2))="39","ICT",IF((MID(E1834,5,2))="40","MTCA",IF((MID(E1834,5,2))="41","MS-PH",IF((MID(E1834,5,2))="42","ARCH",IF((MID(E1834,5,2))="43","THM",IF((MID(E1834,5,2))="44","MS-SWE",IF((MID(E1834,5,2))="45","ENTRE",IF((MID(E1834,5,2))="46","M-PHARM",IF((MID(E1834,5,2))="47","CIVIL-ENG",0)))))))))))))))))))))))))))))))))))))</f>
        <v/>
      </c>
      <c r="G1834" s="90">
        <f>IF((LEFT(E1834,3))="063","Fall-2006",IF((LEFT(E1834,3))="071","Spring-2007",IF((LEFT(E1834,3))="072","Summer-2007",IF((LEFT(E1834,3))="073","Fall-2007",IF((LEFT(E1834,3))="081","Spring-2008",IF((LEFT(E1834,3))="082","Summer-2008",IF((LEFT(E1834,3))="083","Fall-2008",IF((LEFT(E1834,3))="091","Spring-2009",IF((LEFT(E1834,3))="092","Summer-2009",IF((LEFT(E1834,3))="093","Fall-2009",IF((LEFT(E1834,3))="101","Spring-2010",IF((LEFT(E1834,3))="102","Summer-2010",IF((LEFT(E1834,3))="103","Fall-2010",IF((LEFT(E1834,3))="111","Spring-2011",IF((LEFT(E1834,3))="112","Summer-2011",IF((LEFT(E1834,3))="113","Fall-2011",IF((LEFT(E1834,3))="121","Spring-2012",IF((LEFT(E1834,3))="122","Summer-2012",IF((LEFT(E1834,3))="123","Fall-2012",IF((LEFT(E1834,3))="131","Spring-2013",IF((LEFT(E1834,3))="132","Summer-2013",IF((LEFT(E1834,3))="133","Fall-2013",IF((LEFT(E1834,3))="141","Spring-2014",IF((LEFT(E1834,3))="142","Summer-2014",IF((LEFT(E1834,3))="143","Fall-2014",0)))))))))))))))))))))))))</f>
        <v/>
      </c>
      <c r="H1834" s="108" t="inlineStr">
        <is>
          <t>Fall-2015</t>
        </is>
      </c>
      <c r="I1834" s="108" t="inlineStr">
        <is>
          <t>BRAC Dairy And Food Project</t>
        </is>
      </c>
      <c r="J1834" s="108" t="inlineStr">
        <is>
          <t>Quality Assurance Officer</t>
        </is>
      </c>
      <c r="K1834" s="108" t="inlineStr">
        <is>
          <t>193/2, Polush Housing Society-2, Faidabad, Dakkhinkhan, Dhaka-1230</t>
        </is>
      </c>
      <c r="L1834" s="108" t="inlineStr">
        <is>
          <t>Vill-Modnepara, Post-Bhananigonj, Dist-Gaibandha.</t>
        </is>
      </c>
      <c r="M1834" s="111" t="n">
        <v>1715715721</v>
      </c>
      <c r="N1834" s="108" t="inlineStr">
        <is>
          <t>ferdousbracbd@gmail.com</t>
        </is>
      </c>
    </row>
    <row customHeight="1" ht="12.75" r="1835" s="161">
      <c r="A1835" s="84" t="n"/>
      <c r="B1835" s="85" t="n">
        <v>1838</v>
      </c>
      <c r="C1835" s="106" t="n"/>
      <c r="D1835" s="86" t="inlineStr">
        <is>
          <t xml:space="preserve">Sandip Kumar Ghosh  </t>
        </is>
      </c>
      <c r="E1835" s="86" t="inlineStr">
        <is>
          <t>133-32-240</t>
        </is>
      </c>
      <c r="F1835" s="49">
        <f>IF((MID(E1835,5,2))="10","ENG",IF((MID(E1835,5,2))="11","BBA",IF((MID(E1835,5,2))="12","MBA(E)",IF((MID(E1835,5,2))="14","MBA",IF((MID(E1835,5,2))="15","CSE",IF((MID(E1835,5,2))="16","CIS",IF((MID(E1835,5,2))="17","MS-MIS",IF((MID(E1835,5,2))="18","B.COM",IF((MID(E1835,5,2))="19","ETE",IF((MID(E1835,5,2))="20","CS",IF((MID(E1835,5,2))="21","MA-ENG(P)",IF((MID(E1835,5,2))="22","MA-ENG(F)",IF((MID(E1835,5,2))="23","TE",IF((MID(E1835,5,2))="24","JMC",IF((MID(E1835,5,2))="25","MS-CSE",IF((MID(E1835,5,2))="26","LLB(H)",IF((MID(E1835,5,2))="27","BRE",IF((MID(E1835,5,2))="28","MSS-JMC",IF((MID(E1835,5,2))="29","PHARMACY",IF((MID(E1835,5,2))="30","ESDM",IF((MID(E1835,5,2))="31","MS-ETE",IF((MID(E1835,5,2))="32","MS-TE",IF((MID(E1835,5,2))="33","EEE",IF((MID(E1835,5,2))="34","NFE",IF((MID(E1835,5,2))="35","SWE",IF((MID(E1835,5,2))="36","LLB(P)",IF((MID(E1835,5,2))="37","LLM(Pre)",IF((MID(E1835,5,2))="38","LLM(F)",IF((MID(E1835,5,2))="39","ICT",IF((MID(E1835,5,2))="40","MTCA",IF((MID(E1835,5,2))="41","MS-PH",IF((MID(E1835,5,2))="42","ARCH",IF((MID(E1835,5,2))="43","THM",IF((MID(E1835,5,2))="44","MS-SWE",IF((MID(E1835,5,2))="45","ENTRE",IF((MID(E1835,5,2))="46","M-PHARM",IF((MID(E1835,5,2))="47","CIVIL-ENG",0)))))))))))))))))))))))))))))))))))))</f>
        <v/>
      </c>
      <c r="G1835" s="90">
        <f>IF((LEFT(E1835,3))="063","Fall-2006",IF((LEFT(E1835,3))="071","Spring-2007",IF((LEFT(E1835,3))="072","Summer-2007",IF((LEFT(E1835,3))="073","Fall-2007",IF((LEFT(E1835,3))="081","Spring-2008",IF((LEFT(E1835,3))="082","Summer-2008",IF((LEFT(E1835,3))="083","Fall-2008",IF((LEFT(E1835,3))="091","Spring-2009",IF((LEFT(E1835,3))="092","Summer-2009",IF((LEFT(E1835,3))="093","Fall-2009",IF((LEFT(E1835,3))="101","Spring-2010",IF((LEFT(E1835,3))="102","Summer-2010",IF((LEFT(E1835,3))="103","Fall-2010",IF((LEFT(E1835,3))="111","Spring-2011",IF((LEFT(E1835,3))="112","Summer-2011",IF((LEFT(E1835,3))="113","Fall-2011",IF((LEFT(E1835,3))="121","Spring-2012",IF((LEFT(E1835,3))="122","Summer-2012",IF((LEFT(E1835,3))="123","Fall-2012",IF((LEFT(E1835,3))="131","Spring-2013",IF((LEFT(E1835,3))="132","Summer-2013",IF((LEFT(E1835,3))="133","Fall-2013",IF((LEFT(E1835,3))="141","Spring-2014",IF((LEFT(E1835,3))="142","Summer-2014",IF((LEFT(E1835,3))="143","Fall-2014",0)))))))))))))))))))))))))</f>
        <v/>
      </c>
      <c r="H1835" s="108" t="inlineStr">
        <is>
          <t>Fall-2015</t>
        </is>
      </c>
      <c r="I1835" s="108" t="inlineStr">
        <is>
          <t>Zaved And Zubar Fabrics Limited</t>
        </is>
      </c>
      <c r="J1835" s="108" t="inlineStr">
        <is>
          <t>Trainee Executive</t>
        </is>
      </c>
      <c r="K1835" s="108" t="inlineStr">
        <is>
          <t>-</t>
        </is>
      </c>
      <c r="L1835" s="108" t="inlineStr">
        <is>
          <t>Vill- Dohori, Post-Sarutia, Thana-Keshabpur, Dist-Jessore.</t>
        </is>
      </c>
      <c r="M1835" s="111" t="n">
        <v>1917637868</v>
      </c>
      <c r="N1835" s="108" t="inlineStr">
        <is>
          <t>sandipghosh230@yahoo.com</t>
        </is>
      </c>
    </row>
    <row customHeight="1" ht="12.75" r="1836" s="161">
      <c r="A1836" s="84" t="n"/>
      <c r="B1836" s="85" t="n">
        <v>1839</v>
      </c>
      <c r="C1836" s="106" t="n"/>
      <c r="D1836" s="86" t="inlineStr">
        <is>
          <t xml:space="preserve">A.K.M. Ahasan Kabir  </t>
        </is>
      </c>
      <c r="E1836" s="86" t="inlineStr">
        <is>
          <t>071-17-191</t>
        </is>
      </c>
      <c r="F1836" s="49">
        <f>IF((MID(E1836,5,2))="10","ENG",IF((MID(E1836,5,2))="11","BBA",IF((MID(E1836,5,2))="12","MBA(E)",IF((MID(E1836,5,2))="14","MBA",IF((MID(E1836,5,2))="15","CSE",IF((MID(E1836,5,2))="16","CIS",IF((MID(E1836,5,2))="17","MS-MIS",IF((MID(E1836,5,2))="18","B.COM",IF((MID(E1836,5,2))="19","ETE",IF((MID(E1836,5,2))="20","CS",IF((MID(E1836,5,2))="21","MA-ENG(P)",IF((MID(E1836,5,2))="22","MA-ENG(F)",IF((MID(E1836,5,2))="23","TE",IF((MID(E1836,5,2))="24","JMC",IF((MID(E1836,5,2))="25","MS-CSE",IF((MID(E1836,5,2))="26","LLB(H)",IF((MID(E1836,5,2))="27","BRE",IF((MID(E1836,5,2))="28","MSS-JMC",IF((MID(E1836,5,2))="29","PHARMACY",IF((MID(E1836,5,2))="30","ESDM",IF((MID(E1836,5,2))="31","MS-ETE",IF((MID(E1836,5,2))="32","MS-TE",IF((MID(E1836,5,2))="33","EEE",IF((MID(E1836,5,2))="34","NFE",IF((MID(E1836,5,2))="35","SWE",IF((MID(E1836,5,2))="36","LLB(P)",IF((MID(E1836,5,2))="37","LLM(Pre)",IF((MID(E1836,5,2))="38","LLM(F)",IF((MID(E1836,5,2))="39","ICT",IF((MID(E1836,5,2))="40","MTCA",IF((MID(E1836,5,2))="41","MS-PH",IF((MID(E1836,5,2))="42","ARCH",IF((MID(E1836,5,2))="43","THM",IF((MID(E1836,5,2))="44","MS-SWE",IF((MID(E1836,5,2))="45","ENTRE",IF((MID(E1836,5,2))="46","M-PHARM",IF((MID(E1836,5,2))="47","CIVIL-ENG",0)))))))))))))))))))))))))))))))))))))</f>
        <v/>
      </c>
      <c r="G1836" s="90">
        <f>IF((LEFT(E1836,3))="063","Fall-2006",IF((LEFT(E1836,3))="071","Spring-2007",IF((LEFT(E1836,3))="072","Summer-2007",IF((LEFT(E1836,3))="073","Fall-2007",IF((LEFT(E1836,3))="081","Spring-2008",IF((LEFT(E1836,3))="082","Summer-2008",IF((LEFT(E1836,3))="083","Fall-2008",IF((LEFT(E1836,3))="091","Spring-2009",IF((LEFT(E1836,3))="092","Summer-2009",IF((LEFT(E1836,3))="093","Fall-2009",IF((LEFT(E1836,3))="101","Spring-2010",IF((LEFT(E1836,3))="102","Summer-2010",IF((LEFT(E1836,3))="103","Fall-2010",IF((LEFT(E1836,3))="111","Spring-2011",IF((LEFT(E1836,3))="112","Summer-2011",IF((LEFT(E1836,3))="113","Fall-2011",IF((LEFT(E1836,3))="121","Spring-2012",IF((LEFT(E1836,3))="122","Summer-2012",IF((LEFT(E1836,3))="123","Fall-2012",IF((LEFT(E1836,3))="131","Spring-2013",IF((LEFT(E1836,3))="132","Summer-2013",IF((LEFT(E1836,3))="133","Fall-2013",IF((LEFT(E1836,3))="141","Spring-2014",IF((LEFT(E1836,3))="142","Summer-2014",IF((LEFT(E1836,3))="143","Fall-2014",0)))))))))))))))))))))))))</f>
        <v/>
      </c>
      <c r="H1836" s="108" t="inlineStr">
        <is>
          <t>Fall-2015</t>
        </is>
      </c>
      <c r="I1836" s="108" t="inlineStr">
        <is>
          <t>Midland Bank Ltd</t>
        </is>
      </c>
      <c r="J1836" s="108" t="inlineStr">
        <is>
          <t>First Vice President(FVP), IT Division</t>
        </is>
      </c>
      <c r="K1836" s="108" t="inlineStr">
        <is>
          <t>IT Division, Head Office, Midland Bank Ltd, (6th-9th Floor), 40/7, Gulshan Avenue, Gulshan-2, Dhaka</t>
        </is>
      </c>
      <c r="L1836" s="108" t="inlineStr">
        <is>
          <t>House No-222/1, Road No-03, Mohadevpur, Nurpur, Alamnagar, Rangpur</t>
        </is>
      </c>
      <c r="M1836" s="111" t="n">
        <v>1985700005</v>
      </c>
      <c r="N1836" s="108" t="inlineStr">
        <is>
          <t>akabirbd@gmail.com</t>
        </is>
      </c>
    </row>
    <row customHeight="1" ht="12.75" r="1837" s="161">
      <c r="A1837" s="84" t="n"/>
      <c r="B1837" s="85" t="n">
        <v>1840</v>
      </c>
      <c r="C1837" s="106" t="n"/>
      <c r="D1837" s="98" t="inlineStr">
        <is>
          <t xml:space="preserve">Md. Rafiqul Islam  </t>
        </is>
      </c>
      <c r="E1837" s="98" t="inlineStr">
        <is>
          <t>071-17-189</t>
        </is>
      </c>
      <c r="F1837" s="49">
        <f>IF((MID(E1837,5,2))="10","ENG",IF((MID(E1837,5,2))="11","BBA",IF((MID(E1837,5,2))="12","MBA(E)",IF((MID(E1837,5,2))="14","MBA",IF((MID(E1837,5,2))="15","CSE",IF((MID(E1837,5,2))="16","CIS",IF((MID(E1837,5,2))="17","MS-MIS",IF((MID(E1837,5,2))="18","B.COM",IF((MID(E1837,5,2))="19","ETE",IF((MID(E1837,5,2))="20","CS",IF((MID(E1837,5,2))="21","MA-ENG(P)",IF((MID(E1837,5,2))="22","MA-ENG(F)",IF((MID(E1837,5,2))="23","TE",IF((MID(E1837,5,2))="24","JMC",IF((MID(E1837,5,2))="25","MS-CSE",IF((MID(E1837,5,2))="26","LLB(H)",IF((MID(E1837,5,2))="27","BRE",IF((MID(E1837,5,2))="28","MSS-JMC",IF((MID(E1837,5,2))="29","PHARMACY",IF((MID(E1837,5,2))="30","ESDM",IF((MID(E1837,5,2))="31","MS-ETE",IF((MID(E1837,5,2))="32","MS-TE",IF((MID(E1837,5,2))="33","EEE",IF((MID(E1837,5,2))="34","NFE",IF((MID(E1837,5,2))="35","SWE",IF((MID(E1837,5,2))="36","LLB(P)",IF((MID(E1837,5,2))="37","LLM(Pre)",IF((MID(E1837,5,2))="38","LLM(F)",IF((MID(E1837,5,2))="39","ICT",IF((MID(E1837,5,2))="40","MTCA",IF((MID(E1837,5,2))="41","MS-PH",IF((MID(E1837,5,2))="42","ARCH",IF((MID(E1837,5,2))="43","THM",IF((MID(E1837,5,2))="44","MS-SWE",IF((MID(E1837,5,2))="45","ENTRE",IF((MID(E1837,5,2))="46","M-PHARM",IF((MID(E1837,5,2))="47","CIVIL-ENG",0)))))))))))))))))))))))))))))))))))))</f>
        <v/>
      </c>
      <c r="G1837" s="90">
        <f>IF((LEFT(E1837,3))="063","Fall-2006",IF((LEFT(E1837,3))="071","Spring-2007",IF((LEFT(E1837,3))="072","Summer-2007",IF((LEFT(E1837,3))="073","Fall-2007",IF((LEFT(E1837,3))="081","Spring-2008",IF((LEFT(E1837,3))="082","Summer-2008",IF((LEFT(E1837,3))="083","Fall-2008",IF((LEFT(E1837,3))="091","Spring-2009",IF((LEFT(E1837,3))="092","Summer-2009",IF((LEFT(E1837,3))="093","Fall-2009",IF((LEFT(E1837,3))="101","Spring-2010",IF((LEFT(E1837,3))="102","Summer-2010",IF((LEFT(E1837,3))="103","Fall-2010",IF((LEFT(E1837,3))="111","Spring-2011",IF((LEFT(E1837,3))="112","Summer-2011",IF((LEFT(E1837,3))="113","Fall-2011",IF((LEFT(E1837,3))="121","Spring-2012",IF((LEFT(E1837,3))="122","Summer-2012",IF((LEFT(E1837,3))="123","Fall-2012",IF((LEFT(E1837,3))="131","Spring-2013",IF((LEFT(E1837,3))="132","Summer-2013",IF((LEFT(E1837,3))="133","Fall-2013",IF((LEFT(E1837,3))="141","Spring-2014",IF((LEFT(E1837,3))="142","Summer-2014",IF((LEFT(E1837,3))="143","Fall-2014",0)))))))))))))))))))))))))</f>
        <v/>
      </c>
      <c r="H1837" s="108" t="inlineStr">
        <is>
          <t>Fall-2015</t>
        </is>
      </c>
      <c r="I1837" s="108" t="inlineStr">
        <is>
          <t>Bangladesh Ansar And VDP.</t>
        </is>
      </c>
      <c r="J1837" s="108" t="inlineStr">
        <is>
          <t>District Commandant Of Ansar, Sirajgonj.</t>
        </is>
      </c>
      <c r="K1837" s="108" t="inlineStr">
        <is>
          <t>House No-208, Flat-3A, Road No-4, Block-F, Basundhara, Dhaka-1229.</t>
        </is>
      </c>
      <c r="L1837" s="108" t="inlineStr">
        <is>
          <t>Vill-Guabari, Post-Rustampur, Thana-Charghat, Dist-Rajshahi.</t>
        </is>
      </c>
      <c r="M1837" s="101" t="n">
        <v>1745254799</v>
      </c>
      <c r="N1837" s="108" t="inlineStr">
        <is>
          <t>rafiqmis@gmail.com</t>
        </is>
      </c>
    </row>
    <row customHeight="1" ht="12.75" r="1838" s="161">
      <c r="A1838" s="84" t="n"/>
      <c r="B1838" s="85" t="n">
        <v>1841</v>
      </c>
      <c r="C1838" s="106" t="n"/>
      <c r="D1838" s="98" t="inlineStr">
        <is>
          <t xml:space="preserve">Md. Murshedul Bari  </t>
        </is>
      </c>
      <c r="E1838" s="98" t="inlineStr">
        <is>
          <t>133-14-1194</t>
        </is>
      </c>
      <c r="F1838" s="49">
        <f>IF((MID(E1838,5,2))="10","ENG",IF((MID(E1838,5,2))="11","BBA",IF((MID(E1838,5,2))="12","MBA(E)",IF((MID(E1838,5,2))="14","MBA",IF((MID(E1838,5,2))="15","CSE",IF((MID(E1838,5,2))="16","CIS",IF((MID(E1838,5,2))="17","MS-MIS",IF((MID(E1838,5,2))="18","B.COM",IF((MID(E1838,5,2))="19","ETE",IF((MID(E1838,5,2))="20","CS",IF((MID(E1838,5,2))="21","MA-ENG(P)",IF((MID(E1838,5,2))="22","MA-ENG(F)",IF((MID(E1838,5,2))="23","TE",IF((MID(E1838,5,2))="24","JMC",IF((MID(E1838,5,2))="25","MS-CSE",IF((MID(E1838,5,2))="26","LLB(H)",IF((MID(E1838,5,2))="27","BRE",IF((MID(E1838,5,2))="28","MSS-JMC",IF((MID(E1838,5,2))="29","PHARMACY",IF((MID(E1838,5,2))="30","ESDM",IF((MID(E1838,5,2))="31","MS-ETE",IF((MID(E1838,5,2))="32","MS-TE",IF((MID(E1838,5,2))="33","EEE",IF((MID(E1838,5,2))="34","NFE",IF((MID(E1838,5,2))="35","SWE",IF((MID(E1838,5,2))="36","LLB(P)",IF((MID(E1838,5,2))="37","LLM(Pre)",IF((MID(E1838,5,2))="38","LLM(F)",IF((MID(E1838,5,2))="39","ICT",IF((MID(E1838,5,2))="40","MTCA",IF((MID(E1838,5,2))="41","MS-PH",IF((MID(E1838,5,2))="42","ARCH",IF((MID(E1838,5,2))="43","THM",IF((MID(E1838,5,2))="44","MS-SWE",IF((MID(E1838,5,2))="45","ENTRE",IF((MID(E1838,5,2))="46","M-PHARM",IF((MID(E1838,5,2))="47","CIVIL-ENG",0)))))))))))))))))))))))))))))))))))))</f>
        <v/>
      </c>
      <c r="G1838" s="90">
        <f>IF((LEFT(E1838,3))="063","Fall-2006",IF((LEFT(E1838,3))="071","Spring-2007",IF((LEFT(E1838,3))="072","Summer-2007",IF((LEFT(E1838,3))="073","Fall-2007",IF((LEFT(E1838,3))="081","Spring-2008",IF((LEFT(E1838,3))="082","Summer-2008",IF((LEFT(E1838,3))="083","Fall-2008",IF((LEFT(E1838,3))="091","Spring-2009",IF((LEFT(E1838,3))="092","Summer-2009",IF((LEFT(E1838,3))="093","Fall-2009",IF((LEFT(E1838,3))="101","Spring-2010",IF((LEFT(E1838,3))="102","Summer-2010",IF((LEFT(E1838,3))="103","Fall-2010",IF((LEFT(E1838,3))="111","Spring-2011",IF((LEFT(E1838,3))="112","Summer-2011",IF((LEFT(E1838,3))="113","Fall-2011",IF((LEFT(E1838,3))="121","Spring-2012",IF((LEFT(E1838,3))="122","Summer-2012",IF((LEFT(E1838,3))="123","Fall-2012",IF((LEFT(E1838,3))="131","Spring-2013",IF((LEFT(E1838,3))="132","Summer-2013",IF((LEFT(E1838,3))="133","Fall-2013",IF((LEFT(E1838,3))="141","Spring-2014",IF((LEFT(E1838,3))="142","Summer-2014",IF((LEFT(E1838,3))="143","Fall-2014",0)))))))))))))))))))))))))</f>
        <v/>
      </c>
      <c r="H1838" s="108" t="inlineStr">
        <is>
          <t>Summer-2014</t>
        </is>
      </c>
      <c r="I1838" s="108" t="inlineStr">
        <is>
          <t>Akij Food Beverage.</t>
        </is>
      </c>
      <c r="J1838" s="108" t="inlineStr">
        <is>
          <t>Business Development Officer.</t>
        </is>
      </c>
      <c r="K1838" s="108" t="inlineStr">
        <is>
          <t>51/4, Wset Rajabazar, Tejgoan, Dhaka-1215.</t>
        </is>
      </c>
      <c r="L1838" s="108" t="inlineStr">
        <is>
          <t>Vill-Hatlal, Post-Rambagha, Thana-Nontigram, Dist-Bogra.</t>
        </is>
      </c>
      <c r="M1838" s="111" t="n">
        <v>1745254799</v>
      </c>
      <c r="N1838" s="108" t="inlineStr">
        <is>
          <t>murshedulbari@yahoo.com</t>
        </is>
      </c>
    </row>
    <row customHeight="1" ht="12.75" r="1839" s="161">
      <c r="A1839" s="84" t="n"/>
      <c r="B1839" s="85" t="n">
        <v>1842</v>
      </c>
      <c r="C1839" s="106" t="n"/>
      <c r="D1839" s="98" t="inlineStr">
        <is>
          <t xml:space="preserve">Md. Moniruzzaman  </t>
        </is>
      </c>
      <c r="E1839" s="98" t="inlineStr">
        <is>
          <t>133-32-237</t>
        </is>
      </c>
      <c r="F1839" s="49">
        <f>IF((MID(E1839,5,2))="10","ENG",IF((MID(E1839,5,2))="11","BBA",IF((MID(E1839,5,2))="12","MBA(E)",IF((MID(E1839,5,2))="14","MBA",IF((MID(E1839,5,2))="15","CSE",IF((MID(E1839,5,2))="16","CIS",IF((MID(E1839,5,2))="17","MS-MIS",IF((MID(E1839,5,2))="18","B.COM",IF((MID(E1839,5,2))="19","ETE",IF((MID(E1839,5,2))="20","CS",IF((MID(E1839,5,2))="21","MA-ENG(P)",IF((MID(E1839,5,2))="22","MA-ENG(F)",IF((MID(E1839,5,2))="23","TE",IF((MID(E1839,5,2))="24","JMC",IF((MID(E1839,5,2))="25","MS-CSE",IF((MID(E1839,5,2))="26","LLB(H)",IF((MID(E1839,5,2))="27","BRE",IF((MID(E1839,5,2))="28","MSS-JMC",IF((MID(E1839,5,2))="29","PHARMACY",IF((MID(E1839,5,2))="30","ESDM",IF((MID(E1839,5,2))="31","MS-ETE",IF((MID(E1839,5,2))="32","MS-TE",IF((MID(E1839,5,2))="33","EEE",IF((MID(E1839,5,2))="34","NFE",IF((MID(E1839,5,2))="35","SWE",IF((MID(E1839,5,2))="36","LLB(P)",IF((MID(E1839,5,2))="37","LLM(Pre)",IF((MID(E1839,5,2))="38","LLM(F)",IF((MID(E1839,5,2))="39","ICT",IF((MID(E1839,5,2))="40","MTCA",IF((MID(E1839,5,2))="41","MS-PH",IF((MID(E1839,5,2))="42","ARCH",IF((MID(E1839,5,2))="43","THM",IF((MID(E1839,5,2))="44","MS-SWE",IF((MID(E1839,5,2))="45","ENTRE",IF((MID(E1839,5,2))="46","M-PHARM",IF((MID(E1839,5,2))="47","CIVIL-ENG",0)))))))))))))))))))))))))))))))))))))</f>
        <v/>
      </c>
      <c r="G1839" s="90">
        <f>IF((LEFT(E1839,3))="063","Fall-2006",IF((LEFT(E1839,3))="071","Spring-2007",IF((LEFT(E1839,3))="072","Summer-2007",IF((LEFT(E1839,3))="073","Fall-2007",IF((LEFT(E1839,3))="081","Spring-2008",IF((LEFT(E1839,3))="082","Summer-2008",IF((LEFT(E1839,3))="083","Fall-2008",IF((LEFT(E1839,3))="091","Spring-2009",IF((LEFT(E1839,3))="092","Summer-2009",IF((LEFT(E1839,3))="093","Fall-2009",IF((LEFT(E1839,3))="101","Spring-2010",IF((LEFT(E1839,3))="102","Summer-2010",IF((LEFT(E1839,3))="103","Fall-2010",IF((LEFT(E1839,3))="111","Spring-2011",IF((LEFT(E1839,3))="112","Summer-2011",IF((LEFT(E1839,3))="113","Fall-2011",IF((LEFT(E1839,3))="121","Spring-2012",IF((LEFT(E1839,3))="122","Summer-2012",IF((LEFT(E1839,3))="123","Fall-2012",IF((LEFT(E1839,3))="131","Spring-2013",IF((LEFT(E1839,3))="132","Summer-2013",IF((LEFT(E1839,3))="133","Fall-2013",IF((LEFT(E1839,3))="141","Spring-2014",IF((LEFT(E1839,3))="142","Summer-2014",IF((LEFT(E1839,3))="143","Fall-2014",0)))))))))))))))))))))))))</f>
        <v/>
      </c>
      <c r="H1839" s="108" t="inlineStr">
        <is>
          <t>Fall-2013</t>
        </is>
      </c>
      <c r="I1839" s="108" t="inlineStr">
        <is>
          <t>-</t>
        </is>
      </c>
      <c r="J1839" s="108" t="inlineStr">
        <is>
          <t>-</t>
        </is>
      </c>
      <c r="K1839" s="108" t="inlineStr">
        <is>
          <t>Tongi Model Thana, Tongi, Gazipur.</t>
        </is>
      </c>
      <c r="L1839" s="108" t="inlineStr">
        <is>
          <t>Vill-Suti Polash, Post-Suti Polash, Gopalpur, Tangail.</t>
        </is>
      </c>
      <c r="M1839" s="111" t="n">
        <v>1933170850</v>
      </c>
      <c r="N1839" s="108" t="inlineStr">
        <is>
          <t>moniruzzaman237@diu.edu.bd</t>
        </is>
      </c>
    </row>
    <row customHeight="1" ht="12.75" r="1840" s="161">
      <c r="A1840" s="84" t="n"/>
      <c r="B1840" s="85" t="n">
        <v>1843</v>
      </c>
      <c r="C1840" s="106" t="n"/>
      <c r="D1840" s="98" t="inlineStr">
        <is>
          <t>Tahmina Akter</t>
        </is>
      </c>
      <c r="E1840" s="98" t="inlineStr">
        <is>
          <t>112-11-2075</t>
        </is>
      </c>
      <c r="F1840" s="49">
        <f>IF((MID(E1840,5,2))="10","ENG",IF((MID(E1840,5,2))="11","BBA",IF((MID(E1840,5,2))="12","MBA(E)",IF((MID(E1840,5,2))="14","MBA",IF((MID(E1840,5,2))="15","CSE",IF((MID(E1840,5,2))="16","CIS",IF((MID(E1840,5,2))="17","MS-MIS",IF((MID(E1840,5,2))="18","B.COM",IF((MID(E1840,5,2))="19","ETE",IF((MID(E1840,5,2))="20","CS",IF((MID(E1840,5,2))="21","MA-ENG(P)",IF((MID(E1840,5,2))="22","MA-ENG(F)",IF((MID(E1840,5,2))="23","TE",IF((MID(E1840,5,2))="24","JMC",IF((MID(E1840,5,2))="25","MS-CSE",IF((MID(E1840,5,2))="26","LLB(H)",IF((MID(E1840,5,2))="27","BRE",IF((MID(E1840,5,2))="28","MSS-JMC",IF((MID(E1840,5,2))="29","PHARMACY",IF((MID(E1840,5,2))="30","ESDM",IF((MID(E1840,5,2))="31","MS-ETE",IF((MID(E1840,5,2))="32","MS-TE",IF((MID(E1840,5,2))="33","EEE",IF((MID(E1840,5,2))="34","NFE",IF((MID(E1840,5,2))="35","SWE",IF((MID(E1840,5,2))="36","LLB(P)",IF((MID(E1840,5,2))="37","LLM(Pre)",IF((MID(E1840,5,2))="38","LLM(F)",IF((MID(E1840,5,2))="39","ICT",IF((MID(E1840,5,2))="40","MTCA",IF((MID(E1840,5,2))="41","MS-PH",IF((MID(E1840,5,2))="42","ARCH",IF((MID(E1840,5,2))="43","THM",IF((MID(E1840,5,2))="44","MS-SWE",IF((MID(E1840,5,2))="45","ENTRE",IF((MID(E1840,5,2))="46","M-PHARM",IF((MID(E1840,5,2))="47","CIVIL-ENG",0)))))))))))))))))))))))))))))))))))))</f>
        <v/>
      </c>
      <c r="G1840" s="90">
        <f>IF((LEFT(E1840,3))="063","Fall-2006",IF((LEFT(E1840,3))="071","Spring-2007",IF((LEFT(E1840,3))="072","Summer-2007",IF((LEFT(E1840,3))="073","Fall-2007",IF((LEFT(E1840,3))="081","Spring-2008",IF((LEFT(E1840,3))="082","Summer-2008",IF((LEFT(E1840,3))="083","Fall-2008",IF((LEFT(E1840,3))="091","Spring-2009",IF((LEFT(E1840,3))="092","Summer-2009",IF((LEFT(E1840,3))="093","Fall-2009",IF((LEFT(E1840,3))="101","Spring-2010",IF((LEFT(E1840,3))="102","Summer-2010",IF((LEFT(E1840,3))="103","Fall-2010",IF((LEFT(E1840,3))="111","Spring-2011",IF((LEFT(E1840,3))="112","Summer-2011",IF((LEFT(E1840,3))="113","Fall-2011",IF((LEFT(E1840,3))="121","Spring-2012",IF((LEFT(E1840,3))="122","Summer-2012",IF((LEFT(E1840,3))="123","Fall-2012",IF((LEFT(E1840,3))="131","Spring-2013",IF((LEFT(E1840,3))="132","Summer-2013",IF((LEFT(E1840,3))="133","Fall-2013",IF((LEFT(E1840,3))="141","Spring-2014",IF((LEFT(E1840,3))="142","Summer-2014",IF((LEFT(E1840,3))="143","Fall-2014",0)))))))))))))))))))))))))</f>
        <v/>
      </c>
      <c r="H1840" s="108" t="inlineStr">
        <is>
          <t>Spring-2015</t>
        </is>
      </c>
      <c r="I1840" s="108" t="inlineStr">
        <is>
          <t>-</t>
        </is>
      </c>
      <c r="J1840" s="108" t="inlineStr">
        <is>
          <t>Student</t>
        </is>
      </c>
      <c r="K1840" s="108" t="inlineStr">
        <is>
          <t>Flat-1E2, 26 Indira Road, Dhaka</t>
        </is>
      </c>
      <c r="L1840" s="108" t="inlineStr">
        <is>
          <t>Vill-Donarchor, Post-Daudkandi, Thana-Daudkandi,Dist-Comilla.</t>
        </is>
      </c>
      <c r="M1840" s="111" t="n">
        <v>1731783659</v>
      </c>
      <c r="N1840" s="103" t="inlineStr">
        <is>
          <t>mitadiu4@gmail.com</t>
        </is>
      </c>
    </row>
    <row customHeight="1" ht="12.75" r="1841" s="161">
      <c r="A1841" s="84" t="n"/>
      <c r="B1841" s="85" t="n">
        <v>1844</v>
      </c>
      <c r="C1841" s="106" t="n"/>
      <c r="D1841" s="98" t="inlineStr">
        <is>
          <t>Sadia Chowdhury</t>
        </is>
      </c>
      <c r="E1841" s="98" t="inlineStr">
        <is>
          <t>103-24-194</t>
        </is>
      </c>
      <c r="F1841" s="49">
        <f>IF((MID(E1841,5,2))="10","ENG",IF((MID(E1841,5,2))="11","BBA",IF((MID(E1841,5,2))="12","MBA(E)",IF((MID(E1841,5,2))="14","MBA",IF((MID(E1841,5,2))="15","CSE",IF((MID(E1841,5,2))="16","CIS",IF((MID(E1841,5,2))="17","MS-MIS",IF((MID(E1841,5,2))="18","B.COM",IF((MID(E1841,5,2))="19","ETE",IF((MID(E1841,5,2))="20","CS",IF((MID(E1841,5,2))="21","MA-ENG(P)",IF((MID(E1841,5,2))="22","MA-ENG(F)",IF((MID(E1841,5,2))="23","TE",IF((MID(E1841,5,2))="24","JMC",IF((MID(E1841,5,2))="25","MS-CSE",IF((MID(E1841,5,2))="26","LLB(H)",IF((MID(E1841,5,2))="27","BRE",IF((MID(E1841,5,2))="28","MSS-JMC",IF((MID(E1841,5,2))="29","PHARMACY",IF((MID(E1841,5,2))="30","ESDM",IF((MID(E1841,5,2))="31","MS-ETE",IF((MID(E1841,5,2))="32","MS-TE",IF((MID(E1841,5,2))="33","EEE",IF((MID(E1841,5,2))="34","NFE",IF((MID(E1841,5,2))="35","SWE",IF((MID(E1841,5,2))="36","LLB(P)",IF((MID(E1841,5,2))="37","LLM(Pre)",IF((MID(E1841,5,2))="38","LLM(F)",IF((MID(E1841,5,2))="39","ICT",IF((MID(E1841,5,2))="40","MTCA",IF((MID(E1841,5,2))="41","MS-PH",IF((MID(E1841,5,2))="42","ARCH",IF((MID(E1841,5,2))="43","THM",IF((MID(E1841,5,2))="44","MS-SWE",IF((MID(E1841,5,2))="45","ENTRE",IF((MID(E1841,5,2))="46","M-PHARM",IF((MID(E1841,5,2))="47","CIVIL-ENG",0)))))))))))))))))))))))))))))))))))))</f>
        <v/>
      </c>
      <c r="G1841" s="90">
        <f>IF((LEFT(E1841,3))="063","Fall-2006",IF((LEFT(E1841,3))="071","Spring-2007",IF((LEFT(E1841,3))="072","Summer-2007",IF((LEFT(E1841,3))="073","Fall-2007",IF((LEFT(E1841,3))="081","Spring-2008",IF((LEFT(E1841,3))="082","Summer-2008",IF((LEFT(E1841,3))="083","Fall-2008",IF((LEFT(E1841,3))="091","Spring-2009",IF((LEFT(E1841,3))="092","Summer-2009",IF((LEFT(E1841,3))="093","Fall-2009",IF((LEFT(E1841,3))="101","Spring-2010",IF((LEFT(E1841,3))="102","Summer-2010",IF((LEFT(E1841,3))="103","Fall-2010",IF((LEFT(E1841,3))="111","Spring-2011",IF((LEFT(E1841,3))="112","Summer-2011",IF((LEFT(E1841,3))="113","Fall-2011",IF((LEFT(E1841,3))="121","Spring-2012",IF((LEFT(E1841,3))="122","Summer-2012",IF((LEFT(E1841,3))="123","Fall-2012",IF((LEFT(E1841,3))="131","Spring-2013",IF((LEFT(E1841,3))="132","Summer-2013",IF((LEFT(E1841,3))="133","Fall-2013",IF((LEFT(E1841,3))="141","Spring-2014",IF((LEFT(E1841,3))="142","Summer-2014",IF((LEFT(E1841,3))="143","Fall-2014",0)))))))))))))))))))))))))</f>
        <v/>
      </c>
      <c r="H1841" s="108" t="inlineStr">
        <is>
          <t>Fall-2014</t>
        </is>
      </c>
      <c r="I1841" s="108" t="inlineStr">
        <is>
          <t>Deepto Tv</t>
        </is>
      </c>
      <c r="J1841" s="108" t="inlineStr">
        <is>
          <t>Reporter</t>
        </is>
      </c>
      <c r="K1841" s="108" t="inlineStr">
        <is>
          <t>-</t>
        </is>
      </c>
      <c r="L1841" s="108" t="inlineStr">
        <is>
          <t>87/A/1, R.K. Mission Road, Dhaka.</t>
        </is>
      </c>
      <c r="M1841" s="111" t="n">
        <v>1676922045</v>
      </c>
      <c r="N1841" s="90" t="inlineStr">
        <is>
          <t>sadia_194@diu.edu.bd</t>
        </is>
      </c>
    </row>
    <row customHeight="1" ht="12.75" r="1842" s="161">
      <c r="A1842" s="84" t="n"/>
      <c r="B1842" s="85" t="n">
        <v>1845</v>
      </c>
      <c r="C1842" s="106" t="n"/>
      <c r="D1842" s="98" t="inlineStr">
        <is>
          <t xml:space="preserve">Mehedi Hasan  </t>
        </is>
      </c>
      <c r="E1842" s="98" t="inlineStr">
        <is>
          <t>131-34-253</t>
        </is>
      </c>
      <c r="F1842" s="49">
        <f>IF((MID(E1842,5,2))="10","ENG",IF((MID(E1842,5,2))="11","BBA",IF((MID(E1842,5,2))="12","MBA(E)",IF((MID(E1842,5,2))="14","MBA",IF((MID(E1842,5,2))="15","CSE",IF((MID(E1842,5,2))="16","CIS",IF((MID(E1842,5,2))="17","MS-MIS",IF((MID(E1842,5,2))="18","B.COM",IF((MID(E1842,5,2))="19","ETE",IF((MID(E1842,5,2))="20","CS",IF((MID(E1842,5,2))="21","MA-ENG(P)",IF((MID(E1842,5,2))="22","MA-ENG(F)",IF((MID(E1842,5,2))="23","TE",IF((MID(E1842,5,2))="24","JMC",IF((MID(E1842,5,2))="25","MS-CSE",IF((MID(E1842,5,2))="26","LLB(H)",IF((MID(E1842,5,2))="27","BRE",IF((MID(E1842,5,2))="28","MSS-JMC",IF((MID(E1842,5,2))="29","PHARMACY",IF((MID(E1842,5,2))="30","ESDM",IF((MID(E1842,5,2))="31","MS-ETE",IF((MID(E1842,5,2))="32","MS-TE",IF((MID(E1842,5,2))="33","EEE",IF((MID(E1842,5,2))="34","NFE",IF((MID(E1842,5,2))="35","SWE",IF((MID(E1842,5,2))="36","LLB(P)",IF((MID(E1842,5,2))="37","LLM(Pre)",IF((MID(E1842,5,2))="38","LLM(F)",IF((MID(E1842,5,2))="39","ICT",IF((MID(E1842,5,2))="40","MTCA",IF((MID(E1842,5,2))="41","MS-PH",IF((MID(E1842,5,2))="42","ARCH",IF((MID(E1842,5,2))="43","THM",IF((MID(E1842,5,2))="44","MS-SWE",IF((MID(E1842,5,2))="45","ENTRE",IF((MID(E1842,5,2))="46","M-PHARM",IF((MID(E1842,5,2))="47","CIVIL-ENG",0)))))))))))))))))))))))))))))))))))))</f>
        <v/>
      </c>
      <c r="G1842" s="90">
        <f>IF((LEFT(E1842,3))="063","Fall-2006",IF((LEFT(E1842,3))="071","Spring-2007",IF((LEFT(E1842,3))="072","Summer-2007",IF((LEFT(E1842,3))="073","Fall-2007",IF((LEFT(E1842,3))="081","Spring-2008",IF((LEFT(E1842,3))="082","Summer-2008",IF((LEFT(E1842,3))="083","Fall-2008",IF((LEFT(E1842,3))="091","Spring-2009",IF((LEFT(E1842,3))="092","Summer-2009",IF((LEFT(E1842,3))="093","Fall-2009",IF((LEFT(E1842,3))="101","Spring-2010",IF((LEFT(E1842,3))="102","Summer-2010",IF((LEFT(E1842,3))="103","Fall-2010",IF((LEFT(E1842,3))="111","Spring-2011",IF((LEFT(E1842,3))="112","Summer-2011",IF((LEFT(E1842,3))="113","Fall-2011",IF((LEFT(E1842,3))="121","Spring-2012",IF((LEFT(E1842,3))="122","Summer-2012",IF((LEFT(E1842,3))="123","Fall-2012",IF((LEFT(E1842,3))="131","Spring-2013",IF((LEFT(E1842,3))="132","Summer-2013",IF((LEFT(E1842,3))="133","Fall-2013",IF((LEFT(E1842,3))="141","Spring-2014",IF((LEFT(E1842,3))="142","Summer-2014",IF((LEFT(E1842,3))="143","Fall-2014",0)))))))))))))))))))))))))</f>
        <v/>
      </c>
      <c r="H1842" s="108" t="inlineStr">
        <is>
          <t>Fall-2015</t>
        </is>
      </c>
      <c r="I1842" s="108" t="inlineStr">
        <is>
          <t>ACI Foods Ltd</t>
        </is>
      </c>
      <c r="J1842" s="108" t="inlineStr">
        <is>
          <t>Quality Control officer</t>
        </is>
      </c>
      <c r="K1842" s="108" t="inlineStr">
        <is>
          <t>Sahida Lodge, 83/2, Barabag, Mirpur-2, Dhaka</t>
        </is>
      </c>
      <c r="L1842" s="108" t="inlineStr">
        <is>
          <t>Vill-Uttara Vhadarty, Post- Kaligonj, Thana-Kaligonj, Dsit-Gazipur.</t>
        </is>
      </c>
      <c r="M1842" s="111" t="n">
        <v>1914928182</v>
      </c>
      <c r="N1842" s="108" t="inlineStr">
        <is>
          <t>mehedi.hasan.dpi@gmail.com</t>
        </is>
      </c>
    </row>
    <row customHeight="1" ht="12.75" r="1843" s="161">
      <c r="A1843" s="84" t="n"/>
      <c r="B1843" s="85" t="n">
        <v>1846</v>
      </c>
      <c r="C1843" s="106" t="n"/>
      <c r="D1843" s="98" t="inlineStr">
        <is>
          <t>Shek Mohammed Wahid Kaisar</t>
        </is>
      </c>
      <c r="E1843" s="98" t="inlineStr">
        <is>
          <t>141-38-020</t>
        </is>
      </c>
      <c r="F1843" s="49">
        <f>IF((MID(E1843,5,2))="10","ENG",IF((MID(E1843,5,2))="11","BBA",IF((MID(E1843,5,2))="12","MBA(E)",IF((MID(E1843,5,2))="14","MBA",IF((MID(E1843,5,2))="15","CSE",IF((MID(E1843,5,2))="16","CIS",IF((MID(E1843,5,2))="17","MS-MIS",IF((MID(E1843,5,2))="18","B.COM",IF((MID(E1843,5,2))="19","ETE",IF((MID(E1843,5,2))="20","CS",IF((MID(E1843,5,2))="21","MA-ENG(P)",IF((MID(E1843,5,2))="22","MA-ENG(F)",IF((MID(E1843,5,2))="23","TE",IF((MID(E1843,5,2))="24","JMC",IF((MID(E1843,5,2))="25","MS-CSE",IF((MID(E1843,5,2))="26","LLB(H)",IF((MID(E1843,5,2))="27","BRE",IF((MID(E1843,5,2))="28","MSS-JMC",IF((MID(E1843,5,2))="29","PHARMACY",IF((MID(E1843,5,2))="30","ESDM",IF((MID(E1843,5,2))="31","MS-ETE",IF((MID(E1843,5,2))="32","MS-TE",IF((MID(E1843,5,2))="33","EEE",IF((MID(E1843,5,2))="34","NFE",IF((MID(E1843,5,2))="35","SWE",IF((MID(E1843,5,2))="36","LLB(P)",IF((MID(E1843,5,2))="37","LLM(Pre)",IF((MID(E1843,5,2))="38","LLM(F)",IF((MID(E1843,5,2))="39","ICT",IF((MID(E1843,5,2))="40","MTCA",IF((MID(E1843,5,2))="41","MS-PH",IF((MID(E1843,5,2))="42","ARCH",IF((MID(E1843,5,2))="43","THM",IF((MID(E1843,5,2))="44","MS-SWE",IF((MID(E1843,5,2))="45","ENTRE",IF((MID(E1843,5,2))="46","M-PHARM",IF((MID(E1843,5,2))="47","CIVIL-ENG",0)))))))))))))))))))))))))))))))))))))</f>
        <v/>
      </c>
      <c r="G1843" s="90">
        <f>IF((LEFT(E1843,3))="063","Fall-2006",IF((LEFT(E1843,3))="071","Spring-2007",IF((LEFT(E1843,3))="072","Summer-2007",IF((LEFT(E1843,3))="073","Fall-2007",IF((LEFT(E1843,3))="081","Spring-2008",IF((LEFT(E1843,3))="082","Summer-2008",IF((LEFT(E1843,3))="083","Fall-2008",IF((LEFT(E1843,3))="091","Spring-2009",IF((LEFT(E1843,3))="092","Summer-2009",IF((LEFT(E1843,3))="093","Fall-2009",IF((LEFT(E1843,3))="101","Spring-2010",IF((LEFT(E1843,3))="102","Summer-2010",IF((LEFT(E1843,3))="103","Fall-2010",IF((LEFT(E1843,3))="111","Spring-2011",IF((LEFT(E1843,3))="112","Summer-2011",IF((LEFT(E1843,3))="113","Fall-2011",IF((LEFT(E1843,3))="121","Spring-2012",IF((LEFT(E1843,3))="122","Summer-2012",IF((LEFT(E1843,3))="123","Fall-2012",IF((LEFT(E1843,3))="131","Spring-2013",IF((LEFT(E1843,3))="132","Summer-2013",IF((LEFT(E1843,3))="133","Fall-2013",IF((LEFT(E1843,3))="141","Spring-2014",IF((LEFT(E1843,3))="142","Summer-2014",IF((LEFT(E1843,3))="143","Fall-2014",0)))))))))))))))))))))))))</f>
        <v/>
      </c>
      <c r="H1843" s="108" t="inlineStr">
        <is>
          <t>Spring-2015</t>
        </is>
      </c>
      <c r="I1843" s="108" t="inlineStr">
        <is>
          <t>-</t>
        </is>
      </c>
      <c r="J1843" s="108" t="inlineStr">
        <is>
          <t>-</t>
        </is>
      </c>
      <c r="K1843" s="108" t="inlineStr">
        <is>
          <t>House No-D-59, Talbag, Savar, Dhaka.</t>
        </is>
      </c>
      <c r="L1843" s="108" t="inlineStr">
        <is>
          <t>House No-D-59, Talbag, Savar, Dhaka.</t>
        </is>
      </c>
      <c r="M1843" s="101" t="n">
        <v>1914729415</v>
      </c>
      <c r="N1843" s="55" t="inlineStr">
        <is>
          <t>wahid.kaiser@gmail.com</t>
        </is>
      </c>
    </row>
    <row customHeight="1" ht="12.75" r="1844" s="161">
      <c r="A1844" s="84" t="n"/>
      <c r="B1844" s="85" t="n">
        <v>1847</v>
      </c>
      <c r="C1844" s="106" t="n"/>
      <c r="D1844" s="98" t="inlineStr">
        <is>
          <t xml:space="preserve">Md. Rezwanul Haque </t>
        </is>
      </c>
      <c r="E1844" s="98" t="inlineStr">
        <is>
          <t>103-15-1136</t>
        </is>
      </c>
      <c r="F1844" s="49">
        <f>IF((MID(E1844,5,2))="10","ENG",IF((MID(E1844,5,2))="11","BBA",IF((MID(E1844,5,2))="12","MBA(E)",IF((MID(E1844,5,2))="14","MBA",IF((MID(E1844,5,2))="15","CSE",IF((MID(E1844,5,2))="16","CIS",IF((MID(E1844,5,2))="17","MS-MIS",IF((MID(E1844,5,2))="18","B.COM",IF((MID(E1844,5,2))="19","ETE",IF((MID(E1844,5,2))="20","CS",IF((MID(E1844,5,2))="21","MA-ENG(P)",IF((MID(E1844,5,2))="22","MA-ENG(F)",IF((MID(E1844,5,2))="23","TE",IF((MID(E1844,5,2))="24","JMC",IF((MID(E1844,5,2))="25","MS-CSE",IF((MID(E1844,5,2))="26","LLB(H)",IF((MID(E1844,5,2))="27","BRE",IF((MID(E1844,5,2))="28","MSS-JMC",IF((MID(E1844,5,2))="29","PHARMACY",IF((MID(E1844,5,2))="30","ESDM",IF((MID(E1844,5,2))="31","MS-ETE",IF((MID(E1844,5,2))="32","MS-TE",IF((MID(E1844,5,2))="33","EEE",IF((MID(E1844,5,2))="34","NFE",IF((MID(E1844,5,2))="35","SWE",IF((MID(E1844,5,2))="36","LLB(P)",IF((MID(E1844,5,2))="37","LLM(Pre)",IF((MID(E1844,5,2))="38","LLM(F)",IF((MID(E1844,5,2))="39","ICT",IF((MID(E1844,5,2))="40","MTCA",IF((MID(E1844,5,2))="41","MS-PH",IF((MID(E1844,5,2))="42","ARCH",IF((MID(E1844,5,2))="43","THM",IF((MID(E1844,5,2))="44","MS-SWE",IF((MID(E1844,5,2))="45","ENTRE",IF((MID(E1844,5,2))="46","M-PHARM",IF((MID(E1844,5,2))="47","CIVIL-ENG",0)))))))))))))))))))))))))))))))))))))</f>
        <v/>
      </c>
      <c r="G1844" s="90">
        <f>IF((LEFT(E1844,3))="063","Fall-2006",IF((LEFT(E1844,3))="071","Spring-2007",IF((LEFT(E1844,3))="072","Summer-2007",IF((LEFT(E1844,3))="073","Fall-2007",IF((LEFT(E1844,3))="081","Spring-2008",IF((LEFT(E1844,3))="082","Summer-2008",IF((LEFT(E1844,3))="083","Fall-2008",IF((LEFT(E1844,3))="091","Spring-2009",IF((LEFT(E1844,3))="092","Summer-2009",IF((LEFT(E1844,3))="093","Fall-2009",IF((LEFT(E1844,3))="101","Spring-2010",IF((LEFT(E1844,3))="102","Summer-2010",IF((LEFT(E1844,3))="103","Fall-2010",IF((LEFT(E1844,3))="111","Spring-2011",IF((LEFT(E1844,3))="112","Summer-2011",IF((LEFT(E1844,3))="113","Fall-2011",IF((LEFT(E1844,3))="121","Spring-2012",IF((LEFT(E1844,3))="122","Summer-2012",IF((LEFT(E1844,3))="123","Fall-2012",IF((LEFT(E1844,3))="131","Spring-2013",IF((LEFT(E1844,3))="132","Summer-2013",IF((LEFT(E1844,3))="133","Fall-2013",IF((LEFT(E1844,3))="141","Spring-2014",IF((LEFT(E1844,3))="142","Summer-2014",IF((LEFT(E1844,3))="143","Fall-2014",0)))))))))))))))))))))))))</f>
        <v/>
      </c>
      <c r="H1844" s="108" t="inlineStr">
        <is>
          <t>Summer-2015</t>
        </is>
      </c>
      <c r="I1844" s="108" t="inlineStr">
        <is>
          <t>-</t>
        </is>
      </c>
      <c r="J1844" s="108" t="inlineStr">
        <is>
          <t>-</t>
        </is>
      </c>
      <c r="K1844" s="108" t="inlineStr">
        <is>
          <t>Zarna Cottage, 34/2, Middile, Paikpara, Mirpur, Dhaka-1216</t>
        </is>
      </c>
      <c r="L1844" s="108" t="inlineStr">
        <is>
          <t>Zarna Cottage, 34/2, Middile, Paikpara, Mirpur, Dhaka-1216</t>
        </is>
      </c>
      <c r="M1844" s="101" t="n">
        <v>1920718609</v>
      </c>
      <c r="N1844" s="90" t="inlineStr">
        <is>
          <t>rezwanul_1136@diu.edu.bd</t>
        </is>
      </c>
    </row>
    <row customHeight="1" ht="12.75" r="1845" s="161">
      <c r="A1845" s="84" t="n"/>
      <c r="B1845" s="85" t="n">
        <v>1848</v>
      </c>
      <c r="C1845" s="106" t="inlineStr">
        <is>
          <t>Business</t>
        </is>
      </c>
      <c r="D1845" s="98" t="inlineStr">
        <is>
          <t>Md. Azharul Alam</t>
        </is>
      </c>
      <c r="E1845" s="98" t="inlineStr">
        <is>
          <t>112-11-2048</t>
        </is>
      </c>
      <c r="F1845" s="49">
        <f>IF((MID(E1845,5,2))="10","ENG",IF((MID(E1845,5,2))="11","BBA",IF((MID(E1845,5,2))="12","MBA(E)",IF((MID(E1845,5,2))="14","MBA",IF((MID(E1845,5,2))="15","CSE",IF((MID(E1845,5,2))="16","CIS",IF((MID(E1845,5,2))="17","MS-MIS",IF((MID(E1845,5,2))="18","B.COM",IF((MID(E1845,5,2))="19","ETE",IF((MID(E1845,5,2))="20","CS",IF((MID(E1845,5,2))="21","MA-ENG(P)",IF((MID(E1845,5,2))="22","MA-ENG(F)",IF((MID(E1845,5,2))="23","TE",IF((MID(E1845,5,2))="24","JMC",IF((MID(E1845,5,2))="25","MS-CSE",IF((MID(E1845,5,2))="26","LLB(H)",IF((MID(E1845,5,2))="27","BRE",IF((MID(E1845,5,2))="28","MSS-JMC",IF((MID(E1845,5,2))="29","PHARMACY",IF((MID(E1845,5,2))="30","ESDM",IF((MID(E1845,5,2))="31","MS-ETE",IF((MID(E1845,5,2))="32","MS-TE",IF((MID(E1845,5,2))="33","EEE",IF((MID(E1845,5,2))="34","NFE",IF((MID(E1845,5,2))="35","SWE",IF((MID(E1845,5,2))="36","LLB(P)",IF((MID(E1845,5,2))="37","LLM(Pre)",IF((MID(E1845,5,2))="38","LLM(F)",IF((MID(E1845,5,2))="39","ICT",IF((MID(E1845,5,2))="40","MTCA",IF((MID(E1845,5,2))="41","MS-PH",IF((MID(E1845,5,2))="42","ARCH",IF((MID(E1845,5,2))="43","THM",IF((MID(E1845,5,2))="44","MS-SWE",IF((MID(E1845,5,2))="45","ENTRE",IF((MID(E1845,5,2))="46","M-PHARM",IF((MID(E1845,5,2))="47","CIVIL-ENG",0)))))))))))))))))))))))))))))))))))))</f>
        <v/>
      </c>
      <c r="G1845" s="90">
        <f>IF((LEFT(E1845,3))="063","Fall-2006",IF((LEFT(E1845,3))="071","Spring-2007",IF((LEFT(E1845,3))="072","Summer-2007",IF((LEFT(E1845,3))="073","Fall-2007",IF((LEFT(E1845,3))="081","Spring-2008",IF((LEFT(E1845,3))="082","Summer-2008",IF((LEFT(E1845,3))="083","Fall-2008",IF((LEFT(E1845,3))="091","Spring-2009",IF((LEFT(E1845,3))="092","Summer-2009",IF((LEFT(E1845,3))="093","Fall-2009",IF((LEFT(E1845,3))="101","Spring-2010",IF((LEFT(E1845,3))="102","Summer-2010",IF((LEFT(E1845,3))="103","Fall-2010",IF((LEFT(E1845,3))="111","Spring-2011",IF((LEFT(E1845,3))="112","Summer-2011",IF((LEFT(E1845,3))="113","Fall-2011",IF((LEFT(E1845,3))="121","Spring-2012",IF((LEFT(E1845,3))="122","Summer-2012",IF((LEFT(E1845,3))="123","Fall-2012",IF((LEFT(E1845,3))="131","Spring-2013",IF((LEFT(E1845,3))="132","Summer-2013",IF((LEFT(E1845,3))="133","Fall-2013",IF((LEFT(E1845,3))="141","Spring-2014",IF((LEFT(E1845,3))="142","Summer-2014",IF((LEFT(E1845,3))="143","Fall-2014",0)))))))))))))))))))))))))</f>
        <v/>
      </c>
      <c r="H1845" s="108" t="inlineStr">
        <is>
          <t>Spring-2015</t>
        </is>
      </c>
      <c r="I1845" s="108" t="inlineStr">
        <is>
          <t>-</t>
        </is>
      </c>
      <c r="J1845" s="108" t="inlineStr">
        <is>
          <t>-</t>
        </is>
      </c>
      <c r="K1845" s="108" t="inlineStr">
        <is>
          <t>House No-10/A, Raod No-1, Kolaynpur, Dhaka-1207.</t>
        </is>
      </c>
      <c r="L1845" s="108" t="inlineStr">
        <is>
          <t>Vill-Kamaura, Post-Bahadurpur, Thana-Ashuganj, Dist-Brahmanparia.</t>
        </is>
      </c>
      <c r="M1845" s="101" t="n">
        <v>1966202271</v>
      </c>
      <c r="N1845" s="55" t="inlineStr">
        <is>
          <t>azharul11-2048@diu.edu.bd</t>
        </is>
      </c>
    </row>
    <row customHeight="1" ht="12.75" r="1846" s="161">
      <c r="A1846" s="84" t="n"/>
      <c r="B1846" s="85" t="n">
        <v>1849</v>
      </c>
      <c r="C1846" s="106" t="n"/>
      <c r="D1846" s="98" t="inlineStr">
        <is>
          <t xml:space="preserve">Abu Al Mamun Bhuiyan  </t>
        </is>
      </c>
      <c r="E1846" s="98" t="inlineStr">
        <is>
          <t>112-33-627</t>
        </is>
      </c>
      <c r="F1846" s="49">
        <f>IF((MID(E1846,5,2))="10","ENG",IF((MID(E1846,5,2))="11","BBA",IF((MID(E1846,5,2))="12","MBA(E)",IF((MID(E1846,5,2))="14","MBA",IF((MID(E1846,5,2))="15","CSE",IF((MID(E1846,5,2))="16","CIS",IF((MID(E1846,5,2))="17","MS-MIS",IF((MID(E1846,5,2))="18","B.COM",IF((MID(E1846,5,2))="19","ETE",IF((MID(E1846,5,2))="20","CS",IF((MID(E1846,5,2))="21","MA-ENG(P)",IF((MID(E1846,5,2))="22","MA-ENG(F)",IF((MID(E1846,5,2))="23","TE",IF((MID(E1846,5,2))="24","JMC",IF((MID(E1846,5,2))="25","MS-CSE",IF((MID(E1846,5,2))="26","LLB(H)",IF((MID(E1846,5,2))="27","BRE",IF((MID(E1846,5,2))="28","MSS-JMC",IF((MID(E1846,5,2))="29","PHARMACY",IF((MID(E1846,5,2))="30","ESDM",IF((MID(E1846,5,2))="31","MS-ETE",IF((MID(E1846,5,2))="32","MS-TE",IF((MID(E1846,5,2))="33","EEE",IF((MID(E1846,5,2))="34","NFE",IF((MID(E1846,5,2))="35","SWE",IF((MID(E1846,5,2))="36","LLB(P)",IF((MID(E1846,5,2))="37","LLM(Pre)",IF((MID(E1846,5,2))="38","LLM(F)",IF((MID(E1846,5,2))="39","ICT",IF((MID(E1846,5,2))="40","MTCA",IF((MID(E1846,5,2))="41","MS-PH",IF((MID(E1846,5,2))="42","ARCH",IF((MID(E1846,5,2))="43","THM",IF((MID(E1846,5,2))="44","MS-SWE",IF((MID(E1846,5,2))="45","ENTRE",IF((MID(E1846,5,2))="46","M-PHARM",IF((MID(E1846,5,2))="47","CIVIL-ENG",0)))))))))))))))))))))))))))))))))))))</f>
        <v/>
      </c>
      <c r="G1846" s="90">
        <f>IF((LEFT(E1846,3))="063","Fall-2006",IF((LEFT(E1846,3))="071","Spring-2007",IF((LEFT(E1846,3))="072","Summer-2007",IF((LEFT(E1846,3))="073","Fall-2007",IF((LEFT(E1846,3))="081","Spring-2008",IF((LEFT(E1846,3))="082","Summer-2008",IF((LEFT(E1846,3))="083","Fall-2008",IF((LEFT(E1846,3))="091","Spring-2009",IF((LEFT(E1846,3))="092","Summer-2009",IF((LEFT(E1846,3))="093","Fall-2009",IF((LEFT(E1846,3))="101","Spring-2010",IF((LEFT(E1846,3))="102","Summer-2010",IF((LEFT(E1846,3))="103","Fall-2010",IF((LEFT(E1846,3))="111","Spring-2011",IF((LEFT(E1846,3))="112","Summer-2011",IF((LEFT(E1846,3))="113","Fall-2011",IF((LEFT(E1846,3))="121","Spring-2012",IF((LEFT(E1846,3))="122","Summer-2012",IF((LEFT(E1846,3))="123","Fall-2012",IF((LEFT(E1846,3))="131","Spring-2013",IF((LEFT(E1846,3))="132","Summer-2013",IF((LEFT(E1846,3))="133","Fall-2013",IF((LEFT(E1846,3))="141","Spring-2014",IF((LEFT(E1846,3))="142","Summer-2014",IF((LEFT(E1846,3))="143","Fall-2014",0)))))))))))))))))))))))))</f>
        <v/>
      </c>
      <c r="H1846" s="108" t="inlineStr">
        <is>
          <t>Spring-2015</t>
        </is>
      </c>
      <c r="I1846" s="108" t="inlineStr">
        <is>
          <t>Square Toiletries Ltd</t>
        </is>
      </c>
      <c r="J1846" s="108" t="inlineStr">
        <is>
          <t>Junior Officer</t>
        </is>
      </c>
      <c r="K1846" s="108" t="inlineStr">
        <is>
          <t>Vill-Kulshy, Post- Tamta, Thana-Shahrasti, Dist-Chandpur.</t>
        </is>
      </c>
      <c r="L1846" s="108" t="inlineStr">
        <is>
          <t>Vill-Kulshy, Post- Tamta, Thana-Shahrasti, Dist-Chandpur.</t>
        </is>
      </c>
      <c r="M1846" s="111" t="n">
        <v>1712159807</v>
      </c>
      <c r="N1846" s="108" t="inlineStr">
        <is>
          <t>kironshopno@yahoo.com</t>
        </is>
      </c>
    </row>
    <row customHeight="1" ht="12.75" r="1847" s="161">
      <c r="A1847" s="84" t="n"/>
      <c r="B1847" s="85" t="n">
        <v>1850</v>
      </c>
      <c r="C1847" s="106" t="n"/>
      <c r="D1847" s="98" t="inlineStr">
        <is>
          <t>Md. Eleas Hosain</t>
        </is>
      </c>
      <c r="E1847" s="98" t="inlineStr">
        <is>
          <t>101-31-113</t>
        </is>
      </c>
      <c r="F1847" s="49">
        <f>IF((MID(E1847,5,2))="10","ENG",IF((MID(E1847,5,2))="11","BBA",IF((MID(E1847,5,2))="12","MBA(E)",IF((MID(E1847,5,2))="14","MBA",IF((MID(E1847,5,2))="15","CSE",IF((MID(E1847,5,2))="16","CIS",IF((MID(E1847,5,2))="17","MS-MIS",IF((MID(E1847,5,2))="18","B.COM",IF((MID(E1847,5,2))="19","ETE",IF((MID(E1847,5,2))="20","CS",IF((MID(E1847,5,2))="21","MA-ENG(P)",IF((MID(E1847,5,2))="22","MA-ENG(F)",IF((MID(E1847,5,2))="23","TE",IF((MID(E1847,5,2))="24","JMC",IF((MID(E1847,5,2))="25","MS-CSE",IF((MID(E1847,5,2))="26","LLB(H)",IF((MID(E1847,5,2))="27","BRE",IF((MID(E1847,5,2))="28","MSS-JMC",IF((MID(E1847,5,2))="29","PHARMACY",IF((MID(E1847,5,2))="30","ESDM",IF((MID(E1847,5,2))="31","MS-ETE",IF((MID(E1847,5,2))="32","MS-TE",IF((MID(E1847,5,2))="33","EEE",IF((MID(E1847,5,2))="34","NFE",IF((MID(E1847,5,2))="35","SWE",IF((MID(E1847,5,2))="36","LLB(P)",IF((MID(E1847,5,2))="37","LLM(Pre)",IF((MID(E1847,5,2))="38","LLM(F)",IF((MID(E1847,5,2))="39","ICT",IF((MID(E1847,5,2))="40","MTCA",IF((MID(E1847,5,2))="41","MS-PH",IF((MID(E1847,5,2))="42","ARCH",IF((MID(E1847,5,2))="43","THM",IF((MID(E1847,5,2))="44","MS-SWE",IF((MID(E1847,5,2))="45","ENTRE",IF((MID(E1847,5,2))="46","M-PHARM",IF((MID(E1847,5,2))="47","CIVIL-ENG",0)))))))))))))))))))))))))))))))))))))</f>
        <v/>
      </c>
      <c r="G1847" s="90">
        <f>IF((LEFT(E1847,3))="063","Fall-2006",IF((LEFT(E1847,3))="071","Spring-2007",IF((LEFT(E1847,3))="072","Summer-2007",IF((LEFT(E1847,3))="073","Fall-2007",IF((LEFT(E1847,3))="081","Spring-2008",IF((LEFT(E1847,3))="082","Summer-2008",IF((LEFT(E1847,3))="083","Fall-2008",IF((LEFT(E1847,3))="091","Spring-2009",IF((LEFT(E1847,3))="092","Summer-2009",IF((LEFT(E1847,3))="093","Fall-2009",IF((LEFT(E1847,3))="101","Spring-2010",IF((LEFT(E1847,3))="102","Summer-2010",IF((LEFT(E1847,3))="103","Fall-2010",IF((LEFT(E1847,3))="111","Spring-2011",IF((LEFT(E1847,3))="112","Summer-2011",IF((LEFT(E1847,3))="113","Fall-2011",IF((LEFT(E1847,3))="121","Spring-2012",IF((LEFT(E1847,3))="122","Summer-2012",IF((LEFT(E1847,3))="123","Fall-2012",IF((LEFT(E1847,3))="131","Spring-2013",IF((LEFT(E1847,3))="132","Summer-2013",IF((LEFT(E1847,3))="133","Fall-2013",IF((LEFT(E1847,3))="141","Spring-2014",IF((LEFT(E1847,3))="142","Summer-2014",IF((LEFT(E1847,3))="143","Fall-2014",0)))))))))))))))))))))))))</f>
        <v/>
      </c>
      <c r="H1847" s="108" t="inlineStr">
        <is>
          <t>Spring-2015</t>
        </is>
      </c>
      <c r="I1847" s="108" t="inlineStr">
        <is>
          <t>Dhaka Stock Exchange Ltd</t>
        </is>
      </c>
      <c r="J1847" s="108" t="inlineStr">
        <is>
          <t>AGM ICT Division</t>
        </is>
      </c>
      <c r="K1847" s="108" t="inlineStr">
        <is>
          <t>ICT Division,Dhaka Stock Exchange Ltd.</t>
        </is>
      </c>
      <c r="L1847" s="108" t="inlineStr">
        <is>
          <t>Vill-Shamuk Khola, Post-N.S Khola, Thana-Lohagara, Dist- Narail.</t>
        </is>
      </c>
      <c r="M1847" s="101" t="n">
        <v>1713425819</v>
      </c>
      <c r="N1847" s="55" t="inlineStr">
        <is>
          <t>hmeleas@yahoo.com</t>
        </is>
      </c>
    </row>
    <row customHeight="1" ht="12.75" r="1848" s="161">
      <c r="A1848" s="84" t="n"/>
      <c r="B1848" s="85" t="n">
        <v>1851</v>
      </c>
      <c r="C1848" s="106" t="n"/>
      <c r="D1848" s="98" t="inlineStr">
        <is>
          <t>Mohammad Munsoor Khan</t>
        </is>
      </c>
      <c r="E1848" s="112" t="inlineStr">
        <is>
          <t>103-23-2069</t>
        </is>
      </c>
      <c r="F1848" s="49">
        <f>IF((MID(E1848,5,2))="10","ENG",IF((MID(E1848,5,2))="11","BBA",IF((MID(E1848,5,2))="12","MBA(E)",IF((MID(E1848,5,2))="14","MBA",IF((MID(E1848,5,2))="15","CSE",IF((MID(E1848,5,2))="16","CIS",IF((MID(E1848,5,2))="17","MS-MIS",IF((MID(E1848,5,2))="18","B.COM",IF((MID(E1848,5,2))="19","ETE",IF((MID(E1848,5,2))="20","CS",IF((MID(E1848,5,2))="21","MA-ENG(P)",IF((MID(E1848,5,2))="22","MA-ENG(F)",IF((MID(E1848,5,2))="23","TE",IF((MID(E1848,5,2))="24","JMC",IF((MID(E1848,5,2))="25","MS-CSE",IF((MID(E1848,5,2))="26","LLB(H)",IF((MID(E1848,5,2))="27","BRE",IF((MID(E1848,5,2))="28","MSS-JMC",IF((MID(E1848,5,2))="29","PHARMACY",IF((MID(E1848,5,2))="30","ESDM",IF((MID(E1848,5,2))="31","MS-ETE",IF((MID(E1848,5,2))="32","MS-TE",IF((MID(E1848,5,2))="33","EEE",IF((MID(E1848,5,2))="34","NFE",IF((MID(E1848,5,2))="35","SWE",IF((MID(E1848,5,2))="36","LLB(P)",IF((MID(E1848,5,2))="37","LLM(Pre)",IF((MID(E1848,5,2))="38","LLM(F)",IF((MID(E1848,5,2))="39","ICT",IF((MID(E1848,5,2))="40","MTCA",IF((MID(E1848,5,2))="41","MS-PH",IF((MID(E1848,5,2))="42","ARCH",IF((MID(E1848,5,2))="43","THM",IF((MID(E1848,5,2))="44","MS-SWE",IF((MID(E1848,5,2))="45","ENTRE",IF((MID(E1848,5,2))="46","M-PHARM",IF((MID(E1848,5,2))="47","CIVIL-ENG",0)))))))))))))))))))))))))))))))))))))</f>
        <v/>
      </c>
      <c r="G1848" s="90">
        <f>IF((LEFT(E1848,3))="063","Fall-2006",IF((LEFT(E1848,3))="071","Spring-2007",IF((LEFT(E1848,3))="072","Summer-2007",IF((LEFT(E1848,3))="073","Fall-2007",IF((LEFT(E1848,3))="081","Spring-2008",IF((LEFT(E1848,3))="082","Summer-2008",IF((LEFT(E1848,3))="083","Fall-2008",IF((LEFT(E1848,3))="091","Spring-2009",IF((LEFT(E1848,3))="092","Summer-2009",IF((LEFT(E1848,3))="093","Fall-2009",IF((LEFT(E1848,3))="101","Spring-2010",IF((LEFT(E1848,3))="102","Summer-2010",IF((LEFT(E1848,3))="103","Fall-2010",IF((LEFT(E1848,3))="111","Spring-2011",IF((LEFT(E1848,3))="112","Summer-2011",IF((LEFT(E1848,3))="113","Fall-2011",IF((LEFT(E1848,3))="121","Spring-2012",IF((LEFT(E1848,3))="122","Summer-2012",IF((LEFT(E1848,3))="123","Fall-2012",IF((LEFT(E1848,3))="131","Spring-2013",IF((LEFT(E1848,3))="132","Summer-2013",IF((LEFT(E1848,3))="133","Fall-2013",IF((LEFT(E1848,3))="141","Spring-2014",IF((LEFT(E1848,3))="142","Summer-2014",IF((LEFT(E1848,3))="143","Fall-2014",0)))))))))))))))))))))))))</f>
        <v/>
      </c>
      <c r="H1848" s="108" t="inlineStr">
        <is>
          <t>Fall-2014</t>
        </is>
      </c>
      <c r="I1848" s="108" t="inlineStr">
        <is>
          <t>-</t>
        </is>
      </c>
      <c r="J1848" s="108" t="inlineStr">
        <is>
          <t>-</t>
        </is>
      </c>
      <c r="K1848" s="108" t="inlineStr">
        <is>
          <t>-</t>
        </is>
      </c>
      <c r="L1848" s="108" t="inlineStr">
        <is>
          <t>Islambag (kali), Bhulta, Rupgonj, Narayangong</t>
        </is>
      </c>
      <c r="M1848" s="111" t="n">
        <v>1680070439</v>
      </c>
      <c r="N1848" s="108" t="inlineStr">
        <is>
          <t>munsoor2069@gmail.com</t>
        </is>
      </c>
    </row>
    <row customHeight="1" ht="12.75" r="1849" s="161">
      <c r="A1849" s="84" t="n"/>
      <c r="B1849" s="85" t="n">
        <v>1852</v>
      </c>
      <c r="C1849" s="106" t="n"/>
      <c r="D1849" s="98" t="inlineStr">
        <is>
          <t>Md. Anamul Haque</t>
        </is>
      </c>
      <c r="E1849" s="112" t="inlineStr">
        <is>
          <t>121-23-2904</t>
        </is>
      </c>
      <c r="F1849" s="49">
        <f>IF((MID(E1849,5,2))="10","ENG",IF((MID(E1849,5,2))="11","BBA",IF((MID(E1849,5,2))="12","MBA(E)",IF((MID(E1849,5,2))="14","MBA",IF((MID(E1849,5,2))="15","CSE",IF((MID(E1849,5,2))="16","CIS",IF((MID(E1849,5,2))="17","MS-MIS",IF((MID(E1849,5,2))="18","B.COM",IF((MID(E1849,5,2))="19","ETE",IF((MID(E1849,5,2))="20","CS",IF((MID(E1849,5,2))="21","MA-ENG(P)",IF((MID(E1849,5,2))="22","MA-ENG(F)",IF((MID(E1849,5,2))="23","TE",IF((MID(E1849,5,2))="24","JMC",IF((MID(E1849,5,2))="25","MS-CSE",IF((MID(E1849,5,2))="26","LLB(H)",IF((MID(E1849,5,2))="27","BRE",IF((MID(E1849,5,2))="28","MSS-JMC",IF((MID(E1849,5,2))="29","PHARMACY",IF((MID(E1849,5,2))="30","ESDM",IF((MID(E1849,5,2))="31","MS-ETE",IF((MID(E1849,5,2))="32","MS-TE",IF((MID(E1849,5,2))="33","EEE",IF((MID(E1849,5,2))="34","NFE",IF((MID(E1849,5,2))="35","SWE",IF((MID(E1849,5,2))="36","LLB(P)",IF((MID(E1849,5,2))="37","LLM(Pre)",IF((MID(E1849,5,2))="38","LLM(F)",IF((MID(E1849,5,2))="39","ICT",IF((MID(E1849,5,2))="40","MTCA",IF((MID(E1849,5,2))="41","MS-PH",IF((MID(E1849,5,2))="42","ARCH",IF((MID(E1849,5,2))="43","THM",IF((MID(E1849,5,2))="44","MS-SWE",IF((MID(E1849,5,2))="45","ENTRE",IF((MID(E1849,5,2))="46","M-PHARM",IF((MID(E1849,5,2))="47","CIVIL-ENG",0)))))))))))))))))))))))))))))))))))))</f>
        <v/>
      </c>
      <c r="G1849" s="90">
        <f>IF((LEFT(E1849,3))="063","Fall-2006",IF((LEFT(E1849,3))="071","Spring-2007",IF((LEFT(E1849,3))="072","Summer-2007",IF((LEFT(E1849,3))="073","Fall-2007",IF((LEFT(E1849,3))="081","Spring-2008",IF((LEFT(E1849,3))="082","Summer-2008",IF((LEFT(E1849,3))="083","Fall-2008",IF((LEFT(E1849,3))="091","Spring-2009",IF((LEFT(E1849,3))="092","Summer-2009",IF((LEFT(E1849,3))="093","Fall-2009",IF((LEFT(E1849,3))="101","Spring-2010",IF((LEFT(E1849,3))="102","Summer-2010",IF((LEFT(E1849,3))="103","Fall-2010",IF((LEFT(E1849,3))="111","Spring-2011",IF((LEFT(E1849,3))="112","Summer-2011",IF((LEFT(E1849,3))="113","Fall-2011",IF((LEFT(E1849,3))="121","Spring-2012",IF((LEFT(E1849,3))="122","Summer-2012",IF((LEFT(E1849,3))="123","Fall-2012",IF((LEFT(E1849,3))="131","Spring-2013",IF((LEFT(E1849,3))="132","Summer-2013",IF((LEFT(E1849,3))="133","Fall-2013",IF((LEFT(E1849,3))="141","Spring-2014",IF((LEFT(E1849,3))="142","Summer-2014",IF((LEFT(E1849,3))="143","Fall-2014",0)))))))))))))))))))))))))</f>
        <v/>
      </c>
      <c r="H1849" s="108" t="inlineStr">
        <is>
          <t>Summer-15</t>
        </is>
      </c>
      <c r="I1849" s="108" t="inlineStr">
        <is>
          <t>kenpark, IE</t>
        </is>
      </c>
      <c r="J1849" s="108" t="inlineStr">
        <is>
          <t>Jonior Executive</t>
        </is>
      </c>
      <c r="K1849" s="108" t="inlineStr">
        <is>
          <t>128/8, West alon, Rampura, Dhaka-1219</t>
        </is>
      </c>
      <c r="L1849" s="108" t="inlineStr">
        <is>
          <t>Vill-Baropiporia, Police Station, Morad nagar. Dis-Comilla</t>
        </is>
      </c>
      <c r="M1849" s="111" t="n">
        <v>1916820632</v>
      </c>
      <c r="N1849" s="55" t="inlineStr">
        <is>
          <t>anamul23-2904@diu.edu.bd</t>
        </is>
      </c>
    </row>
    <row customHeight="1" ht="12.75" r="1850" s="161">
      <c r="A1850" s="84" t="n"/>
      <c r="B1850" s="85" t="n">
        <v>1854</v>
      </c>
      <c r="C1850" s="106" t="n"/>
      <c r="D1850" s="98" t="inlineStr">
        <is>
          <t>Md. Mizanur Rahman</t>
        </is>
      </c>
      <c r="E1850" s="112" t="inlineStr">
        <is>
          <t>132-14-1083</t>
        </is>
      </c>
      <c r="F1850" s="49">
        <f>IF((MID(E1850,5,2))="10","ENG",IF((MID(E1850,5,2))="11","BBA",IF((MID(E1850,5,2))="12","MBA(E)",IF((MID(E1850,5,2))="14","MBA",IF((MID(E1850,5,2))="15","CSE",IF((MID(E1850,5,2))="16","CIS",IF((MID(E1850,5,2))="17","MS-MIS",IF((MID(E1850,5,2))="18","B.COM",IF((MID(E1850,5,2))="19","ETE",IF((MID(E1850,5,2))="20","CS",IF((MID(E1850,5,2))="21","MA-ENG(P)",IF((MID(E1850,5,2))="22","MA-ENG(F)",IF((MID(E1850,5,2))="23","TE",IF((MID(E1850,5,2))="24","JMC",IF((MID(E1850,5,2))="25","MS-CSE",IF((MID(E1850,5,2))="26","LLB(H)",IF((MID(E1850,5,2))="27","BRE",IF((MID(E1850,5,2))="28","MSS-JMC",IF((MID(E1850,5,2))="29","PHARMACY",IF((MID(E1850,5,2))="30","ESDM",IF((MID(E1850,5,2))="31","MS-ETE",IF((MID(E1850,5,2))="32","MS-TE",IF((MID(E1850,5,2))="33","EEE",IF((MID(E1850,5,2))="34","NFE",IF((MID(E1850,5,2))="35","SWE",IF((MID(E1850,5,2))="36","LLB(P)",IF((MID(E1850,5,2))="37","LLM(Pre)",IF((MID(E1850,5,2))="38","LLM(F)",IF((MID(E1850,5,2))="39","ICT",IF((MID(E1850,5,2))="40","MTCA",IF((MID(E1850,5,2))="41","MS-PH",IF((MID(E1850,5,2))="42","ARCH",IF((MID(E1850,5,2))="43","THM",IF((MID(E1850,5,2))="44","MS-SWE",IF((MID(E1850,5,2))="45","ENTRE",IF((MID(E1850,5,2))="46","M-PHARM",IF((MID(E1850,5,2))="47","CIVIL-ENG",0)))))))))))))))))))))))))))))))))))))</f>
        <v/>
      </c>
      <c r="G1850" s="90">
        <f>IF((LEFT(E1850,3))="063","Fall-2006",IF((LEFT(E1850,3))="071","Spring-2007",IF((LEFT(E1850,3))="072","Summer-2007",IF((LEFT(E1850,3))="073","Fall-2007",IF((LEFT(E1850,3))="081","Spring-2008",IF((LEFT(E1850,3))="082","Summer-2008",IF((LEFT(E1850,3))="083","Fall-2008",IF((LEFT(E1850,3))="091","Spring-2009",IF((LEFT(E1850,3))="092","Summer-2009",IF((LEFT(E1850,3))="093","Fall-2009",IF((LEFT(E1850,3))="101","Spring-2010",IF((LEFT(E1850,3))="102","Summer-2010",IF((LEFT(E1850,3))="103","Fall-2010",IF((LEFT(E1850,3))="111","Spring-2011",IF((LEFT(E1850,3))="112","Summer-2011",IF((LEFT(E1850,3))="113","Fall-2011",IF((LEFT(E1850,3))="121","Spring-2012",IF((LEFT(E1850,3))="122","Summer-2012",IF((LEFT(E1850,3))="123","Fall-2012",IF((LEFT(E1850,3))="131","Spring-2013",IF((LEFT(E1850,3))="132","Summer-2013",IF((LEFT(E1850,3))="133","Fall-2013",IF((LEFT(E1850,3))="141","Spring-2014",IF((LEFT(E1850,3))="142","Summer-2014",IF((LEFT(E1850,3))="143","Fall-2014",0)))))))))))))))))))))))))</f>
        <v/>
      </c>
      <c r="H1850" s="108" t="inlineStr">
        <is>
          <t>Spring-2015</t>
        </is>
      </c>
      <c r="I1850" s="108" t="inlineStr">
        <is>
          <t>Daffodil International University</t>
        </is>
      </c>
      <c r="J1850" s="108" t="inlineStr">
        <is>
          <t>Assistant Student Counselor</t>
        </is>
      </c>
      <c r="K1850" s="108" t="inlineStr">
        <is>
          <t>Admission and Counseling Office, DIU</t>
        </is>
      </c>
      <c r="L1850" s="108" t="inlineStr">
        <is>
          <t>Vill-Islampur, Post-Kadirdi, Thana-Boalmari, Dist-Faridpur.</t>
        </is>
      </c>
      <c r="M1850" s="101" t="n">
        <v>1724415494</v>
      </c>
      <c r="N1850" s="90" t="inlineStr">
        <is>
          <t>mizankd@diu.edu.bd</t>
        </is>
      </c>
    </row>
    <row customHeight="1" ht="12.75" r="1851" s="161">
      <c r="A1851" s="84" t="n"/>
      <c r="B1851" s="85" t="n">
        <v>1855</v>
      </c>
      <c r="C1851" s="106" t="n"/>
      <c r="D1851" s="98" t="inlineStr">
        <is>
          <t>Irin Parvin</t>
        </is>
      </c>
      <c r="E1851" s="98" t="inlineStr">
        <is>
          <t>121-14-661</t>
        </is>
      </c>
      <c r="F1851" s="49">
        <f>IF((MID(E1851,5,2))="10","ENG",IF((MID(E1851,5,2))="11","BBA",IF((MID(E1851,5,2))="12","MBA(E)",IF((MID(E1851,5,2))="14","MBA",IF((MID(E1851,5,2))="15","CSE",IF((MID(E1851,5,2))="16","CIS",IF((MID(E1851,5,2))="17","MS-MIS",IF((MID(E1851,5,2))="18","B.COM",IF((MID(E1851,5,2))="19","ETE",IF((MID(E1851,5,2))="20","CS",IF((MID(E1851,5,2))="21","MA-ENG(P)",IF((MID(E1851,5,2))="22","MA-ENG(F)",IF((MID(E1851,5,2))="23","TE",IF((MID(E1851,5,2))="24","JMC",IF((MID(E1851,5,2))="25","MS-CSE",IF((MID(E1851,5,2))="26","LLB(H)",IF((MID(E1851,5,2))="27","BRE",IF((MID(E1851,5,2))="28","MSS-JMC",IF((MID(E1851,5,2))="29","PHARMACY",IF((MID(E1851,5,2))="30","ESDM",IF((MID(E1851,5,2))="31","MS-ETE",IF((MID(E1851,5,2))="32","MS-TE",IF((MID(E1851,5,2))="33","EEE",IF((MID(E1851,5,2))="34","NFE",IF((MID(E1851,5,2))="35","SWE",IF((MID(E1851,5,2))="36","LLB(P)",IF((MID(E1851,5,2))="37","LLM(Pre)",IF((MID(E1851,5,2))="38","LLM(F)",IF((MID(E1851,5,2))="39","ICT",IF((MID(E1851,5,2))="40","MTCA",IF((MID(E1851,5,2))="41","MS-PH",IF((MID(E1851,5,2))="42","ARCH",IF((MID(E1851,5,2))="43","THM",IF((MID(E1851,5,2))="44","MS-SWE",IF((MID(E1851,5,2))="45","ENTRE",IF((MID(E1851,5,2))="46","M-PHARM",IF((MID(E1851,5,2))="47","CIVIL-ENG",0)))))))))))))))))))))))))))))))))))))</f>
        <v/>
      </c>
      <c r="G1851" s="90">
        <f>IF((LEFT(E1851,3))="063","Fall-2006",IF((LEFT(E1851,3))="071","Spring-2007",IF((LEFT(E1851,3))="072","Summer-2007",IF((LEFT(E1851,3))="073","Fall-2007",IF((LEFT(E1851,3))="081","Spring-2008",IF((LEFT(E1851,3))="082","Summer-2008",IF((LEFT(E1851,3))="083","Fall-2008",IF((LEFT(E1851,3))="091","Spring-2009",IF((LEFT(E1851,3))="092","Summer-2009",IF((LEFT(E1851,3))="093","Fall-2009",IF((LEFT(E1851,3))="101","Spring-2010",IF((LEFT(E1851,3))="102","Summer-2010",IF((LEFT(E1851,3))="103","Fall-2010",IF((LEFT(E1851,3))="111","Spring-2011",IF((LEFT(E1851,3))="112","Summer-2011",IF((LEFT(E1851,3))="113","Fall-2011",IF((LEFT(E1851,3))="121","Spring-2012",IF((LEFT(E1851,3))="122","Summer-2012",IF((LEFT(E1851,3))="123","Fall-2012",IF((LEFT(E1851,3))="131","Spring-2013",IF((LEFT(E1851,3))="132","Summer-2013",IF((LEFT(E1851,3))="133","Fall-2013",IF((LEFT(E1851,3))="141","Spring-2014",IF((LEFT(E1851,3))="142","Summer-2014",IF((LEFT(E1851,3))="143","Fall-2014",0)))))))))))))))))))))))))</f>
        <v/>
      </c>
      <c r="H1851" s="108" t="inlineStr">
        <is>
          <t>Summer-2014</t>
        </is>
      </c>
      <c r="I1851" s="108" t="inlineStr">
        <is>
          <t>Daffodil International University</t>
        </is>
      </c>
      <c r="J1851" s="108" t="inlineStr">
        <is>
          <t>Assistant Student Counselor</t>
        </is>
      </c>
      <c r="K1851" s="108" t="inlineStr">
        <is>
          <t>4/B, 338 Elephant Raod, Dhaka.</t>
        </is>
      </c>
      <c r="L1851" s="108" t="inlineStr">
        <is>
          <t>7/C, National Towar, Ahsan Ahmed Road, Khulna.</t>
        </is>
      </c>
      <c r="M1851" s="101" t="n">
        <v>1732700382</v>
      </c>
      <c r="N1851" s="108" t="inlineStr">
        <is>
          <t>irin@daffodilvarsity.edu.bd</t>
        </is>
      </c>
    </row>
    <row customHeight="1" ht="12.75" r="1852" s="161">
      <c r="A1852" s="84" t="n"/>
      <c r="B1852" s="85" t="n">
        <v>1856</v>
      </c>
      <c r="C1852" s="106" t="n"/>
      <c r="D1852" s="98" t="inlineStr">
        <is>
          <t>Md. Abul Kalam Azad</t>
        </is>
      </c>
      <c r="E1852" s="98" t="inlineStr">
        <is>
          <t>102-10-600</t>
        </is>
      </c>
      <c r="F1852" s="49">
        <f>IF((MID(E1852,5,2))="10","ENG",IF((MID(E1852,5,2))="11","BBA",IF((MID(E1852,5,2))="12","MBA(E)",IF((MID(E1852,5,2))="14","MBA",IF((MID(E1852,5,2))="15","CSE",IF((MID(E1852,5,2))="16","CIS",IF((MID(E1852,5,2))="17","MS-MIS",IF((MID(E1852,5,2))="18","B.COM",IF((MID(E1852,5,2))="19","ETE",IF((MID(E1852,5,2))="20","CS",IF((MID(E1852,5,2))="21","MA-ENG(P)",IF((MID(E1852,5,2))="22","MA-ENG(F)",IF((MID(E1852,5,2))="23","TE",IF((MID(E1852,5,2))="24","JMC",IF((MID(E1852,5,2))="25","MS-CSE",IF((MID(E1852,5,2))="26","LLB(H)",IF((MID(E1852,5,2))="27","BRE",IF((MID(E1852,5,2))="28","MSS-JMC",IF((MID(E1852,5,2))="29","PHARMACY",IF((MID(E1852,5,2))="30","ESDM",IF((MID(E1852,5,2))="31","MS-ETE",IF((MID(E1852,5,2))="32","MS-TE",IF((MID(E1852,5,2))="33","EEE",IF((MID(E1852,5,2))="34","NFE",IF((MID(E1852,5,2))="35","SWE",IF((MID(E1852,5,2))="36","LLB(P)",IF((MID(E1852,5,2))="37","LLM(Pre)",IF((MID(E1852,5,2))="38","LLM(F)",IF((MID(E1852,5,2))="39","ICT",IF((MID(E1852,5,2))="40","MTCA",IF((MID(E1852,5,2))="41","MS-PH",IF((MID(E1852,5,2))="42","ARCH",IF((MID(E1852,5,2))="43","THM",IF((MID(E1852,5,2))="44","MS-SWE",IF((MID(E1852,5,2))="45","ENTRE",IF((MID(E1852,5,2))="46","M-PHARM",IF((MID(E1852,5,2))="47","CIVIL-ENG",0)))))))))))))))))))))))))))))))))))))</f>
        <v/>
      </c>
      <c r="G1852" s="90">
        <f>IF((LEFT(E1852,3))="063","Fall-2006",IF((LEFT(E1852,3))="071","Spring-2007",IF((LEFT(E1852,3))="072","Summer-2007",IF((LEFT(E1852,3))="073","Fall-2007",IF((LEFT(E1852,3))="081","Spring-2008",IF((LEFT(E1852,3))="082","Summer-2008",IF((LEFT(E1852,3))="083","Fall-2008",IF((LEFT(E1852,3))="091","Spring-2009",IF((LEFT(E1852,3))="092","Summer-2009",IF((LEFT(E1852,3))="093","Fall-2009",IF((LEFT(E1852,3))="101","Spring-2010",IF((LEFT(E1852,3))="102","Summer-2010",IF((LEFT(E1852,3))="103","Fall-2010",IF((LEFT(E1852,3))="111","Spring-2011",IF((LEFT(E1852,3))="112","Summer-2011",IF((LEFT(E1852,3))="113","Fall-2011",IF((LEFT(E1852,3))="121","Spring-2012",IF((LEFT(E1852,3))="122","Summer-2012",IF((LEFT(E1852,3))="123","Fall-2012",IF((LEFT(E1852,3))="131","Spring-2013",IF((LEFT(E1852,3))="132","Summer-2013",IF((LEFT(E1852,3))="133","Fall-2013",IF((LEFT(E1852,3))="141","Spring-2014",IF((LEFT(E1852,3))="142","Summer-2014",IF((LEFT(E1852,3))="143","Fall-2014",0)))))))))))))))))))))))))</f>
        <v/>
      </c>
      <c r="H1852" s="108" t="inlineStr">
        <is>
          <t>Summer-2014</t>
        </is>
      </c>
      <c r="I1852" s="108" t="inlineStr">
        <is>
          <t>Daffodil International University</t>
        </is>
      </c>
      <c r="J1852" s="108" t="inlineStr">
        <is>
          <t>Assistant Student Counselor</t>
        </is>
      </c>
      <c r="K1852" s="108" t="inlineStr">
        <is>
          <t>311/1, Ahmed Nagor, Paikpara, Mirpur-1,Dhaka.</t>
        </is>
      </c>
      <c r="L1852" s="108" t="inlineStr">
        <is>
          <t>Vill- Daudpur, Post- Katlahat, Thana-Birampur, Dist-Dinajpur.</t>
        </is>
      </c>
      <c r="M1852" s="101" t="n">
        <v>1912747156</v>
      </c>
      <c r="N1852" s="108" t="inlineStr">
        <is>
          <t>azad333@diu.eud.bd</t>
        </is>
      </c>
    </row>
    <row customHeight="1" ht="12.75" r="1853" s="161">
      <c r="A1853" s="84" t="n"/>
      <c r="B1853" s="85" t="n">
        <v>1857</v>
      </c>
      <c r="C1853" s="106" t="n"/>
      <c r="D1853" s="98" t="inlineStr">
        <is>
          <t>Md. Abul Kalam Azad</t>
        </is>
      </c>
      <c r="E1853" s="98" t="inlineStr">
        <is>
          <t>142-22-333</t>
        </is>
      </c>
      <c r="F1853" s="49">
        <f>IF((MID(E1853,5,2))="10","ENG",IF((MID(E1853,5,2))="11","BBA",IF((MID(E1853,5,2))="12","MBA(E)",IF((MID(E1853,5,2))="14","MBA",IF((MID(E1853,5,2))="15","CSE",IF((MID(E1853,5,2))="16","CIS",IF((MID(E1853,5,2))="17","MS-MIS",IF((MID(E1853,5,2))="18","B.COM",IF((MID(E1853,5,2))="19","ETE",IF((MID(E1853,5,2))="20","CS",IF((MID(E1853,5,2))="21","MA-ENG(P)",IF((MID(E1853,5,2))="22","MA-ENG(F)",IF((MID(E1853,5,2))="23","TE",IF((MID(E1853,5,2))="24","JMC",IF((MID(E1853,5,2))="25","MS-CSE",IF((MID(E1853,5,2))="26","LLB(H)",IF((MID(E1853,5,2))="27","BRE",IF((MID(E1853,5,2))="28","MSS-JMC",IF((MID(E1853,5,2))="29","PHARMACY",IF((MID(E1853,5,2))="30","ESDM",IF((MID(E1853,5,2))="31","MS-ETE",IF((MID(E1853,5,2))="32","MS-TE",IF((MID(E1853,5,2))="33","EEE",IF((MID(E1853,5,2))="34","NFE",IF((MID(E1853,5,2))="35","SWE",IF((MID(E1853,5,2))="36","LLB(P)",IF((MID(E1853,5,2))="37","LLM(Pre)",IF((MID(E1853,5,2))="38","LLM(F)",IF((MID(E1853,5,2))="39","ICT",IF((MID(E1853,5,2))="40","MTCA",IF((MID(E1853,5,2))="41","MS-PH",IF((MID(E1853,5,2))="42","ARCH",IF((MID(E1853,5,2))="43","THM",IF((MID(E1853,5,2))="44","MS-SWE",IF((MID(E1853,5,2))="45","ENTRE",IF((MID(E1853,5,2))="46","M-PHARM",IF((MID(E1853,5,2))="47","CIVIL-ENG",0)))))))))))))))))))))))))))))))))))))</f>
        <v/>
      </c>
      <c r="G1853" s="90">
        <f>IF((LEFT(E1853,3))="063","Fall-2006",IF((LEFT(E1853,3))="071","Spring-2007",IF((LEFT(E1853,3))="072","Summer-2007",IF((LEFT(E1853,3))="073","Fall-2007",IF((LEFT(E1853,3))="081","Spring-2008",IF((LEFT(E1853,3))="082","Summer-2008",IF((LEFT(E1853,3))="083","Fall-2008",IF((LEFT(E1853,3))="091","Spring-2009",IF((LEFT(E1853,3))="092","Summer-2009",IF((LEFT(E1853,3))="093","Fall-2009",IF((LEFT(E1853,3))="101","Spring-2010",IF((LEFT(E1853,3))="102","Summer-2010",IF((LEFT(E1853,3))="103","Fall-2010",IF((LEFT(E1853,3))="111","Spring-2011",IF((LEFT(E1853,3))="112","Summer-2011",IF((LEFT(E1853,3))="113","Fall-2011",IF((LEFT(E1853,3))="121","Spring-2012",IF((LEFT(E1853,3))="122","Summer-2012",IF((LEFT(E1853,3))="123","Fall-2012",IF((LEFT(E1853,3))="131","Spring-2013",IF((LEFT(E1853,3))="132","Summer-2013",IF((LEFT(E1853,3))="133","Fall-2013",IF((LEFT(E1853,3))="141","Spring-2014",IF((LEFT(E1853,3))="142","Summer-2014",IF((LEFT(E1853,3))="143","Fall-2014",0)))))))))))))))))))))))))</f>
        <v/>
      </c>
      <c r="H1853" s="108" t="inlineStr">
        <is>
          <t>Spring-2015</t>
        </is>
      </c>
      <c r="I1853" s="108" t="inlineStr">
        <is>
          <t>Daffodil International University</t>
        </is>
      </c>
      <c r="J1853" s="108" t="inlineStr">
        <is>
          <t>Assistant Student Counselor</t>
        </is>
      </c>
      <c r="K1853" s="108" t="inlineStr">
        <is>
          <t>311/1, Ahmed Nagor, Paikpara, Mirpur-1,Dhaka.</t>
        </is>
      </c>
      <c r="L1853" s="108" t="inlineStr">
        <is>
          <t>Vill- Daudpur, Post- Katlahat, Thana-Birampur, Dist-Dinajpur.</t>
        </is>
      </c>
      <c r="M1853" s="101" t="n">
        <v>1912747156</v>
      </c>
      <c r="N1853" s="108" t="inlineStr">
        <is>
          <t>azad333@diu.eud.bd</t>
        </is>
      </c>
    </row>
    <row customHeight="1" ht="12.75" r="1854" s="161">
      <c r="A1854" s="84" t="n"/>
      <c r="B1854" s="85" t="n">
        <v>1858</v>
      </c>
      <c r="C1854" s="106" t="n"/>
      <c r="D1854" s="98" t="inlineStr">
        <is>
          <t xml:space="preserve">Mehedi Hasan  </t>
        </is>
      </c>
      <c r="E1854" s="98" t="inlineStr">
        <is>
          <t>103-15-1143</t>
        </is>
      </c>
      <c r="F1854" s="49">
        <f>IF((MID(E1854,5,2))="10","ENG",IF((MID(E1854,5,2))="11","BBA",IF((MID(E1854,5,2))="12","MBA(E)",IF((MID(E1854,5,2))="14","MBA",IF((MID(E1854,5,2))="15","CSE",IF((MID(E1854,5,2))="16","CIS",IF((MID(E1854,5,2))="17","MS-MIS",IF((MID(E1854,5,2))="18","B.COM",IF((MID(E1854,5,2))="19","ETE",IF((MID(E1854,5,2))="20","CS",IF((MID(E1854,5,2))="21","MA-ENG(P)",IF((MID(E1854,5,2))="22","MA-ENG(F)",IF((MID(E1854,5,2))="23","TE",IF((MID(E1854,5,2))="24","JMC",IF((MID(E1854,5,2))="25","MS-CSE",IF((MID(E1854,5,2))="26","LLB(H)",IF((MID(E1854,5,2))="27","BRE",IF((MID(E1854,5,2))="28","MSS-JMC",IF((MID(E1854,5,2))="29","PHARMACY",IF((MID(E1854,5,2))="30","ESDM",IF((MID(E1854,5,2))="31","MS-ETE",IF((MID(E1854,5,2))="32","MS-TE",IF((MID(E1854,5,2))="33","EEE",IF((MID(E1854,5,2))="34","NFE",IF((MID(E1854,5,2))="35","SWE",IF((MID(E1854,5,2))="36","LLB(P)",IF((MID(E1854,5,2))="37","LLM(Pre)",IF((MID(E1854,5,2))="38","LLM(F)",IF((MID(E1854,5,2))="39","ICT",IF((MID(E1854,5,2))="40","MTCA",IF((MID(E1854,5,2))="41","MS-PH",IF((MID(E1854,5,2))="42","ARCH",IF((MID(E1854,5,2))="43","THM",IF((MID(E1854,5,2))="44","MS-SWE",IF((MID(E1854,5,2))="45","ENTRE",IF((MID(E1854,5,2))="46","M-PHARM",IF((MID(E1854,5,2))="47","CIVIL-ENG",0)))))))))))))))))))))))))))))))))))))</f>
        <v/>
      </c>
      <c r="G1854" s="90">
        <f>IF((LEFT(E1854,3))="063","Fall-2006",IF((LEFT(E1854,3))="071","Spring-2007",IF((LEFT(E1854,3))="072","Summer-2007",IF((LEFT(E1854,3))="073","Fall-2007",IF((LEFT(E1854,3))="081","Spring-2008",IF((LEFT(E1854,3))="082","Summer-2008",IF((LEFT(E1854,3))="083","Fall-2008",IF((LEFT(E1854,3))="091","Spring-2009",IF((LEFT(E1854,3))="092","Summer-2009",IF((LEFT(E1854,3))="093","Fall-2009",IF((LEFT(E1854,3))="101","Spring-2010",IF((LEFT(E1854,3))="102","Summer-2010",IF((LEFT(E1854,3))="103","Fall-2010",IF((LEFT(E1854,3))="111","Spring-2011",IF((LEFT(E1854,3))="112","Summer-2011",IF((LEFT(E1854,3))="113","Fall-2011",IF((LEFT(E1854,3))="121","Spring-2012",IF((LEFT(E1854,3))="122","Summer-2012",IF((LEFT(E1854,3))="123","Fall-2012",IF((LEFT(E1854,3))="131","Spring-2013",IF((LEFT(E1854,3))="132","Summer-2013",IF((LEFT(E1854,3))="133","Fall-2013",IF((LEFT(E1854,3))="141","Spring-2014",IF((LEFT(E1854,3))="142","Summer-2014",IF((LEFT(E1854,3))="143","Fall-2014",0)))))))))))))))))))))))))</f>
        <v/>
      </c>
      <c r="H1854" s="108" t="inlineStr">
        <is>
          <t>Fall-2014</t>
        </is>
      </c>
      <c r="I1854" s="108" t="inlineStr">
        <is>
          <t>Insight Bangladesh Foundation</t>
        </is>
      </c>
      <c r="J1854" s="108" t="inlineStr">
        <is>
          <t>IT Officer</t>
        </is>
      </c>
      <c r="K1854" s="108" t="inlineStr">
        <is>
          <t>A 2/2, Dhaka Education Board Staff Quarter, Ancercamp, Mirpur-1, Dhaka-1216.</t>
        </is>
      </c>
      <c r="L1854" s="108" t="inlineStr">
        <is>
          <t>-</t>
        </is>
      </c>
      <c r="M1854" s="111" t="n">
        <v>1670244927</v>
      </c>
      <c r="N1854" s="108" t="inlineStr">
        <is>
          <t>curiousmehedi@gmail.com</t>
        </is>
      </c>
    </row>
    <row customHeight="1" ht="12.75" r="1855" s="161">
      <c r="A1855" s="84" t="n"/>
      <c r="B1855" s="85" t="n">
        <v>1859</v>
      </c>
      <c r="C1855" s="106" t="n"/>
      <c r="D1855" s="98" t="inlineStr">
        <is>
          <t xml:space="preserve">Kakoli Biswas  </t>
        </is>
      </c>
      <c r="E1855" s="98" t="inlineStr">
        <is>
          <t>133-14-1228</t>
        </is>
      </c>
      <c r="F1855" s="49">
        <f>IF((MID(E1855,5,2))="10","ENG",IF((MID(E1855,5,2))="11","BBA",IF((MID(E1855,5,2))="12","MBA(E)",IF((MID(E1855,5,2))="14","MBA",IF((MID(E1855,5,2))="15","CSE",IF((MID(E1855,5,2))="16","CIS",IF((MID(E1855,5,2))="17","MS-MIS",IF((MID(E1855,5,2))="18","B.COM",IF((MID(E1855,5,2))="19","ETE",IF((MID(E1855,5,2))="20","CS",IF((MID(E1855,5,2))="21","MA-ENG(P)",IF((MID(E1855,5,2))="22","MA-ENG(F)",IF((MID(E1855,5,2))="23","TE",IF((MID(E1855,5,2))="24","JMC",IF((MID(E1855,5,2))="25","MS-CSE",IF((MID(E1855,5,2))="26","LLB(H)",IF((MID(E1855,5,2))="27","BRE",IF((MID(E1855,5,2))="28","MSS-JMC",IF((MID(E1855,5,2))="29","PHARMACY",IF((MID(E1855,5,2))="30","ESDM",IF((MID(E1855,5,2))="31","MS-ETE",IF((MID(E1855,5,2))="32","MS-TE",IF((MID(E1855,5,2))="33","EEE",IF((MID(E1855,5,2))="34","NFE",IF((MID(E1855,5,2))="35","SWE",IF((MID(E1855,5,2))="36","LLB(P)",IF((MID(E1855,5,2))="37","LLM(Pre)",IF((MID(E1855,5,2))="38","LLM(F)",IF((MID(E1855,5,2))="39","ICT",IF((MID(E1855,5,2))="40","MTCA",IF((MID(E1855,5,2))="41","MS-PH",IF((MID(E1855,5,2))="42","ARCH",IF((MID(E1855,5,2))="43","THM",IF((MID(E1855,5,2))="44","MS-SWE",IF((MID(E1855,5,2))="45","ENTRE",IF((MID(E1855,5,2))="46","M-PHARM",IF((MID(E1855,5,2))="47","CIVIL-ENG",0)))))))))))))))))))))))))))))))))))))</f>
        <v/>
      </c>
      <c r="G1855" s="90">
        <f>IF((LEFT(E1855,3))="063","Fall-2006",IF((LEFT(E1855,3))="071","Spring-2007",IF((LEFT(E1855,3))="072","Summer-2007",IF((LEFT(E1855,3))="073","Fall-2007",IF((LEFT(E1855,3))="081","Spring-2008",IF((LEFT(E1855,3))="082","Summer-2008",IF((LEFT(E1855,3))="083","Fall-2008",IF((LEFT(E1855,3))="091","Spring-2009",IF((LEFT(E1855,3))="092","Summer-2009",IF((LEFT(E1855,3))="093","Fall-2009",IF((LEFT(E1855,3))="101","Spring-2010",IF((LEFT(E1855,3))="102","Summer-2010",IF((LEFT(E1855,3))="103","Fall-2010",IF((LEFT(E1855,3))="111","Spring-2011",IF((LEFT(E1855,3))="112","Summer-2011",IF((LEFT(E1855,3))="113","Fall-2011",IF((LEFT(E1855,3))="121","Spring-2012",IF((LEFT(E1855,3))="122","Summer-2012",IF((LEFT(E1855,3))="123","Fall-2012",IF((LEFT(E1855,3))="131","Spring-2013",IF((LEFT(E1855,3))="132","Summer-2013",IF((LEFT(E1855,3))="133","Fall-2013",IF((LEFT(E1855,3))="141","Spring-2014",IF((LEFT(E1855,3))="142","Summer-2014",IF((LEFT(E1855,3))="143","Fall-2014",0)))))))))))))))))))))))))</f>
        <v/>
      </c>
      <c r="H1855" s="108" t="inlineStr">
        <is>
          <t>Spring-2014</t>
        </is>
      </c>
      <c r="I1855" s="108" t="inlineStr">
        <is>
          <t>-</t>
        </is>
      </c>
      <c r="J1855" s="108" t="inlineStr">
        <is>
          <t>-</t>
        </is>
      </c>
      <c r="K1855" s="108" t="inlineStr">
        <is>
          <t>Azimpur, Dhaka-1205</t>
        </is>
      </c>
      <c r="L1855" s="108" t="inlineStr">
        <is>
          <t>Vill-Banscota, Post-Gangnalia, Thana-Magura Sadar, Dist- Magura.</t>
        </is>
      </c>
      <c r="M1855" s="111" t="n">
        <v>1961930829</v>
      </c>
      <c r="N1855" s="108" t="inlineStr">
        <is>
          <t>Kakolimodol29@gmail.com</t>
        </is>
      </c>
    </row>
    <row customHeight="1" ht="12.75" r="1856" s="161">
      <c r="A1856" s="84" t="n"/>
      <c r="B1856" s="85" t="n">
        <v>1860</v>
      </c>
      <c r="C1856" s="106" t="n"/>
      <c r="D1856" s="98" t="inlineStr">
        <is>
          <t>Arabinda Ghosh</t>
        </is>
      </c>
      <c r="E1856" s="98" t="inlineStr">
        <is>
          <t>111-15-1188</t>
        </is>
      </c>
      <c r="F1856" s="49">
        <f>IF((MID(E1856,5,2))="10","ENG",IF((MID(E1856,5,2))="11","BBA",IF((MID(E1856,5,2))="12","MBA(E)",IF((MID(E1856,5,2))="14","MBA",IF((MID(E1856,5,2))="15","CSE",IF((MID(E1856,5,2))="16","CIS",IF((MID(E1856,5,2))="17","MS-MIS",IF((MID(E1856,5,2))="18","B.COM",IF((MID(E1856,5,2))="19","ETE",IF((MID(E1856,5,2))="20","CS",IF((MID(E1856,5,2))="21","MA-ENG(P)",IF((MID(E1856,5,2))="22","MA-ENG(F)",IF((MID(E1856,5,2))="23","TE",IF((MID(E1856,5,2))="24","JMC",IF((MID(E1856,5,2))="25","MS-CSE",IF((MID(E1856,5,2))="26","LLB(H)",IF((MID(E1856,5,2))="27","BRE",IF((MID(E1856,5,2))="28","MSS-JMC",IF((MID(E1856,5,2))="29","PHARMACY",IF((MID(E1856,5,2))="30","ESDM",IF((MID(E1856,5,2))="31","MS-ETE",IF((MID(E1856,5,2))="32","MS-TE",IF((MID(E1856,5,2))="33","EEE",IF((MID(E1856,5,2))="34","NFE",IF((MID(E1856,5,2))="35","SWE",IF((MID(E1856,5,2))="36","LLB(P)",IF((MID(E1856,5,2))="37","LLM(Pre)",IF((MID(E1856,5,2))="38","LLM(F)",IF((MID(E1856,5,2))="39","ICT",IF((MID(E1856,5,2))="40","MTCA",IF((MID(E1856,5,2))="41","MS-PH",IF((MID(E1856,5,2))="42","ARCH",IF((MID(E1856,5,2))="43","THM",IF((MID(E1856,5,2))="44","MS-SWE",IF((MID(E1856,5,2))="45","ENTRE",IF((MID(E1856,5,2))="46","M-PHARM",IF((MID(E1856,5,2))="47","CIVIL-ENG",0)))))))))))))))))))))))))))))))))))))</f>
        <v/>
      </c>
      <c r="G1856" s="90">
        <f>IF((LEFT(E1856,3))="063","Fall-2006",IF((LEFT(E1856,3))="071","Spring-2007",IF((LEFT(E1856,3))="072","Summer-2007",IF((LEFT(E1856,3))="073","Fall-2007",IF((LEFT(E1856,3))="081","Spring-2008",IF((LEFT(E1856,3))="082","Summer-2008",IF((LEFT(E1856,3))="083","Fall-2008",IF((LEFT(E1856,3))="091","Spring-2009",IF((LEFT(E1856,3))="092","Summer-2009",IF((LEFT(E1856,3))="093","Fall-2009",IF((LEFT(E1856,3))="101","Spring-2010",IF((LEFT(E1856,3))="102","Summer-2010",IF((LEFT(E1856,3))="103","Fall-2010",IF((LEFT(E1856,3))="111","Spring-2011",IF((LEFT(E1856,3))="112","Summer-2011",IF((LEFT(E1856,3))="113","Fall-2011",IF((LEFT(E1856,3))="121","Spring-2012",IF((LEFT(E1856,3))="122","Summer-2012",IF((LEFT(E1856,3))="123","Fall-2012",IF((LEFT(E1856,3))="131","Spring-2013",IF((LEFT(E1856,3))="132","Summer-2013",IF((LEFT(E1856,3))="133","Fall-2013",IF((LEFT(E1856,3))="141","Spring-2014",IF((LEFT(E1856,3))="142","Summer-2014",IF((LEFT(E1856,3))="143","Fall-2014",0)))))))))))))))))))))))))</f>
        <v/>
      </c>
      <c r="H1856" s="108" t="inlineStr">
        <is>
          <t>Spring-2015</t>
        </is>
      </c>
      <c r="I1856" s="108" t="inlineStr">
        <is>
          <t>-</t>
        </is>
      </c>
      <c r="J1856" s="108" t="inlineStr">
        <is>
          <t>-</t>
        </is>
      </c>
      <c r="K1856" s="108" t="inlineStr">
        <is>
          <t>-</t>
        </is>
      </c>
      <c r="L1856" s="108" t="inlineStr">
        <is>
          <t>Vill-Akandapara, Post-Naruamala, Thana- Gabtoli, Dist-Bogra.</t>
        </is>
      </c>
      <c r="M1856" s="101" t="n">
        <v>1737582030</v>
      </c>
      <c r="N1856" s="55" t="inlineStr">
        <is>
          <t>arabindaghosh31@yahoo.com</t>
        </is>
      </c>
    </row>
    <row customHeight="1" ht="12.75" r="1857" s="161">
      <c r="A1857" s="84" t="n"/>
      <c r="B1857" s="85" t="n">
        <v>1861</v>
      </c>
      <c r="C1857" s="106" t="n"/>
      <c r="D1857" s="98" t="inlineStr">
        <is>
          <t xml:space="preserve">Tingku Chakma </t>
        </is>
      </c>
      <c r="E1857" s="98" t="inlineStr">
        <is>
          <t>141-14-1304</t>
        </is>
      </c>
      <c r="F1857" s="49">
        <f>IF((MID(E1857,5,2))="10","ENG",IF((MID(E1857,5,2))="11","BBA",IF((MID(E1857,5,2))="12","MBA(E)",IF((MID(E1857,5,2))="14","MBA",IF((MID(E1857,5,2))="15","CSE",IF((MID(E1857,5,2))="16","CIS",IF((MID(E1857,5,2))="17","MS-MIS",IF((MID(E1857,5,2))="18","B.COM",IF((MID(E1857,5,2))="19","ETE",IF((MID(E1857,5,2))="20","CS",IF((MID(E1857,5,2))="21","MA-ENG(P)",IF((MID(E1857,5,2))="22","MA-ENG(F)",IF((MID(E1857,5,2))="23","TE",IF((MID(E1857,5,2))="24","JMC",IF((MID(E1857,5,2))="25","MS-CSE",IF((MID(E1857,5,2))="26","LLB(H)",IF((MID(E1857,5,2))="27","BRE",IF((MID(E1857,5,2))="28","MSS-JMC",IF((MID(E1857,5,2))="29","PHARMACY",IF((MID(E1857,5,2))="30","ESDM",IF((MID(E1857,5,2))="31","MS-ETE",IF((MID(E1857,5,2))="32","MS-TE",IF((MID(E1857,5,2))="33","EEE",IF((MID(E1857,5,2))="34","NFE",IF((MID(E1857,5,2))="35","SWE",IF((MID(E1857,5,2))="36","LLB(P)",IF((MID(E1857,5,2))="37","LLM(Pre)",IF((MID(E1857,5,2))="38","LLM(F)",IF((MID(E1857,5,2))="39","ICT",IF((MID(E1857,5,2))="40","MTCA",IF((MID(E1857,5,2))="41","MS-PH",IF((MID(E1857,5,2))="42","ARCH",IF((MID(E1857,5,2))="43","THM",IF((MID(E1857,5,2))="44","MS-SWE",IF((MID(E1857,5,2))="45","ENTRE",IF((MID(E1857,5,2))="46","M-PHARM",IF((MID(E1857,5,2))="47","CIVIL-ENG",0)))))))))))))))))))))))))))))))))))))</f>
        <v/>
      </c>
      <c r="G1857" s="90">
        <f>IF((LEFT(E1857,3))="063","Fall-2006",IF((LEFT(E1857,3))="071","Spring-2007",IF((LEFT(E1857,3))="072","Summer-2007",IF((LEFT(E1857,3))="073","Fall-2007",IF((LEFT(E1857,3))="081","Spring-2008",IF((LEFT(E1857,3))="082","Summer-2008",IF((LEFT(E1857,3))="083","Fall-2008",IF((LEFT(E1857,3))="091","Spring-2009",IF((LEFT(E1857,3))="092","Summer-2009",IF((LEFT(E1857,3))="093","Fall-2009",IF((LEFT(E1857,3))="101","Spring-2010",IF((LEFT(E1857,3))="102","Summer-2010",IF((LEFT(E1857,3))="103","Fall-2010",IF((LEFT(E1857,3))="111","Spring-2011",IF((LEFT(E1857,3))="112","Summer-2011",IF((LEFT(E1857,3))="113","Fall-2011",IF((LEFT(E1857,3))="121","Spring-2012",IF((LEFT(E1857,3))="122","Summer-2012",IF((LEFT(E1857,3))="123","Fall-2012",IF((LEFT(E1857,3))="131","Spring-2013",IF((LEFT(E1857,3))="132","Summer-2013",IF((LEFT(E1857,3))="133","Fall-2013",IF((LEFT(E1857,3))="141","Spring-2014",IF((LEFT(E1857,3))="142","Summer-2014",IF((LEFT(E1857,3))="143","Fall-2014",0)))))))))))))))))))))))))</f>
        <v/>
      </c>
      <c r="H1857" s="108" t="inlineStr">
        <is>
          <t>Spring-2015</t>
        </is>
      </c>
      <c r="I1857" s="108" t="inlineStr">
        <is>
          <t>-</t>
        </is>
      </c>
      <c r="J1857" s="108" t="inlineStr">
        <is>
          <t>-</t>
        </is>
      </c>
      <c r="K1857" s="108" t="inlineStr">
        <is>
          <t>43 R/8, Indira Road, Panthapath, Dhaka</t>
        </is>
      </c>
      <c r="L1857" s="108" t="inlineStr">
        <is>
          <t>Vill-Mitinga Chari, Post-Shuvalong, Thana-Bazkal, Dist-Rangamati.</t>
        </is>
      </c>
      <c r="M1857" s="111" t="n">
        <v>1849891184</v>
      </c>
      <c r="N1857" s="108" t="inlineStr">
        <is>
          <t>chankmatingku@gmail.com</t>
        </is>
      </c>
    </row>
    <row customHeight="1" ht="12.75" r="1858" s="161">
      <c r="A1858" s="84" t="n"/>
      <c r="B1858" s="85" t="n">
        <v>1862</v>
      </c>
      <c r="C1858" s="106" t="n"/>
      <c r="D1858" s="98" t="inlineStr">
        <is>
          <t xml:space="preserve">Tanmoy Kumar Sarker  </t>
        </is>
      </c>
      <c r="E1858" s="98" t="inlineStr">
        <is>
          <t>113-11-315</t>
        </is>
      </c>
      <c r="F1858" s="49">
        <f>IF((MID(E1858,5,2))="10","ENG",IF((MID(E1858,5,2))="11","BBA",IF((MID(E1858,5,2))="12","MBA(E)",IF((MID(E1858,5,2))="14","MBA",IF((MID(E1858,5,2))="15","CSE",IF((MID(E1858,5,2))="16","CIS",IF((MID(E1858,5,2))="17","MS-MIS",IF((MID(E1858,5,2))="18","B.COM",IF((MID(E1858,5,2))="19","ETE",IF((MID(E1858,5,2))="20","CS",IF((MID(E1858,5,2))="21","MA-ENG(P)",IF((MID(E1858,5,2))="22","MA-ENG(F)",IF((MID(E1858,5,2))="23","TE",IF((MID(E1858,5,2))="24","JMC",IF((MID(E1858,5,2))="25","MS-CSE",IF((MID(E1858,5,2))="26","LLB(H)",IF((MID(E1858,5,2))="27","BRE",IF((MID(E1858,5,2))="28","MSS-JMC",IF((MID(E1858,5,2))="29","PHARMACY",IF((MID(E1858,5,2))="30","ESDM",IF((MID(E1858,5,2))="31","MS-ETE",IF((MID(E1858,5,2))="32","MS-TE",IF((MID(E1858,5,2))="33","EEE",IF((MID(E1858,5,2))="34","NFE",IF((MID(E1858,5,2))="35","SWE",IF((MID(E1858,5,2))="36","LLB(P)",IF((MID(E1858,5,2))="37","LLM(Pre)",IF((MID(E1858,5,2))="38","LLM(F)",IF((MID(E1858,5,2))="39","ICT",IF((MID(E1858,5,2))="40","MTCA",IF((MID(E1858,5,2))="41","MS-PH",IF((MID(E1858,5,2))="42","ARCH",IF((MID(E1858,5,2))="43","THM",IF((MID(E1858,5,2))="44","MS-SWE",IF((MID(E1858,5,2))="45","ENTRE",IF((MID(E1858,5,2))="46","M-PHARM",IF((MID(E1858,5,2))="47","CIVIL-ENG",0)))))))))))))))))))))))))))))))))))))</f>
        <v/>
      </c>
      <c r="G1858" s="90">
        <f>IF((LEFT(E1858,3))="063","Fall-2006",IF((LEFT(E1858,3))="071","Spring-2007",IF((LEFT(E1858,3))="072","Summer-2007",IF((LEFT(E1858,3))="073","Fall-2007",IF((LEFT(E1858,3))="081","Spring-2008",IF((LEFT(E1858,3))="082","Summer-2008",IF((LEFT(E1858,3))="083","Fall-2008",IF((LEFT(E1858,3))="091","Spring-2009",IF((LEFT(E1858,3))="092","Summer-2009",IF((LEFT(E1858,3))="093","Fall-2009",IF((LEFT(E1858,3))="101","Spring-2010",IF((LEFT(E1858,3))="102","Summer-2010",IF((LEFT(E1858,3))="103","Fall-2010",IF((LEFT(E1858,3))="111","Spring-2011",IF((LEFT(E1858,3))="112","Summer-2011",IF((LEFT(E1858,3))="113","Fall-2011",IF((LEFT(E1858,3))="121","Spring-2012",IF((LEFT(E1858,3))="122","Summer-2012",IF((LEFT(E1858,3))="123","Fall-2012",IF((LEFT(E1858,3))="131","Spring-2013",IF((LEFT(E1858,3))="132","Summer-2013",IF((LEFT(E1858,3))="133","Fall-2013",IF((LEFT(E1858,3))="141","Spring-2014",IF((LEFT(E1858,3))="142","Summer-2014",IF((LEFT(E1858,3))="143","Fall-2014",0)))))))))))))))))))))))))</f>
        <v/>
      </c>
      <c r="H1858" s="108" t="inlineStr">
        <is>
          <t>Fall-2015</t>
        </is>
      </c>
      <c r="I1858" s="108" t="inlineStr">
        <is>
          <t>-</t>
        </is>
      </c>
      <c r="J1858" s="108" t="inlineStr">
        <is>
          <t>-</t>
        </is>
      </c>
      <c r="K1858" s="108" t="inlineStr">
        <is>
          <t>21/1, Tejkuni Para, Tejgoun, Dhaka.</t>
        </is>
      </c>
      <c r="L1858" s="108" t="inlineStr">
        <is>
          <t>Aid Road, Kalibari Para, Gaibandha.</t>
        </is>
      </c>
      <c r="M1858" s="111" t="n">
        <v>1717680163</v>
      </c>
      <c r="N1858" s="108" t="inlineStr">
        <is>
          <t>tanmoy11-315@diu.eud.bd</t>
        </is>
      </c>
    </row>
    <row customHeight="1" ht="12.75" r="1859" s="161">
      <c r="A1859" s="84" t="n"/>
      <c r="B1859" s="85" t="n">
        <v>1863</v>
      </c>
      <c r="C1859" s="106" t="n"/>
      <c r="D1859" s="98" t="inlineStr">
        <is>
          <t>Mohammad Khaled Mosarraf</t>
        </is>
      </c>
      <c r="E1859" s="98" t="inlineStr">
        <is>
          <t>131-14-953</t>
        </is>
      </c>
      <c r="F1859" s="49">
        <f>IF((MID(E1859,5,2))="10","ENG",IF((MID(E1859,5,2))="11","BBA",IF((MID(E1859,5,2))="12","MBA(E)",IF((MID(E1859,5,2))="14","MBA",IF((MID(E1859,5,2))="15","CSE",IF((MID(E1859,5,2))="16","CIS",IF((MID(E1859,5,2))="17","MS-MIS",IF((MID(E1859,5,2))="18","B.COM",IF((MID(E1859,5,2))="19","ETE",IF((MID(E1859,5,2))="20","CS",IF((MID(E1859,5,2))="21","MA-ENG(P)",IF((MID(E1859,5,2))="22","MA-ENG(F)",IF((MID(E1859,5,2))="23","TE",IF((MID(E1859,5,2))="24","JMC",IF((MID(E1859,5,2))="25","MS-CSE",IF((MID(E1859,5,2))="26","LLB(H)",IF((MID(E1859,5,2))="27","BRE",IF((MID(E1859,5,2))="28","MSS-JMC",IF((MID(E1859,5,2))="29","PHARMACY",IF((MID(E1859,5,2))="30","ESDM",IF((MID(E1859,5,2))="31","MS-ETE",IF((MID(E1859,5,2))="32","MS-TE",IF((MID(E1859,5,2))="33","EEE",IF((MID(E1859,5,2))="34","NFE",IF((MID(E1859,5,2))="35","SWE",IF((MID(E1859,5,2))="36","LLB(P)",IF((MID(E1859,5,2))="37","LLM(Pre)",IF((MID(E1859,5,2))="38","LLM(F)",IF((MID(E1859,5,2))="39","ICT",IF((MID(E1859,5,2))="40","MTCA",IF((MID(E1859,5,2))="41","MS-PH",IF((MID(E1859,5,2))="42","ARCH",IF((MID(E1859,5,2))="43","THM",IF((MID(E1859,5,2))="44","MS-SWE",IF((MID(E1859,5,2))="45","ENTRE",IF((MID(E1859,5,2))="46","M-PHARM",IF((MID(E1859,5,2))="47","CIVIL-ENG",0)))))))))))))))))))))))))))))))))))))</f>
        <v/>
      </c>
      <c r="G1859" s="90">
        <f>IF((LEFT(E1859,3))="063","Fall-2006",IF((LEFT(E1859,3))="071","Spring-2007",IF((LEFT(E1859,3))="072","Summer-2007",IF((LEFT(E1859,3))="073","Fall-2007",IF((LEFT(E1859,3))="081","Spring-2008",IF((LEFT(E1859,3))="082","Summer-2008",IF((LEFT(E1859,3))="083","Fall-2008",IF((LEFT(E1859,3))="091","Spring-2009",IF((LEFT(E1859,3))="092","Summer-2009",IF((LEFT(E1859,3))="093","Fall-2009",IF((LEFT(E1859,3))="101","Spring-2010",IF((LEFT(E1859,3))="102","Summer-2010",IF((LEFT(E1859,3))="103","Fall-2010",IF((LEFT(E1859,3))="111","Spring-2011",IF((LEFT(E1859,3))="112","Summer-2011",IF((LEFT(E1859,3))="113","Fall-2011",IF((LEFT(E1859,3))="121","Spring-2012",IF((LEFT(E1859,3))="122","Summer-2012",IF((LEFT(E1859,3))="123","Fall-2012",IF((LEFT(E1859,3))="131","Spring-2013",IF((LEFT(E1859,3))="132","Summer-2013",IF((LEFT(E1859,3))="133","Fall-2013",IF((LEFT(E1859,3))="141","Spring-2014",IF((LEFT(E1859,3))="142","Summer-2014",IF((LEFT(E1859,3))="143","Fall-2014",0)))))))))))))))))))))))))</f>
        <v/>
      </c>
      <c r="H1859" s="108" t="inlineStr">
        <is>
          <t>Fall-2014</t>
        </is>
      </c>
      <c r="I1859" s="108" t="inlineStr">
        <is>
          <t>-</t>
        </is>
      </c>
      <c r="J1859" s="108" t="inlineStr">
        <is>
          <t>-</t>
        </is>
      </c>
      <c r="K1859" s="108" t="inlineStr">
        <is>
          <t>96-1, Shah Ali Bagh, Mirpur-1, Dhaka-1206.</t>
        </is>
      </c>
      <c r="L1859" s="108" t="inlineStr">
        <is>
          <t>Mohadan, Sarishabari, Jamalpur.</t>
        </is>
      </c>
      <c r="M1859" s="101" t="n">
        <v>1721125676</v>
      </c>
      <c r="N1859" s="55" t="inlineStr">
        <is>
          <t>khaledmosarrafbd@gmail.com</t>
        </is>
      </c>
    </row>
    <row customHeight="1" ht="12.75" r="1860" s="161">
      <c r="A1860" s="84" t="n"/>
      <c r="B1860" s="85" t="n">
        <v>1864</v>
      </c>
      <c r="C1860" s="106" t="n"/>
      <c r="D1860" s="98" t="inlineStr">
        <is>
          <t xml:space="preserve">Md. Masum Rana  </t>
        </is>
      </c>
      <c r="E1860" s="98" t="inlineStr">
        <is>
          <t>133-14-1252</t>
        </is>
      </c>
      <c r="F1860" s="49">
        <f>IF((MID(E1860,5,2))="10","ENG",IF((MID(E1860,5,2))="11","BBA",IF((MID(E1860,5,2))="12","MBA(E)",IF((MID(E1860,5,2))="14","MBA",IF((MID(E1860,5,2))="15","CSE",IF((MID(E1860,5,2))="16","CIS",IF((MID(E1860,5,2))="17","MS-MIS",IF((MID(E1860,5,2))="18","B.COM",IF((MID(E1860,5,2))="19","ETE",IF((MID(E1860,5,2))="20","CS",IF((MID(E1860,5,2))="21","MA-ENG(P)",IF((MID(E1860,5,2))="22","MA-ENG(F)",IF((MID(E1860,5,2))="23","TE",IF((MID(E1860,5,2))="24","JMC",IF((MID(E1860,5,2))="25","MS-CSE",IF((MID(E1860,5,2))="26","LLB(H)",IF((MID(E1860,5,2))="27","BRE",IF((MID(E1860,5,2))="28","MSS-JMC",IF((MID(E1860,5,2))="29","PHARMACY",IF((MID(E1860,5,2))="30","ESDM",IF((MID(E1860,5,2))="31","MS-ETE",IF((MID(E1860,5,2))="32","MS-TE",IF((MID(E1860,5,2))="33","EEE",IF((MID(E1860,5,2))="34","NFE",IF((MID(E1860,5,2))="35","SWE",IF((MID(E1860,5,2))="36","LLB(P)",IF((MID(E1860,5,2))="37","LLM(Pre)",IF((MID(E1860,5,2))="38","LLM(F)",IF((MID(E1860,5,2))="39","ICT",IF((MID(E1860,5,2))="40","MTCA",IF((MID(E1860,5,2))="41","MS-PH",IF((MID(E1860,5,2))="42","ARCH",IF((MID(E1860,5,2))="43","THM",IF((MID(E1860,5,2))="44","MS-SWE",IF((MID(E1860,5,2))="45","ENTRE",IF((MID(E1860,5,2))="46","M-PHARM",IF((MID(E1860,5,2))="47","CIVIL-ENG",0)))))))))))))))))))))))))))))))))))))</f>
        <v/>
      </c>
      <c r="G1860" s="90">
        <f>IF((LEFT(E1860,3))="063","Fall-2006",IF((LEFT(E1860,3))="071","Spring-2007",IF((LEFT(E1860,3))="072","Summer-2007",IF((LEFT(E1860,3))="073","Fall-2007",IF((LEFT(E1860,3))="081","Spring-2008",IF((LEFT(E1860,3))="082","Summer-2008",IF((LEFT(E1860,3))="083","Fall-2008",IF((LEFT(E1860,3))="091","Spring-2009",IF((LEFT(E1860,3))="092","Summer-2009",IF((LEFT(E1860,3))="093","Fall-2009",IF((LEFT(E1860,3))="101","Spring-2010",IF((LEFT(E1860,3))="102","Summer-2010",IF((LEFT(E1860,3))="103","Fall-2010",IF((LEFT(E1860,3))="111","Spring-2011",IF((LEFT(E1860,3))="112","Summer-2011",IF((LEFT(E1860,3))="113","Fall-2011",IF((LEFT(E1860,3))="121","Spring-2012",IF((LEFT(E1860,3))="122","Summer-2012",IF((LEFT(E1860,3))="123","Fall-2012",IF((LEFT(E1860,3))="131","Spring-2013",IF((LEFT(E1860,3))="132","Summer-2013",IF((LEFT(E1860,3))="133","Fall-2013",IF((LEFT(E1860,3))="141","Spring-2014",IF((LEFT(E1860,3))="142","Summer-2014",IF((LEFT(E1860,3))="143","Fall-2014",0)))))))))))))))))))))))))</f>
        <v/>
      </c>
      <c r="H1860" s="108" t="inlineStr">
        <is>
          <t>Fall-2014</t>
        </is>
      </c>
      <c r="I1860" s="108" t="inlineStr">
        <is>
          <t>Islam Flour Mills</t>
        </is>
      </c>
      <c r="J1860" s="108" t="inlineStr">
        <is>
          <t>General Manager</t>
        </is>
      </c>
      <c r="K1860" s="108" t="inlineStr">
        <is>
          <t>Akota Housing, Hemayetpur, Saver, Dhaka</t>
        </is>
      </c>
      <c r="L1860" s="108" t="inlineStr">
        <is>
          <t>10/5, Anandanagar, Mirpur-1, Dhaka-1216.</t>
        </is>
      </c>
      <c r="M1860" s="111" t="n">
        <v>1797512309</v>
      </c>
      <c r="N1860" s="108" t="inlineStr">
        <is>
          <t>islamnohan711@gmail.com</t>
        </is>
      </c>
    </row>
    <row customHeight="1" ht="12.75" r="1861" s="161">
      <c r="A1861" s="84" t="n"/>
      <c r="B1861" s="85" t="n">
        <v>1865</v>
      </c>
      <c r="C1861" s="106" t="n"/>
      <c r="D1861" s="98" t="inlineStr">
        <is>
          <t xml:space="preserve">Md. Robiul Hasan  </t>
        </is>
      </c>
      <c r="E1861" s="98" t="inlineStr">
        <is>
          <t>122-34-228</t>
        </is>
      </c>
      <c r="F1861" s="49">
        <f>IF((MID(E1861,5,2))="10","ENG",IF((MID(E1861,5,2))="11","BBA",IF((MID(E1861,5,2))="12","MBA(E)",IF((MID(E1861,5,2))="14","MBA",IF((MID(E1861,5,2))="15","CSE",IF((MID(E1861,5,2))="16","CIS",IF((MID(E1861,5,2))="17","MS-MIS",IF((MID(E1861,5,2))="18","B.COM",IF((MID(E1861,5,2))="19","ETE",IF((MID(E1861,5,2))="20","CS",IF((MID(E1861,5,2))="21","MA-ENG(P)",IF((MID(E1861,5,2))="22","MA-ENG(F)",IF((MID(E1861,5,2))="23","TE",IF((MID(E1861,5,2))="24","JMC",IF((MID(E1861,5,2))="25","MS-CSE",IF((MID(E1861,5,2))="26","LLB(H)",IF((MID(E1861,5,2))="27","BRE",IF((MID(E1861,5,2))="28","MSS-JMC",IF((MID(E1861,5,2))="29","PHARMACY",IF((MID(E1861,5,2))="30","ESDM",IF((MID(E1861,5,2))="31","MS-ETE",IF((MID(E1861,5,2))="32","MS-TE",IF((MID(E1861,5,2))="33","EEE",IF((MID(E1861,5,2))="34","NFE",IF((MID(E1861,5,2))="35","SWE",IF((MID(E1861,5,2))="36","LLB(P)",IF((MID(E1861,5,2))="37","LLM(Pre)",IF((MID(E1861,5,2))="38","LLM(F)",IF((MID(E1861,5,2))="39","ICT",IF((MID(E1861,5,2))="40","MTCA",IF((MID(E1861,5,2))="41","MS-PH",IF((MID(E1861,5,2))="42","ARCH",IF((MID(E1861,5,2))="43","THM",IF((MID(E1861,5,2))="44","MS-SWE",IF((MID(E1861,5,2))="45","ENTRE",IF((MID(E1861,5,2))="46","M-PHARM",IF((MID(E1861,5,2))="47","CIVIL-ENG",0)))))))))))))))))))))))))))))))))))))</f>
        <v/>
      </c>
      <c r="G1861" s="90">
        <f>IF((LEFT(E1861,3))="063","Fall-2006",IF((LEFT(E1861,3))="071","Spring-2007",IF((LEFT(E1861,3))="072","Summer-2007",IF((LEFT(E1861,3))="073","Fall-2007",IF((LEFT(E1861,3))="081","Spring-2008",IF((LEFT(E1861,3))="082","Summer-2008",IF((LEFT(E1861,3))="083","Fall-2008",IF((LEFT(E1861,3))="091","Spring-2009",IF((LEFT(E1861,3))="092","Summer-2009",IF((LEFT(E1861,3))="093","Fall-2009",IF((LEFT(E1861,3))="101","Spring-2010",IF((LEFT(E1861,3))="102","Summer-2010",IF((LEFT(E1861,3))="103","Fall-2010",IF((LEFT(E1861,3))="111","Spring-2011",IF((LEFT(E1861,3))="112","Summer-2011",IF((LEFT(E1861,3))="113","Fall-2011",IF((LEFT(E1861,3))="121","Spring-2012",IF((LEFT(E1861,3))="122","Summer-2012",IF((LEFT(E1861,3))="123","Fall-2012",IF((LEFT(E1861,3))="131","Spring-2013",IF((LEFT(E1861,3))="132","Summer-2013",IF((LEFT(E1861,3))="133","Fall-2013",IF((LEFT(E1861,3))="141","Spring-2014",IF((LEFT(E1861,3))="142","Summer-2014",IF((LEFT(E1861,3))="143","Fall-2014",0)))))))))))))))))))))))))</f>
        <v/>
      </c>
      <c r="H1861" s="108" t="inlineStr">
        <is>
          <t>Fall-2015</t>
        </is>
      </c>
      <c r="I1861" s="108" t="inlineStr">
        <is>
          <t>-</t>
        </is>
      </c>
      <c r="J1861" s="108" t="inlineStr">
        <is>
          <t>-</t>
        </is>
      </c>
      <c r="K1861" s="108" t="inlineStr">
        <is>
          <t>Madanpur, Bondor, Narayangonj.</t>
        </is>
      </c>
      <c r="L1861" s="108" t="inlineStr">
        <is>
          <t>Vill-Shupgacha, Post-Shupgacha, Thana-Kazipur, Dist-Sirajgonj.</t>
        </is>
      </c>
      <c r="M1861" s="111" t="n">
        <v>1913655966</v>
      </c>
      <c r="N1861" s="108" t="inlineStr">
        <is>
          <t>robiulrh2@gmail.com</t>
        </is>
      </c>
    </row>
    <row customHeight="1" ht="12.75" r="1862" s="161">
      <c r="A1862" s="84" t="n"/>
      <c r="B1862" s="85" t="n">
        <v>1866</v>
      </c>
      <c r="C1862" s="106" t="n"/>
      <c r="D1862" s="98" t="inlineStr">
        <is>
          <t xml:space="preserve">Md. Eusuf Gazi  </t>
        </is>
      </c>
      <c r="E1862" s="98" t="inlineStr">
        <is>
          <t>141-14-1423</t>
        </is>
      </c>
      <c r="F1862" s="49">
        <f>IF((MID(E1862,5,2))="10","ENG",IF((MID(E1862,5,2))="11","BBA",IF((MID(E1862,5,2))="12","MBA(E)",IF((MID(E1862,5,2))="14","MBA",IF((MID(E1862,5,2))="15","CSE",IF((MID(E1862,5,2))="16","CIS",IF((MID(E1862,5,2))="17","MS-MIS",IF((MID(E1862,5,2))="18","B.COM",IF((MID(E1862,5,2))="19","ETE",IF((MID(E1862,5,2))="20","CS",IF((MID(E1862,5,2))="21","MA-ENG(P)",IF((MID(E1862,5,2))="22","MA-ENG(F)",IF((MID(E1862,5,2))="23","TE",IF((MID(E1862,5,2))="24","JMC",IF((MID(E1862,5,2))="25","MS-CSE",IF((MID(E1862,5,2))="26","LLB(H)",IF((MID(E1862,5,2))="27","BRE",IF((MID(E1862,5,2))="28","MSS-JMC",IF((MID(E1862,5,2))="29","PHARMACY",IF((MID(E1862,5,2))="30","ESDM",IF((MID(E1862,5,2))="31","MS-ETE",IF((MID(E1862,5,2))="32","MS-TE",IF((MID(E1862,5,2))="33","EEE",IF((MID(E1862,5,2))="34","NFE",IF((MID(E1862,5,2))="35","SWE",IF((MID(E1862,5,2))="36","LLB(P)",IF((MID(E1862,5,2))="37","LLM(Pre)",IF((MID(E1862,5,2))="38","LLM(F)",IF((MID(E1862,5,2))="39","ICT",IF((MID(E1862,5,2))="40","MTCA",IF((MID(E1862,5,2))="41","MS-PH",IF((MID(E1862,5,2))="42","ARCH",IF((MID(E1862,5,2))="43","THM",IF((MID(E1862,5,2))="44","MS-SWE",IF((MID(E1862,5,2))="45","ENTRE",IF((MID(E1862,5,2))="46","M-PHARM",IF((MID(E1862,5,2))="47","CIVIL-ENG",0)))))))))))))))))))))))))))))))))))))</f>
        <v/>
      </c>
      <c r="G1862" s="90">
        <f>IF((LEFT(E1862,3))="063","Fall-2006",IF((LEFT(E1862,3))="071","Spring-2007",IF((LEFT(E1862,3))="072","Summer-2007",IF((LEFT(E1862,3))="073","Fall-2007",IF((LEFT(E1862,3))="081","Spring-2008",IF((LEFT(E1862,3))="082","Summer-2008",IF((LEFT(E1862,3))="083","Fall-2008",IF((LEFT(E1862,3))="091","Spring-2009",IF((LEFT(E1862,3))="092","Summer-2009",IF((LEFT(E1862,3))="093","Fall-2009",IF((LEFT(E1862,3))="101","Spring-2010",IF((LEFT(E1862,3))="102","Summer-2010",IF((LEFT(E1862,3))="103","Fall-2010",IF((LEFT(E1862,3))="111","Spring-2011",IF((LEFT(E1862,3))="112","Summer-2011",IF((LEFT(E1862,3))="113","Fall-2011",IF((LEFT(E1862,3))="121","Spring-2012",IF((LEFT(E1862,3))="122","Summer-2012",IF((LEFT(E1862,3))="123","Fall-2012",IF((LEFT(E1862,3))="131","Spring-2013",IF((LEFT(E1862,3))="132","Summer-2013",IF((LEFT(E1862,3))="133","Fall-2013",IF((LEFT(E1862,3))="141","Spring-2014",IF((LEFT(E1862,3))="142","Summer-2014",IF((LEFT(E1862,3))="143","Fall-2014",0)))))))))))))))))))))))))</f>
        <v/>
      </c>
      <c r="H1862" s="108" t="inlineStr">
        <is>
          <t>Summer2015</t>
        </is>
      </c>
      <c r="I1862" s="108" t="inlineStr">
        <is>
          <t>-</t>
        </is>
      </c>
      <c r="J1862" s="108" t="inlineStr">
        <is>
          <t>-</t>
        </is>
      </c>
      <c r="K1862" s="108" t="inlineStr">
        <is>
          <t>Plot-21, Mian Road-3, Sector-7, Pallobi, Dhaka.</t>
        </is>
      </c>
      <c r="L1862" s="108" t="inlineStr">
        <is>
          <t>Vill-Bishnopur, Post-Bordia Bazar, Thana-Chandpur, Dist-Chandpur.</t>
        </is>
      </c>
      <c r="M1862" s="111" t="n">
        <v>1686999000</v>
      </c>
      <c r="N1862" s="108" t="inlineStr">
        <is>
          <t>gazi1423@diu.edu.bd</t>
        </is>
      </c>
    </row>
    <row customHeight="1" ht="12.75" r="1863" s="161">
      <c r="A1863" s="84" t="n"/>
      <c r="B1863" s="85" t="n">
        <v>1867</v>
      </c>
      <c r="C1863" s="106" t="n"/>
      <c r="D1863" s="98" t="inlineStr">
        <is>
          <t xml:space="preserve">Ratna Parvin  </t>
        </is>
      </c>
      <c r="E1863" s="98" t="inlineStr">
        <is>
          <t>141-36-035</t>
        </is>
      </c>
      <c r="F1863" s="49">
        <f>IF((MID(E1863,5,2))="10","ENG",IF((MID(E1863,5,2))="11","BBA",IF((MID(E1863,5,2))="12","MBA(E)",IF((MID(E1863,5,2))="14","MBA",IF((MID(E1863,5,2))="15","CSE",IF((MID(E1863,5,2))="16","CIS",IF((MID(E1863,5,2))="17","MS-MIS",IF((MID(E1863,5,2))="18","B.COM",IF((MID(E1863,5,2))="19","ETE",IF((MID(E1863,5,2))="20","CS",IF((MID(E1863,5,2))="21","MA-ENG(P)",IF((MID(E1863,5,2))="22","MA-ENG(F)",IF((MID(E1863,5,2))="23","TE",IF((MID(E1863,5,2))="24","JMC",IF((MID(E1863,5,2))="25","MS-CSE",IF((MID(E1863,5,2))="26","LLB(H)",IF((MID(E1863,5,2))="27","BRE",IF((MID(E1863,5,2))="28","MSS-JMC",IF((MID(E1863,5,2))="29","PHARMACY",IF((MID(E1863,5,2))="30","ESDM",IF((MID(E1863,5,2))="31","MS-ETE",IF((MID(E1863,5,2))="32","MS-TE",IF((MID(E1863,5,2))="33","EEE",IF((MID(E1863,5,2))="34","NFE",IF((MID(E1863,5,2))="35","SWE",IF((MID(E1863,5,2))="36","LLB(P)",IF((MID(E1863,5,2))="37","LLM(Pre)",IF((MID(E1863,5,2))="38","LLM(F)",IF((MID(E1863,5,2))="39","ICT",IF((MID(E1863,5,2))="40","MTCA",IF((MID(E1863,5,2))="41","MS-PH",IF((MID(E1863,5,2))="42","ARCH",IF((MID(E1863,5,2))="43","THM",IF((MID(E1863,5,2))="44","MS-SWE",IF((MID(E1863,5,2))="45","ENTRE",IF((MID(E1863,5,2))="46","M-PHARM",IF((MID(E1863,5,2))="47","CIVIL-ENG",0)))))))))))))))))))))))))))))))))))))</f>
        <v/>
      </c>
      <c r="G1863" s="90">
        <f>IF((LEFT(E1863,3))="063","Fall-2006",IF((LEFT(E1863,3))="071","Spring-2007",IF((LEFT(E1863,3))="072","Summer-2007",IF((LEFT(E1863,3))="073","Fall-2007",IF((LEFT(E1863,3))="081","Spring-2008",IF((LEFT(E1863,3))="082","Summer-2008",IF((LEFT(E1863,3))="083","Fall-2008",IF((LEFT(E1863,3))="091","Spring-2009",IF((LEFT(E1863,3))="092","Summer-2009",IF((LEFT(E1863,3))="093","Fall-2009",IF((LEFT(E1863,3))="101","Spring-2010",IF((LEFT(E1863,3))="102","Summer-2010",IF((LEFT(E1863,3))="103","Fall-2010",IF((LEFT(E1863,3))="111","Spring-2011",IF((LEFT(E1863,3))="112","Summer-2011",IF((LEFT(E1863,3))="113","Fall-2011",IF((LEFT(E1863,3))="121","Spring-2012",IF((LEFT(E1863,3))="122","Summer-2012",IF((LEFT(E1863,3))="123","Fall-2012",IF((LEFT(E1863,3))="131","Spring-2013",IF((LEFT(E1863,3))="132","Summer-2013",IF((LEFT(E1863,3))="133","Fall-2013",IF((LEFT(E1863,3))="141","Spring-2014",IF((LEFT(E1863,3))="142","Summer-2014",IF((LEFT(E1863,3))="143","Fall-2014",0)))))))))))))))))))))))))</f>
        <v/>
      </c>
      <c r="H1863" s="108" t="inlineStr">
        <is>
          <t>Summer-2015</t>
        </is>
      </c>
      <c r="I1863" s="108" t="inlineStr">
        <is>
          <t>-</t>
        </is>
      </c>
      <c r="J1863" s="108" t="inlineStr">
        <is>
          <t>-</t>
        </is>
      </c>
      <c r="K1863" s="108" t="inlineStr">
        <is>
          <t>Vill-Ataikanda, Post-Bhowdanga, Thana-Pabna Sadar, Dist-Pabna.</t>
        </is>
      </c>
      <c r="L1863" s="108" t="inlineStr">
        <is>
          <t>Vill-Ataikanda, Post-Bhowdanga, Thana-Pabna Sadar, Dist-Pabna.</t>
        </is>
      </c>
      <c r="M1863" s="101" t="n">
        <v>1799257957</v>
      </c>
      <c r="N1863" s="55" t="inlineStr">
        <is>
          <t>ratnaparvin34@yahoo.com</t>
        </is>
      </c>
    </row>
    <row customHeight="1" ht="12.75" r="1864" s="161">
      <c r="A1864" s="84" t="n"/>
      <c r="B1864" s="85" t="n">
        <v>1868</v>
      </c>
      <c r="C1864" s="106" t="n"/>
      <c r="D1864" s="98" t="inlineStr">
        <is>
          <t xml:space="preserve">Sabbir Hossain  </t>
        </is>
      </c>
      <c r="E1864" s="98" t="inlineStr">
        <is>
          <t>142-38-046</t>
        </is>
      </c>
      <c r="F1864" s="49">
        <f>IF((MID(E1864,5,2))="10","ENG",IF((MID(E1864,5,2))="11","BBA",IF((MID(E1864,5,2))="12","MBA(E)",IF((MID(E1864,5,2))="14","MBA",IF((MID(E1864,5,2))="15","CSE",IF((MID(E1864,5,2))="16","CIS",IF((MID(E1864,5,2))="17","MS-MIS",IF((MID(E1864,5,2))="18","B.COM",IF((MID(E1864,5,2))="19","ETE",IF((MID(E1864,5,2))="20","CS",IF((MID(E1864,5,2))="21","MA-ENG(P)",IF((MID(E1864,5,2))="22","MA-ENG(F)",IF((MID(E1864,5,2))="23","TE",IF((MID(E1864,5,2))="24","JMC",IF((MID(E1864,5,2))="25","MS-CSE",IF((MID(E1864,5,2))="26","LLB(H)",IF((MID(E1864,5,2))="27","BRE",IF((MID(E1864,5,2))="28","MSS-JMC",IF((MID(E1864,5,2))="29","PHARMACY",IF((MID(E1864,5,2))="30","ESDM",IF((MID(E1864,5,2))="31","MS-ETE",IF((MID(E1864,5,2))="32","MS-TE",IF((MID(E1864,5,2))="33","EEE",IF((MID(E1864,5,2))="34","NFE",IF((MID(E1864,5,2))="35","SWE",IF((MID(E1864,5,2))="36","LLB(P)",IF((MID(E1864,5,2))="37","LLM(Pre)",IF((MID(E1864,5,2))="38","LLM(F)",IF((MID(E1864,5,2))="39","ICT",IF((MID(E1864,5,2))="40","MTCA",IF((MID(E1864,5,2))="41","MS-PH",IF((MID(E1864,5,2))="42","ARCH",IF((MID(E1864,5,2))="43","THM",IF((MID(E1864,5,2))="44","MS-SWE",IF((MID(E1864,5,2))="45","ENTRE",IF((MID(E1864,5,2))="46","M-PHARM",IF((MID(E1864,5,2))="47","CIVIL-ENG",0)))))))))))))))))))))))))))))))))))))</f>
        <v/>
      </c>
      <c r="G1864" s="90">
        <f>IF((LEFT(E1864,3))="063","Fall-2006",IF((LEFT(E1864,3))="071","Spring-2007",IF((LEFT(E1864,3))="072","Summer-2007",IF((LEFT(E1864,3))="073","Fall-2007",IF((LEFT(E1864,3))="081","Spring-2008",IF((LEFT(E1864,3))="082","Summer-2008",IF((LEFT(E1864,3))="083","Fall-2008",IF((LEFT(E1864,3))="091","Spring-2009",IF((LEFT(E1864,3))="092","Summer-2009",IF((LEFT(E1864,3))="093","Fall-2009",IF((LEFT(E1864,3))="101","Spring-2010",IF((LEFT(E1864,3))="102","Summer-2010",IF((LEFT(E1864,3))="103","Fall-2010",IF((LEFT(E1864,3))="111","Spring-2011",IF((LEFT(E1864,3))="112","Summer-2011",IF((LEFT(E1864,3))="113","Fall-2011",IF((LEFT(E1864,3))="121","Spring-2012",IF((LEFT(E1864,3))="122","Summer-2012",IF((LEFT(E1864,3))="123","Fall-2012",IF((LEFT(E1864,3))="131","Spring-2013",IF((LEFT(E1864,3))="132","Summer-2013",IF((LEFT(E1864,3))="133","Fall-2013",IF((LEFT(E1864,3))="141","Spring-2014",IF((LEFT(E1864,3))="142","Summer-2014",IF((LEFT(E1864,3))="143","Fall-2014",0)))))))))))))))))))))))))</f>
        <v/>
      </c>
      <c r="H1864" s="108" t="inlineStr">
        <is>
          <t>Fall-2015</t>
        </is>
      </c>
      <c r="I1864" s="108" t="inlineStr">
        <is>
          <t>-</t>
        </is>
      </c>
      <c r="J1864" s="108" t="inlineStr">
        <is>
          <t>-</t>
        </is>
      </c>
      <c r="K1864" s="108" t="inlineStr">
        <is>
          <t>19/D/11, Mirpur-1, Dhaka-1216</t>
        </is>
      </c>
      <c r="L1864" s="108" t="inlineStr">
        <is>
          <t>Vill-Rudraganti, Post-Narigodai, Thana-Sathia, Dist- Pabna.</t>
        </is>
      </c>
      <c r="M1864" s="111" t="n">
        <v>1722538427</v>
      </c>
      <c r="N1864" s="108" t="inlineStr">
        <is>
          <t>hossainsabbir492@gmail.com</t>
        </is>
      </c>
    </row>
    <row customHeight="1" ht="12.75" r="1865" s="161">
      <c r="A1865" s="84" t="n"/>
      <c r="B1865" s="85" t="n">
        <v>1869</v>
      </c>
      <c r="C1865" s="106" t="n"/>
      <c r="D1865" s="98" t="inlineStr">
        <is>
          <t>Asma Alam</t>
        </is>
      </c>
      <c r="E1865" s="98" t="inlineStr">
        <is>
          <t>112-11-2052</t>
        </is>
      </c>
      <c r="F1865" s="49">
        <f>IF((MID(E1865,5,2))="10","ENG",IF((MID(E1865,5,2))="11","BBA",IF((MID(E1865,5,2))="12","MBA(E)",IF((MID(E1865,5,2))="14","MBA",IF((MID(E1865,5,2))="15","CSE",IF((MID(E1865,5,2))="16","CIS",IF((MID(E1865,5,2))="17","MS-MIS",IF((MID(E1865,5,2))="18","B.COM",IF((MID(E1865,5,2))="19","ETE",IF((MID(E1865,5,2))="20","CS",IF((MID(E1865,5,2))="21","MA-ENG(P)",IF((MID(E1865,5,2))="22","MA-ENG(F)",IF((MID(E1865,5,2))="23","TE",IF((MID(E1865,5,2))="24","JMC",IF((MID(E1865,5,2))="25","MS-CSE",IF((MID(E1865,5,2))="26","LLB(H)",IF((MID(E1865,5,2))="27","BRE",IF((MID(E1865,5,2))="28","MSS-JMC",IF((MID(E1865,5,2))="29","PHARMACY",IF((MID(E1865,5,2))="30","ESDM",IF((MID(E1865,5,2))="31","MS-ETE",IF((MID(E1865,5,2))="32","MS-TE",IF((MID(E1865,5,2))="33","EEE",IF((MID(E1865,5,2))="34","NFE",IF((MID(E1865,5,2))="35","SWE",IF((MID(E1865,5,2))="36","LLB(P)",IF((MID(E1865,5,2))="37","LLM(Pre)",IF((MID(E1865,5,2))="38","LLM(F)",IF((MID(E1865,5,2))="39","ICT",IF((MID(E1865,5,2))="40","MTCA",IF((MID(E1865,5,2))="41","MS-PH",IF((MID(E1865,5,2))="42","ARCH",IF((MID(E1865,5,2))="43","THM",IF((MID(E1865,5,2))="44","MS-SWE",IF((MID(E1865,5,2))="45","ENTRE",IF((MID(E1865,5,2))="46","M-PHARM",IF((MID(E1865,5,2))="47","CIVIL-ENG",0)))))))))))))))))))))))))))))))))))))</f>
        <v/>
      </c>
      <c r="G1865" s="90">
        <f>IF((LEFT(E1865,3))="063","Fall-2006",IF((LEFT(E1865,3))="071","Spring-2007",IF((LEFT(E1865,3))="072","Summer-2007",IF((LEFT(E1865,3))="073","Fall-2007",IF((LEFT(E1865,3))="081","Spring-2008",IF((LEFT(E1865,3))="082","Summer-2008",IF((LEFT(E1865,3))="083","Fall-2008",IF((LEFT(E1865,3))="091","Spring-2009",IF((LEFT(E1865,3))="092","Summer-2009",IF((LEFT(E1865,3))="093","Fall-2009",IF((LEFT(E1865,3))="101","Spring-2010",IF((LEFT(E1865,3))="102","Summer-2010",IF((LEFT(E1865,3))="103","Fall-2010",IF((LEFT(E1865,3))="111","Spring-2011",IF((LEFT(E1865,3))="112","Summer-2011",IF((LEFT(E1865,3))="113","Fall-2011",IF((LEFT(E1865,3))="121","Spring-2012",IF((LEFT(E1865,3))="122","Summer-2012",IF((LEFT(E1865,3))="123","Fall-2012",IF((LEFT(E1865,3))="131","Spring-2013",IF((LEFT(E1865,3))="132","Summer-2013",IF((LEFT(E1865,3))="133","Fall-2013",IF((LEFT(E1865,3))="141","Spring-2014",IF((LEFT(E1865,3))="142","Summer-2014",IF((LEFT(E1865,3))="143","Fall-2014",0)))))))))))))))))))))))))</f>
        <v/>
      </c>
      <c r="H1865" s="108" t="inlineStr">
        <is>
          <t>Spring-2015</t>
        </is>
      </c>
      <c r="I1865" s="108" t="inlineStr">
        <is>
          <t>Bangladesh University of Professionals</t>
        </is>
      </c>
      <c r="J1865" s="108" t="inlineStr">
        <is>
          <t>Student</t>
        </is>
      </c>
      <c r="K1865" s="108" t="inlineStr">
        <is>
          <t>Hosue No-93 R/A, Road No-04, Dhaka Cnatonment, Dhaka.</t>
        </is>
      </c>
      <c r="L1865" s="108" t="inlineStr">
        <is>
          <t>Vill-Chandipur, Post-Jadubpur, Thana-Sharasti, Dist-Chandpur.</t>
        </is>
      </c>
      <c r="M1865" s="101" t="n">
        <v>1957952496</v>
      </c>
      <c r="N1865" s="90" t="inlineStr">
        <is>
          <t>asma11-2052@diu.edu.bd</t>
        </is>
      </c>
    </row>
    <row customHeight="1" ht="12.75" r="1866" s="161">
      <c r="A1866" s="84" t="n"/>
      <c r="B1866" s="85" t="n">
        <v>1870</v>
      </c>
      <c r="C1866" s="106" t="n"/>
      <c r="D1866" s="98" t="inlineStr">
        <is>
          <t>Masud Rana</t>
        </is>
      </c>
      <c r="E1866" s="98" t="inlineStr">
        <is>
          <t>111-34-153</t>
        </is>
      </c>
      <c r="F1866" s="49">
        <f>IF((MID(E1866,5,2))="10","ENG",IF((MID(E1866,5,2))="11","BBA",IF((MID(E1866,5,2))="12","MBA(E)",IF((MID(E1866,5,2))="14","MBA",IF((MID(E1866,5,2))="15","CSE",IF((MID(E1866,5,2))="16","CIS",IF((MID(E1866,5,2))="17","MS-MIS",IF((MID(E1866,5,2))="18","B.COM",IF((MID(E1866,5,2))="19","ETE",IF((MID(E1866,5,2))="20","CS",IF((MID(E1866,5,2))="21","MA-ENG(P)",IF((MID(E1866,5,2))="22","MA-ENG(F)",IF((MID(E1866,5,2))="23","TE",IF((MID(E1866,5,2))="24","JMC",IF((MID(E1866,5,2))="25","MS-CSE",IF((MID(E1866,5,2))="26","LLB(H)",IF((MID(E1866,5,2))="27","BRE",IF((MID(E1866,5,2))="28","MSS-JMC",IF((MID(E1866,5,2))="29","PHARMACY",IF((MID(E1866,5,2))="30","ESDM",IF((MID(E1866,5,2))="31","MS-ETE",IF((MID(E1866,5,2))="32","MS-TE",IF((MID(E1866,5,2))="33","EEE",IF((MID(E1866,5,2))="34","NFE",IF((MID(E1866,5,2))="35","SWE",IF((MID(E1866,5,2))="36","LLB(P)",IF((MID(E1866,5,2))="37","LLM(Pre)",IF((MID(E1866,5,2))="38","LLM(F)",IF((MID(E1866,5,2))="39","ICT",IF((MID(E1866,5,2))="40","MTCA",IF((MID(E1866,5,2))="41","MS-PH",IF((MID(E1866,5,2))="42","ARCH",IF((MID(E1866,5,2))="43","THM",IF((MID(E1866,5,2))="44","MS-SWE",IF((MID(E1866,5,2))="45","ENTRE",IF((MID(E1866,5,2))="46","M-PHARM",IF((MID(E1866,5,2))="47","CIVIL-ENG",0)))))))))))))))))))))))))))))))))))))</f>
        <v/>
      </c>
      <c r="G1866" s="90">
        <f>IF((LEFT(E1866,3))="063","Fall-2006",IF((LEFT(E1866,3))="071","Spring-2007",IF((LEFT(E1866,3))="072","Summer-2007",IF((LEFT(E1866,3))="073","Fall-2007",IF((LEFT(E1866,3))="081","Spring-2008",IF((LEFT(E1866,3))="082","Summer-2008",IF((LEFT(E1866,3))="083","Fall-2008",IF((LEFT(E1866,3))="091","Spring-2009",IF((LEFT(E1866,3))="092","Summer-2009",IF((LEFT(E1866,3))="093","Fall-2009",IF((LEFT(E1866,3))="101","Spring-2010",IF((LEFT(E1866,3))="102","Summer-2010",IF((LEFT(E1866,3))="103","Fall-2010",IF((LEFT(E1866,3))="111","Spring-2011",IF((LEFT(E1866,3))="112","Summer-2011",IF((LEFT(E1866,3))="113","Fall-2011",IF((LEFT(E1866,3))="121","Spring-2012",IF((LEFT(E1866,3))="122","Summer-2012",IF((LEFT(E1866,3))="123","Fall-2012",IF((LEFT(E1866,3))="131","Spring-2013",IF((LEFT(E1866,3))="132","Summer-2013",IF((LEFT(E1866,3))="133","Fall-2013",IF((LEFT(E1866,3))="141","Spring-2014",IF((LEFT(E1866,3))="142","Summer-2014",IF((LEFT(E1866,3))="143","Fall-2014",0)))))))))))))))))))))))))</f>
        <v/>
      </c>
      <c r="H1866" s="108" t="inlineStr">
        <is>
          <t>Spring-2014</t>
        </is>
      </c>
      <c r="I1866" s="108" t="inlineStr">
        <is>
          <t>Golden Harvest Ice-Cream Ltd</t>
        </is>
      </c>
      <c r="J1866" s="108" t="inlineStr">
        <is>
          <t>Production Officer</t>
        </is>
      </c>
      <c r="K1866" s="108" t="inlineStr">
        <is>
          <t>Digir Chala, Gazipur.</t>
        </is>
      </c>
      <c r="L1866" s="108" t="inlineStr">
        <is>
          <t>Vill-Jalalabad, Thana-Raninagar, Dist-Naogaon.</t>
        </is>
      </c>
      <c r="M1866" s="101" t="n">
        <v>1911869108</v>
      </c>
      <c r="N1866" s="108" t="inlineStr">
        <is>
          <t>masudr153@gmail.com</t>
        </is>
      </c>
    </row>
    <row customHeight="1" ht="12.75" r="1867" s="161">
      <c r="A1867" s="84" t="n"/>
      <c r="B1867" s="85" t="n">
        <v>1871</v>
      </c>
      <c r="C1867" s="106" t="n"/>
      <c r="D1867" s="98" t="inlineStr">
        <is>
          <t xml:space="preserve">Adrita Mehzabin  </t>
        </is>
      </c>
      <c r="E1867" s="112" t="inlineStr">
        <is>
          <t>113-11-310</t>
        </is>
      </c>
      <c r="F1867" s="49">
        <f>IF((MID(E1867,5,2))="10","ENG",IF((MID(E1867,5,2))="11","BBA",IF((MID(E1867,5,2))="12","MBA(E)",IF((MID(E1867,5,2))="14","MBA",IF((MID(E1867,5,2))="15","CSE",IF((MID(E1867,5,2))="16","CIS",IF((MID(E1867,5,2))="17","MS-MIS",IF((MID(E1867,5,2))="18","B.COM",IF((MID(E1867,5,2))="19","ETE",IF((MID(E1867,5,2))="20","CS",IF((MID(E1867,5,2))="21","MA-ENG(P)",IF((MID(E1867,5,2))="22","MA-ENG(F)",IF((MID(E1867,5,2))="23","TE",IF((MID(E1867,5,2))="24","JMC",IF((MID(E1867,5,2))="25","MS-CSE",IF((MID(E1867,5,2))="26","LLB(H)",IF((MID(E1867,5,2))="27","BRE",IF((MID(E1867,5,2))="28","MSS-JMC",IF((MID(E1867,5,2))="29","PHARMACY",IF((MID(E1867,5,2))="30","ESDM",IF((MID(E1867,5,2))="31","MS-ETE",IF((MID(E1867,5,2))="32","MS-TE",IF((MID(E1867,5,2))="33","EEE",IF((MID(E1867,5,2))="34","NFE",IF((MID(E1867,5,2))="35","SWE",IF((MID(E1867,5,2))="36","LLB(P)",IF((MID(E1867,5,2))="37","LLM(Pre)",IF((MID(E1867,5,2))="38","LLM(F)",IF((MID(E1867,5,2))="39","ICT",IF((MID(E1867,5,2))="40","MTCA",IF((MID(E1867,5,2))="41","MS-PH",IF((MID(E1867,5,2))="42","ARCH",IF((MID(E1867,5,2))="43","THM",IF((MID(E1867,5,2))="44","MS-SWE",IF((MID(E1867,5,2))="45","ENTRE",IF((MID(E1867,5,2))="46","M-PHARM",IF((MID(E1867,5,2))="47","CIVIL-ENG",0)))))))))))))))))))))))))))))))))))))</f>
        <v/>
      </c>
      <c r="G1867" s="90">
        <f>IF((LEFT(E1867,3))="063","Fall-2006",IF((LEFT(E1867,3))="071","Spring-2007",IF((LEFT(E1867,3))="072","Summer-2007",IF((LEFT(E1867,3))="073","Fall-2007",IF((LEFT(E1867,3))="081","Spring-2008",IF((LEFT(E1867,3))="082","Summer-2008",IF((LEFT(E1867,3))="083","Fall-2008",IF((LEFT(E1867,3))="091","Spring-2009",IF((LEFT(E1867,3))="092","Summer-2009",IF((LEFT(E1867,3))="093","Fall-2009",IF((LEFT(E1867,3))="101","Spring-2010",IF((LEFT(E1867,3))="102","Summer-2010",IF((LEFT(E1867,3))="103","Fall-2010",IF((LEFT(E1867,3))="111","Spring-2011",IF((LEFT(E1867,3))="112","Summer-2011",IF((LEFT(E1867,3))="113","Fall-2011",IF((LEFT(E1867,3))="121","Spring-2012",IF((LEFT(E1867,3))="122","Summer-2012",IF((LEFT(E1867,3))="123","Fall-2012",IF((LEFT(E1867,3))="131","Spring-2013",IF((LEFT(E1867,3))="132","Summer-2013",IF((LEFT(E1867,3))="133","Fall-2013",IF((LEFT(E1867,3))="141","Spring-2014",IF((LEFT(E1867,3))="142","Summer-2014",IF((LEFT(E1867,3))="143","Fall-2014",0)))))))))))))))))))))))))</f>
        <v/>
      </c>
      <c r="H1867" s="108" t="inlineStr">
        <is>
          <t>Spring-2015</t>
        </is>
      </c>
      <c r="I1867" s="108" t="inlineStr">
        <is>
          <t>-</t>
        </is>
      </c>
      <c r="J1867" s="108" t="inlineStr">
        <is>
          <t>-</t>
        </is>
      </c>
      <c r="K1867" s="108" t="inlineStr">
        <is>
          <t>House No-11, 3, block-A Road No-4, Vill-Banarhawla, p.O+Thana-kapasia, Dis-Gazipur</t>
        </is>
      </c>
      <c r="L1867" s="108" t="inlineStr">
        <is>
          <t>House No-11, 3, block-A Road No-4, Vill-Banarhawla, p.O+Thana-kapasia, Dis-Gazipur</t>
        </is>
      </c>
      <c r="M1867" s="111" t="n">
        <v>1680035005</v>
      </c>
      <c r="N1867" s="108" t="inlineStr">
        <is>
          <t>mehzabinodrifa@gmail.com</t>
        </is>
      </c>
    </row>
    <row customHeight="1" ht="12.75" r="1868" s="161">
      <c r="A1868" s="84" t="n"/>
      <c r="B1868" s="85" t="n">
        <v>1872</v>
      </c>
      <c r="C1868" s="106" t="n"/>
      <c r="D1868" s="98" t="inlineStr">
        <is>
          <t xml:space="preserve">Beauty Akter  </t>
        </is>
      </c>
      <c r="E1868" s="112" t="inlineStr">
        <is>
          <t>113-11-331</t>
        </is>
      </c>
      <c r="F1868" s="49">
        <f>IF((MID(E1868,5,2))="10","ENG",IF((MID(E1868,5,2))="11","BBA",IF((MID(E1868,5,2))="12","MBA(E)",IF((MID(E1868,5,2))="14","MBA",IF((MID(E1868,5,2))="15","CSE",IF((MID(E1868,5,2))="16","CIS",IF((MID(E1868,5,2))="17","MS-MIS",IF((MID(E1868,5,2))="18","B.COM",IF((MID(E1868,5,2))="19","ETE",IF((MID(E1868,5,2))="20","CS",IF((MID(E1868,5,2))="21","MA-ENG(P)",IF((MID(E1868,5,2))="22","MA-ENG(F)",IF((MID(E1868,5,2))="23","TE",IF((MID(E1868,5,2))="24","JMC",IF((MID(E1868,5,2))="25","MS-CSE",IF((MID(E1868,5,2))="26","LLB(H)",IF((MID(E1868,5,2))="27","BRE",IF((MID(E1868,5,2))="28","MSS-JMC",IF((MID(E1868,5,2))="29","PHARMACY",IF((MID(E1868,5,2))="30","ESDM",IF((MID(E1868,5,2))="31","MS-ETE",IF((MID(E1868,5,2))="32","MS-TE",IF((MID(E1868,5,2))="33","EEE",IF((MID(E1868,5,2))="34","NFE",IF((MID(E1868,5,2))="35","SWE",IF((MID(E1868,5,2))="36","LLB(P)",IF((MID(E1868,5,2))="37","LLM(Pre)",IF((MID(E1868,5,2))="38","LLM(F)",IF((MID(E1868,5,2))="39","ICT",IF((MID(E1868,5,2))="40","MTCA",IF((MID(E1868,5,2))="41","MS-PH",IF((MID(E1868,5,2))="42","ARCH",IF((MID(E1868,5,2))="43","THM",IF((MID(E1868,5,2))="44","MS-SWE",IF((MID(E1868,5,2))="45","ENTRE",IF((MID(E1868,5,2))="46","M-PHARM",IF((MID(E1868,5,2))="47","CIVIL-ENG",0)))))))))))))))))))))))))))))))))))))</f>
        <v/>
      </c>
      <c r="G1868" s="90">
        <f>IF((LEFT(E1868,3))="063","Fall-2006",IF((LEFT(E1868,3))="071","Spring-2007",IF((LEFT(E1868,3))="072","Summer-2007",IF((LEFT(E1868,3))="073","Fall-2007",IF((LEFT(E1868,3))="081","Spring-2008",IF((LEFT(E1868,3))="082","Summer-2008",IF((LEFT(E1868,3))="083","Fall-2008",IF((LEFT(E1868,3))="091","Spring-2009",IF((LEFT(E1868,3))="092","Summer-2009",IF((LEFT(E1868,3))="093","Fall-2009",IF((LEFT(E1868,3))="101","Spring-2010",IF((LEFT(E1868,3))="102","Summer-2010",IF((LEFT(E1868,3))="103","Fall-2010",IF((LEFT(E1868,3))="111","Spring-2011",IF((LEFT(E1868,3))="112","Summer-2011",IF((LEFT(E1868,3))="113","Fall-2011",IF((LEFT(E1868,3))="121","Spring-2012",IF((LEFT(E1868,3))="122","Summer-2012",IF((LEFT(E1868,3))="123","Fall-2012",IF((LEFT(E1868,3))="131","Spring-2013",IF((LEFT(E1868,3))="132","Summer-2013",IF((LEFT(E1868,3))="133","Fall-2013",IF((LEFT(E1868,3))="141","Spring-2014",IF((LEFT(E1868,3))="142","Summer-2014",IF((LEFT(E1868,3))="143","Fall-2014",0)))))))))))))))))))))))))</f>
        <v/>
      </c>
      <c r="H1868" s="108" t="inlineStr">
        <is>
          <t>Fall-2015</t>
        </is>
      </c>
      <c r="I1868" s="108" t="inlineStr">
        <is>
          <t>-</t>
        </is>
      </c>
      <c r="J1868" s="108" t="inlineStr">
        <is>
          <t>-</t>
        </is>
      </c>
      <c r="K1868" s="108" t="inlineStr">
        <is>
          <t>House-06, Road-24, Sector-07, Uttara, Dhaka</t>
        </is>
      </c>
      <c r="L1868" s="108" t="inlineStr">
        <is>
          <t>House-06, Road-24, Sector-07, Uttara, Dhaka</t>
        </is>
      </c>
      <c r="M1868" s="111" t="n">
        <v>1624007678</v>
      </c>
      <c r="N1868" s="108" t="inlineStr">
        <is>
          <t>beauty1101@gmail.com</t>
        </is>
      </c>
    </row>
    <row customHeight="1" ht="12.75" r="1869" s="161">
      <c r="A1869" s="84" t="n"/>
      <c r="B1869" s="85" t="n">
        <v>1873</v>
      </c>
      <c r="C1869" s="106" t="n"/>
      <c r="D1869" s="98" t="inlineStr">
        <is>
          <t xml:space="preserve">Md. Rezaul Alam Rean </t>
        </is>
      </c>
      <c r="E1869" s="112" t="inlineStr">
        <is>
          <t>101-15-953</t>
        </is>
      </c>
      <c r="F1869" s="49">
        <f>IF((MID(E1869,5,2))="10","ENG",IF((MID(E1869,5,2))="11","BBA",IF((MID(E1869,5,2))="12","MBA(E)",IF((MID(E1869,5,2))="14","MBA",IF((MID(E1869,5,2))="15","CSE",IF((MID(E1869,5,2))="16","CIS",IF((MID(E1869,5,2))="17","MS-MIS",IF((MID(E1869,5,2))="18","B.COM",IF((MID(E1869,5,2))="19","ETE",IF((MID(E1869,5,2))="20","CS",IF((MID(E1869,5,2))="21","MA-ENG(P)",IF((MID(E1869,5,2))="22","MA-ENG(F)",IF((MID(E1869,5,2))="23","TE",IF((MID(E1869,5,2))="24","JMC",IF((MID(E1869,5,2))="25","MS-CSE",IF((MID(E1869,5,2))="26","LLB(H)",IF((MID(E1869,5,2))="27","BRE",IF((MID(E1869,5,2))="28","MSS-JMC",IF((MID(E1869,5,2))="29","PHARMACY",IF((MID(E1869,5,2))="30","ESDM",IF((MID(E1869,5,2))="31","MS-ETE",IF((MID(E1869,5,2))="32","MS-TE",IF((MID(E1869,5,2))="33","EEE",IF((MID(E1869,5,2))="34","NFE",IF((MID(E1869,5,2))="35","SWE",IF((MID(E1869,5,2))="36","LLB(P)",IF((MID(E1869,5,2))="37","LLM(Pre)",IF((MID(E1869,5,2))="38","LLM(F)",IF((MID(E1869,5,2))="39","ICT",IF((MID(E1869,5,2))="40","MTCA",IF((MID(E1869,5,2))="41","MS-PH",IF((MID(E1869,5,2))="42","ARCH",IF((MID(E1869,5,2))="43","THM",IF((MID(E1869,5,2))="44","MS-SWE",IF((MID(E1869,5,2))="45","ENTRE",IF((MID(E1869,5,2))="46","M-PHARM",IF((MID(E1869,5,2))="47","CIVIL-ENG",0)))))))))))))))))))))))))))))))))))))</f>
        <v/>
      </c>
      <c r="G1869" s="90">
        <f>IF((LEFT(E1869,3))="063","Fall-2006",IF((LEFT(E1869,3))="071","Spring-2007",IF((LEFT(E1869,3))="072","Summer-2007",IF((LEFT(E1869,3))="073","Fall-2007",IF((LEFT(E1869,3))="081","Spring-2008",IF((LEFT(E1869,3))="082","Summer-2008",IF((LEFT(E1869,3))="083","Fall-2008",IF((LEFT(E1869,3))="091","Spring-2009",IF((LEFT(E1869,3))="092","Summer-2009",IF((LEFT(E1869,3))="093","Fall-2009",IF((LEFT(E1869,3))="101","Spring-2010",IF((LEFT(E1869,3))="102","Summer-2010",IF((LEFT(E1869,3))="103","Fall-2010",IF((LEFT(E1869,3))="111","Spring-2011",IF((LEFT(E1869,3))="112","Summer-2011",IF((LEFT(E1869,3))="113","Fall-2011",IF((LEFT(E1869,3))="121","Spring-2012",IF((LEFT(E1869,3))="122","Summer-2012",IF((LEFT(E1869,3))="123","Fall-2012",IF((LEFT(E1869,3))="131","Spring-2013",IF((LEFT(E1869,3))="132","Summer-2013",IF((LEFT(E1869,3))="133","Fall-2013",IF((LEFT(E1869,3))="141","Spring-2014",IF((LEFT(E1869,3))="142","Summer-2014",IF((LEFT(E1869,3))="143","Fall-2014",0)))))))))))))))))))))))))</f>
        <v/>
      </c>
      <c r="H1869" s="108" t="inlineStr">
        <is>
          <t>Summer-2015</t>
        </is>
      </c>
      <c r="I1869" s="108" t="inlineStr">
        <is>
          <t>-</t>
        </is>
      </c>
      <c r="J1869" s="108" t="inlineStr">
        <is>
          <t>-</t>
        </is>
      </c>
      <c r="K1869" s="108" t="inlineStr">
        <is>
          <t>House#95Ika, Road#04, Pisciculture Housing Society, Shyamoli, Dhaka-1207</t>
        </is>
      </c>
      <c r="L1869" s="108" t="inlineStr">
        <is>
          <t>Vill-Lakshmipul, Post off # khalipur, Police Station, # Debiddar, Dis- # comilla</t>
        </is>
      </c>
      <c r="M1869" s="111" t="n">
        <v>1726136056</v>
      </c>
      <c r="N1869" s="55" t="inlineStr">
        <is>
          <t>rezaul_953@diu.edu.bd</t>
        </is>
      </c>
    </row>
    <row customHeight="1" ht="12.75" r="1870" s="161">
      <c r="A1870" s="84" t="n"/>
      <c r="B1870" s="85" t="n">
        <v>1874</v>
      </c>
      <c r="C1870" s="106" t="n"/>
      <c r="D1870" s="98" t="inlineStr">
        <is>
          <t>Pradipta Sarker</t>
        </is>
      </c>
      <c r="E1870" s="112" t="inlineStr">
        <is>
          <t>111-15-1305</t>
        </is>
      </c>
      <c r="F1870" s="49">
        <f>IF((MID(E1870,5,2))="10","ENG",IF((MID(E1870,5,2))="11","BBA",IF((MID(E1870,5,2))="12","MBA(E)",IF((MID(E1870,5,2))="14","MBA",IF((MID(E1870,5,2))="15","CSE",IF((MID(E1870,5,2))="16","CIS",IF((MID(E1870,5,2))="17","MS-MIS",IF((MID(E1870,5,2))="18","B.COM",IF((MID(E1870,5,2))="19","ETE",IF((MID(E1870,5,2))="20","CS",IF((MID(E1870,5,2))="21","MA-ENG(P)",IF((MID(E1870,5,2))="22","MA-ENG(F)",IF((MID(E1870,5,2))="23","TE",IF((MID(E1870,5,2))="24","JMC",IF((MID(E1870,5,2))="25","MS-CSE",IF((MID(E1870,5,2))="26","LLB(H)",IF((MID(E1870,5,2))="27","BRE",IF((MID(E1870,5,2))="28","MSS-JMC",IF((MID(E1870,5,2))="29","PHARMACY",IF((MID(E1870,5,2))="30","ESDM",IF((MID(E1870,5,2))="31","MS-ETE",IF((MID(E1870,5,2))="32","MS-TE",IF((MID(E1870,5,2))="33","EEE",IF((MID(E1870,5,2))="34","NFE",IF((MID(E1870,5,2))="35","SWE",IF((MID(E1870,5,2))="36","LLB(P)",IF((MID(E1870,5,2))="37","LLM(Pre)",IF((MID(E1870,5,2))="38","LLM(F)",IF((MID(E1870,5,2))="39","ICT",IF((MID(E1870,5,2))="40","MTCA",IF((MID(E1870,5,2))="41","MS-PH",IF((MID(E1870,5,2))="42","ARCH",IF((MID(E1870,5,2))="43","THM",IF((MID(E1870,5,2))="44","MS-SWE",IF((MID(E1870,5,2))="45","ENTRE",IF((MID(E1870,5,2))="46","M-PHARM",IF((MID(E1870,5,2))="47","CIVIL-ENG",0)))))))))))))))))))))))))))))))))))))</f>
        <v/>
      </c>
      <c r="G1870" s="90">
        <f>IF((LEFT(E1870,3))="063","Fall-2006",IF((LEFT(E1870,3))="071","Spring-2007",IF((LEFT(E1870,3))="072","Summer-2007",IF((LEFT(E1870,3))="073","Fall-2007",IF((LEFT(E1870,3))="081","Spring-2008",IF((LEFT(E1870,3))="082","Summer-2008",IF((LEFT(E1870,3))="083","Fall-2008",IF((LEFT(E1870,3))="091","Spring-2009",IF((LEFT(E1870,3))="092","Summer-2009",IF((LEFT(E1870,3))="093","Fall-2009",IF((LEFT(E1870,3))="101","Spring-2010",IF((LEFT(E1870,3))="102","Summer-2010",IF((LEFT(E1870,3))="103","Fall-2010",IF((LEFT(E1870,3))="111","Spring-2011",IF((LEFT(E1870,3))="112","Summer-2011",IF((LEFT(E1870,3))="113","Fall-2011",IF((LEFT(E1870,3))="121","Spring-2012",IF((LEFT(E1870,3))="122","Summer-2012",IF((LEFT(E1870,3))="123","Fall-2012",IF((LEFT(E1870,3))="131","Spring-2013",IF((LEFT(E1870,3))="132","Summer-2013",IF((LEFT(E1870,3))="133","Fall-2013",IF((LEFT(E1870,3))="141","Spring-2014",IF((LEFT(E1870,3))="142","Summer-2014",IF((LEFT(E1870,3))="143","Fall-2014",0)))))))))))))))))))))))))</f>
        <v/>
      </c>
      <c r="H1870" s="108" t="inlineStr">
        <is>
          <t>Summer-2015</t>
        </is>
      </c>
      <c r="I1870" s="108" t="inlineStr">
        <is>
          <t>-</t>
        </is>
      </c>
      <c r="J1870" s="108" t="inlineStr">
        <is>
          <t>-</t>
        </is>
      </c>
      <c r="K1870" s="108" t="inlineStr">
        <is>
          <t>G-13, E-Block, jakir hossain road Mohammadpur, Dhaka-1207</t>
        </is>
      </c>
      <c r="L1870" s="108" t="inlineStr">
        <is>
          <t>Vill-Chalna Bazar, Post-chalna dacope, Khulna-9270</t>
        </is>
      </c>
      <c r="M1870" s="111" t="n">
        <v>1915152351</v>
      </c>
      <c r="N1870" s="90" t="inlineStr">
        <is>
          <t>pradipta15-1305@diu.edu.bd</t>
        </is>
      </c>
    </row>
    <row customHeight="1" ht="12.75" r="1871" s="161">
      <c r="A1871" s="84" t="n"/>
      <c r="B1871" s="85" t="n">
        <v>1875</v>
      </c>
      <c r="C1871" s="106" t="n"/>
      <c r="D1871" s="98" t="inlineStr">
        <is>
          <t>Mohammed Nadir Bin Ali</t>
        </is>
      </c>
      <c r="E1871" s="112" t="inlineStr">
        <is>
          <t>073-25-107</t>
        </is>
      </c>
      <c r="F1871" s="49">
        <f>IF((MID(E1871,5,2))="10","ENG",IF((MID(E1871,5,2))="11","BBA",IF((MID(E1871,5,2))="12","MBA(E)",IF((MID(E1871,5,2))="14","MBA",IF((MID(E1871,5,2))="15","CSE",IF((MID(E1871,5,2))="16","CIS",IF((MID(E1871,5,2))="17","MS-MIS",IF((MID(E1871,5,2))="18","B.COM",IF((MID(E1871,5,2))="19","ETE",IF((MID(E1871,5,2))="20","CS",IF((MID(E1871,5,2))="21","MA-ENG(P)",IF((MID(E1871,5,2))="22","MA-ENG(F)",IF((MID(E1871,5,2))="23","TE",IF((MID(E1871,5,2))="24","JMC",IF((MID(E1871,5,2))="25","MS-CSE",IF((MID(E1871,5,2))="26","LLB(H)",IF((MID(E1871,5,2))="27","BRE",IF((MID(E1871,5,2))="28","MSS-JMC",IF((MID(E1871,5,2))="29","PHARMACY",IF((MID(E1871,5,2))="30","ESDM",IF((MID(E1871,5,2))="31","MS-ETE",IF((MID(E1871,5,2))="32","MS-TE",IF((MID(E1871,5,2))="33","EEE",IF((MID(E1871,5,2))="34","NFE",IF((MID(E1871,5,2))="35","SWE",IF((MID(E1871,5,2))="36","LLB(P)",IF((MID(E1871,5,2))="37","LLM(Pre)",IF((MID(E1871,5,2))="38","LLM(F)",IF((MID(E1871,5,2))="39","ICT",IF((MID(E1871,5,2))="40","MTCA",IF((MID(E1871,5,2))="41","MS-PH",IF((MID(E1871,5,2))="42","ARCH",IF((MID(E1871,5,2))="43","THM",IF((MID(E1871,5,2))="44","MS-SWE",IF((MID(E1871,5,2))="45","ENTRE",IF((MID(E1871,5,2))="46","M-PHARM",IF((MID(E1871,5,2))="47","CIVIL-ENG",0)))))))))))))))))))))))))))))))))))))</f>
        <v/>
      </c>
      <c r="G1871" s="90">
        <f>IF((LEFT(E1871,3))="063","Fall-2006",IF((LEFT(E1871,3))="071","Spring-2007",IF((LEFT(E1871,3))="072","Summer-2007",IF((LEFT(E1871,3))="073","Fall-2007",IF((LEFT(E1871,3))="081","Spring-2008",IF((LEFT(E1871,3))="082","Summer-2008",IF((LEFT(E1871,3))="083","Fall-2008",IF((LEFT(E1871,3))="091","Spring-2009",IF((LEFT(E1871,3))="092","Summer-2009",IF((LEFT(E1871,3))="093","Fall-2009",IF((LEFT(E1871,3))="101","Spring-2010",IF((LEFT(E1871,3))="102","Summer-2010",IF((LEFT(E1871,3))="103","Fall-2010",IF((LEFT(E1871,3))="111","Spring-2011",IF((LEFT(E1871,3))="112","Summer-2011",IF((LEFT(E1871,3))="113","Fall-2011",IF((LEFT(E1871,3))="121","Spring-2012",IF((LEFT(E1871,3))="122","Summer-2012",IF((LEFT(E1871,3))="123","Fall-2012",IF((LEFT(E1871,3))="131","Spring-2013",IF((LEFT(E1871,3))="132","Summer-2013",IF((LEFT(E1871,3))="133","Fall-2013",IF((LEFT(E1871,3))="141","Spring-2014",IF((LEFT(E1871,3))="142","Summer-2014",IF((LEFT(E1871,3))="143","Fall-2014",0)))))))))))))))))))))))))</f>
        <v/>
      </c>
      <c r="H1871" s="108" t="inlineStr">
        <is>
          <t>-</t>
        </is>
      </c>
      <c r="I1871" s="108" t="inlineStr">
        <is>
          <t>Daffodil International University</t>
        </is>
      </c>
      <c r="J1871" s="108" t="inlineStr">
        <is>
          <t>Deputy Director, IT,</t>
        </is>
      </c>
      <c r="K1871" s="108" t="inlineStr">
        <is>
          <t>-</t>
        </is>
      </c>
      <c r="L1871" s="108" t="inlineStr">
        <is>
          <t>Vill+post-Middle Noagoan, Ps-Matlab, Dis-Chandpur</t>
        </is>
      </c>
      <c r="M1871" s="111" t="n">
        <v>1713493070</v>
      </c>
      <c r="N1871" t="inlineStr">
        <is>
          <t>itdaffodilversity.edu.bd</t>
        </is>
      </c>
    </row>
    <row customHeight="1" ht="12.75" r="1872" s="161">
      <c r="A1872" s="84" t="n"/>
      <c r="B1872" s="85" t="n">
        <v>1876</v>
      </c>
      <c r="C1872" s="106" t="n"/>
      <c r="D1872" s="98" t="inlineStr">
        <is>
          <t>Md. Asif Anwar</t>
        </is>
      </c>
      <c r="E1872" s="112" t="inlineStr">
        <is>
          <t>111-23-2515</t>
        </is>
      </c>
      <c r="F1872" s="49">
        <f>IF((MID(E1872,5,2))="10","ENG",IF((MID(E1872,5,2))="11","BBA",IF((MID(E1872,5,2))="12","MBA(E)",IF((MID(E1872,5,2))="14","MBA",IF((MID(E1872,5,2))="15","CSE",IF((MID(E1872,5,2))="16","CIS",IF((MID(E1872,5,2))="17","MS-MIS",IF((MID(E1872,5,2))="18","B.COM",IF((MID(E1872,5,2))="19","ETE",IF((MID(E1872,5,2))="20","CS",IF((MID(E1872,5,2))="21","MA-ENG(P)",IF((MID(E1872,5,2))="22","MA-ENG(F)",IF((MID(E1872,5,2))="23","TE",IF((MID(E1872,5,2))="24","JMC",IF((MID(E1872,5,2))="25","MS-CSE",IF((MID(E1872,5,2))="26","LLB(H)",IF((MID(E1872,5,2))="27","BRE",IF((MID(E1872,5,2))="28","MSS-JMC",IF((MID(E1872,5,2))="29","PHARMACY",IF((MID(E1872,5,2))="30","ESDM",IF((MID(E1872,5,2))="31","MS-ETE",IF((MID(E1872,5,2))="32","MS-TE",IF((MID(E1872,5,2))="33","EEE",IF((MID(E1872,5,2))="34","NFE",IF((MID(E1872,5,2))="35","SWE",IF((MID(E1872,5,2))="36","LLB(P)",IF((MID(E1872,5,2))="37","LLM(Pre)",IF((MID(E1872,5,2))="38","LLM(F)",IF((MID(E1872,5,2))="39","ICT",IF((MID(E1872,5,2))="40","MTCA",IF((MID(E1872,5,2))="41","MS-PH",IF((MID(E1872,5,2))="42","ARCH",IF((MID(E1872,5,2))="43","THM",IF((MID(E1872,5,2))="44","MS-SWE",IF((MID(E1872,5,2))="45","ENTRE",IF((MID(E1872,5,2))="46","M-PHARM",IF((MID(E1872,5,2))="47","CIVIL-ENG",0)))))))))))))))))))))))))))))))))))))</f>
        <v/>
      </c>
      <c r="G1872" s="90">
        <f>IF((LEFT(E1872,3))="063","Fall-2006",IF((LEFT(E1872,3))="071","Spring-2007",IF((LEFT(E1872,3))="072","Summer-2007",IF((LEFT(E1872,3))="073","Fall-2007",IF((LEFT(E1872,3))="081","Spring-2008",IF((LEFT(E1872,3))="082","Summer-2008",IF((LEFT(E1872,3))="083","Fall-2008",IF((LEFT(E1872,3))="091","Spring-2009",IF((LEFT(E1872,3))="092","Summer-2009",IF((LEFT(E1872,3))="093","Fall-2009",IF((LEFT(E1872,3))="101","Spring-2010",IF((LEFT(E1872,3))="102","Summer-2010",IF((LEFT(E1872,3))="103","Fall-2010",IF((LEFT(E1872,3))="111","Spring-2011",IF((LEFT(E1872,3))="112","Summer-2011",IF((LEFT(E1872,3))="113","Fall-2011",IF((LEFT(E1872,3))="121","Spring-2012",IF((LEFT(E1872,3))="122","Summer-2012",IF((LEFT(E1872,3))="123","Fall-2012",IF((LEFT(E1872,3))="131","Spring-2013",IF((LEFT(E1872,3))="132","Summer-2013",IF((LEFT(E1872,3))="133","Fall-2013",IF((LEFT(E1872,3))="141","Spring-2014",IF((LEFT(E1872,3))="142","Summer-2014",IF((LEFT(E1872,3))="143","Fall-2014",0)))))))))))))))))))))))))</f>
        <v/>
      </c>
      <c r="H1872" s="108" t="inlineStr">
        <is>
          <t>spring-2015</t>
        </is>
      </c>
      <c r="I1872" s="108" t="inlineStr">
        <is>
          <t>Standard Group</t>
        </is>
      </c>
      <c r="J1872" s="108" t="inlineStr">
        <is>
          <t>Asst Merchandiser</t>
        </is>
      </c>
      <c r="K1872" s="108" t="inlineStr">
        <is>
          <t>Dcc-155, east kafrul, Dhaka cantonment, Dhaka-1206</t>
        </is>
      </c>
      <c r="L1872" s="108" t="inlineStr">
        <is>
          <t>Vill-Binodpur, P.S-Rajbari, p,o+Dis=Rajbari</t>
        </is>
      </c>
      <c r="M1872" s="111" t="n">
        <v>1717113633</v>
      </c>
      <c r="N1872" s="55">
        <f>HYPERLINK("mailto:asif_riyad@live.com","asif_riyad@live.com")</f>
        <v/>
      </c>
    </row>
    <row customHeight="1" ht="12.75" r="1873" s="161">
      <c r="A1873" s="84" t="n"/>
      <c r="B1873" s="85" t="n">
        <v>1877</v>
      </c>
      <c r="C1873" s="106" t="n"/>
      <c r="D1873" s="98" t="inlineStr">
        <is>
          <t>Naimul Islam</t>
        </is>
      </c>
      <c r="E1873" s="112" t="inlineStr">
        <is>
          <t>121-14-724</t>
        </is>
      </c>
      <c r="F1873" s="49">
        <f>IF((MID(E1873,5,2))="10","ENG",IF((MID(E1873,5,2))="11","BBA",IF((MID(E1873,5,2))="12","MBA(E)",IF((MID(E1873,5,2))="14","MBA",IF((MID(E1873,5,2))="15","CSE",IF((MID(E1873,5,2))="16","CIS",IF((MID(E1873,5,2))="17","MS-MIS",IF((MID(E1873,5,2))="18","B.COM",IF((MID(E1873,5,2))="19","ETE",IF((MID(E1873,5,2))="20","CS",IF((MID(E1873,5,2))="21","MA-ENG(P)",IF((MID(E1873,5,2))="22","MA-ENG(F)",IF((MID(E1873,5,2))="23","TE",IF((MID(E1873,5,2))="24","JMC",IF((MID(E1873,5,2))="25","MS-CSE",IF((MID(E1873,5,2))="26","LLB(H)",IF((MID(E1873,5,2))="27","BRE",IF((MID(E1873,5,2))="28","MSS-JMC",IF((MID(E1873,5,2))="29","PHARMACY",IF((MID(E1873,5,2))="30","ESDM",IF((MID(E1873,5,2))="31","MS-ETE",IF((MID(E1873,5,2))="32","MS-TE",IF((MID(E1873,5,2))="33","EEE",IF((MID(E1873,5,2))="34","NFE",IF((MID(E1873,5,2))="35","SWE",IF((MID(E1873,5,2))="36","LLB(P)",IF((MID(E1873,5,2))="37","LLM(Pre)",IF((MID(E1873,5,2))="38","LLM(F)",IF((MID(E1873,5,2))="39","ICT",IF((MID(E1873,5,2))="40","MTCA",IF((MID(E1873,5,2))="41","MS-PH",IF((MID(E1873,5,2))="42","ARCH",IF((MID(E1873,5,2))="43","THM",IF((MID(E1873,5,2))="44","MS-SWE",IF((MID(E1873,5,2))="45","ENTRE",IF((MID(E1873,5,2))="46","M-PHARM",IF((MID(E1873,5,2))="47","CIVIL-ENG",0)))))))))))))))))))))))))))))))))))))</f>
        <v/>
      </c>
      <c r="G1873" s="90">
        <f>IF((LEFT(E1873,3))="063","Fall-2006",IF((LEFT(E1873,3))="071","Spring-2007",IF((LEFT(E1873,3))="072","Summer-2007",IF((LEFT(E1873,3))="073","Fall-2007",IF((LEFT(E1873,3))="081","Spring-2008",IF((LEFT(E1873,3))="082","Summer-2008",IF((LEFT(E1873,3))="083","Fall-2008",IF((LEFT(E1873,3))="091","Spring-2009",IF((LEFT(E1873,3))="092","Summer-2009",IF((LEFT(E1873,3))="093","Fall-2009",IF((LEFT(E1873,3))="101","Spring-2010",IF((LEFT(E1873,3))="102","Summer-2010",IF((LEFT(E1873,3))="103","Fall-2010",IF((LEFT(E1873,3))="111","Spring-2011",IF((LEFT(E1873,3))="112","Summer-2011",IF((LEFT(E1873,3))="113","Fall-2011",IF((LEFT(E1873,3))="121","Spring-2012",IF((LEFT(E1873,3))="122","Summer-2012",IF((LEFT(E1873,3))="123","Fall-2012",IF((LEFT(E1873,3))="131","Spring-2013",IF((LEFT(E1873,3))="132","Summer-2013",IF((LEFT(E1873,3))="133","Fall-2013",IF((LEFT(E1873,3))="141","Spring-2014",IF((LEFT(E1873,3))="142","Summer-2014",IF((LEFT(E1873,3))="143","Fall-2014",0)))))))))))))))))))))))))</f>
        <v/>
      </c>
      <c r="H1873" s="108" t="inlineStr">
        <is>
          <t>Summer-2014</t>
        </is>
      </c>
      <c r="I1873" s="108" t="inlineStr">
        <is>
          <t>-</t>
        </is>
      </c>
      <c r="J1873" s="108" t="inlineStr">
        <is>
          <t>-</t>
        </is>
      </c>
      <c r="K1873" s="108" t="inlineStr">
        <is>
          <t>vill-Bisur Bon (mohobbot ali bari) P.o-Rupsha Bazar, P.S-Faridgong, Dis-Chandpur</t>
        </is>
      </c>
      <c r="L1873" s="108" t="inlineStr">
        <is>
          <t>vill-Bisur Bon (mohobbot ali bari) P.o-Rupsha Bazar, P.S-Faridgong, Dis-Chandpur</t>
        </is>
      </c>
      <c r="M1873" s="111" t="n">
        <v>1813106697</v>
      </c>
      <c r="N1873" s="108" t="inlineStr">
        <is>
          <t>naimul724@gmail.com</t>
        </is>
      </c>
    </row>
    <row customHeight="1" ht="12.75" r="1874" s="161">
      <c r="A1874" s="84" t="n"/>
      <c r="B1874" s="85" t="n">
        <v>1878</v>
      </c>
      <c r="C1874" s="106" t="n"/>
      <c r="D1874" s="98" t="inlineStr">
        <is>
          <t xml:space="preserve">Ashik Ahmmed Maruf  </t>
        </is>
      </c>
      <c r="E1874" s="112" t="inlineStr">
        <is>
          <t>133-32-236</t>
        </is>
      </c>
      <c r="F1874" s="49">
        <f>IF((MID(E1874,5,2))="10","ENG",IF((MID(E1874,5,2))="11","BBA",IF((MID(E1874,5,2))="12","MBA(E)",IF((MID(E1874,5,2))="14","MBA",IF((MID(E1874,5,2))="15","CSE",IF((MID(E1874,5,2))="16","CIS",IF((MID(E1874,5,2))="17","MS-MIS",IF((MID(E1874,5,2))="18","B.COM",IF((MID(E1874,5,2))="19","ETE",IF((MID(E1874,5,2))="20","CS",IF((MID(E1874,5,2))="21","MA-ENG(P)",IF((MID(E1874,5,2))="22","MA-ENG(F)",IF((MID(E1874,5,2))="23","TE",IF((MID(E1874,5,2))="24","JMC",IF((MID(E1874,5,2))="25","MS-CSE",IF((MID(E1874,5,2))="26","LLB(H)",IF((MID(E1874,5,2))="27","BRE",IF((MID(E1874,5,2))="28","MSS-JMC",IF((MID(E1874,5,2))="29","PHARMACY",IF((MID(E1874,5,2))="30","ESDM",IF((MID(E1874,5,2))="31","MS-ETE",IF((MID(E1874,5,2))="32","MS-TE",IF((MID(E1874,5,2))="33","EEE",IF((MID(E1874,5,2))="34","NFE",IF((MID(E1874,5,2))="35","SWE",IF((MID(E1874,5,2))="36","LLB(P)",IF((MID(E1874,5,2))="37","LLM(Pre)",IF((MID(E1874,5,2))="38","LLM(F)",IF((MID(E1874,5,2))="39","ICT",IF((MID(E1874,5,2))="40","MTCA",IF((MID(E1874,5,2))="41","MS-PH",IF((MID(E1874,5,2))="42","ARCH",IF((MID(E1874,5,2))="43","THM",IF((MID(E1874,5,2))="44","MS-SWE",IF((MID(E1874,5,2))="45","ENTRE",IF((MID(E1874,5,2))="46","M-PHARM",IF((MID(E1874,5,2))="47","CIVIL-ENG",0)))))))))))))))))))))))))))))))))))))</f>
        <v/>
      </c>
      <c r="G1874" s="90">
        <f>IF((LEFT(E1874,3))="063","Fall-2006",IF((LEFT(E1874,3))="071","Spring-2007",IF((LEFT(E1874,3))="072","Summer-2007",IF((LEFT(E1874,3))="073","Fall-2007",IF((LEFT(E1874,3))="081","Spring-2008",IF((LEFT(E1874,3))="082","Summer-2008",IF((LEFT(E1874,3))="083","Fall-2008",IF((LEFT(E1874,3))="091","Spring-2009",IF((LEFT(E1874,3))="092","Summer-2009",IF((LEFT(E1874,3))="093","Fall-2009",IF((LEFT(E1874,3))="101","Spring-2010",IF((LEFT(E1874,3))="102","Summer-2010",IF((LEFT(E1874,3))="103","Fall-2010",IF((LEFT(E1874,3))="111","Spring-2011",IF((LEFT(E1874,3))="112","Summer-2011",IF((LEFT(E1874,3))="113","Fall-2011",IF((LEFT(E1874,3))="121","Spring-2012",IF((LEFT(E1874,3))="122","Summer-2012",IF((LEFT(E1874,3))="123","Fall-2012",IF((LEFT(E1874,3))="131","Spring-2013",IF((LEFT(E1874,3))="132","Summer-2013",IF((LEFT(E1874,3))="133","Fall-2013",IF((LEFT(E1874,3))="141","Spring-2014",IF((LEFT(E1874,3))="142","Summer-2014",IF((LEFT(E1874,3))="143","Fall-2014",0)))))))))))))))))))))))))</f>
        <v/>
      </c>
      <c r="H1874" s="108" t="inlineStr">
        <is>
          <t>Summer-2014</t>
        </is>
      </c>
      <c r="I1874" s="108" t="inlineStr">
        <is>
          <t>Ha-Meen Denim ltd</t>
        </is>
      </c>
      <c r="J1874" s="108" t="inlineStr">
        <is>
          <t>Production Officer</t>
        </is>
      </c>
      <c r="K1874" s="108" t="inlineStr">
        <is>
          <t>clonur alom, 152/6/Ka, Road-2, Shamoly Dhaka</t>
        </is>
      </c>
      <c r="L1874" s="108" t="inlineStr">
        <is>
          <t>C/L Ali Ahmmed, Vill-kadirpur, P.o-khoksa, P.S-Khoksa, dis-kushtia</t>
        </is>
      </c>
      <c r="M1874" s="111" t="n">
        <v>1926908279</v>
      </c>
      <c r="N1874" s="108" t="inlineStr">
        <is>
          <t>ashikmaruf006@diu.edu.bd</t>
        </is>
      </c>
    </row>
    <row customHeight="1" ht="12.75" r="1875" s="161">
      <c r="A1875" s="84" t="n"/>
      <c r="B1875" s="85" t="n">
        <v>1879</v>
      </c>
      <c r="C1875" s="106" t="n"/>
      <c r="D1875" s="98" t="inlineStr">
        <is>
          <t>S.M. Nazmul Haque</t>
        </is>
      </c>
      <c r="E1875" s="112" t="inlineStr">
        <is>
          <t>113-15-1576</t>
        </is>
      </c>
      <c r="F1875" s="49">
        <f>IF((MID(E1875,5,2))="10","ENG",IF((MID(E1875,5,2))="11","BBA",IF((MID(E1875,5,2))="12","MBA(E)",IF((MID(E1875,5,2))="14","MBA",IF((MID(E1875,5,2))="15","CSE",IF((MID(E1875,5,2))="16","CIS",IF((MID(E1875,5,2))="17","MS-MIS",IF((MID(E1875,5,2))="18","B.COM",IF((MID(E1875,5,2))="19","ETE",IF((MID(E1875,5,2))="20","CS",IF((MID(E1875,5,2))="21","MA-ENG(P)",IF((MID(E1875,5,2))="22","MA-ENG(F)",IF((MID(E1875,5,2))="23","TE",IF((MID(E1875,5,2))="24","JMC",IF((MID(E1875,5,2))="25","MS-CSE",IF((MID(E1875,5,2))="26","LLB(H)",IF((MID(E1875,5,2))="27","BRE",IF((MID(E1875,5,2))="28","MSS-JMC",IF((MID(E1875,5,2))="29","PHARMACY",IF((MID(E1875,5,2))="30","ESDM",IF((MID(E1875,5,2))="31","MS-ETE",IF((MID(E1875,5,2))="32","MS-TE",IF((MID(E1875,5,2))="33","EEE",IF((MID(E1875,5,2))="34","NFE",IF((MID(E1875,5,2))="35","SWE",IF((MID(E1875,5,2))="36","LLB(P)",IF((MID(E1875,5,2))="37","LLM(Pre)",IF((MID(E1875,5,2))="38","LLM(F)",IF((MID(E1875,5,2))="39","ICT",IF((MID(E1875,5,2))="40","MTCA",IF((MID(E1875,5,2))="41","MS-PH",IF((MID(E1875,5,2))="42","ARCH",IF((MID(E1875,5,2))="43","THM",IF((MID(E1875,5,2))="44","MS-SWE",IF((MID(E1875,5,2))="45","ENTRE",IF((MID(E1875,5,2))="46","M-PHARM",IF((MID(E1875,5,2))="47","CIVIL-ENG",0)))))))))))))))))))))))))))))))))))))</f>
        <v/>
      </c>
      <c r="G1875" s="90">
        <f>IF((LEFT(E1875,3))="063","Fall-2006",IF((LEFT(E1875,3))="071","Spring-2007",IF((LEFT(E1875,3))="072","Summer-2007",IF((LEFT(E1875,3))="073","Fall-2007",IF((LEFT(E1875,3))="081","Spring-2008",IF((LEFT(E1875,3))="082","Summer-2008",IF((LEFT(E1875,3))="083","Fall-2008",IF((LEFT(E1875,3))="091","Spring-2009",IF((LEFT(E1875,3))="092","Summer-2009",IF((LEFT(E1875,3))="093","Fall-2009",IF((LEFT(E1875,3))="101","Spring-2010",IF((LEFT(E1875,3))="102","Summer-2010",IF((LEFT(E1875,3))="103","Fall-2010",IF((LEFT(E1875,3))="111","Spring-2011",IF((LEFT(E1875,3))="112","Summer-2011",IF((LEFT(E1875,3))="113","Fall-2011",IF((LEFT(E1875,3))="121","Spring-2012",IF((LEFT(E1875,3))="122","Summer-2012",IF((LEFT(E1875,3))="123","Fall-2012",IF((LEFT(E1875,3))="131","Spring-2013",IF((LEFT(E1875,3))="132","Summer-2013",IF((LEFT(E1875,3))="133","Fall-2013",IF((LEFT(E1875,3))="141","Spring-2014",IF((LEFT(E1875,3))="142","Summer-2014",IF((LEFT(E1875,3))="143","Fall-2014",0)))))))))))))))))))))))))</f>
        <v/>
      </c>
      <c r="H1875" s="108" t="inlineStr">
        <is>
          <t>Fall-2014</t>
        </is>
      </c>
      <c r="I1875" s="108" t="inlineStr">
        <is>
          <t>Help Line, Bogra</t>
        </is>
      </c>
      <c r="J1875" s="108" t="inlineStr">
        <is>
          <t>IT Support</t>
        </is>
      </c>
      <c r="K1875" s="108" t="inlineStr">
        <is>
          <t>vill-koigary, thana-Shajahanpur, Post-Bogra, Dis- bogra</t>
        </is>
      </c>
      <c r="L1875" s="108" t="inlineStr">
        <is>
          <t>vill-koigary, thana-Shajahanpur, Post-Bogra, Dis- bogra</t>
        </is>
      </c>
      <c r="M1875" s="111" t="n">
        <v>1717947905</v>
      </c>
      <c r="N1875" s="55" t="inlineStr">
        <is>
          <t>nazmulkaiwom@gmail.com</t>
        </is>
      </c>
    </row>
    <row customHeight="1" ht="12.75" r="1876" s="161">
      <c r="A1876" s="84" t="n"/>
      <c r="B1876" s="85" t="n">
        <v>1880</v>
      </c>
      <c r="C1876" s="106" t="n"/>
      <c r="D1876" s="98" t="inlineStr">
        <is>
          <t xml:space="preserve">Md. Kibria  </t>
        </is>
      </c>
      <c r="E1876" s="112" t="inlineStr">
        <is>
          <t>122-14-827</t>
        </is>
      </c>
      <c r="F1876" s="49">
        <f>IF((MID(E1876,5,2))="10","ENG",IF((MID(E1876,5,2))="11","BBA",IF((MID(E1876,5,2))="12","MBA(E)",IF((MID(E1876,5,2))="14","MBA",IF((MID(E1876,5,2))="15","CSE",IF((MID(E1876,5,2))="16","CIS",IF((MID(E1876,5,2))="17","MS-MIS",IF((MID(E1876,5,2))="18","B.COM",IF((MID(E1876,5,2))="19","ETE",IF((MID(E1876,5,2))="20","CS",IF((MID(E1876,5,2))="21","MA-ENG(P)",IF((MID(E1876,5,2))="22","MA-ENG(F)",IF((MID(E1876,5,2))="23","TE",IF((MID(E1876,5,2))="24","JMC",IF((MID(E1876,5,2))="25","MS-CSE",IF((MID(E1876,5,2))="26","LLB(H)",IF((MID(E1876,5,2))="27","BRE",IF((MID(E1876,5,2))="28","MSS-JMC",IF((MID(E1876,5,2))="29","PHARMACY",IF((MID(E1876,5,2))="30","ESDM",IF((MID(E1876,5,2))="31","MS-ETE",IF((MID(E1876,5,2))="32","MS-TE",IF((MID(E1876,5,2))="33","EEE",IF((MID(E1876,5,2))="34","NFE",IF((MID(E1876,5,2))="35","SWE",IF((MID(E1876,5,2))="36","LLB(P)",IF((MID(E1876,5,2))="37","LLM(Pre)",IF((MID(E1876,5,2))="38","LLM(F)",IF((MID(E1876,5,2))="39","ICT",IF((MID(E1876,5,2))="40","MTCA",IF((MID(E1876,5,2))="41","MS-PH",IF((MID(E1876,5,2))="42","ARCH",IF((MID(E1876,5,2))="43","THM",IF((MID(E1876,5,2))="44","MS-SWE",IF((MID(E1876,5,2))="45","ENTRE",IF((MID(E1876,5,2))="46","M-PHARM",IF((MID(E1876,5,2))="47","CIVIL-ENG",0)))))))))))))))))))))))))))))))))))))</f>
        <v/>
      </c>
      <c r="G1876" s="90">
        <f>IF((LEFT(E1876,3))="063","Fall-2006",IF((LEFT(E1876,3))="071","Spring-2007",IF((LEFT(E1876,3))="072","Summer-2007",IF((LEFT(E1876,3))="073","Fall-2007",IF((LEFT(E1876,3))="081","Spring-2008",IF((LEFT(E1876,3))="082","Summer-2008",IF((LEFT(E1876,3))="083","Fall-2008",IF((LEFT(E1876,3))="091","Spring-2009",IF((LEFT(E1876,3))="092","Summer-2009",IF((LEFT(E1876,3))="093","Fall-2009",IF((LEFT(E1876,3))="101","Spring-2010",IF((LEFT(E1876,3))="102","Summer-2010",IF((LEFT(E1876,3))="103","Fall-2010",IF((LEFT(E1876,3))="111","Spring-2011",IF((LEFT(E1876,3))="112","Summer-2011",IF((LEFT(E1876,3))="113","Fall-2011",IF((LEFT(E1876,3))="121","Spring-2012",IF((LEFT(E1876,3))="122","Summer-2012",IF((LEFT(E1876,3))="123","Fall-2012",IF((LEFT(E1876,3))="131","Spring-2013",IF((LEFT(E1876,3))="132","Summer-2013",IF((LEFT(E1876,3))="133","Fall-2013",IF((LEFT(E1876,3))="141","Spring-2014",IF((LEFT(E1876,3))="142","Summer-2014",IF((LEFT(E1876,3))="143","Fall-2014",0)))))))))))))))))))))))))</f>
        <v/>
      </c>
      <c r="H1876" s="108" t="inlineStr">
        <is>
          <t>Fall-2015</t>
        </is>
      </c>
      <c r="I1876" s="108" t="inlineStr">
        <is>
          <t>Concord group of Companies</t>
        </is>
      </c>
      <c r="J1876" s="108" t="inlineStr">
        <is>
          <t>Manager-HR</t>
        </is>
      </c>
      <c r="K1876" s="108" t="inlineStr">
        <is>
          <t>959, east shewrapara, mirpur, Dhaka-1216</t>
        </is>
      </c>
      <c r="L1876" s="108" t="inlineStr">
        <is>
          <t>B-19, Arapara kazir chomda, Savar, dhaka-1216</t>
        </is>
      </c>
      <c r="M1876" s="111" t="n">
        <v>1671763087</v>
      </c>
      <c r="N1876" s="108" t="inlineStr">
        <is>
          <t>kibriakgb@gmail.com</t>
        </is>
      </c>
    </row>
    <row customHeight="1" ht="12.75" r="1877" s="161">
      <c r="A1877" s="84" t="n"/>
      <c r="B1877" s="85" t="n">
        <v>1881</v>
      </c>
      <c r="C1877" s="106" t="n"/>
      <c r="D1877" s="98" t="inlineStr">
        <is>
          <t>Md. Delower Hossain</t>
        </is>
      </c>
      <c r="E1877" s="98" t="inlineStr">
        <is>
          <t>111-29-248</t>
        </is>
      </c>
      <c r="F1877" s="49">
        <f>IF((MID(E1877,5,2))="10","ENG",IF((MID(E1877,5,2))="11","BBA",IF((MID(E1877,5,2))="12","MBA(E)",IF((MID(E1877,5,2))="14","MBA",IF((MID(E1877,5,2))="15","CSE",IF((MID(E1877,5,2))="16","CIS",IF((MID(E1877,5,2))="17","MS-MIS",IF((MID(E1877,5,2))="18","B.COM",IF((MID(E1877,5,2))="19","ETE",IF((MID(E1877,5,2))="20","CS",IF((MID(E1877,5,2))="21","MA-ENG(P)",IF((MID(E1877,5,2))="22","MA-ENG(F)",IF((MID(E1877,5,2))="23","TE",IF((MID(E1877,5,2))="24","JMC",IF((MID(E1877,5,2))="25","MS-CSE",IF((MID(E1877,5,2))="26","LLB(H)",IF((MID(E1877,5,2))="27","BRE",IF((MID(E1877,5,2))="28","MSS-JMC",IF((MID(E1877,5,2))="29","PHARMACY",IF((MID(E1877,5,2))="30","ESDM",IF((MID(E1877,5,2))="31","MS-ETE",IF((MID(E1877,5,2))="32","MS-TE",IF((MID(E1877,5,2))="33","EEE",IF((MID(E1877,5,2))="34","NFE",IF((MID(E1877,5,2))="35","SWE",IF((MID(E1877,5,2))="36","LLB(P)",IF((MID(E1877,5,2))="37","LLM(Pre)",IF((MID(E1877,5,2))="38","LLM(F)",IF((MID(E1877,5,2))="39","ICT",IF((MID(E1877,5,2))="40","MTCA",IF((MID(E1877,5,2))="41","MS-PH",IF((MID(E1877,5,2))="42","ARCH",IF((MID(E1877,5,2))="43","THM",IF((MID(E1877,5,2))="44","MS-SWE",IF((MID(E1877,5,2))="45","ENTRE",IF((MID(E1877,5,2))="46","M-PHARM",IF((MID(E1877,5,2))="47","CIVIL-ENG",0)))))))))))))))))))))))))))))))))))))</f>
        <v/>
      </c>
      <c r="G1877" s="90">
        <f>IF((LEFT(E1877,3))="063","Fall-2006",IF((LEFT(E1877,3))="071","Spring-2007",IF((LEFT(E1877,3))="072","Summer-2007",IF((LEFT(E1877,3))="073","Fall-2007",IF((LEFT(E1877,3))="081","Spring-2008",IF((LEFT(E1877,3))="082","Summer-2008",IF((LEFT(E1877,3))="083","Fall-2008",IF((LEFT(E1877,3))="091","Spring-2009",IF((LEFT(E1877,3))="092","Summer-2009",IF((LEFT(E1877,3))="093","Fall-2009",IF((LEFT(E1877,3))="101","Spring-2010",IF((LEFT(E1877,3))="102","Summer-2010",IF((LEFT(E1877,3))="103","Fall-2010",IF((LEFT(E1877,3))="111","Spring-2011",IF((LEFT(E1877,3))="112","Summer-2011",IF((LEFT(E1877,3))="113","Fall-2011",IF((LEFT(E1877,3))="121","Spring-2012",IF((LEFT(E1877,3))="122","Summer-2012",IF((LEFT(E1877,3))="123","Fall-2012",IF((LEFT(E1877,3))="131","Spring-2013",IF((LEFT(E1877,3))="132","Summer-2013",IF((LEFT(E1877,3))="133","Fall-2013",IF((LEFT(E1877,3))="141","Spring-2014",IF((LEFT(E1877,3))="142","Summer-2014",IF((LEFT(E1877,3))="143","Fall-2014",0)))))))))))))))))))))))))</f>
        <v/>
      </c>
      <c r="H1877" s="108" t="inlineStr">
        <is>
          <t>Fall-2014</t>
        </is>
      </c>
      <c r="I1877" s="108" t="inlineStr">
        <is>
          <t>Bots Rt Limited</t>
        </is>
      </c>
      <c r="J1877" s="108" t="inlineStr">
        <is>
          <t>Production Specialist(Oncology)</t>
        </is>
      </c>
      <c r="K1877" s="108" t="inlineStr">
        <is>
          <t>Vill-Sharmosta, Post-Fazilpur, Thana- Taragonj, Dist- Rangpur.</t>
        </is>
      </c>
      <c r="L1877" s="108" t="inlineStr">
        <is>
          <t>Vill-Sharmosta, Post-Fazilpur, Thana- Taragonj, Dist- Rangpur.</t>
        </is>
      </c>
      <c r="M1877" s="101" t="n">
        <v>1728491411</v>
      </c>
      <c r="N1877" s="108" t="inlineStr">
        <is>
          <t>delower.pharm@yahoo.com</t>
        </is>
      </c>
    </row>
    <row customHeight="1" ht="12.75" r="1878" s="161">
      <c r="A1878" s="84" t="n"/>
      <c r="B1878" s="85" t="n">
        <v>1882</v>
      </c>
      <c r="C1878" s="106" t="n"/>
      <c r="D1878" s="98" t="inlineStr">
        <is>
          <t xml:space="preserve">Rasel Hossain  </t>
        </is>
      </c>
      <c r="E1878" s="98" t="inlineStr">
        <is>
          <t>111-29-293</t>
        </is>
      </c>
      <c r="F1878" s="49">
        <f>IF((MID(E1878,5,2))="10","ENG",IF((MID(E1878,5,2))="11","BBA",IF((MID(E1878,5,2))="12","MBA(E)",IF((MID(E1878,5,2))="14","MBA",IF((MID(E1878,5,2))="15","CSE",IF((MID(E1878,5,2))="16","CIS",IF((MID(E1878,5,2))="17","MS-MIS",IF((MID(E1878,5,2))="18","B.COM",IF((MID(E1878,5,2))="19","ETE",IF((MID(E1878,5,2))="20","CS",IF((MID(E1878,5,2))="21","MA-ENG(P)",IF((MID(E1878,5,2))="22","MA-ENG(F)",IF((MID(E1878,5,2))="23","TE",IF((MID(E1878,5,2))="24","JMC",IF((MID(E1878,5,2))="25","MS-CSE",IF((MID(E1878,5,2))="26","LLB(H)",IF((MID(E1878,5,2))="27","BRE",IF((MID(E1878,5,2))="28","MSS-JMC",IF((MID(E1878,5,2))="29","PHARMACY",IF((MID(E1878,5,2))="30","ESDM",IF((MID(E1878,5,2))="31","MS-ETE",IF((MID(E1878,5,2))="32","MS-TE",IF((MID(E1878,5,2))="33","EEE",IF((MID(E1878,5,2))="34","NFE",IF((MID(E1878,5,2))="35","SWE",IF((MID(E1878,5,2))="36","LLB(P)",IF((MID(E1878,5,2))="37","LLM(Pre)",IF((MID(E1878,5,2))="38","LLM(F)",IF((MID(E1878,5,2))="39","ICT",IF((MID(E1878,5,2))="40","MTCA",IF((MID(E1878,5,2))="41","MS-PH",IF((MID(E1878,5,2))="42","ARCH",IF((MID(E1878,5,2))="43","THM",IF((MID(E1878,5,2))="44","MS-SWE",IF((MID(E1878,5,2))="45","ENTRE",IF((MID(E1878,5,2))="46","M-PHARM",IF((MID(E1878,5,2))="47","CIVIL-ENG",0)))))))))))))))))))))))))))))))))))))</f>
        <v/>
      </c>
      <c r="G1878" s="90">
        <f>IF((LEFT(E1878,3))="063","Fall-2006",IF((LEFT(E1878,3))="071","Spring-2007",IF((LEFT(E1878,3))="072","Summer-2007",IF((LEFT(E1878,3))="073","Fall-2007",IF((LEFT(E1878,3))="081","Spring-2008",IF((LEFT(E1878,3))="082","Summer-2008",IF((LEFT(E1878,3))="083","Fall-2008",IF((LEFT(E1878,3))="091","Spring-2009",IF((LEFT(E1878,3))="092","Summer-2009",IF((LEFT(E1878,3))="093","Fall-2009",IF((LEFT(E1878,3))="101","Spring-2010",IF((LEFT(E1878,3))="102","Summer-2010",IF((LEFT(E1878,3))="103","Fall-2010",IF((LEFT(E1878,3))="111","Spring-2011",IF((LEFT(E1878,3))="112","Summer-2011",IF((LEFT(E1878,3))="113","Fall-2011",IF((LEFT(E1878,3))="121","Spring-2012",IF((LEFT(E1878,3))="122","Summer-2012",IF((LEFT(E1878,3))="123","Fall-2012",IF((LEFT(E1878,3))="131","Spring-2013",IF((LEFT(E1878,3))="132","Summer-2013",IF((LEFT(E1878,3))="133","Fall-2013",IF((LEFT(E1878,3))="141","Spring-2014",IF((LEFT(E1878,3))="142","Summer-2014",IF((LEFT(E1878,3))="143","Fall-2014",0)))))))))))))))))))))))))</f>
        <v/>
      </c>
      <c r="H1878" s="108" t="inlineStr">
        <is>
          <t>Fall-2014</t>
        </is>
      </c>
      <c r="I1878" s="108" t="inlineStr">
        <is>
          <t>Bots Rt Limited</t>
        </is>
      </c>
      <c r="J1878" s="108" t="inlineStr">
        <is>
          <t>Production Specialist(Oncology)</t>
        </is>
      </c>
      <c r="K1878" s="108" t="inlineStr">
        <is>
          <t>-</t>
        </is>
      </c>
      <c r="L1878" s="108" t="inlineStr">
        <is>
          <t>Vill-Shaicha, Post-Joynalgonj, Thana-Raipur, Dist- Laksmipur.</t>
        </is>
      </c>
      <c r="M1878" s="101" t="n">
        <v>1738000700</v>
      </c>
      <c r="N1878" s="90" t="inlineStr">
        <is>
          <t>rasel29-293@diu.edu.bd</t>
        </is>
      </c>
    </row>
    <row customHeight="1" ht="12.75" r="1879" s="161">
      <c r="A1879" s="84" t="n"/>
      <c r="B1879" s="85" t="n">
        <v>1883</v>
      </c>
      <c r="C1879" s="106" t="n"/>
      <c r="D1879" s="98" t="inlineStr">
        <is>
          <t xml:space="preserve">Mst. Sharmin Aktar Rumi  </t>
        </is>
      </c>
      <c r="E1879" s="98" t="inlineStr">
        <is>
          <t>113-11-2267</t>
        </is>
      </c>
      <c r="F1879" s="49">
        <f>IF((MID(E1879,5,2))="10","ENG",IF((MID(E1879,5,2))="11","BBA",IF((MID(E1879,5,2))="12","MBA(E)",IF((MID(E1879,5,2))="14","MBA",IF((MID(E1879,5,2))="15","CSE",IF((MID(E1879,5,2))="16","CIS",IF((MID(E1879,5,2))="17","MS-MIS",IF((MID(E1879,5,2))="18","B.COM",IF((MID(E1879,5,2))="19","ETE",IF((MID(E1879,5,2))="20","CS",IF((MID(E1879,5,2))="21","MA-ENG(P)",IF((MID(E1879,5,2))="22","MA-ENG(F)",IF((MID(E1879,5,2))="23","TE",IF((MID(E1879,5,2))="24","JMC",IF((MID(E1879,5,2))="25","MS-CSE",IF((MID(E1879,5,2))="26","LLB(H)",IF((MID(E1879,5,2))="27","BRE",IF((MID(E1879,5,2))="28","MSS-JMC",IF((MID(E1879,5,2))="29","PHARMACY",IF((MID(E1879,5,2))="30","ESDM",IF((MID(E1879,5,2))="31","MS-ETE",IF((MID(E1879,5,2))="32","MS-TE",IF((MID(E1879,5,2))="33","EEE",IF((MID(E1879,5,2))="34","NFE",IF((MID(E1879,5,2))="35","SWE",IF((MID(E1879,5,2))="36","LLB(P)",IF((MID(E1879,5,2))="37","LLM(Pre)",IF((MID(E1879,5,2))="38","LLM(F)",IF((MID(E1879,5,2))="39","ICT",IF((MID(E1879,5,2))="40","MTCA",IF((MID(E1879,5,2))="41","MS-PH",IF((MID(E1879,5,2))="42","ARCH",IF((MID(E1879,5,2))="43","THM",IF((MID(E1879,5,2))="44","MS-SWE",IF((MID(E1879,5,2))="45","ENTRE",IF((MID(E1879,5,2))="46","M-PHARM",IF((MID(E1879,5,2))="47","CIVIL-ENG",0)))))))))))))))))))))))))))))))))))))</f>
        <v/>
      </c>
      <c r="G1879" s="90">
        <f>IF((LEFT(E1879,3))="063","Fall-2006",IF((LEFT(E1879,3))="071","Spring-2007",IF((LEFT(E1879,3))="072","Summer-2007",IF((LEFT(E1879,3))="073","Fall-2007",IF((LEFT(E1879,3))="081","Spring-2008",IF((LEFT(E1879,3))="082","Summer-2008",IF((LEFT(E1879,3))="083","Fall-2008",IF((LEFT(E1879,3))="091","Spring-2009",IF((LEFT(E1879,3))="092","Summer-2009",IF((LEFT(E1879,3))="093","Fall-2009",IF((LEFT(E1879,3))="101","Spring-2010",IF((LEFT(E1879,3))="102","Summer-2010",IF((LEFT(E1879,3))="103","Fall-2010",IF((LEFT(E1879,3))="111","Spring-2011",IF((LEFT(E1879,3))="112","Summer-2011",IF((LEFT(E1879,3))="113","Fall-2011",IF((LEFT(E1879,3))="121","Spring-2012",IF((LEFT(E1879,3))="122","Summer-2012",IF((LEFT(E1879,3))="123","Fall-2012",IF((LEFT(E1879,3))="131","Spring-2013",IF((LEFT(E1879,3))="132","Summer-2013",IF((LEFT(E1879,3))="133","Fall-2013",IF((LEFT(E1879,3))="141","Spring-2014",IF((LEFT(E1879,3))="142","Summer-2014",IF((LEFT(E1879,3))="143","Fall-2014",0)))))))))))))))))))))))))</f>
        <v/>
      </c>
      <c r="H1879" s="108" t="inlineStr">
        <is>
          <t>Summre-2015</t>
        </is>
      </c>
      <c r="I1879" s="108" t="inlineStr">
        <is>
          <t>-</t>
        </is>
      </c>
      <c r="J1879" s="108" t="inlineStr">
        <is>
          <t>-</t>
        </is>
      </c>
      <c r="K1879" s="108" t="inlineStr">
        <is>
          <t>4/12, Block-F, Lalmatia, Mohammadpur, Dhaka.</t>
        </is>
      </c>
      <c r="L1879" s="108" t="inlineStr">
        <is>
          <t>Vill-Saiyadpur, Post-Shikderhat, Thana-Dinajpur Sadar, Dist-Dinajpur.</t>
        </is>
      </c>
      <c r="M1879" s="111" t="n">
        <v>1556592956</v>
      </c>
      <c r="N1879" s="108" t="inlineStr">
        <is>
          <t>rumi2267@gmail.com</t>
        </is>
      </c>
    </row>
    <row customHeight="1" ht="12.75" r="1880" s="161">
      <c r="A1880" s="84" t="n"/>
      <c r="B1880" s="85" t="n">
        <v>1884</v>
      </c>
      <c r="C1880" s="106" t="n"/>
      <c r="D1880" s="98" t="inlineStr">
        <is>
          <t xml:space="preserve">Md. Obaidur Rahman  </t>
        </is>
      </c>
      <c r="E1880" s="98" t="inlineStr">
        <is>
          <t>113-11-2235</t>
        </is>
      </c>
      <c r="F1880" s="49">
        <f>IF((MID(E1880,5,2))="10","ENG",IF((MID(E1880,5,2))="11","BBA",IF((MID(E1880,5,2))="12","MBA(E)",IF((MID(E1880,5,2))="14","MBA",IF((MID(E1880,5,2))="15","CSE",IF((MID(E1880,5,2))="16","CIS",IF((MID(E1880,5,2))="17","MS-MIS",IF((MID(E1880,5,2))="18","B.COM",IF((MID(E1880,5,2))="19","ETE",IF((MID(E1880,5,2))="20","CS",IF((MID(E1880,5,2))="21","MA-ENG(P)",IF((MID(E1880,5,2))="22","MA-ENG(F)",IF((MID(E1880,5,2))="23","TE",IF((MID(E1880,5,2))="24","JMC",IF((MID(E1880,5,2))="25","MS-CSE",IF((MID(E1880,5,2))="26","LLB(H)",IF((MID(E1880,5,2))="27","BRE",IF((MID(E1880,5,2))="28","MSS-JMC",IF((MID(E1880,5,2))="29","PHARMACY",IF((MID(E1880,5,2))="30","ESDM",IF((MID(E1880,5,2))="31","MS-ETE",IF((MID(E1880,5,2))="32","MS-TE",IF((MID(E1880,5,2))="33","EEE",IF((MID(E1880,5,2))="34","NFE",IF((MID(E1880,5,2))="35","SWE",IF((MID(E1880,5,2))="36","LLB(P)",IF((MID(E1880,5,2))="37","LLM(Pre)",IF((MID(E1880,5,2))="38","LLM(F)",IF((MID(E1880,5,2))="39","ICT",IF((MID(E1880,5,2))="40","MTCA",IF((MID(E1880,5,2))="41","MS-PH",IF((MID(E1880,5,2))="42","ARCH",IF((MID(E1880,5,2))="43","THM",IF((MID(E1880,5,2))="44","MS-SWE",IF((MID(E1880,5,2))="45","ENTRE",IF((MID(E1880,5,2))="46","M-PHARM",IF((MID(E1880,5,2))="47","CIVIL-ENG",0)))))))))))))))))))))))))))))))))))))</f>
        <v/>
      </c>
      <c r="G1880" s="90">
        <f>IF((LEFT(E1880,3))="063","Fall-2006",IF((LEFT(E1880,3))="071","Spring-2007",IF((LEFT(E1880,3))="072","Summer-2007",IF((LEFT(E1880,3))="073","Fall-2007",IF((LEFT(E1880,3))="081","Spring-2008",IF((LEFT(E1880,3))="082","Summer-2008",IF((LEFT(E1880,3))="083","Fall-2008",IF((LEFT(E1880,3))="091","Spring-2009",IF((LEFT(E1880,3))="092","Summer-2009",IF((LEFT(E1880,3))="093","Fall-2009",IF((LEFT(E1880,3))="101","Spring-2010",IF((LEFT(E1880,3))="102","Summer-2010",IF((LEFT(E1880,3))="103","Fall-2010",IF((LEFT(E1880,3))="111","Spring-2011",IF((LEFT(E1880,3))="112","Summer-2011",IF((LEFT(E1880,3))="113","Fall-2011",IF((LEFT(E1880,3))="121","Spring-2012",IF((LEFT(E1880,3))="122","Summer-2012",IF((LEFT(E1880,3))="123","Fall-2012",IF((LEFT(E1880,3))="131","Spring-2013",IF((LEFT(E1880,3))="132","Summer-2013",IF((LEFT(E1880,3))="133","Fall-2013",IF((LEFT(E1880,3))="141","Spring-2014",IF((LEFT(E1880,3))="142","Summer-2014",IF((LEFT(E1880,3))="143","Fall-2014",0)))))))))))))))))))))))))</f>
        <v/>
      </c>
      <c r="H1880" s="108" t="inlineStr">
        <is>
          <t>Summre-2015</t>
        </is>
      </c>
      <c r="I1880" s="108" t="inlineStr">
        <is>
          <t>-</t>
        </is>
      </c>
      <c r="J1880" s="108" t="inlineStr">
        <is>
          <t>-</t>
        </is>
      </c>
      <c r="K1880" s="108" t="inlineStr">
        <is>
          <t>129/3, Talla Road, Narayangonj.</t>
        </is>
      </c>
      <c r="L1880" s="108" t="inlineStr">
        <is>
          <t>House No-129, Raod No-3, Vill-Talla, Post-Narayangonj, Thana- Fatulla, Dist-Narayangonj.</t>
        </is>
      </c>
      <c r="M1880" s="111" t="n">
        <v>1686831832</v>
      </c>
      <c r="N1880" s="108" t="inlineStr">
        <is>
          <t>obayed2235@gmail.com</t>
        </is>
      </c>
    </row>
    <row customHeight="1" ht="12.75" r="1881" s="161">
      <c r="A1881" s="84" t="n"/>
      <c r="B1881" s="85" t="n">
        <v>1885</v>
      </c>
      <c r="C1881" s="106" t="n"/>
      <c r="D1881" s="98" t="inlineStr">
        <is>
          <t xml:space="preserve">Ananya Roy </t>
        </is>
      </c>
      <c r="E1881" s="98" t="inlineStr">
        <is>
          <t>121-11-2427</t>
        </is>
      </c>
      <c r="F1881" s="49">
        <f>IF((MID(E1881,5,2))="10","ENG",IF((MID(E1881,5,2))="11","BBA",IF((MID(E1881,5,2))="12","MBA(E)",IF((MID(E1881,5,2))="14","MBA",IF((MID(E1881,5,2))="15","CSE",IF((MID(E1881,5,2))="16","CIS",IF((MID(E1881,5,2))="17","MS-MIS",IF((MID(E1881,5,2))="18","B.COM",IF((MID(E1881,5,2))="19","ETE",IF((MID(E1881,5,2))="20","CS",IF((MID(E1881,5,2))="21","MA-ENG(P)",IF((MID(E1881,5,2))="22","MA-ENG(F)",IF((MID(E1881,5,2))="23","TE",IF((MID(E1881,5,2))="24","JMC",IF((MID(E1881,5,2))="25","MS-CSE",IF((MID(E1881,5,2))="26","LLB(H)",IF((MID(E1881,5,2))="27","BRE",IF((MID(E1881,5,2))="28","MSS-JMC",IF((MID(E1881,5,2))="29","PHARMACY",IF((MID(E1881,5,2))="30","ESDM",IF((MID(E1881,5,2))="31","MS-ETE",IF((MID(E1881,5,2))="32","MS-TE",IF((MID(E1881,5,2))="33","EEE",IF((MID(E1881,5,2))="34","NFE",IF((MID(E1881,5,2))="35","SWE",IF((MID(E1881,5,2))="36","LLB(P)",IF((MID(E1881,5,2))="37","LLM(Pre)",IF((MID(E1881,5,2))="38","LLM(F)",IF((MID(E1881,5,2))="39","ICT",IF((MID(E1881,5,2))="40","MTCA",IF((MID(E1881,5,2))="41","MS-PH",IF((MID(E1881,5,2))="42","ARCH",IF((MID(E1881,5,2))="43","THM",IF((MID(E1881,5,2))="44","MS-SWE",IF((MID(E1881,5,2))="45","ENTRE",IF((MID(E1881,5,2))="46","M-PHARM",IF((MID(E1881,5,2))="47","CIVIL-ENG",0)))))))))))))))))))))))))))))))))))))</f>
        <v/>
      </c>
      <c r="G1881" s="90">
        <f>IF((LEFT(E1881,3))="063","Fall-2006",IF((LEFT(E1881,3))="071","Spring-2007",IF((LEFT(E1881,3))="072","Summer-2007",IF((LEFT(E1881,3))="073","Fall-2007",IF((LEFT(E1881,3))="081","Spring-2008",IF((LEFT(E1881,3))="082","Summer-2008",IF((LEFT(E1881,3))="083","Fall-2008",IF((LEFT(E1881,3))="091","Spring-2009",IF((LEFT(E1881,3))="092","Summer-2009",IF((LEFT(E1881,3))="093","Fall-2009",IF((LEFT(E1881,3))="101","Spring-2010",IF((LEFT(E1881,3))="102","Summer-2010",IF((LEFT(E1881,3))="103","Fall-2010",IF((LEFT(E1881,3))="111","Spring-2011",IF((LEFT(E1881,3))="112","Summer-2011",IF((LEFT(E1881,3))="113","Fall-2011",IF((LEFT(E1881,3))="121","Spring-2012",IF((LEFT(E1881,3))="122","Summer-2012",IF((LEFT(E1881,3))="123","Fall-2012",IF((LEFT(E1881,3))="131","Spring-2013",IF((LEFT(E1881,3))="132","Summer-2013",IF((LEFT(E1881,3))="133","Fall-2013",IF((LEFT(E1881,3))="141","Spring-2014",IF((LEFT(E1881,3))="142","Summer-2014",IF((LEFT(E1881,3))="143","Fall-2014",0)))))))))))))))))))))))))</f>
        <v/>
      </c>
      <c r="H1881" s="108" t="inlineStr">
        <is>
          <t>Summer-2015</t>
        </is>
      </c>
      <c r="I1881" s="108" t="inlineStr">
        <is>
          <t>-</t>
        </is>
      </c>
      <c r="J1881" s="108" t="inlineStr">
        <is>
          <t>-</t>
        </is>
      </c>
      <c r="K1881" s="108" t="inlineStr">
        <is>
          <t>Flat-B7, Green Castle, Green Road, Dhaka.</t>
        </is>
      </c>
      <c r="L1881" s="108" t="inlineStr">
        <is>
          <t>Flat-B7, Green Castle, Green Road, Dhaka.</t>
        </is>
      </c>
      <c r="M1881" s="111" t="n">
        <v>1721222939</v>
      </c>
      <c r="N1881" s="108" t="inlineStr">
        <is>
          <t>ananyaroy7872@gmail.com</t>
        </is>
      </c>
    </row>
    <row customHeight="1" ht="12.75" r="1882" s="161">
      <c r="A1882" s="84" t="n"/>
      <c r="B1882" s="85" t="n">
        <v>1886</v>
      </c>
      <c r="C1882" s="106" t="n"/>
      <c r="D1882" s="98" t="inlineStr">
        <is>
          <t xml:space="preserve">Md. Rezaul Goni   </t>
        </is>
      </c>
      <c r="E1882" s="98" t="inlineStr">
        <is>
          <t>113-23-145</t>
        </is>
      </c>
      <c r="F1882" s="49">
        <f>IF((MID(E1882,5,2))="10","ENG",IF((MID(E1882,5,2))="11","BBA",IF((MID(E1882,5,2))="12","MBA(E)",IF((MID(E1882,5,2))="14","MBA",IF((MID(E1882,5,2))="15","CSE",IF((MID(E1882,5,2))="16","CIS",IF((MID(E1882,5,2))="17","MS-MIS",IF((MID(E1882,5,2))="18","B.COM",IF((MID(E1882,5,2))="19","ETE",IF((MID(E1882,5,2))="20","CS",IF((MID(E1882,5,2))="21","MA-ENG(P)",IF((MID(E1882,5,2))="22","MA-ENG(F)",IF((MID(E1882,5,2))="23","TE",IF((MID(E1882,5,2))="24","JMC",IF((MID(E1882,5,2))="25","MS-CSE",IF((MID(E1882,5,2))="26","LLB(H)",IF((MID(E1882,5,2))="27","BRE",IF((MID(E1882,5,2))="28","MSS-JMC",IF((MID(E1882,5,2))="29","PHARMACY",IF((MID(E1882,5,2))="30","ESDM",IF((MID(E1882,5,2))="31","MS-ETE",IF((MID(E1882,5,2))="32","MS-TE",IF((MID(E1882,5,2))="33","EEE",IF((MID(E1882,5,2))="34","NFE",IF((MID(E1882,5,2))="35","SWE",IF((MID(E1882,5,2))="36","LLB(P)",IF((MID(E1882,5,2))="37","LLM(Pre)",IF((MID(E1882,5,2))="38","LLM(F)",IF((MID(E1882,5,2))="39","ICT",IF((MID(E1882,5,2))="40","MTCA",IF((MID(E1882,5,2))="41","MS-PH",IF((MID(E1882,5,2))="42","ARCH",IF((MID(E1882,5,2))="43","THM",IF((MID(E1882,5,2))="44","MS-SWE",IF((MID(E1882,5,2))="45","ENTRE",IF((MID(E1882,5,2))="46","M-PHARM",IF((MID(E1882,5,2))="47","CIVIL-ENG",0)))))))))))))))))))))))))))))))))))))</f>
        <v/>
      </c>
      <c r="G1882" s="90">
        <f>IF((LEFT(E1882,3))="063","Fall-2006",IF((LEFT(E1882,3))="071","Spring-2007",IF((LEFT(E1882,3))="072","Summer-2007",IF((LEFT(E1882,3))="073","Fall-2007",IF((LEFT(E1882,3))="081","Spring-2008",IF((LEFT(E1882,3))="082","Summer-2008",IF((LEFT(E1882,3))="083","Fall-2008",IF((LEFT(E1882,3))="091","Spring-2009",IF((LEFT(E1882,3))="092","Summer-2009",IF((LEFT(E1882,3))="093","Fall-2009",IF((LEFT(E1882,3))="101","Spring-2010",IF((LEFT(E1882,3))="102","Summer-2010",IF((LEFT(E1882,3))="103","Fall-2010",IF((LEFT(E1882,3))="111","Spring-2011",IF((LEFT(E1882,3))="112","Summer-2011",IF((LEFT(E1882,3))="113","Fall-2011",IF((LEFT(E1882,3))="121","Spring-2012",IF((LEFT(E1882,3))="122","Summer-2012",IF((LEFT(E1882,3))="123","Fall-2012",IF((LEFT(E1882,3))="131","Spring-2013",IF((LEFT(E1882,3))="132","Summer-2013",IF((LEFT(E1882,3))="133","Fall-2013",IF((LEFT(E1882,3))="141","Spring-2014",IF((LEFT(E1882,3))="142","Summer-2014",IF((LEFT(E1882,3))="143","Fall-2014",0)))))))))))))))))))))))))</f>
        <v/>
      </c>
      <c r="H1882" s="108" t="inlineStr">
        <is>
          <t>Summer-2015</t>
        </is>
      </c>
      <c r="I1882" s="108" t="inlineStr">
        <is>
          <t>P.N. Composite Ltd.</t>
        </is>
      </c>
      <c r="J1882" s="108" t="inlineStr">
        <is>
          <t>Trainee Production Officer.</t>
        </is>
      </c>
      <c r="K1882" s="108" t="inlineStr">
        <is>
          <t>Union Council Hospital, Ambagh, Konabari, Gazipur.</t>
        </is>
      </c>
      <c r="L1882" s="108" t="inlineStr">
        <is>
          <t>Union Council Hospital, Ambagh, Konabari, Gazipur.</t>
        </is>
      </c>
      <c r="M1882" s="111" t="n">
        <v>1680350503</v>
      </c>
      <c r="N1882" s="90" t="inlineStr">
        <is>
          <t>rezaul23-145@diu.edu.bd</t>
        </is>
      </c>
    </row>
    <row customHeight="1" ht="12.75" r="1883" s="161">
      <c r="A1883" s="84" t="n"/>
      <c r="B1883" s="85" t="n">
        <v>1887</v>
      </c>
      <c r="C1883" s="106" t="n"/>
      <c r="D1883" s="98" t="inlineStr">
        <is>
          <t>Md. Alamgir</t>
        </is>
      </c>
      <c r="E1883" s="98" t="inlineStr">
        <is>
          <t>103-33-273</t>
        </is>
      </c>
      <c r="F1883" s="49">
        <f>IF((MID(E1883,5,2))="10","ENG",IF((MID(E1883,5,2))="11","BBA",IF((MID(E1883,5,2))="12","MBA(E)",IF((MID(E1883,5,2))="14","MBA",IF((MID(E1883,5,2))="15","CSE",IF((MID(E1883,5,2))="16","CIS",IF((MID(E1883,5,2))="17","MS-MIS",IF((MID(E1883,5,2))="18","B.COM",IF((MID(E1883,5,2))="19","ETE",IF((MID(E1883,5,2))="20","CS",IF((MID(E1883,5,2))="21","MA-ENG(P)",IF((MID(E1883,5,2))="22","MA-ENG(F)",IF((MID(E1883,5,2))="23","TE",IF((MID(E1883,5,2))="24","JMC",IF((MID(E1883,5,2))="25","MS-CSE",IF((MID(E1883,5,2))="26","LLB(H)",IF((MID(E1883,5,2))="27","BRE",IF((MID(E1883,5,2))="28","MSS-JMC",IF((MID(E1883,5,2))="29","PHARMACY",IF((MID(E1883,5,2))="30","ESDM",IF((MID(E1883,5,2))="31","MS-ETE",IF((MID(E1883,5,2))="32","MS-TE",IF((MID(E1883,5,2))="33","EEE",IF((MID(E1883,5,2))="34","NFE",IF((MID(E1883,5,2))="35","SWE",IF((MID(E1883,5,2))="36","LLB(P)",IF((MID(E1883,5,2))="37","LLM(Pre)",IF((MID(E1883,5,2))="38","LLM(F)",IF((MID(E1883,5,2))="39","ICT",IF((MID(E1883,5,2))="40","MTCA",IF((MID(E1883,5,2))="41","MS-PH",IF((MID(E1883,5,2))="42","ARCH",IF((MID(E1883,5,2))="43","THM",IF((MID(E1883,5,2))="44","MS-SWE",IF((MID(E1883,5,2))="45","ENTRE",IF((MID(E1883,5,2))="46","M-PHARM",IF((MID(E1883,5,2))="47","CIVIL-ENG",0)))))))))))))))))))))))))))))))))))))</f>
        <v/>
      </c>
      <c r="G1883" s="90">
        <f>IF((LEFT(E1883,3))="063","Fall-2006",IF((LEFT(E1883,3))="071","Spring-2007",IF((LEFT(E1883,3))="072","Summer-2007",IF((LEFT(E1883,3))="073","Fall-2007",IF((LEFT(E1883,3))="081","Spring-2008",IF((LEFT(E1883,3))="082","Summer-2008",IF((LEFT(E1883,3))="083","Fall-2008",IF((LEFT(E1883,3))="091","Spring-2009",IF((LEFT(E1883,3))="092","Summer-2009",IF((LEFT(E1883,3))="093","Fall-2009",IF((LEFT(E1883,3))="101","Spring-2010",IF((LEFT(E1883,3))="102","Summer-2010",IF((LEFT(E1883,3))="103","Fall-2010",IF((LEFT(E1883,3))="111","Spring-2011",IF((LEFT(E1883,3))="112","Summer-2011",IF((LEFT(E1883,3))="113","Fall-2011",IF((LEFT(E1883,3))="121","Spring-2012",IF((LEFT(E1883,3))="122","Summer-2012",IF((LEFT(E1883,3))="123","Fall-2012",IF((LEFT(E1883,3))="131","Spring-2013",IF((LEFT(E1883,3))="132","Summer-2013",IF((LEFT(E1883,3))="133","Fall-2013",IF((LEFT(E1883,3))="141","Spring-2014",IF((LEFT(E1883,3))="142","Summer-2014",IF((LEFT(E1883,3))="143","Fall-2014",0)))))))))))))))))))))))))</f>
        <v/>
      </c>
      <c r="H1883" s="108" t="inlineStr">
        <is>
          <t>Spring-2015</t>
        </is>
      </c>
      <c r="I1883" s="108" t="inlineStr">
        <is>
          <t>Resource Network Solution (R.N.S)</t>
        </is>
      </c>
      <c r="J1883" s="108" t="inlineStr">
        <is>
          <t>System Engineer</t>
        </is>
      </c>
      <c r="K1883" s="108" t="inlineStr">
        <is>
          <t>House No-17/B-1, (6th Floor), Babor Raod, Mohammadpur, Dhaka-1207.</t>
        </is>
      </c>
      <c r="L1883" s="108" t="inlineStr">
        <is>
          <t>Kashalgaon, Rultea, Thakurgaon.</t>
        </is>
      </c>
      <c r="M1883" s="101" t="n">
        <v>1925989549</v>
      </c>
      <c r="N1883" s="108" t="inlineStr">
        <is>
          <t>alamgiralam69@gmail.com</t>
        </is>
      </c>
    </row>
    <row customHeight="1" ht="12.75" r="1884" s="161">
      <c r="A1884" s="84" t="n"/>
      <c r="B1884" s="85" t="n">
        <v>1888</v>
      </c>
      <c r="C1884" s="106" t="n"/>
      <c r="D1884" s="98" t="inlineStr">
        <is>
          <t>Md Abdullah Al Mamun</t>
        </is>
      </c>
      <c r="E1884" s="98" t="inlineStr">
        <is>
          <t>101-15-885</t>
        </is>
      </c>
      <c r="F1884" s="49">
        <f>IF((MID(E1884,5,2))="10","ENG",IF((MID(E1884,5,2))="11","BBA",IF((MID(E1884,5,2))="12","MBA(E)",IF((MID(E1884,5,2))="14","MBA",IF((MID(E1884,5,2))="15","CSE",IF((MID(E1884,5,2))="16","CIS",IF((MID(E1884,5,2))="17","MS-MIS",IF((MID(E1884,5,2))="18","B.COM",IF((MID(E1884,5,2))="19","ETE",IF((MID(E1884,5,2))="20","CS",IF((MID(E1884,5,2))="21","MA-ENG(P)",IF((MID(E1884,5,2))="22","MA-ENG(F)",IF((MID(E1884,5,2))="23","TE",IF((MID(E1884,5,2))="24","JMC",IF((MID(E1884,5,2))="25","MS-CSE",IF((MID(E1884,5,2))="26","LLB(H)",IF((MID(E1884,5,2))="27","BRE",IF((MID(E1884,5,2))="28","MSS-JMC",IF((MID(E1884,5,2))="29","PHARMACY",IF((MID(E1884,5,2))="30","ESDM",IF((MID(E1884,5,2))="31","MS-ETE",IF((MID(E1884,5,2))="32","MS-TE",IF((MID(E1884,5,2))="33","EEE",IF((MID(E1884,5,2))="34","NFE",IF((MID(E1884,5,2))="35","SWE",IF((MID(E1884,5,2))="36","LLB(P)",IF((MID(E1884,5,2))="37","LLM(Pre)",IF((MID(E1884,5,2))="38","LLM(F)",IF((MID(E1884,5,2))="39","ICT",IF((MID(E1884,5,2))="40","MTCA",IF((MID(E1884,5,2))="41","MS-PH",IF((MID(E1884,5,2))="42","ARCH",IF((MID(E1884,5,2))="43","THM",IF((MID(E1884,5,2))="44","MS-SWE",IF((MID(E1884,5,2))="45","ENTRE",IF((MID(E1884,5,2))="46","M-PHARM",IF((MID(E1884,5,2))="47","CIVIL-ENG",0)))))))))))))))))))))))))))))))))))))</f>
        <v/>
      </c>
      <c r="G1884" s="90">
        <f>IF((LEFT(E1884,3))="063","Fall-2006",IF((LEFT(E1884,3))="071","Spring-2007",IF((LEFT(E1884,3))="072","Summer-2007",IF((LEFT(E1884,3))="073","Fall-2007",IF((LEFT(E1884,3))="081","Spring-2008",IF((LEFT(E1884,3))="082","Summer-2008",IF((LEFT(E1884,3))="083","Fall-2008",IF((LEFT(E1884,3))="091","Spring-2009",IF((LEFT(E1884,3))="092","Summer-2009",IF((LEFT(E1884,3))="093","Fall-2009",IF((LEFT(E1884,3))="101","Spring-2010",IF((LEFT(E1884,3))="102","Summer-2010",IF((LEFT(E1884,3))="103","Fall-2010",IF((LEFT(E1884,3))="111","Spring-2011",IF((LEFT(E1884,3))="112","Summer-2011",IF((LEFT(E1884,3))="113","Fall-2011",IF((LEFT(E1884,3))="121","Spring-2012",IF((LEFT(E1884,3))="122","Summer-2012",IF((LEFT(E1884,3))="123","Fall-2012",IF((LEFT(E1884,3))="131","Spring-2013",IF((LEFT(E1884,3))="132","Summer-2013",IF((LEFT(E1884,3))="133","Fall-2013",IF((LEFT(E1884,3))="141","Spring-2014",IF((LEFT(E1884,3))="142","Summer-2014",IF((LEFT(E1884,3))="143","Fall-2014",0)))))))))))))))))))))))))</f>
        <v/>
      </c>
      <c r="H1884" s="108" t="inlineStr">
        <is>
          <t>Fall-2014</t>
        </is>
      </c>
      <c r="I1884" s="108" t="inlineStr">
        <is>
          <t>IPvision Inc</t>
        </is>
      </c>
      <c r="J1884" s="108" t="inlineStr">
        <is>
          <t>Software Engineer</t>
        </is>
      </c>
      <c r="K1884" s="108" t="inlineStr">
        <is>
          <t>Altaf Hossain, Kalampur Bazar, Dhamrai,Dhaka.</t>
        </is>
      </c>
      <c r="L1884" s="108" t="inlineStr">
        <is>
          <t>-</t>
        </is>
      </c>
      <c r="M1884" s="111" t="n">
        <v>1812133471</v>
      </c>
      <c r="N1884" s="108" t="inlineStr">
        <is>
          <t>tuhinbc@gmail.com</t>
        </is>
      </c>
    </row>
    <row customHeight="1" ht="12.75" r="1885" s="161">
      <c r="A1885" s="84" t="n"/>
      <c r="B1885" s="85" t="n">
        <v>1889</v>
      </c>
      <c r="C1885" s="106" t="n"/>
      <c r="D1885" s="98" t="inlineStr">
        <is>
          <t xml:space="preserve">Md. Elahi Box  </t>
        </is>
      </c>
      <c r="E1885" s="98" t="inlineStr">
        <is>
          <t>121-34-216</t>
        </is>
      </c>
      <c r="F1885" s="49">
        <f>IF((MID(E1885,5,2))="10","ENG",IF((MID(E1885,5,2))="11","BBA",IF((MID(E1885,5,2))="12","MBA(E)",IF((MID(E1885,5,2))="14","MBA",IF((MID(E1885,5,2))="15","CSE",IF((MID(E1885,5,2))="16","CIS",IF((MID(E1885,5,2))="17","MS-MIS",IF((MID(E1885,5,2))="18","B.COM",IF((MID(E1885,5,2))="19","ETE",IF((MID(E1885,5,2))="20","CS",IF((MID(E1885,5,2))="21","MA-ENG(P)",IF((MID(E1885,5,2))="22","MA-ENG(F)",IF((MID(E1885,5,2))="23","TE",IF((MID(E1885,5,2))="24","JMC",IF((MID(E1885,5,2))="25","MS-CSE",IF((MID(E1885,5,2))="26","LLB(H)",IF((MID(E1885,5,2))="27","BRE",IF((MID(E1885,5,2))="28","MSS-JMC",IF((MID(E1885,5,2))="29","PHARMACY",IF((MID(E1885,5,2))="30","ESDM",IF((MID(E1885,5,2))="31","MS-ETE",IF((MID(E1885,5,2))="32","MS-TE",IF((MID(E1885,5,2))="33","EEE",IF((MID(E1885,5,2))="34","NFE",IF((MID(E1885,5,2))="35","SWE",IF((MID(E1885,5,2))="36","LLB(P)",IF((MID(E1885,5,2))="37","LLM(Pre)",IF((MID(E1885,5,2))="38","LLM(F)",IF((MID(E1885,5,2))="39","ICT",IF((MID(E1885,5,2))="40","MTCA",IF((MID(E1885,5,2))="41","MS-PH",IF((MID(E1885,5,2))="42","ARCH",IF((MID(E1885,5,2))="43","THM",IF((MID(E1885,5,2))="44","MS-SWE",IF((MID(E1885,5,2))="45","ENTRE",IF((MID(E1885,5,2))="46","M-PHARM",IF((MID(E1885,5,2))="47","CIVIL-ENG",0)))))))))))))))))))))))))))))))))))))</f>
        <v/>
      </c>
      <c r="G1885" s="90">
        <f>IF((LEFT(E1885,3))="063","Fall-2006",IF((LEFT(E1885,3))="071","Spring-2007",IF((LEFT(E1885,3))="072","Summer-2007",IF((LEFT(E1885,3))="073","Fall-2007",IF((LEFT(E1885,3))="081","Spring-2008",IF((LEFT(E1885,3))="082","Summer-2008",IF((LEFT(E1885,3))="083","Fall-2008",IF((LEFT(E1885,3))="091","Spring-2009",IF((LEFT(E1885,3))="092","Summer-2009",IF((LEFT(E1885,3))="093","Fall-2009",IF((LEFT(E1885,3))="101","Spring-2010",IF((LEFT(E1885,3))="102","Summer-2010",IF((LEFT(E1885,3))="103","Fall-2010",IF((LEFT(E1885,3))="111","Spring-2011",IF((LEFT(E1885,3))="112","Summer-2011",IF((LEFT(E1885,3))="113","Fall-2011",IF((LEFT(E1885,3))="121","Spring-2012",IF((LEFT(E1885,3))="122","Summer-2012",IF((LEFT(E1885,3))="123","Fall-2012",IF((LEFT(E1885,3))="131","Spring-2013",IF((LEFT(E1885,3))="132","Summer-2013",IF((LEFT(E1885,3))="133","Fall-2013",IF((LEFT(E1885,3))="141","Spring-2014",IF((LEFT(E1885,3))="142","Summer-2014",IF((LEFT(E1885,3))="143","Fall-2014",0)))))))))))))))))))))))))</f>
        <v/>
      </c>
      <c r="H1885" s="108" t="inlineStr">
        <is>
          <t>Fall-2015</t>
        </is>
      </c>
      <c r="I1885" s="108" t="inlineStr">
        <is>
          <t>Olympic Industry Limited</t>
        </is>
      </c>
      <c r="J1885" s="108" t="inlineStr">
        <is>
          <t>Production Officer</t>
        </is>
      </c>
      <c r="K1885" s="108" t="inlineStr">
        <is>
          <t>223, Tejkonipara, Tejgaon,Dhaka.</t>
        </is>
      </c>
      <c r="L1885" s="108" t="inlineStr">
        <is>
          <t>Vill-Shibrampur, Post-Utter Gar, Thana-Mohadibpur, Dist-Naogaon.</t>
        </is>
      </c>
      <c r="M1885" s="111" t="n">
        <v>1729970121</v>
      </c>
      <c r="N1885" s="108" t="inlineStr">
        <is>
          <t>tufiquealahi@gmail.com</t>
        </is>
      </c>
    </row>
    <row customHeight="1" ht="12.75" r="1886" s="161">
      <c r="A1886" s="84" t="n"/>
      <c r="B1886" s="85" t="n">
        <v>1890</v>
      </c>
      <c r="C1886" s="106" t="n"/>
      <c r="D1886" s="98" t="inlineStr">
        <is>
          <t xml:space="preserve">Shaheen Alam  </t>
        </is>
      </c>
      <c r="E1886" s="98" t="inlineStr">
        <is>
          <t>122-34-223</t>
        </is>
      </c>
      <c r="F1886" s="49">
        <f>IF((MID(E1886,5,2))="10","ENG",IF((MID(E1886,5,2))="11","BBA",IF((MID(E1886,5,2))="12","MBA(E)",IF((MID(E1886,5,2))="14","MBA",IF((MID(E1886,5,2))="15","CSE",IF((MID(E1886,5,2))="16","CIS",IF((MID(E1886,5,2))="17","MS-MIS",IF((MID(E1886,5,2))="18","B.COM",IF((MID(E1886,5,2))="19","ETE",IF((MID(E1886,5,2))="20","CS",IF((MID(E1886,5,2))="21","MA-ENG(P)",IF((MID(E1886,5,2))="22","MA-ENG(F)",IF((MID(E1886,5,2))="23","TE",IF((MID(E1886,5,2))="24","JMC",IF((MID(E1886,5,2))="25","MS-CSE",IF((MID(E1886,5,2))="26","LLB(H)",IF((MID(E1886,5,2))="27","BRE",IF((MID(E1886,5,2))="28","MSS-JMC",IF((MID(E1886,5,2))="29","PHARMACY",IF((MID(E1886,5,2))="30","ESDM",IF((MID(E1886,5,2))="31","MS-ETE",IF((MID(E1886,5,2))="32","MS-TE",IF((MID(E1886,5,2))="33","EEE",IF((MID(E1886,5,2))="34","NFE",IF((MID(E1886,5,2))="35","SWE",IF((MID(E1886,5,2))="36","LLB(P)",IF((MID(E1886,5,2))="37","LLM(Pre)",IF((MID(E1886,5,2))="38","LLM(F)",IF((MID(E1886,5,2))="39","ICT",IF((MID(E1886,5,2))="40","MTCA",IF((MID(E1886,5,2))="41","MS-PH",IF((MID(E1886,5,2))="42","ARCH",IF((MID(E1886,5,2))="43","THM",IF((MID(E1886,5,2))="44","MS-SWE",IF((MID(E1886,5,2))="45","ENTRE",IF((MID(E1886,5,2))="46","M-PHARM",IF((MID(E1886,5,2))="47","CIVIL-ENG",0)))))))))))))))))))))))))))))))))))))</f>
        <v/>
      </c>
      <c r="G1886" s="90">
        <f>IF((LEFT(E1886,3))="063","Fall-2006",IF((LEFT(E1886,3))="071","Spring-2007",IF((LEFT(E1886,3))="072","Summer-2007",IF((LEFT(E1886,3))="073","Fall-2007",IF((LEFT(E1886,3))="081","Spring-2008",IF((LEFT(E1886,3))="082","Summer-2008",IF((LEFT(E1886,3))="083","Fall-2008",IF((LEFT(E1886,3))="091","Spring-2009",IF((LEFT(E1886,3))="092","Summer-2009",IF((LEFT(E1886,3))="093","Fall-2009",IF((LEFT(E1886,3))="101","Spring-2010",IF((LEFT(E1886,3))="102","Summer-2010",IF((LEFT(E1886,3))="103","Fall-2010",IF((LEFT(E1886,3))="111","Spring-2011",IF((LEFT(E1886,3))="112","Summer-2011",IF((LEFT(E1886,3))="113","Fall-2011",IF((LEFT(E1886,3))="121","Spring-2012",IF((LEFT(E1886,3))="122","Summer-2012",IF((LEFT(E1886,3))="123","Fall-2012",IF((LEFT(E1886,3))="131","Spring-2013",IF((LEFT(E1886,3))="132","Summer-2013",IF((LEFT(E1886,3))="133","Fall-2013",IF((LEFT(E1886,3))="141","Spring-2014",IF((LEFT(E1886,3))="142","Summer-2014",IF((LEFT(E1886,3))="143","Fall-2014",0)))))))))))))))))))))))))</f>
        <v/>
      </c>
      <c r="H1886" s="108" t="inlineStr">
        <is>
          <t>Fall-2015</t>
        </is>
      </c>
      <c r="I1886" s="108" t="inlineStr">
        <is>
          <t>Olympic Industry Limited</t>
        </is>
      </c>
      <c r="J1886" s="108" t="inlineStr">
        <is>
          <t>Production Officer</t>
        </is>
      </c>
      <c r="K1886" s="108" t="inlineStr">
        <is>
          <t>-</t>
        </is>
      </c>
      <c r="L1886" s="108" t="inlineStr">
        <is>
          <t>Vill-Ichakhali, Post-Khalia, Thana- Gopalgonj, Dist- Gopalgonj.</t>
        </is>
      </c>
      <c r="M1886" s="111" t="n">
        <v>1921187256</v>
      </c>
      <c r="N1886" s="108" t="inlineStr">
        <is>
          <t>shaheen2510@yahoo.com</t>
        </is>
      </c>
    </row>
    <row customHeight="1" ht="12.75" r="1887" s="161">
      <c r="A1887" s="84" t="n"/>
      <c r="B1887" s="85" t="n">
        <v>1891</v>
      </c>
      <c r="C1887" s="106" t="n"/>
      <c r="D1887" s="98" t="inlineStr">
        <is>
          <t xml:space="preserve">Md. Monir hossain  </t>
        </is>
      </c>
      <c r="E1887" s="98" t="inlineStr">
        <is>
          <t>122-34-231</t>
        </is>
      </c>
      <c r="F1887" s="49">
        <f>IF((MID(E1887,5,2))="10","ENG",IF((MID(E1887,5,2))="11","BBA",IF((MID(E1887,5,2))="12","MBA(E)",IF((MID(E1887,5,2))="14","MBA",IF((MID(E1887,5,2))="15","CSE",IF((MID(E1887,5,2))="16","CIS",IF((MID(E1887,5,2))="17","MS-MIS",IF((MID(E1887,5,2))="18","B.COM",IF((MID(E1887,5,2))="19","ETE",IF((MID(E1887,5,2))="20","CS",IF((MID(E1887,5,2))="21","MA-ENG(P)",IF((MID(E1887,5,2))="22","MA-ENG(F)",IF((MID(E1887,5,2))="23","TE",IF((MID(E1887,5,2))="24","JMC",IF((MID(E1887,5,2))="25","MS-CSE",IF((MID(E1887,5,2))="26","LLB(H)",IF((MID(E1887,5,2))="27","BRE",IF((MID(E1887,5,2))="28","MSS-JMC",IF((MID(E1887,5,2))="29","PHARMACY",IF((MID(E1887,5,2))="30","ESDM",IF((MID(E1887,5,2))="31","MS-ETE",IF((MID(E1887,5,2))="32","MS-TE",IF((MID(E1887,5,2))="33","EEE",IF((MID(E1887,5,2))="34","NFE",IF((MID(E1887,5,2))="35","SWE",IF((MID(E1887,5,2))="36","LLB(P)",IF((MID(E1887,5,2))="37","LLM(Pre)",IF((MID(E1887,5,2))="38","LLM(F)",IF((MID(E1887,5,2))="39","ICT",IF((MID(E1887,5,2))="40","MTCA",IF((MID(E1887,5,2))="41","MS-PH",IF((MID(E1887,5,2))="42","ARCH",IF((MID(E1887,5,2))="43","THM",IF((MID(E1887,5,2))="44","MS-SWE",IF((MID(E1887,5,2))="45","ENTRE",IF((MID(E1887,5,2))="46","M-PHARM",IF((MID(E1887,5,2))="47","CIVIL-ENG",0)))))))))))))))))))))))))))))))))))))</f>
        <v/>
      </c>
      <c r="G1887" s="90">
        <f>IF((LEFT(E1887,3))="063","Fall-2006",IF((LEFT(E1887,3))="071","Spring-2007",IF((LEFT(E1887,3))="072","Summer-2007",IF((LEFT(E1887,3))="073","Fall-2007",IF((LEFT(E1887,3))="081","Spring-2008",IF((LEFT(E1887,3))="082","Summer-2008",IF((LEFT(E1887,3))="083","Fall-2008",IF((LEFT(E1887,3))="091","Spring-2009",IF((LEFT(E1887,3))="092","Summer-2009",IF((LEFT(E1887,3))="093","Fall-2009",IF((LEFT(E1887,3))="101","Spring-2010",IF((LEFT(E1887,3))="102","Summer-2010",IF((LEFT(E1887,3))="103","Fall-2010",IF((LEFT(E1887,3))="111","Spring-2011",IF((LEFT(E1887,3))="112","Summer-2011",IF((LEFT(E1887,3))="113","Fall-2011",IF((LEFT(E1887,3))="121","Spring-2012",IF((LEFT(E1887,3))="122","Summer-2012",IF((LEFT(E1887,3))="123","Fall-2012",IF((LEFT(E1887,3))="131","Spring-2013",IF((LEFT(E1887,3))="132","Summer-2013",IF((LEFT(E1887,3))="133","Fall-2013",IF((LEFT(E1887,3))="141","Spring-2014",IF((LEFT(E1887,3))="142","Summer-2014",IF((LEFT(E1887,3))="143","Fall-2014",0)))))))))))))))))))))))))</f>
        <v/>
      </c>
      <c r="H1887" s="108" t="inlineStr">
        <is>
          <t>Fall-2015</t>
        </is>
      </c>
      <c r="I1887" s="108" t="inlineStr">
        <is>
          <t>Olympic Industry Limited</t>
        </is>
      </c>
      <c r="J1887" s="108" t="inlineStr">
        <is>
          <t>Production Officer</t>
        </is>
      </c>
      <c r="K1887" s="108" t="inlineStr">
        <is>
          <t>-</t>
        </is>
      </c>
      <c r="L1887" s="108" t="inlineStr">
        <is>
          <t>Vill-Wasekpur, Post-Wasekpur, Thana-Sonaimuri, Dist-Noakhali.</t>
        </is>
      </c>
      <c r="M1887" s="111" t="n">
        <v>1688493431</v>
      </c>
      <c r="N1887" s="108" t="inlineStr">
        <is>
          <t>-</t>
        </is>
      </c>
    </row>
    <row customHeight="1" ht="12.75" r="1888" s="161">
      <c r="A1888" s="84" t="n"/>
      <c r="B1888" s="85" t="n">
        <v>1892</v>
      </c>
      <c r="C1888" s="106" t="n"/>
      <c r="D1888" s="98" t="inlineStr">
        <is>
          <t>Md. Faisal Niaz</t>
        </is>
      </c>
      <c r="E1888" s="98" t="inlineStr">
        <is>
          <t>103-15-1109</t>
        </is>
      </c>
      <c r="F1888" s="49">
        <f>IF((MID(E1888,5,2))="10","ENG",IF((MID(E1888,5,2))="11","BBA",IF((MID(E1888,5,2))="12","MBA(E)",IF((MID(E1888,5,2))="14","MBA",IF((MID(E1888,5,2))="15","CSE",IF((MID(E1888,5,2))="16","CIS",IF((MID(E1888,5,2))="17","MS-MIS",IF((MID(E1888,5,2))="18","B.COM",IF((MID(E1888,5,2))="19","ETE",IF((MID(E1888,5,2))="20","CS",IF((MID(E1888,5,2))="21","MA-ENG(P)",IF((MID(E1888,5,2))="22","MA-ENG(F)",IF((MID(E1888,5,2))="23","TE",IF((MID(E1888,5,2))="24","JMC",IF((MID(E1888,5,2))="25","MS-CSE",IF((MID(E1888,5,2))="26","LLB(H)",IF((MID(E1888,5,2))="27","BRE",IF((MID(E1888,5,2))="28","MSS-JMC",IF((MID(E1888,5,2))="29","PHARMACY",IF((MID(E1888,5,2))="30","ESDM",IF((MID(E1888,5,2))="31","MS-ETE",IF((MID(E1888,5,2))="32","MS-TE",IF((MID(E1888,5,2))="33","EEE",IF((MID(E1888,5,2))="34","NFE",IF((MID(E1888,5,2))="35","SWE",IF((MID(E1888,5,2))="36","LLB(P)",IF((MID(E1888,5,2))="37","LLM(Pre)",IF((MID(E1888,5,2))="38","LLM(F)",IF((MID(E1888,5,2))="39","ICT",IF((MID(E1888,5,2))="40","MTCA",IF((MID(E1888,5,2))="41","MS-PH",IF((MID(E1888,5,2))="42","ARCH",IF((MID(E1888,5,2))="43","THM",IF((MID(E1888,5,2))="44","MS-SWE",IF((MID(E1888,5,2))="45","ENTRE",IF((MID(E1888,5,2))="46","M-PHARM",IF((MID(E1888,5,2))="47","CIVIL-ENG",0)))))))))))))))))))))))))))))))))))))</f>
        <v/>
      </c>
      <c r="G1888" s="90">
        <f>IF((LEFT(E1888,3))="063","Fall-2006",IF((LEFT(E1888,3))="071","Spring-2007",IF((LEFT(E1888,3))="072","Summer-2007",IF((LEFT(E1888,3))="073","Fall-2007",IF((LEFT(E1888,3))="081","Spring-2008",IF((LEFT(E1888,3))="082","Summer-2008",IF((LEFT(E1888,3))="083","Fall-2008",IF((LEFT(E1888,3))="091","Spring-2009",IF((LEFT(E1888,3))="092","Summer-2009",IF((LEFT(E1888,3))="093","Fall-2009",IF((LEFT(E1888,3))="101","Spring-2010",IF((LEFT(E1888,3))="102","Summer-2010",IF((LEFT(E1888,3))="103","Fall-2010",IF((LEFT(E1888,3))="111","Spring-2011",IF((LEFT(E1888,3))="112","Summer-2011",IF((LEFT(E1888,3))="113","Fall-2011",IF((LEFT(E1888,3))="121","Spring-2012",IF((LEFT(E1888,3))="122","Summer-2012",IF((LEFT(E1888,3))="123","Fall-2012",IF((LEFT(E1888,3))="131","Spring-2013",IF((LEFT(E1888,3))="132","Summer-2013",IF((LEFT(E1888,3))="133","Fall-2013",IF((LEFT(E1888,3))="141","Spring-2014",IF((LEFT(E1888,3))="142","Summer-2014",IF((LEFT(E1888,3))="143","Fall-2014",0)))))))))))))))))))))))))</f>
        <v/>
      </c>
      <c r="H1888" s="108" t="inlineStr">
        <is>
          <t>Spring-2014</t>
        </is>
      </c>
      <c r="I1888" s="108" t="inlineStr">
        <is>
          <t>-</t>
        </is>
      </c>
      <c r="J1888" s="108" t="inlineStr">
        <is>
          <t>-</t>
        </is>
      </c>
      <c r="K1888" s="108" t="inlineStr">
        <is>
          <t>-</t>
        </is>
      </c>
      <c r="L1888" s="108" t="inlineStr">
        <is>
          <t>186/9-A, Tejkunipara, Faramgate, Dhaka-1215</t>
        </is>
      </c>
      <c r="M1888" s="101" t="n">
        <v>1834813488</v>
      </c>
      <c r="N1888" s="103" t="inlineStr">
        <is>
          <t>miazfaisal@yahoo.com</t>
        </is>
      </c>
    </row>
    <row customHeight="1" ht="12.75" r="1889" s="161">
      <c r="A1889" s="84" t="n"/>
      <c r="B1889" s="85" t="n">
        <v>1893</v>
      </c>
      <c r="C1889" s="106" t="n"/>
      <c r="D1889" s="98" t="inlineStr">
        <is>
          <t xml:space="preserve">Tonaya Tasmim  </t>
        </is>
      </c>
      <c r="E1889" s="98" t="inlineStr">
        <is>
          <t>102-11-1533</t>
        </is>
      </c>
      <c r="F1889" s="49">
        <f>IF((MID(E1889,5,2))="10","ENG",IF((MID(E1889,5,2))="11","BBA",IF((MID(E1889,5,2))="12","MBA(E)",IF((MID(E1889,5,2))="14","MBA",IF((MID(E1889,5,2))="15","CSE",IF((MID(E1889,5,2))="16","CIS",IF((MID(E1889,5,2))="17","MS-MIS",IF((MID(E1889,5,2))="18","B.COM",IF((MID(E1889,5,2))="19","ETE",IF((MID(E1889,5,2))="20","CS",IF((MID(E1889,5,2))="21","MA-ENG(P)",IF((MID(E1889,5,2))="22","MA-ENG(F)",IF((MID(E1889,5,2))="23","TE",IF((MID(E1889,5,2))="24","JMC",IF((MID(E1889,5,2))="25","MS-CSE",IF((MID(E1889,5,2))="26","LLB(H)",IF((MID(E1889,5,2))="27","BRE",IF((MID(E1889,5,2))="28","MSS-JMC",IF((MID(E1889,5,2))="29","PHARMACY",IF((MID(E1889,5,2))="30","ESDM",IF((MID(E1889,5,2))="31","MS-ETE",IF((MID(E1889,5,2))="32","MS-TE",IF((MID(E1889,5,2))="33","EEE",IF((MID(E1889,5,2))="34","NFE",IF((MID(E1889,5,2))="35","SWE",IF((MID(E1889,5,2))="36","LLB(P)",IF((MID(E1889,5,2))="37","LLM(Pre)",IF((MID(E1889,5,2))="38","LLM(F)",IF((MID(E1889,5,2))="39","ICT",IF((MID(E1889,5,2))="40","MTCA",IF((MID(E1889,5,2))="41","MS-PH",IF((MID(E1889,5,2))="42","ARCH",IF((MID(E1889,5,2))="43","THM",IF((MID(E1889,5,2))="44","MS-SWE",IF((MID(E1889,5,2))="45","ENTRE",IF((MID(E1889,5,2))="46","M-PHARM",IF((MID(E1889,5,2))="47","CIVIL-ENG",0)))))))))))))))))))))))))))))))))))))</f>
        <v/>
      </c>
      <c r="G1889" s="90">
        <f>IF((LEFT(E1889,3))="063","Fall-2006",IF((LEFT(E1889,3))="071","Spring-2007",IF((LEFT(E1889,3))="072","Summer-2007",IF((LEFT(E1889,3))="073","Fall-2007",IF((LEFT(E1889,3))="081","Spring-2008",IF((LEFT(E1889,3))="082","Summer-2008",IF((LEFT(E1889,3))="083","Fall-2008",IF((LEFT(E1889,3))="091","Spring-2009",IF((LEFT(E1889,3))="092","Summer-2009",IF((LEFT(E1889,3))="093","Fall-2009",IF((LEFT(E1889,3))="101","Spring-2010",IF((LEFT(E1889,3))="102","Summer-2010",IF((LEFT(E1889,3))="103","Fall-2010",IF((LEFT(E1889,3))="111","Spring-2011",IF((LEFT(E1889,3))="112","Summer-2011",IF((LEFT(E1889,3))="113","Fall-2011",IF((LEFT(E1889,3))="121","Spring-2012",IF((LEFT(E1889,3))="122","Summer-2012",IF((LEFT(E1889,3))="123","Fall-2012",IF((LEFT(E1889,3))="131","Spring-2013",IF((LEFT(E1889,3))="132","Summer-2013",IF((LEFT(E1889,3))="133","Fall-2013",IF((LEFT(E1889,3))="141","Spring-2014",IF((LEFT(E1889,3))="142","Summer-2014",IF((LEFT(E1889,3))="143","Fall-2014",0)))))))))))))))))))))))))</f>
        <v/>
      </c>
      <c r="H1889" s="108" t="inlineStr">
        <is>
          <t>Fall-2013</t>
        </is>
      </c>
      <c r="I1889" s="108" t="inlineStr">
        <is>
          <t>-</t>
        </is>
      </c>
      <c r="J1889" s="108" t="inlineStr">
        <is>
          <t>-</t>
        </is>
      </c>
      <c r="K1889" s="108" t="inlineStr">
        <is>
          <t>Vill-Santahar, Post-Santahar, Thana-Adamdighi, Dist-Bogra.</t>
        </is>
      </c>
      <c r="L1889" s="108" t="inlineStr">
        <is>
          <t>Vill-Santahar, Post-Santahar, Thana-Adamdighi, Dist-Bogra.</t>
        </is>
      </c>
      <c r="M1889" s="111" t="n">
        <v>1685926296</v>
      </c>
      <c r="N1889" s="108" t="inlineStr">
        <is>
          <t>Aquarumon@gmail.com</t>
        </is>
      </c>
    </row>
    <row customHeight="1" ht="12.75" r="1890" s="161">
      <c r="A1890" s="84" t="n"/>
      <c r="B1890" s="85" t="n">
        <v>1894</v>
      </c>
      <c r="C1890" s="106" t="n"/>
      <c r="D1890" s="98" t="inlineStr">
        <is>
          <t xml:space="preserve">Bhakta Gopal  </t>
        </is>
      </c>
      <c r="E1890" s="98" t="inlineStr">
        <is>
          <t>132-34-285</t>
        </is>
      </c>
      <c r="F1890" s="49">
        <f>IF((MID(E1890,5,2))="10","ENG",IF((MID(E1890,5,2))="11","BBA",IF((MID(E1890,5,2))="12","MBA(E)",IF((MID(E1890,5,2))="14","MBA",IF((MID(E1890,5,2))="15","CSE",IF((MID(E1890,5,2))="16","CIS",IF((MID(E1890,5,2))="17","MS-MIS",IF((MID(E1890,5,2))="18","B.COM",IF((MID(E1890,5,2))="19","ETE",IF((MID(E1890,5,2))="20","CS",IF((MID(E1890,5,2))="21","MA-ENG(P)",IF((MID(E1890,5,2))="22","MA-ENG(F)",IF((MID(E1890,5,2))="23","TE",IF((MID(E1890,5,2))="24","JMC",IF((MID(E1890,5,2))="25","MS-CSE",IF((MID(E1890,5,2))="26","LLB(H)",IF((MID(E1890,5,2))="27","BRE",IF((MID(E1890,5,2))="28","MSS-JMC",IF((MID(E1890,5,2))="29","PHARMACY",IF((MID(E1890,5,2))="30","ESDM",IF((MID(E1890,5,2))="31","MS-ETE",IF((MID(E1890,5,2))="32","MS-TE",IF((MID(E1890,5,2))="33","EEE",IF((MID(E1890,5,2))="34","NFE",IF((MID(E1890,5,2))="35","SWE",IF((MID(E1890,5,2))="36","LLB(P)",IF((MID(E1890,5,2))="37","LLM(Pre)",IF((MID(E1890,5,2))="38","LLM(F)",IF((MID(E1890,5,2))="39","ICT",IF((MID(E1890,5,2))="40","MTCA",IF((MID(E1890,5,2))="41","MS-PH",IF((MID(E1890,5,2))="42","ARCH",IF((MID(E1890,5,2))="43","THM",IF((MID(E1890,5,2))="44","MS-SWE",IF((MID(E1890,5,2))="45","ENTRE",IF((MID(E1890,5,2))="46","M-PHARM",IF((MID(E1890,5,2))="47","CIVIL-ENG",0)))))))))))))))))))))))))))))))))))))</f>
        <v/>
      </c>
      <c r="G1890" s="90">
        <f>IF((LEFT(E1890,3))="063","Fall-2006",IF((LEFT(E1890,3))="071","Spring-2007",IF((LEFT(E1890,3))="072","Summer-2007",IF((LEFT(E1890,3))="073","Fall-2007",IF((LEFT(E1890,3))="081","Spring-2008",IF((LEFT(E1890,3))="082","Summer-2008",IF((LEFT(E1890,3))="083","Fall-2008",IF((LEFT(E1890,3))="091","Spring-2009",IF((LEFT(E1890,3))="092","Summer-2009",IF((LEFT(E1890,3))="093","Fall-2009",IF((LEFT(E1890,3))="101","Spring-2010",IF((LEFT(E1890,3))="102","Summer-2010",IF((LEFT(E1890,3))="103","Fall-2010",IF((LEFT(E1890,3))="111","Spring-2011",IF((LEFT(E1890,3))="112","Summer-2011",IF((LEFT(E1890,3))="113","Fall-2011",IF((LEFT(E1890,3))="121","Spring-2012",IF((LEFT(E1890,3))="122","Summer-2012",IF((LEFT(E1890,3))="123","Fall-2012",IF((LEFT(E1890,3))="131","Spring-2013",IF((LEFT(E1890,3))="132","Summer-2013",IF((LEFT(E1890,3))="133","Fall-2013",IF((LEFT(E1890,3))="141","Spring-2014",IF((LEFT(E1890,3))="142","Summer-2014",IF((LEFT(E1890,3))="143","Fall-2014",0)))))))))))))))))))))))))</f>
        <v/>
      </c>
      <c r="H1890" s="108" t="inlineStr">
        <is>
          <t>Fall-2015</t>
        </is>
      </c>
      <c r="I1890" s="108" t="inlineStr">
        <is>
          <t>-</t>
        </is>
      </c>
      <c r="J1890" s="108" t="inlineStr">
        <is>
          <t>-</t>
        </is>
      </c>
      <c r="K1890" s="108" t="inlineStr">
        <is>
          <t>69/A, Road No-03, Mohamadi Housing Ltd, Mohammadpur, Dhaka-1207</t>
        </is>
      </c>
      <c r="L1890" s="108" t="inlineStr">
        <is>
          <t>House No-701/1, Dopa Para, Parnaogaon, Naogaon.</t>
        </is>
      </c>
      <c r="M1890" s="111" t="n">
        <v>1729752707</v>
      </c>
      <c r="N1890" s="108" t="inlineStr">
        <is>
          <t>bhakta123@diu.edu.bd</t>
        </is>
      </c>
    </row>
    <row customHeight="1" ht="12.75" r="1891" s="161">
      <c r="A1891" s="84" t="n"/>
      <c r="B1891" s="85" t="n">
        <v>1895</v>
      </c>
      <c r="C1891" s="106" t="n"/>
      <c r="D1891" s="98" t="inlineStr">
        <is>
          <t>Md. Rubel Parbez</t>
        </is>
      </c>
      <c r="E1891" s="112" t="inlineStr">
        <is>
          <t>112-33-686</t>
        </is>
      </c>
      <c r="F1891" s="49">
        <f>IF((MID(E1891,5,2))="10","ENG",IF((MID(E1891,5,2))="11","BBA",IF((MID(E1891,5,2))="12","MBA(E)",IF((MID(E1891,5,2))="14","MBA",IF((MID(E1891,5,2))="15","CSE",IF((MID(E1891,5,2))="16","CIS",IF((MID(E1891,5,2))="17","MS-MIS",IF((MID(E1891,5,2))="18","B.COM",IF((MID(E1891,5,2))="19","ETE",IF((MID(E1891,5,2))="20","CS",IF((MID(E1891,5,2))="21","MA-ENG(P)",IF((MID(E1891,5,2))="22","MA-ENG(F)",IF((MID(E1891,5,2))="23","TE",IF((MID(E1891,5,2))="24","JMC",IF((MID(E1891,5,2))="25","MS-CSE",IF((MID(E1891,5,2))="26","LLB(H)",IF((MID(E1891,5,2))="27","BRE",IF((MID(E1891,5,2))="28","MSS-JMC",IF((MID(E1891,5,2))="29","PHARMACY",IF((MID(E1891,5,2))="30","ESDM",IF((MID(E1891,5,2))="31","MS-ETE",IF((MID(E1891,5,2))="32","MS-TE",IF((MID(E1891,5,2))="33","EEE",IF((MID(E1891,5,2))="34","NFE",IF((MID(E1891,5,2))="35","SWE",IF((MID(E1891,5,2))="36","LLB(P)",IF((MID(E1891,5,2))="37","LLM(Pre)",IF((MID(E1891,5,2))="38","LLM(F)",IF((MID(E1891,5,2))="39","ICT",IF((MID(E1891,5,2))="40","MTCA",IF((MID(E1891,5,2))="41","MS-PH",IF((MID(E1891,5,2))="42","ARCH",IF((MID(E1891,5,2))="43","THM",IF((MID(E1891,5,2))="44","MS-SWE",IF((MID(E1891,5,2))="45","ENTRE",IF((MID(E1891,5,2))="46","M-PHARM",IF((MID(E1891,5,2))="47","CIVIL-ENG",0)))))))))))))))))))))))))))))))))))))</f>
        <v/>
      </c>
      <c r="G1891" s="90">
        <f>IF((LEFT(E1891,3))="063","Fall-2006",IF((LEFT(E1891,3))="071","Spring-2007",IF((LEFT(E1891,3))="072","Summer-2007",IF((LEFT(E1891,3))="073","Fall-2007",IF((LEFT(E1891,3))="081","Spring-2008",IF((LEFT(E1891,3))="082","Summer-2008",IF((LEFT(E1891,3))="083","Fall-2008",IF((LEFT(E1891,3))="091","Spring-2009",IF((LEFT(E1891,3))="092","Summer-2009",IF((LEFT(E1891,3))="093","Fall-2009",IF((LEFT(E1891,3))="101","Spring-2010",IF((LEFT(E1891,3))="102","Summer-2010",IF((LEFT(E1891,3))="103","Fall-2010",IF((LEFT(E1891,3))="111","Spring-2011",IF((LEFT(E1891,3))="112","Summer-2011",IF((LEFT(E1891,3))="113","Fall-2011",IF((LEFT(E1891,3))="121","Spring-2012",IF((LEFT(E1891,3))="122","Summer-2012",IF((LEFT(E1891,3))="123","Fall-2012",IF((LEFT(E1891,3))="131","Spring-2013",IF((LEFT(E1891,3))="132","Summer-2013",IF((LEFT(E1891,3))="133","Fall-2013",IF((LEFT(E1891,3))="141","Spring-2014",IF((LEFT(E1891,3))="142","Summer-2014",IF((LEFT(E1891,3))="143","Fall-2014",0)))))))))))))))))))))))))</f>
        <v/>
      </c>
      <c r="H1891" s="108" t="inlineStr">
        <is>
          <t>Spring-2015</t>
        </is>
      </c>
      <c r="I1891" s="108" t="inlineStr">
        <is>
          <t>Cosmo group</t>
        </is>
      </c>
      <c r="J1891" s="108" t="inlineStr">
        <is>
          <t>System Engineer</t>
        </is>
      </c>
      <c r="K1891" s="108" t="inlineStr">
        <is>
          <t>-</t>
        </is>
      </c>
      <c r="L1891" s="108" t="inlineStr">
        <is>
          <t>Hatulanga bazar, mirjapur, tangail.</t>
        </is>
      </c>
      <c r="M1891" s="111" t="n">
        <v>1915889265</v>
      </c>
      <c r="N1891" s="55" t="inlineStr">
        <is>
          <t>mirzarubel10@gmail.com</t>
        </is>
      </c>
    </row>
    <row customHeight="1" ht="12.75" r="1892" s="161">
      <c r="A1892" s="84" t="n"/>
      <c r="B1892" s="85" t="n">
        <v>1896</v>
      </c>
      <c r="C1892" s="106" t="n"/>
      <c r="D1892" s="98" t="inlineStr">
        <is>
          <t>A.S. M. Arifuzzaman</t>
        </is>
      </c>
      <c r="E1892" s="98" t="inlineStr">
        <is>
          <t>102-15-999</t>
        </is>
      </c>
      <c r="F1892" s="49">
        <f>IF((MID(E1892,5,2))="10","ENG",IF((MID(E1892,5,2))="11","BBA",IF((MID(E1892,5,2))="12","MBA(E)",IF((MID(E1892,5,2))="14","MBA",IF((MID(E1892,5,2))="15","CSE",IF((MID(E1892,5,2))="16","CIS",IF((MID(E1892,5,2))="17","MS-MIS",IF((MID(E1892,5,2))="18","B.COM",IF((MID(E1892,5,2))="19","ETE",IF((MID(E1892,5,2))="20","CS",IF((MID(E1892,5,2))="21","MA-ENG(P)",IF((MID(E1892,5,2))="22","MA-ENG(F)",IF((MID(E1892,5,2))="23","TE",IF((MID(E1892,5,2))="24","JMC",IF((MID(E1892,5,2))="25","MS-CSE",IF((MID(E1892,5,2))="26","LLB(H)",IF((MID(E1892,5,2))="27","BRE",IF((MID(E1892,5,2))="28","MSS-JMC",IF((MID(E1892,5,2))="29","PHARMACY",IF((MID(E1892,5,2))="30","ESDM",IF((MID(E1892,5,2))="31","MS-ETE",IF((MID(E1892,5,2))="32","MS-TE",IF((MID(E1892,5,2))="33","EEE",IF((MID(E1892,5,2))="34","NFE",IF((MID(E1892,5,2))="35","SWE",IF((MID(E1892,5,2))="36","LLB(P)",IF((MID(E1892,5,2))="37","LLM(Pre)",IF((MID(E1892,5,2))="38","LLM(F)",IF((MID(E1892,5,2))="39","ICT",IF((MID(E1892,5,2))="40","MTCA",IF((MID(E1892,5,2))="41","MS-PH",IF((MID(E1892,5,2))="42","ARCH",IF((MID(E1892,5,2))="43","THM",IF((MID(E1892,5,2))="44","MS-SWE",IF((MID(E1892,5,2))="45","ENTRE",IF((MID(E1892,5,2))="46","M-PHARM",IF((MID(E1892,5,2))="47","CIVIL-ENG",0)))))))))))))))))))))))))))))))))))))</f>
        <v/>
      </c>
      <c r="G1892" s="90">
        <f>IF((LEFT(E1892,3))="063","Fall-2006",IF((LEFT(E1892,3))="071","Spring-2007",IF((LEFT(E1892,3))="072","Summer-2007",IF((LEFT(E1892,3))="073","Fall-2007",IF((LEFT(E1892,3))="081","Spring-2008",IF((LEFT(E1892,3))="082","Summer-2008",IF((LEFT(E1892,3))="083","Fall-2008",IF((LEFT(E1892,3))="091","Spring-2009",IF((LEFT(E1892,3))="092","Summer-2009",IF((LEFT(E1892,3))="093","Fall-2009",IF((LEFT(E1892,3))="101","Spring-2010",IF((LEFT(E1892,3))="102","Summer-2010",IF((LEFT(E1892,3))="103","Fall-2010",IF((LEFT(E1892,3))="111","Spring-2011",IF((LEFT(E1892,3))="112","Summer-2011",IF((LEFT(E1892,3))="113","Fall-2011",IF((LEFT(E1892,3))="121","Spring-2012",IF((LEFT(E1892,3))="122","Summer-2012",IF((LEFT(E1892,3))="123","Fall-2012",IF((LEFT(E1892,3))="131","Spring-2013",IF((LEFT(E1892,3))="132","Summer-2013",IF((LEFT(E1892,3))="133","Fall-2013",IF((LEFT(E1892,3))="141","Spring-2014",IF((LEFT(E1892,3))="142","Summer-2014",IF((LEFT(E1892,3))="143","Fall-2014",0)))))))))))))))))))))))))</f>
        <v/>
      </c>
      <c r="H1892" s="108" t="inlineStr">
        <is>
          <t>Summer-2014</t>
        </is>
      </c>
      <c r="I1892" s="108" t="inlineStr">
        <is>
          <t>Daffodil International School</t>
        </is>
      </c>
      <c r="J1892" s="108" t="inlineStr">
        <is>
          <t>It officer Instructon</t>
        </is>
      </c>
      <c r="K1892" s="108" t="inlineStr">
        <is>
          <t>House-3, Road-4, Blocc-A, Plot Area, Mirpur-1, Dhaka-1216</t>
        </is>
      </c>
      <c r="L1892" s="108" t="inlineStr">
        <is>
          <t>Vill-Dighon, P.o-Shakepara, Ps-Katawali, Dis-Dinajpur</t>
        </is>
      </c>
      <c r="M1892" s="111" t="n">
        <v>1738086620</v>
      </c>
      <c r="N1892" s="90" t="inlineStr">
        <is>
          <t>arifuzzaman@diu.edu.bd</t>
        </is>
      </c>
    </row>
    <row customHeight="1" ht="12.75" r="1893" s="161">
      <c r="A1893" s="84" t="n"/>
      <c r="B1893" s="85" t="n">
        <v>1897</v>
      </c>
      <c r="C1893" s="106" t="n"/>
      <c r="D1893" s="98" t="inlineStr">
        <is>
          <t>Marzia Obayed</t>
        </is>
      </c>
      <c r="E1893" s="98" t="inlineStr">
        <is>
          <t>111-23-2443</t>
        </is>
      </c>
      <c r="F1893" s="49">
        <f>IF((MID(E1893,5,2))="10","ENG",IF((MID(E1893,5,2))="11","BBA",IF((MID(E1893,5,2))="12","MBA(E)",IF((MID(E1893,5,2))="14","MBA",IF((MID(E1893,5,2))="15","CSE",IF((MID(E1893,5,2))="16","CIS",IF((MID(E1893,5,2))="17","MS-MIS",IF((MID(E1893,5,2))="18","B.COM",IF((MID(E1893,5,2))="19","ETE",IF((MID(E1893,5,2))="20","CS",IF((MID(E1893,5,2))="21","MA-ENG(P)",IF((MID(E1893,5,2))="22","MA-ENG(F)",IF((MID(E1893,5,2))="23","TE",IF((MID(E1893,5,2))="24","JMC",IF((MID(E1893,5,2))="25","MS-CSE",IF((MID(E1893,5,2))="26","LLB(H)",IF((MID(E1893,5,2))="27","BRE",IF((MID(E1893,5,2))="28","MSS-JMC",IF((MID(E1893,5,2))="29","PHARMACY",IF((MID(E1893,5,2))="30","ESDM",IF((MID(E1893,5,2))="31","MS-ETE",IF((MID(E1893,5,2))="32","MS-TE",IF((MID(E1893,5,2))="33","EEE",IF((MID(E1893,5,2))="34","NFE",IF((MID(E1893,5,2))="35","SWE",IF((MID(E1893,5,2))="36","LLB(P)",IF((MID(E1893,5,2))="37","LLM(Pre)",IF((MID(E1893,5,2))="38","LLM(F)",IF((MID(E1893,5,2))="39","ICT",IF((MID(E1893,5,2))="40","MTCA",IF((MID(E1893,5,2))="41","MS-PH",IF((MID(E1893,5,2))="42","ARCH",IF((MID(E1893,5,2))="43","THM",IF((MID(E1893,5,2))="44","MS-SWE",IF((MID(E1893,5,2))="45","ENTRE",IF((MID(E1893,5,2))="46","M-PHARM",IF((MID(E1893,5,2))="47","CIVIL-ENG",0)))))))))))))))))))))))))))))))))))))</f>
        <v/>
      </c>
      <c r="G1893" s="90">
        <f>IF((LEFT(E1893,3))="063","Fall-2006",IF((LEFT(E1893,3))="071","Spring-2007",IF((LEFT(E1893,3))="072","Summer-2007",IF((LEFT(E1893,3))="073","Fall-2007",IF((LEFT(E1893,3))="081","Spring-2008",IF((LEFT(E1893,3))="082","Summer-2008",IF((LEFT(E1893,3))="083","Fall-2008",IF((LEFT(E1893,3))="091","Spring-2009",IF((LEFT(E1893,3))="092","Summer-2009",IF((LEFT(E1893,3))="093","Fall-2009",IF((LEFT(E1893,3))="101","Spring-2010",IF((LEFT(E1893,3))="102","Summer-2010",IF((LEFT(E1893,3))="103","Fall-2010",IF((LEFT(E1893,3))="111","Spring-2011",IF((LEFT(E1893,3))="112","Summer-2011",IF((LEFT(E1893,3))="113","Fall-2011",IF((LEFT(E1893,3))="121","Spring-2012",IF((LEFT(E1893,3))="122","Summer-2012",IF((LEFT(E1893,3))="123","Fall-2012",IF((LEFT(E1893,3))="131","Spring-2013",IF((LEFT(E1893,3))="132","Summer-2013",IF((LEFT(E1893,3))="133","Fall-2013",IF((LEFT(E1893,3))="141","Spring-2014",IF((LEFT(E1893,3))="142","Summer-2014",IF((LEFT(E1893,3))="143","Fall-2014",0)))))))))))))))))))))))))</f>
        <v/>
      </c>
      <c r="H1893" s="108" t="inlineStr">
        <is>
          <t>Spring-2015</t>
        </is>
      </c>
      <c r="I1893" s="108" t="inlineStr">
        <is>
          <t>Liz fashion Industry ltd, Gazipur</t>
        </is>
      </c>
      <c r="J1893" s="108" t="inlineStr">
        <is>
          <t>-</t>
        </is>
      </c>
      <c r="K1893" s="108" t="inlineStr">
        <is>
          <t>E-112, T&amp;T Colony, Motijheel, Dhaka</t>
        </is>
      </c>
      <c r="L1893" s="108" t="inlineStr">
        <is>
          <t>Vill-Bahadapur, Thana-kasbo. Dis-Brahmanbaria</t>
        </is>
      </c>
      <c r="M1893" s="111" t="n">
        <v>1790549057</v>
      </c>
      <c r="N1893" s="108" t="inlineStr">
        <is>
          <t>marziaobayed1@gmail.com</t>
        </is>
      </c>
    </row>
    <row customHeight="1" ht="12.75" r="1894" s="161">
      <c r="A1894" s="84" t="n"/>
      <c r="B1894" s="85" t="n">
        <v>1898</v>
      </c>
      <c r="C1894" s="106" t="n"/>
      <c r="D1894" s="98" t="inlineStr">
        <is>
          <t>Avijit Saha</t>
        </is>
      </c>
      <c r="E1894" s="98" t="inlineStr">
        <is>
          <t>112-23-2550</t>
        </is>
      </c>
      <c r="F1894" s="49">
        <f>IF((MID(E1894,5,2))="10","ENG",IF((MID(E1894,5,2))="11","BBA",IF((MID(E1894,5,2))="12","MBA(E)",IF((MID(E1894,5,2))="14","MBA",IF((MID(E1894,5,2))="15","CSE",IF((MID(E1894,5,2))="16","CIS",IF((MID(E1894,5,2))="17","MS-MIS",IF((MID(E1894,5,2))="18","B.COM",IF((MID(E1894,5,2))="19","ETE",IF((MID(E1894,5,2))="20","CS",IF((MID(E1894,5,2))="21","MA-ENG(P)",IF((MID(E1894,5,2))="22","MA-ENG(F)",IF((MID(E1894,5,2))="23","TE",IF((MID(E1894,5,2))="24","JMC",IF((MID(E1894,5,2))="25","MS-CSE",IF((MID(E1894,5,2))="26","LLB(H)",IF((MID(E1894,5,2))="27","BRE",IF((MID(E1894,5,2))="28","MSS-JMC",IF((MID(E1894,5,2))="29","PHARMACY",IF((MID(E1894,5,2))="30","ESDM",IF((MID(E1894,5,2))="31","MS-ETE",IF((MID(E1894,5,2))="32","MS-TE",IF((MID(E1894,5,2))="33","EEE",IF((MID(E1894,5,2))="34","NFE",IF((MID(E1894,5,2))="35","SWE",IF((MID(E1894,5,2))="36","LLB(P)",IF((MID(E1894,5,2))="37","LLM(Pre)",IF((MID(E1894,5,2))="38","LLM(F)",IF((MID(E1894,5,2))="39","ICT",IF((MID(E1894,5,2))="40","MTCA",IF((MID(E1894,5,2))="41","MS-PH",IF((MID(E1894,5,2))="42","ARCH",IF((MID(E1894,5,2))="43","THM",IF((MID(E1894,5,2))="44","MS-SWE",IF((MID(E1894,5,2))="45","ENTRE",IF((MID(E1894,5,2))="46","M-PHARM",IF((MID(E1894,5,2))="47","CIVIL-ENG",0)))))))))))))))))))))))))))))))))))))</f>
        <v/>
      </c>
      <c r="G1894" s="90">
        <f>IF((LEFT(E1894,3))="063","Fall-2006",IF((LEFT(E1894,3))="071","Spring-2007",IF((LEFT(E1894,3))="072","Summer-2007",IF((LEFT(E1894,3))="073","Fall-2007",IF((LEFT(E1894,3))="081","Spring-2008",IF((LEFT(E1894,3))="082","Summer-2008",IF((LEFT(E1894,3))="083","Fall-2008",IF((LEFT(E1894,3))="091","Spring-2009",IF((LEFT(E1894,3))="092","Summer-2009",IF((LEFT(E1894,3))="093","Fall-2009",IF((LEFT(E1894,3))="101","Spring-2010",IF((LEFT(E1894,3))="102","Summer-2010",IF((LEFT(E1894,3))="103","Fall-2010",IF((LEFT(E1894,3))="111","Spring-2011",IF((LEFT(E1894,3))="112","Summer-2011",IF((LEFT(E1894,3))="113","Fall-2011",IF((LEFT(E1894,3))="121","Spring-2012",IF((LEFT(E1894,3))="122","Summer-2012",IF((LEFT(E1894,3))="123","Fall-2012",IF((LEFT(E1894,3))="131","Spring-2013",IF((LEFT(E1894,3))="132","Summer-2013",IF((LEFT(E1894,3))="133","Fall-2013",IF((LEFT(E1894,3))="141","Spring-2014",IF((LEFT(E1894,3))="142","Summer-2014",IF((LEFT(E1894,3))="143","Fall-2014",0)))))))))))))))))))))))))</f>
        <v/>
      </c>
      <c r="H1894" s="108" t="inlineStr">
        <is>
          <t>Summer-2015</t>
        </is>
      </c>
      <c r="I1894" s="108" t="inlineStr">
        <is>
          <t>Biki Group, India</t>
        </is>
      </c>
      <c r="J1894" s="108" t="inlineStr">
        <is>
          <t>Junior Executive</t>
        </is>
      </c>
      <c r="K1894" s="108" t="inlineStr">
        <is>
          <t>19/C North Tokarbag, Mirpur-1, Dhaka</t>
        </is>
      </c>
      <c r="L1894" s="108" t="inlineStr">
        <is>
          <t>Word No-09, ratandi, Golachipa pouras hava, Potuakhali</t>
        </is>
      </c>
      <c r="M1894" s="111" t="n">
        <v>1920662734</v>
      </c>
      <c r="N1894" s="108" t="inlineStr">
        <is>
          <t>avijit23-2550@diu.edu.bd</t>
        </is>
      </c>
    </row>
    <row customHeight="1" ht="12.75" r="1895" s="161">
      <c r="A1895" s="84" t="n"/>
      <c r="B1895" s="85" t="n">
        <v>1899</v>
      </c>
      <c r="C1895" s="106" t="n"/>
      <c r="D1895" s="98" t="inlineStr">
        <is>
          <t>Md. Mahfuzur Rahman</t>
        </is>
      </c>
      <c r="E1895" s="98" t="inlineStr">
        <is>
          <t>122-14-771</t>
        </is>
      </c>
      <c r="F1895" s="49">
        <f>IF((MID(E1895,5,2))="10","ENG",IF((MID(E1895,5,2))="11","BBA",IF((MID(E1895,5,2))="12","MBA(E)",IF((MID(E1895,5,2))="14","MBA",IF((MID(E1895,5,2))="15","CSE",IF((MID(E1895,5,2))="16","CIS",IF((MID(E1895,5,2))="17","MS-MIS",IF((MID(E1895,5,2))="18","B.COM",IF((MID(E1895,5,2))="19","ETE",IF((MID(E1895,5,2))="20","CS",IF((MID(E1895,5,2))="21","MA-ENG(P)",IF((MID(E1895,5,2))="22","MA-ENG(F)",IF((MID(E1895,5,2))="23","TE",IF((MID(E1895,5,2))="24","JMC",IF((MID(E1895,5,2))="25","MS-CSE",IF((MID(E1895,5,2))="26","LLB(H)",IF((MID(E1895,5,2))="27","BRE",IF((MID(E1895,5,2))="28","MSS-JMC",IF((MID(E1895,5,2))="29","PHARMACY",IF((MID(E1895,5,2))="30","ESDM",IF((MID(E1895,5,2))="31","MS-ETE",IF((MID(E1895,5,2))="32","MS-TE",IF((MID(E1895,5,2))="33","EEE",IF((MID(E1895,5,2))="34","NFE",IF((MID(E1895,5,2))="35","SWE",IF((MID(E1895,5,2))="36","LLB(P)",IF((MID(E1895,5,2))="37","LLM(Pre)",IF((MID(E1895,5,2))="38","LLM(F)",IF((MID(E1895,5,2))="39","ICT",IF((MID(E1895,5,2))="40","MTCA",IF((MID(E1895,5,2))="41","MS-PH",IF((MID(E1895,5,2))="42","ARCH",IF((MID(E1895,5,2))="43","THM",IF((MID(E1895,5,2))="44","MS-SWE",IF((MID(E1895,5,2))="45","ENTRE",IF((MID(E1895,5,2))="46","M-PHARM",IF((MID(E1895,5,2))="47","CIVIL-ENG",0)))))))))))))))))))))))))))))))))))))</f>
        <v/>
      </c>
      <c r="G1895" s="90">
        <f>IF((LEFT(E1895,3))="063","Fall-2006",IF((LEFT(E1895,3))="071","Spring-2007",IF((LEFT(E1895,3))="072","Summer-2007",IF((LEFT(E1895,3))="073","Fall-2007",IF((LEFT(E1895,3))="081","Spring-2008",IF((LEFT(E1895,3))="082","Summer-2008",IF((LEFT(E1895,3))="083","Fall-2008",IF((LEFT(E1895,3))="091","Spring-2009",IF((LEFT(E1895,3))="092","Summer-2009",IF((LEFT(E1895,3))="093","Fall-2009",IF((LEFT(E1895,3))="101","Spring-2010",IF((LEFT(E1895,3))="102","Summer-2010",IF((LEFT(E1895,3))="103","Fall-2010",IF((LEFT(E1895,3))="111","Spring-2011",IF((LEFT(E1895,3))="112","Summer-2011",IF((LEFT(E1895,3))="113","Fall-2011",IF((LEFT(E1895,3))="121","Spring-2012",IF((LEFT(E1895,3))="122","Summer-2012",IF((LEFT(E1895,3))="123","Fall-2012",IF((LEFT(E1895,3))="131","Spring-2013",IF((LEFT(E1895,3))="132","Summer-2013",IF((LEFT(E1895,3))="133","Fall-2013",IF((LEFT(E1895,3))="141","Spring-2014",IF((LEFT(E1895,3))="142","Summer-2014",IF((LEFT(E1895,3))="143","Fall-2014",0)))))))))))))))))))))))))</f>
        <v/>
      </c>
      <c r="H1895" s="108" t="inlineStr">
        <is>
          <t>Fall-2014</t>
        </is>
      </c>
      <c r="I1895" s="108" t="inlineStr">
        <is>
          <t>Hameem Group</t>
        </is>
      </c>
      <c r="J1895" s="108" t="inlineStr">
        <is>
          <t>Merchandiser</t>
        </is>
      </c>
      <c r="K1895" s="108" t="inlineStr">
        <is>
          <t>Rahman Manzil, 167 Northkuripara, Santinikaton R/A, Tejgaon, Dhaka-1208</t>
        </is>
      </c>
      <c r="L1895" s="108" t="inlineStr">
        <is>
          <t>Vill-Hazra, post-Shaheb Bazar, Thana-Chandpur, Dis-Chandpur</t>
        </is>
      </c>
      <c r="M1895" s="111" t="n">
        <v>1722890733</v>
      </c>
      <c r="N1895" s="55" t="inlineStr">
        <is>
          <t>mahfuz.lucky13@yahoo.com</t>
        </is>
      </c>
    </row>
    <row customHeight="1" ht="12.75" r="1896" s="161">
      <c r="A1896" s="84" t="n"/>
      <c r="B1896" s="85" t="n">
        <v>1900</v>
      </c>
      <c r="C1896" s="106" t="n"/>
      <c r="D1896" s="98" t="inlineStr">
        <is>
          <t xml:space="preserve">Aklima Akter Sima  </t>
        </is>
      </c>
      <c r="E1896" s="98" t="inlineStr">
        <is>
          <t>053-11-949</t>
        </is>
      </c>
      <c r="F1896" s="49">
        <f>IF((MID(E1896,5,2))="10","ENG",IF((MID(E1896,5,2))="11","BBA",IF((MID(E1896,5,2))="12","MBA(E)",IF((MID(E1896,5,2))="14","MBA",IF((MID(E1896,5,2))="15","CSE",IF((MID(E1896,5,2))="16","CIS",IF((MID(E1896,5,2))="17","MS-MIS",IF((MID(E1896,5,2))="18","B.COM",IF((MID(E1896,5,2))="19","ETE",IF((MID(E1896,5,2))="20","CS",IF((MID(E1896,5,2))="21","MA-ENG(P)",IF((MID(E1896,5,2))="22","MA-ENG(F)",IF((MID(E1896,5,2))="23","TE",IF((MID(E1896,5,2))="24","JMC",IF((MID(E1896,5,2))="25","MS-CSE",IF((MID(E1896,5,2))="26","LLB(H)",IF((MID(E1896,5,2))="27","BRE",IF((MID(E1896,5,2))="28","MSS-JMC",IF((MID(E1896,5,2))="29","PHARMACY",IF((MID(E1896,5,2))="30","ESDM",IF((MID(E1896,5,2))="31","MS-ETE",IF((MID(E1896,5,2))="32","MS-TE",IF((MID(E1896,5,2))="33","EEE",IF((MID(E1896,5,2))="34","NFE",IF((MID(E1896,5,2))="35","SWE",IF((MID(E1896,5,2))="36","LLB(P)",IF((MID(E1896,5,2))="37","LLM(Pre)",IF((MID(E1896,5,2))="38","LLM(F)",IF((MID(E1896,5,2))="39","ICT",IF((MID(E1896,5,2))="40","MTCA",IF((MID(E1896,5,2))="41","MS-PH",IF((MID(E1896,5,2))="42","ARCH",IF((MID(E1896,5,2))="43","THM",IF((MID(E1896,5,2))="44","MS-SWE",IF((MID(E1896,5,2))="45","ENTRE",IF((MID(E1896,5,2))="46","M-PHARM",IF((MID(E1896,5,2))="47","CIVIL-ENG",0)))))))))))))))))))))))))))))))))))))</f>
        <v/>
      </c>
      <c r="G1896" s="90">
        <f>IF((LEFT(E1896,3))="063","Fall-2006",IF((LEFT(E1896,3))="071","Spring-2007",IF((LEFT(E1896,3))="072","Summer-2007",IF((LEFT(E1896,3))="073","Fall-2007",IF((LEFT(E1896,3))="081","Spring-2008",IF((LEFT(E1896,3))="082","Summer-2008",IF((LEFT(E1896,3))="083","Fall-2008",IF((LEFT(E1896,3))="091","Spring-2009",IF((LEFT(E1896,3))="092","Summer-2009",IF((LEFT(E1896,3))="093","Fall-2009",IF((LEFT(E1896,3))="101","Spring-2010",IF((LEFT(E1896,3))="102","Summer-2010",IF((LEFT(E1896,3))="103","Fall-2010",IF((LEFT(E1896,3))="111","Spring-2011",IF((LEFT(E1896,3))="112","Summer-2011",IF((LEFT(E1896,3))="113","Fall-2011",IF((LEFT(E1896,3))="121","Spring-2012",IF((LEFT(E1896,3))="122","Summer-2012",IF((LEFT(E1896,3))="123","Fall-2012",IF((LEFT(E1896,3))="131","Spring-2013",IF((LEFT(E1896,3))="132","Summer-2013",IF((LEFT(E1896,3))="133","Fall-2013",IF((LEFT(E1896,3))="141","Spring-2014",IF((LEFT(E1896,3))="142","Summer-2014",IF((LEFT(E1896,3))="143","Fall-2014",0)))))))))))))))))))))))))</f>
        <v/>
      </c>
      <c r="H1896" s="108" t="inlineStr">
        <is>
          <t>Summer-2012</t>
        </is>
      </c>
      <c r="I1896" s="108" t="inlineStr">
        <is>
          <t>-</t>
        </is>
      </c>
      <c r="J1896" s="108" t="inlineStr">
        <is>
          <t>-</t>
        </is>
      </c>
      <c r="K1896" s="108" t="inlineStr">
        <is>
          <t>-</t>
        </is>
      </c>
      <c r="L1896" s="108" t="inlineStr">
        <is>
          <t>Vill-Rahimerkandi, P.O-Vraterchar, Tha-Belabo, Dis- Narsingdi</t>
        </is>
      </c>
      <c r="M1896" s="111" t="n">
        <v>1736382716</v>
      </c>
      <c r="N1896" s="108" t="inlineStr">
        <is>
          <t>-</t>
        </is>
      </c>
    </row>
    <row customHeight="1" ht="12.75" r="1897" s="161">
      <c r="A1897" s="84" t="n"/>
      <c r="B1897" s="85" t="n">
        <v>1901</v>
      </c>
      <c r="C1897" s="106" t="n"/>
      <c r="D1897" s="98" t="inlineStr">
        <is>
          <t>Md. Motiur Rahman</t>
        </is>
      </c>
      <c r="E1897" s="98" t="inlineStr">
        <is>
          <t>112-33-693</t>
        </is>
      </c>
      <c r="F1897" s="49">
        <f>IF((MID(E1897,5,2))="10","ENG",IF((MID(E1897,5,2))="11","BBA",IF((MID(E1897,5,2))="12","MBA(E)",IF((MID(E1897,5,2))="14","MBA",IF((MID(E1897,5,2))="15","CSE",IF((MID(E1897,5,2))="16","CIS",IF((MID(E1897,5,2))="17","MS-MIS",IF((MID(E1897,5,2))="18","B.COM",IF((MID(E1897,5,2))="19","ETE",IF((MID(E1897,5,2))="20","CS",IF((MID(E1897,5,2))="21","MA-ENG(P)",IF((MID(E1897,5,2))="22","MA-ENG(F)",IF((MID(E1897,5,2))="23","TE",IF((MID(E1897,5,2))="24","JMC",IF((MID(E1897,5,2))="25","MS-CSE",IF((MID(E1897,5,2))="26","LLB(H)",IF((MID(E1897,5,2))="27","BRE",IF((MID(E1897,5,2))="28","MSS-JMC",IF((MID(E1897,5,2))="29","PHARMACY",IF((MID(E1897,5,2))="30","ESDM",IF((MID(E1897,5,2))="31","MS-ETE",IF((MID(E1897,5,2))="32","MS-TE",IF((MID(E1897,5,2))="33","EEE",IF((MID(E1897,5,2))="34","NFE",IF((MID(E1897,5,2))="35","SWE",IF((MID(E1897,5,2))="36","LLB(P)",IF((MID(E1897,5,2))="37","LLM(Pre)",IF((MID(E1897,5,2))="38","LLM(F)",IF((MID(E1897,5,2))="39","ICT",IF((MID(E1897,5,2))="40","MTCA",IF((MID(E1897,5,2))="41","MS-PH",IF((MID(E1897,5,2))="42","ARCH",IF((MID(E1897,5,2))="43","THM",IF((MID(E1897,5,2))="44","MS-SWE",IF((MID(E1897,5,2))="45","ENTRE",IF((MID(E1897,5,2))="46","M-PHARM",IF((MID(E1897,5,2))="47","CIVIL-ENG",0)))))))))))))))))))))))))))))))))))))</f>
        <v/>
      </c>
      <c r="G1897" s="90">
        <f>IF((LEFT(E1897,3))="063","Fall-2006",IF((LEFT(E1897,3))="071","Spring-2007",IF((LEFT(E1897,3))="072","Summer-2007",IF((LEFT(E1897,3))="073","Fall-2007",IF((LEFT(E1897,3))="081","Spring-2008",IF((LEFT(E1897,3))="082","Summer-2008",IF((LEFT(E1897,3))="083","Fall-2008",IF((LEFT(E1897,3))="091","Spring-2009",IF((LEFT(E1897,3))="092","Summer-2009",IF((LEFT(E1897,3))="093","Fall-2009",IF((LEFT(E1897,3))="101","Spring-2010",IF((LEFT(E1897,3))="102","Summer-2010",IF((LEFT(E1897,3))="103","Fall-2010",IF((LEFT(E1897,3))="111","Spring-2011",IF((LEFT(E1897,3))="112","Summer-2011",IF((LEFT(E1897,3))="113","Fall-2011",IF((LEFT(E1897,3))="121","Spring-2012",IF((LEFT(E1897,3))="122","Summer-2012",IF((LEFT(E1897,3))="123","Fall-2012",IF((LEFT(E1897,3))="131","Spring-2013",IF((LEFT(E1897,3))="132","Summer-2013",IF((LEFT(E1897,3))="133","Fall-2013",IF((LEFT(E1897,3))="141","Spring-2014",IF((LEFT(E1897,3))="142","Summer-2014",IF((LEFT(E1897,3))="143","Fall-2014",0)))))))))))))))))))))))))</f>
        <v/>
      </c>
      <c r="H1897" s="108" t="inlineStr">
        <is>
          <t>Fall-2015</t>
        </is>
      </c>
      <c r="I1897" s="108" t="inlineStr">
        <is>
          <t>Welkin Telecom</t>
        </is>
      </c>
      <c r="J1897" s="108" t="inlineStr">
        <is>
          <t>RF, Engineer</t>
        </is>
      </c>
      <c r="K1897" s="108" t="inlineStr">
        <is>
          <t>23/A, Edrish Rokeya Monzil, Shukrabad, Dhanmondi, Dhaka-1207</t>
        </is>
      </c>
      <c r="L1897" s="108" t="inlineStr">
        <is>
          <t>Vill-Singer Para, Raninagar, Naogaon, Rajshahi</t>
        </is>
      </c>
      <c r="M1897" s="111" t="n">
        <v>1738114287</v>
      </c>
      <c r="N1897" s="108" t="inlineStr">
        <is>
          <t>soponrahman@yahoo.com</t>
        </is>
      </c>
    </row>
    <row customHeight="1" ht="12.75" r="1898" s="161">
      <c r="A1898" s="84" t="n"/>
      <c r="B1898" s="85" t="n">
        <v>1902</v>
      </c>
      <c r="C1898" s="106" t="n"/>
      <c r="D1898" s="113" t="inlineStr">
        <is>
          <t xml:space="preserve">
Tushar Ojha  </t>
        </is>
      </c>
      <c r="E1898" s="98" t="inlineStr">
        <is>
          <t>122-34-225</t>
        </is>
      </c>
      <c r="F1898" s="49">
        <f>IF((MID(E1898,5,2))="10","ENG",IF((MID(E1898,5,2))="11","BBA",IF((MID(E1898,5,2))="12","MBA(E)",IF((MID(E1898,5,2))="14","MBA",IF((MID(E1898,5,2))="15","CSE",IF((MID(E1898,5,2))="16","CIS",IF((MID(E1898,5,2))="17","MS-MIS",IF((MID(E1898,5,2))="18","B.COM",IF((MID(E1898,5,2))="19","ETE",IF((MID(E1898,5,2))="20","CS",IF((MID(E1898,5,2))="21","MA-ENG(P)",IF((MID(E1898,5,2))="22","MA-ENG(F)",IF((MID(E1898,5,2))="23","TE",IF((MID(E1898,5,2))="24","JMC",IF((MID(E1898,5,2))="25","MS-CSE",IF((MID(E1898,5,2))="26","LLB(H)",IF((MID(E1898,5,2))="27","BRE",IF((MID(E1898,5,2))="28","MSS-JMC",IF((MID(E1898,5,2))="29","PHARMACY",IF((MID(E1898,5,2))="30","ESDM",IF((MID(E1898,5,2))="31","MS-ETE",IF((MID(E1898,5,2))="32","MS-TE",IF((MID(E1898,5,2))="33","EEE",IF((MID(E1898,5,2))="34","NFE",IF((MID(E1898,5,2))="35","SWE",IF((MID(E1898,5,2))="36","LLB(P)",IF((MID(E1898,5,2))="37","LLM(Pre)",IF((MID(E1898,5,2))="38","LLM(F)",IF((MID(E1898,5,2))="39","ICT",IF((MID(E1898,5,2))="40","MTCA",IF((MID(E1898,5,2))="41","MS-PH",IF((MID(E1898,5,2))="42","ARCH",IF((MID(E1898,5,2))="43","THM",IF((MID(E1898,5,2))="44","MS-SWE",IF((MID(E1898,5,2))="45","ENTRE",IF((MID(E1898,5,2))="46","M-PHARM",IF((MID(E1898,5,2))="47","CIVIL-ENG",0)))))))))))))))))))))))))))))))))))))</f>
        <v/>
      </c>
      <c r="G1898" s="90">
        <f>IF((LEFT(E1898,3))="063","Fall-2006",IF((LEFT(E1898,3))="071","Spring-2007",IF((LEFT(E1898,3))="072","Summer-2007",IF((LEFT(E1898,3))="073","Fall-2007",IF((LEFT(E1898,3))="081","Spring-2008",IF((LEFT(E1898,3))="082","Summer-2008",IF((LEFT(E1898,3))="083","Fall-2008",IF((LEFT(E1898,3))="091","Spring-2009",IF((LEFT(E1898,3))="092","Summer-2009",IF((LEFT(E1898,3))="093","Fall-2009",IF((LEFT(E1898,3))="101","Spring-2010",IF((LEFT(E1898,3))="102","Summer-2010",IF((LEFT(E1898,3))="103","Fall-2010",IF((LEFT(E1898,3))="111","Spring-2011",IF((LEFT(E1898,3))="112","Summer-2011",IF((LEFT(E1898,3))="113","Fall-2011",IF((LEFT(E1898,3))="121","Spring-2012",IF((LEFT(E1898,3))="122","Summer-2012",IF((LEFT(E1898,3))="123","Fall-2012",IF((LEFT(E1898,3))="131","Spring-2013",IF((LEFT(E1898,3))="132","Summer-2013",IF((LEFT(E1898,3))="133","Fall-2013",IF((LEFT(E1898,3))="141","Spring-2014",IF((LEFT(E1898,3))="142","Summer-2014",IF((LEFT(E1898,3))="143","Fall-2014",0)))))))))))))))))))))))))</f>
        <v/>
      </c>
      <c r="H1898" s="108" t="inlineStr">
        <is>
          <t>Fall-2015</t>
        </is>
      </c>
      <c r="I1898" s="108" t="inlineStr">
        <is>
          <t>-</t>
        </is>
      </c>
      <c r="J1898" s="108" t="inlineStr">
        <is>
          <t>-</t>
        </is>
      </c>
      <c r="K1898" s="108" t="inlineStr">
        <is>
          <t>126/1/A Parbota, Sen Para, Mirpur-10</t>
        </is>
      </c>
      <c r="L1898" s="108" t="inlineStr">
        <is>
          <t>Higal bari, Kolabari, Kotalipara, Gopalgonj</t>
        </is>
      </c>
      <c r="M1898" s="111" t="n">
        <v>1928794451</v>
      </c>
      <c r="N1898" s="108" t="inlineStr">
        <is>
          <t>tusharojha22@gmail.com</t>
        </is>
      </c>
    </row>
    <row customHeight="1" ht="12.75" r="1899" s="161">
      <c r="A1899" s="84" t="n"/>
      <c r="B1899" s="85" t="n">
        <v>1903</v>
      </c>
      <c r="C1899" s="106" t="n"/>
      <c r="D1899" s="98" t="inlineStr">
        <is>
          <t xml:space="preserve">Jafrin Akter  </t>
        </is>
      </c>
      <c r="E1899" s="98" t="inlineStr">
        <is>
          <t>141-38-034</t>
        </is>
      </c>
      <c r="F1899" s="49">
        <f>IF((MID(E1899,5,2))="10","ENG",IF((MID(E1899,5,2))="11","BBA",IF((MID(E1899,5,2))="12","MBA(E)",IF((MID(E1899,5,2))="14","MBA",IF((MID(E1899,5,2))="15","CSE",IF((MID(E1899,5,2))="16","CIS",IF((MID(E1899,5,2))="17","MS-MIS",IF((MID(E1899,5,2))="18","B.COM",IF((MID(E1899,5,2))="19","ETE",IF((MID(E1899,5,2))="20","CS",IF((MID(E1899,5,2))="21","MA-ENG(P)",IF((MID(E1899,5,2))="22","MA-ENG(F)",IF((MID(E1899,5,2))="23","TE",IF((MID(E1899,5,2))="24","JMC",IF((MID(E1899,5,2))="25","MS-CSE",IF((MID(E1899,5,2))="26","LLB(H)",IF((MID(E1899,5,2))="27","BRE",IF((MID(E1899,5,2))="28","MSS-JMC",IF((MID(E1899,5,2))="29","PHARMACY",IF((MID(E1899,5,2))="30","ESDM",IF((MID(E1899,5,2))="31","MS-ETE",IF((MID(E1899,5,2))="32","MS-TE",IF((MID(E1899,5,2))="33","EEE",IF((MID(E1899,5,2))="34","NFE",IF((MID(E1899,5,2))="35","SWE",IF((MID(E1899,5,2))="36","LLB(P)",IF((MID(E1899,5,2))="37","LLM(Pre)",IF((MID(E1899,5,2))="38","LLM(F)",IF((MID(E1899,5,2))="39","ICT",IF((MID(E1899,5,2))="40","MTCA",IF((MID(E1899,5,2))="41","MS-PH",IF((MID(E1899,5,2))="42","ARCH",IF((MID(E1899,5,2))="43","THM",IF((MID(E1899,5,2))="44","MS-SWE",IF((MID(E1899,5,2))="45","ENTRE",IF((MID(E1899,5,2))="46","M-PHARM",IF((MID(E1899,5,2))="47","CIVIL-ENG",0)))))))))))))))))))))))))))))))))))))</f>
        <v/>
      </c>
      <c r="G1899" s="90">
        <f>IF((LEFT(E1899,3))="063","Fall-2006",IF((LEFT(E1899,3))="071","Spring-2007",IF((LEFT(E1899,3))="072","Summer-2007",IF((LEFT(E1899,3))="073","Fall-2007",IF((LEFT(E1899,3))="081","Spring-2008",IF((LEFT(E1899,3))="082","Summer-2008",IF((LEFT(E1899,3))="083","Fall-2008",IF((LEFT(E1899,3))="091","Spring-2009",IF((LEFT(E1899,3))="092","Summer-2009",IF((LEFT(E1899,3))="093","Fall-2009",IF((LEFT(E1899,3))="101","Spring-2010",IF((LEFT(E1899,3))="102","Summer-2010",IF((LEFT(E1899,3))="103","Fall-2010",IF((LEFT(E1899,3))="111","Spring-2011",IF((LEFT(E1899,3))="112","Summer-2011",IF((LEFT(E1899,3))="113","Fall-2011",IF((LEFT(E1899,3))="121","Spring-2012",IF((LEFT(E1899,3))="122","Summer-2012",IF((LEFT(E1899,3))="123","Fall-2012",IF((LEFT(E1899,3))="131","Spring-2013",IF((LEFT(E1899,3))="132","Summer-2013",IF((LEFT(E1899,3))="133","Fall-2013",IF((LEFT(E1899,3))="141","Spring-2014",IF((LEFT(E1899,3))="142","Summer-2014",IF((LEFT(E1899,3))="143","Fall-2014",0)))))))))))))))))))))))))</f>
        <v/>
      </c>
      <c r="H1899" s="108" t="inlineStr">
        <is>
          <t>Fall-2014</t>
        </is>
      </c>
      <c r="I1899" s="108" t="inlineStr">
        <is>
          <t>-</t>
        </is>
      </c>
      <c r="J1899" s="108" t="inlineStr">
        <is>
          <t>-</t>
        </is>
      </c>
      <c r="K1899" s="108" t="inlineStr">
        <is>
          <t>House-21, Road-9/B, Sector-5, Uttara, Dhaka</t>
        </is>
      </c>
      <c r="L1899" s="108" t="inlineStr">
        <is>
          <t>House-21, Road-9/B, Sector-5, Uttara, Dhaka</t>
        </is>
      </c>
      <c r="M1899" s="111" t="n">
        <v>1842033577</v>
      </c>
      <c r="N1899" s="108" t="inlineStr">
        <is>
          <t>ggsourcing@nitbgroup.com</t>
        </is>
      </c>
    </row>
    <row customHeight="1" ht="12.75" r="1900" s="161">
      <c r="A1900" s="84" t="n"/>
      <c r="B1900" s="85" t="n">
        <v>1904</v>
      </c>
      <c r="C1900" s="106" t="n"/>
      <c r="D1900" s="98" t="inlineStr">
        <is>
          <t xml:space="preserve">Khan Sazzadur Rahman  </t>
        </is>
      </c>
      <c r="E1900" s="98" t="inlineStr">
        <is>
          <t>112-11-2053</t>
        </is>
      </c>
      <c r="F1900" s="49">
        <f>IF((MID(E1900,5,2))="10","ENG",IF((MID(E1900,5,2))="11","BBA",IF((MID(E1900,5,2))="12","MBA(E)",IF((MID(E1900,5,2))="14","MBA",IF((MID(E1900,5,2))="15","CSE",IF((MID(E1900,5,2))="16","CIS",IF((MID(E1900,5,2))="17","MS-MIS",IF((MID(E1900,5,2))="18","B.COM",IF((MID(E1900,5,2))="19","ETE",IF((MID(E1900,5,2))="20","CS",IF((MID(E1900,5,2))="21","MA-ENG(P)",IF((MID(E1900,5,2))="22","MA-ENG(F)",IF((MID(E1900,5,2))="23","TE",IF((MID(E1900,5,2))="24","JMC",IF((MID(E1900,5,2))="25","MS-CSE",IF((MID(E1900,5,2))="26","LLB(H)",IF((MID(E1900,5,2))="27","BRE",IF((MID(E1900,5,2))="28","MSS-JMC",IF((MID(E1900,5,2))="29","PHARMACY",IF((MID(E1900,5,2))="30","ESDM",IF((MID(E1900,5,2))="31","MS-ETE",IF((MID(E1900,5,2))="32","MS-TE",IF((MID(E1900,5,2))="33","EEE",IF((MID(E1900,5,2))="34","NFE",IF((MID(E1900,5,2))="35","SWE",IF((MID(E1900,5,2))="36","LLB(P)",IF((MID(E1900,5,2))="37","LLM(Pre)",IF((MID(E1900,5,2))="38","LLM(F)",IF((MID(E1900,5,2))="39","ICT",IF((MID(E1900,5,2))="40","MTCA",IF((MID(E1900,5,2))="41","MS-PH",IF((MID(E1900,5,2))="42","ARCH",IF((MID(E1900,5,2))="43","THM",IF((MID(E1900,5,2))="44","MS-SWE",IF((MID(E1900,5,2))="45","ENTRE",IF((MID(E1900,5,2))="46","M-PHARM",IF((MID(E1900,5,2))="47","CIVIL-ENG",0)))))))))))))))))))))))))))))))))))))</f>
        <v/>
      </c>
      <c r="G1900" s="90">
        <f>IF((LEFT(E1900,3))="063","Fall-2006",IF((LEFT(E1900,3))="071","Spring-2007",IF((LEFT(E1900,3))="072","Summer-2007",IF((LEFT(E1900,3))="073","Fall-2007",IF((LEFT(E1900,3))="081","Spring-2008",IF((LEFT(E1900,3))="082","Summer-2008",IF((LEFT(E1900,3))="083","Fall-2008",IF((LEFT(E1900,3))="091","Spring-2009",IF((LEFT(E1900,3))="092","Summer-2009",IF((LEFT(E1900,3))="093","Fall-2009",IF((LEFT(E1900,3))="101","Spring-2010",IF((LEFT(E1900,3))="102","Summer-2010",IF((LEFT(E1900,3))="103","Fall-2010",IF((LEFT(E1900,3))="111","Spring-2011",IF((LEFT(E1900,3))="112","Summer-2011",IF((LEFT(E1900,3))="113","Fall-2011",IF((LEFT(E1900,3))="121","Spring-2012",IF((LEFT(E1900,3))="122","Summer-2012",IF((LEFT(E1900,3))="123","Fall-2012",IF((LEFT(E1900,3))="131","Spring-2013",IF((LEFT(E1900,3))="132","Summer-2013",IF((LEFT(E1900,3))="133","Fall-2013",IF((LEFT(E1900,3))="141","Spring-2014",IF((LEFT(E1900,3))="142","Summer-2014",IF((LEFT(E1900,3))="143","Fall-2014",0)))))))))))))))))))))))))</f>
        <v/>
      </c>
      <c r="H1900" s="108" t="inlineStr">
        <is>
          <t>-</t>
        </is>
      </c>
      <c r="I1900" s="108" t="inlineStr">
        <is>
          <t>-</t>
        </is>
      </c>
      <c r="J1900" s="108" t="inlineStr">
        <is>
          <t>-</t>
        </is>
      </c>
      <c r="K1900" s="108" t="inlineStr">
        <is>
          <t>53/2 New Elephant Road, Dhaka1205</t>
        </is>
      </c>
      <c r="L1900" s="108" t="inlineStr">
        <is>
          <t>Kamargram, Boalmari, Faridpur</t>
        </is>
      </c>
      <c r="M1900" s="111" t="n">
        <v>1716376087</v>
      </c>
      <c r="N1900" s="108" t="inlineStr">
        <is>
          <t>khansazzad69@gmail.com</t>
        </is>
      </c>
    </row>
    <row customHeight="1" ht="12.75" r="1901" s="161">
      <c r="A1901" s="84" t="n"/>
      <c r="B1901" s="85" t="n">
        <v>1905</v>
      </c>
      <c r="C1901" s="106" t="n"/>
      <c r="D1901" s="98" t="inlineStr">
        <is>
          <t xml:space="preserve">Rifat Ferdows  </t>
        </is>
      </c>
      <c r="E1901" s="98" t="inlineStr">
        <is>
          <t>142-14-1537</t>
        </is>
      </c>
      <c r="F1901" s="49">
        <f>IF((MID(E1901,5,2))="10","ENG",IF((MID(E1901,5,2))="11","BBA",IF((MID(E1901,5,2))="12","MBA(E)",IF((MID(E1901,5,2))="14","MBA",IF((MID(E1901,5,2))="15","CSE",IF((MID(E1901,5,2))="16","CIS",IF((MID(E1901,5,2))="17","MS-MIS",IF((MID(E1901,5,2))="18","B.COM",IF((MID(E1901,5,2))="19","ETE",IF((MID(E1901,5,2))="20","CS",IF((MID(E1901,5,2))="21","MA-ENG(P)",IF((MID(E1901,5,2))="22","MA-ENG(F)",IF((MID(E1901,5,2))="23","TE",IF((MID(E1901,5,2))="24","JMC",IF((MID(E1901,5,2))="25","MS-CSE",IF((MID(E1901,5,2))="26","LLB(H)",IF((MID(E1901,5,2))="27","BRE",IF((MID(E1901,5,2))="28","MSS-JMC",IF((MID(E1901,5,2))="29","PHARMACY",IF((MID(E1901,5,2))="30","ESDM",IF((MID(E1901,5,2))="31","MS-ETE",IF((MID(E1901,5,2))="32","MS-TE",IF((MID(E1901,5,2))="33","EEE",IF((MID(E1901,5,2))="34","NFE",IF((MID(E1901,5,2))="35","SWE",IF((MID(E1901,5,2))="36","LLB(P)",IF((MID(E1901,5,2))="37","LLM(Pre)",IF((MID(E1901,5,2))="38","LLM(F)",IF((MID(E1901,5,2))="39","ICT",IF((MID(E1901,5,2))="40","MTCA",IF((MID(E1901,5,2))="41","MS-PH",IF((MID(E1901,5,2))="42","ARCH",IF((MID(E1901,5,2))="43","THM",IF((MID(E1901,5,2))="44","MS-SWE",IF((MID(E1901,5,2))="45","ENTRE",IF((MID(E1901,5,2))="46","M-PHARM",IF((MID(E1901,5,2))="47","CIVIL-ENG",0)))))))))))))))))))))))))))))))))))))</f>
        <v/>
      </c>
      <c r="G1901" s="90">
        <f>IF((LEFT(E1901,3))="063","Fall-2006",IF((LEFT(E1901,3))="071","Spring-2007",IF((LEFT(E1901,3))="072","Summer-2007",IF((LEFT(E1901,3))="073","Fall-2007",IF((LEFT(E1901,3))="081","Spring-2008",IF((LEFT(E1901,3))="082","Summer-2008",IF((LEFT(E1901,3))="083","Fall-2008",IF((LEFT(E1901,3))="091","Spring-2009",IF((LEFT(E1901,3))="092","Summer-2009",IF((LEFT(E1901,3))="093","Fall-2009",IF((LEFT(E1901,3))="101","Spring-2010",IF((LEFT(E1901,3))="102","Summer-2010",IF((LEFT(E1901,3))="103","Fall-2010",IF((LEFT(E1901,3))="111","Spring-2011",IF((LEFT(E1901,3))="112","Summer-2011",IF((LEFT(E1901,3))="113","Fall-2011",IF((LEFT(E1901,3))="121","Spring-2012",IF((LEFT(E1901,3))="122","Summer-2012",IF((LEFT(E1901,3))="123","Fall-2012",IF((LEFT(E1901,3))="131","Spring-2013",IF((LEFT(E1901,3))="132","Summer-2013",IF((LEFT(E1901,3))="133","Fall-2013",IF((LEFT(E1901,3))="141","Spring-2014",IF((LEFT(E1901,3))="142","Summer-2014",IF((LEFT(E1901,3))="143","Fall-2014",0)))))))))))))))))))))))))</f>
        <v/>
      </c>
      <c r="H1901" s="108" t="inlineStr">
        <is>
          <t>-</t>
        </is>
      </c>
      <c r="I1901" s="108" t="inlineStr">
        <is>
          <t>-</t>
        </is>
      </c>
      <c r="J1901" s="108" t="inlineStr">
        <is>
          <t>-</t>
        </is>
      </c>
      <c r="K1901" s="108" t="inlineStr">
        <is>
          <t>Flat no-G-3, Navana venus, 2/3, Sukrabad Dhaka-1207</t>
        </is>
      </c>
      <c r="L1901" s="108" t="inlineStr">
        <is>
          <t>Flat no-G-3, Navana venus, 2/3, Sukrabad Dhaka-1207</t>
        </is>
      </c>
      <c r="M1901" s="111" t="n">
        <v>1712259745</v>
      </c>
      <c r="N1901" s="108" t="inlineStr">
        <is>
          <t>-</t>
        </is>
      </c>
    </row>
    <row customHeight="1" ht="12.75" r="1902" s="161">
      <c r="A1902" s="84" t="n"/>
      <c r="B1902" s="85" t="n">
        <v>1906</v>
      </c>
      <c r="C1902" s="106" t="n"/>
      <c r="D1902" s="98" t="inlineStr">
        <is>
          <t xml:space="preserve">Md. Rafeul Islam </t>
        </is>
      </c>
      <c r="E1902" s="98" t="inlineStr">
        <is>
          <t>112-15-1447</t>
        </is>
      </c>
      <c r="F1902" s="49">
        <f>IF((MID(E1902,5,2))="10","ENG",IF((MID(E1902,5,2))="11","BBA",IF((MID(E1902,5,2))="12","MBA(E)",IF((MID(E1902,5,2))="14","MBA",IF((MID(E1902,5,2))="15","CSE",IF((MID(E1902,5,2))="16","CIS",IF((MID(E1902,5,2))="17","MS-MIS",IF((MID(E1902,5,2))="18","B.COM",IF((MID(E1902,5,2))="19","ETE",IF((MID(E1902,5,2))="20","CS",IF((MID(E1902,5,2))="21","MA-ENG(P)",IF((MID(E1902,5,2))="22","MA-ENG(F)",IF((MID(E1902,5,2))="23","TE",IF((MID(E1902,5,2))="24","JMC",IF((MID(E1902,5,2))="25","MS-CSE",IF((MID(E1902,5,2))="26","LLB(H)",IF((MID(E1902,5,2))="27","BRE",IF((MID(E1902,5,2))="28","MSS-JMC",IF((MID(E1902,5,2))="29","PHARMACY",IF((MID(E1902,5,2))="30","ESDM",IF((MID(E1902,5,2))="31","MS-ETE",IF((MID(E1902,5,2))="32","MS-TE",IF((MID(E1902,5,2))="33","EEE",IF((MID(E1902,5,2))="34","NFE",IF((MID(E1902,5,2))="35","SWE",IF((MID(E1902,5,2))="36","LLB(P)",IF((MID(E1902,5,2))="37","LLM(Pre)",IF((MID(E1902,5,2))="38","LLM(F)",IF((MID(E1902,5,2))="39","ICT",IF((MID(E1902,5,2))="40","MTCA",IF((MID(E1902,5,2))="41","MS-PH",IF((MID(E1902,5,2))="42","ARCH",IF((MID(E1902,5,2))="43","THM",IF((MID(E1902,5,2))="44","MS-SWE",IF((MID(E1902,5,2))="45","ENTRE",IF((MID(E1902,5,2))="46","M-PHARM",IF((MID(E1902,5,2))="47","CIVIL-ENG",0)))))))))))))))))))))))))))))))))))))</f>
        <v/>
      </c>
      <c r="G1902" s="90">
        <f>IF((LEFT(E1902,3))="063","Fall-2006",IF((LEFT(E1902,3))="071","Spring-2007",IF((LEFT(E1902,3))="072","Summer-2007",IF((LEFT(E1902,3))="073","Fall-2007",IF((LEFT(E1902,3))="081","Spring-2008",IF((LEFT(E1902,3))="082","Summer-2008",IF((LEFT(E1902,3))="083","Fall-2008",IF((LEFT(E1902,3))="091","Spring-2009",IF((LEFT(E1902,3))="092","Summer-2009",IF((LEFT(E1902,3))="093","Fall-2009",IF((LEFT(E1902,3))="101","Spring-2010",IF((LEFT(E1902,3))="102","Summer-2010",IF((LEFT(E1902,3))="103","Fall-2010",IF((LEFT(E1902,3))="111","Spring-2011",IF((LEFT(E1902,3))="112","Summer-2011",IF((LEFT(E1902,3))="113","Fall-2011",IF((LEFT(E1902,3))="121","Spring-2012",IF((LEFT(E1902,3))="122","Summer-2012",IF((LEFT(E1902,3))="123","Fall-2012",IF((LEFT(E1902,3))="131","Spring-2013",IF((LEFT(E1902,3))="132","Summer-2013",IF((LEFT(E1902,3))="133","Fall-2013",IF((LEFT(E1902,3))="141","Spring-2014",IF((LEFT(E1902,3))="142","Summer-2014",IF((LEFT(E1902,3))="143","Fall-2014",0)))))))))))))))))))))))))</f>
        <v/>
      </c>
      <c r="H1902" s="108" t="inlineStr">
        <is>
          <t>Summer-2015</t>
        </is>
      </c>
      <c r="I1902" s="108" t="inlineStr">
        <is>
          <t>-</t>
        </is>
      </c>
      <c r="J1902" s="108" t="inlineStr">
        <is>
          <t>Student</t>
        </is>
      </c>
      <c r="K1902" s="108" t="inlineStr">
        <is>
          <t>Road#01, House#10, (3rd Floor, left Side), Lcollayanpur, Dhaka-1207</t>
        </is>
      </c>
      <c r="L1902" s="108" t="inlineStr">
        <is>
          <t>Vill-Gokul, Thana&amp;Dis-Bogra</t>
        </is>
      </c>
      <c r="M1902" s="111" t="n">
        <v>1717713052</v>
      </c>
      <c r="N1902" s="108" t="inlineStr">
        <is>
          <t>md.rafeul@gmail.com</t>
        </is>
      </c>
    </row>
    <row customHeight="1" ht="12.75" r="1903" s="161">
      <c r="A1903" s="84" t="n"/>
      <c r="B1903" s="85" t="n">
        <v>1907</v>
      </c>
      <c r="C1903" s="106" t="n"/>
      <c r="D1903" s="98" t="inlineStr">
        <is>
          <t>Bishal Cornalius Costa</t>
        </is>
      </c>
      <c r="E1903" s="98" t="inlineStr">
        <is>
          <t>093-11-1218</t>
        </is>
      </c>
      <c r="F1903" s="49">
        <f>IF((MID(E1903,5,2))="10","ENG",IF((MID(E1903,5,2))="11","BBA",IF((MID(E1903,5,2))="12","MBA(E)",IF((MID(E1903,5,2))="14","MBA",IF((MID(E1903,5,2))="15","CSE",IF((MID(E1903,5,2))="16","CIS",IF((MID(E1903,5,2))="17","MS-MIS",IF((MID(E1903,5,2))="18","B.COM",IF((MID(E1903,5,2))="19","ETE",IF((MID(E1903,5,2))="20","CS",IF((MID(E1903,5,2))="21","MA-ENG(P)",IF((MID(E1903,5,2))="22","MA-ENG(F)",IF((MID(E1903,5,2))="23","TE",IF((MID(E1903,5,2))="24","JMC",IF((MID(E1903,5,2))="25","MS-CSE",IF((MID(E1903,5,2))="26","LLB(H)",IF((MID(E1903,5,2))="27","BRE",IF((MID(E1903,5,2))="28","MSS-JMC",IF((MID(E1903,5,2))="29","PHARMACY",IF((MID(E1903,5,2))="30","ESDM",IF((MID(E1903,5,2))="31","MS-ETE",IF((MID(E1903,5,2))="32","MS-TE",IF((MID(E1903,5,2))="33","EEE",IF((MID(E1903,5,2))="34","NFE",IF((MID(E1903,5,2))="35","SWE",IF((MID(E1903,5,2))="36","LLB(P)",IF((MID(E1903,5,2))="37","LLM(Pre)",IF((MID(E1903,5,2))="38","LLM(F)",IF((MID(E1903,5,2))="39","ICT",IF((MID(E1903,5,2))="40","MTCA",IF((MID(E1903,5,2))="41","MS-PH",IF((MID(E1903,5,2))="42","ARCH",IF((MID(E1903,5,2))="43","THM",IF((MID(E1903,5,2))="44","MS-SWE",IF((MID(E1903,5,2))="45","ENTRE",IF((MID(E1903,5,2))="46","M-PHARM",IF((MID(E1903,5,2))="47","CIVIL-ENG",0)))))))))))))))))))))))))))))))))))))</f>
        <v/>
      </c>
      <c r="G1903" s="90">
        <f>IF((LEFT(E1903,3))="063","Fall-2006",IF((LEFT(E1903,3))="071","Spring-2007",IF((LEFT(E1903,3))="072","Summer-2007",IF((LEFT(E1903,3))="073","Fall-2007",IF((LEFT(E1903,3))="081","Spring-2008",IF((LEFT(E1903,3))="082","Summer-2008",IF((LEFT(E1903,3))="083","Fall-2008",IF((LEFT(E1903,3))="091","Spring-2009",IF((LEFT(E1903,3))="092","Summer-2009",IF((LEFT(E1903,3))="093","Fall-2009",IF((LEFT(E1903,3))="101","Spring-2010",IF((LEFT(E1903,3))="102","Summer-2010",IF((LEFT(E1903,3))="103","Fall-2010",IF((LEFT(E1903,3))="111","Spring-2011",IF((LEFT(E1903,3))="112","Summer-2011",IF((LEFT(E1903,3))="113","Fall-2011",IF((LEFT(E1903,3))="121","Spring-2012",IF((LEFT(E1903,3))="122","Summer-2012",IF((LEFT(E1903,3))="123","Fall-2012",IF((LEFT(E1903,3))="131","Spring-2013",IF((LEFT(E1903,3))="132","Summer-2013",IF((LEFT(E1903,3))="133","Fall-2013",IF((LEFT(E1903,3))="141","Spring-2014",IF((LEFT(E1903,3))="142","Summer-2014",IF((LEFT(E1903,3))="143","Fall-2014",0)))))))))))))))))))))))))</f>
        <v/>
      </c>
      <c r="H1903" s="108" t="inlineStr">
        <is>
          <t>Summer-2015</t>
        </is>
      </c>
      <c r="I1903" s="108" t="inlineStr">
        <is>
          <t>-</t>
        </is>
      </c>
      <c r="J1903" s="108" t="inlineStr">
        <is>
          <t>-</t>
        </is>
      </c>
      <c r="K1903" s="108" t="inlineStr">
        <is>
          <t>East Raza bazar, Farmgate, Dhaka</t>
        </is>
      </c>
      <c r="L1903" s="108" t="inlineStr">
        <is>
          <t>Vill-Kamlapur, P.O- Savar Dhaka</t>
        </is>
      </c>
      <c r="M1903" s="111" t="n">
        <v>1827395383</v>
      </c>
      <c r="N1903" s="108" t="inlineStr">
        <is>
          <t>bishaldiu87@gmail.com</t>
        </is>
      </c>
    </row>
    <row customHeight="1" ht="12.75" r="1904" s="161">
      <c r="A1904" s="84" t="n"/>
      <c r="B1904" s="85" t="n">
        <v>1908</v>
      </c>
      <c r="C1904" s="106" t="n"/>
      <c r="D1904" s="98" t="inlineStr">
        <is>
          <t xml:space="preserve">Muhammad Rahat Morshed  </t>
        </is>
      </c>
      <c r="E1904" s="98" t="inlineStr">
        <is>
          <t>141-32-253</t>
        </is>
      </c>
      <c r="F1904" s="49">
        <f>IF((MID(E1904,5,2))="10","ENG",IF((MID(E1904,5,2))="11","BBA",IF((MID(E1904,5,2))="12","MBA(E)",IF((MID(E1904,5,2))="14","MBA",IF((MID(E1904,5,2))="15","CSE",IF((MID(E1904,5,2))="16","CIS",IF((MID(E1904,5,2))="17","MS-MIS",IF((MID(E1904,5,2))="18","B.COM",IF((MID(E1904,5,2))="19","ETE",IF((MID(E1904,5,2))="20","CS",IF((MID(E1904,5,2))="21","MA-ENG(P)",IF((MID(E1904,5,2))="22","MA-ENG(F)",IF((MID(E1904,5,2))="23","TE",IF((MID(E1904,5,2))="24","JMC",IF((MID(E1904,5,2))="25","MS-CSE",IF((MID(E1904,5,2))="26","LLB(H)",IF((MID(E1904,5,2))="27","BRE",IF((MID(E1904,5,2))="28","MSS-JMC",IF((MID(E1904,5,2))="29","PHARMACY",IF((MID(E1904,5,2))="30","ESDM",IF((MID(E1904,5,2))="31","MS-ETE",IF((MID(E1904,5,2))="32","MS-TE",IF((MID(E1904,5,2))="33","EEE",IF((MID(E1904,5,2))="34","NFE",IF((MID(E1904,5,2))="35","SWE",IF((MID(E1904,5,2))="36","LLB(P)",IF((MID(E1904,5,2))="37","LLM(Pre)",IF((MID(E1904,5,2))="38","LLM(F)",IF((MID(E1904,5,2))="39","ICT",IF((MID(E1904,5,2))="40","MTCA",IF((MID(E1904,5,2))="41","MS-PH",IF((MID(E1904,5,2))="42","ARCH",IF((MID(E1904,5,2))="43","THM",IF((MID(E1904,5,2))="44","MS-SWE",IF((MID(E1904,5,2))="45","ENTRE",IF((MID(E1904,5,2))="46","M-PHARM",IF((MID(E1904,5,2))="47","CIVIL-ENG",0)))))))))))))))))))))))))))))))))))))</f>
        <v/>
      </c>
      <c r="G1904" s="90">
        <f>IF((LEFT(E1904,3))="063","Fall-2006",IF((LEFT(E1904,3))="071","Spring-2007",IF((LEFT(E1904,3))="072","Summer-2007",IF((LEFT(E1904,3))="073","Fall-2007",IF((LEFT(E1904,3))="081","Spring-2008",IF((LEFT(E1904,3))="082","Summer-2008",IF((LEFT(E1904,3))="083","Fall-2008",IF((LEFT(E1904,3))="091","Spring-2009",IF((LEFT(E1904,3))="092","Summer-2009",IF((LEFT(E1904,3))="093","Fall-2009",IF((LEFT(E1904,3))="101","Spring-2010",IF((LEFT(E1904,3))="102","Summer-2010",IF((LEFT(E1904,3))="103","Fall-2010",IF((LEFT(E1904,3))="111","Spring-2011",IF((LEFT(E1904,3))="112","Summer-2011",IF((LEFT(E1904,3))="113","Fall-2011",IF((LEFT(E1904,3))="121","Spring-2012",IF((LEFT(E1904,3))="122","Summer-2012",IF((LEFT(E1904,3))="123","Fall-2012",IF((LEFT(E1904,3))="131","Spring-2013",IF((LEFT(E1904,3))="132","Summer-2013",IF((LEFT(E1904,3))="133","Fall-2013",IF((LEFT(E1904,3))="141","Spring-2014",IF((LEFT(E1904,3))="142","Summer-2014",IF((LEFT(E1904,3))="143","Fall-2014",0)))))))))))))))))))))))))</f>
        <v/>
      </c>
      <c r="H1904" s="108" t="inlineStr">
        <is>
          <t>Fall-2015</t>
        </is>
      </c>
      <c r="I1904" s="108" t="inlineStr">
        <is>
          <t>Padma Polycotton Knit Fabrics ltd</t>
        </is>
      </c>
      <c r="J1904" s="108" t="inlineStr">
        <is>
          <t>Manager, (Fabrics &amp; Washing)</t>
        </is>
      </c>
      <c r="K1904" s="108" t="inlineStr">
        <is>
          <t>357/A/6, Mayakanon, Madhubag, Magbazar, dhaka</t>
        </is>
      </c>
      <c r="L1904" s="108" t="inlineStr">
        <is>
          <t>Post-Fashiatola, Vill-Anayed Nagar, P.S-Kalkini, Dis-Madaripur</t>
        </is>
      </c>
      <c r="M1904" s="111" t="n">
        <v>1722134730</v>
      </c>
      <c r="N1904" s="108" t="inlineStr">
        <is>
          <t>morsed319@yahoo.com</t>
        </is>
      </c>
    </row>
    <row customHeight="1" ht="12.75" r="1905" s="161">
      <c r="A1905" s="84" t="n"/>
      <c r="B1905" s="85" t="n">
        <v>1909</v>
      </c>
      <c r="C1905" s="106" t="n"/>
      <c r="D1905" s="98" t="inlineStr">
        <is>
          <t>Monu Ching Chowdhury</t>
        </is>
      </c>
      <c r="E1905" s="98" t="inlineStr">
        <is>
          <t>082-11-268</t>
        </is>
      </c>
      <c r="F1905" s="49">
        <f>IF((MID(E1905,5,2))="10","ENG",IF((MID(E1905,5,2))="11","BBA",IF((MID(E1905,5,2))="12","MBA(E)",IF((MID(E1905,5,2))="14","MBA",IF((MID(E1905,5,2))="15","CSE",IF((MID(E1905,5,2))="16","CIS",IF((MID(E1905,5,2))="17","MS-MIS",IF((MID(E1905,5,2))="18","B.COM",IF((MID(E1905,5,2))="19","ETE",IF((MID(E1905,5,2))="20","CS",IF((MID(E1905,5,2))="21","MA-ENG(P)",IF((MID(E1905,5,2))="22","MA-ENG(F)",IF((MID(E1905,5,2))="23","TE",IF((MID(E1905,5,2))="24","JMC",IF((MID(E1905,5,2))="25","MS-CSE",IF((MID(E1905,5,2))="26","LLB(H)",IF((MID(E1905,5,2))="27","BRE",IF((MID(E1905,5,2))="28","MSS-JMC",IF((MID(E1905,5,2))="29","PHARMACY",IF((MID(E1905,5,2))="30","ESDM",IF((MID(E1905,5,2))="31","MS-ETE",IF((MID(E1905,5,2))="32","MS-TE",IF((MID(E1905,5,2))="33","EEE",IF((MID(E1905,5,2))="34","NFE",IF((MID(E1905,5,2))="35","SWE",IF((MID(E1905,5,2))="36","LLB(P)",IF((MID(E1905,5,2))="37","LLM(Pre)",IF((MID(E1905,5,2))="38","LLM(F)",IF((MID(E1905,5,2))="39","ICT",IF((MID(E1905,5,2))="40","MTCA",IF((MID(E1905,5,2))="41","MS-PH",IF((MID(E1905,5,2))="42","ARCH",IF((MID(E1905,5,2))="43","THM",IF((MID(E1905,5,2))="44","MS-SWE",IF((MID(E1905,5,2))="45","ENTRE",IF((MID(E1905,5,2))="46","M-PHARM",IF((MID(E1905,5,2))="47","CIVIL-ENG",0)))))))))))))))))))))))))))))))))))))</f>
        <v/>
      </c>
      <c r="G1905" s="90">
        <f>IF((LEFT(E1905,3))="063","Fall-2006",IF((LEFT(E1905,3))="071","Spring-2007",IF((LEFT(E1905,3))="072","Summer-2007",IF((LEFT(E1905,3))="073","Fall-2007",IF((LEFT(E1905,3))="081","Spring-2008",IF((LEFT(E1905,3))="082","Summer-2008",IF((LEFT(E1905,3))="083","Fall-2008",IF((LEFT(E1905,3))="091","Spring-2009",IF((LEFT(E1905,3))="092","Summer-2009",IF((LEFT(E1905,3))="093","Fall-2009",IF((LEFT(E1905,3))="101","Spring-2010",IF((LEFT(E1905,3))="102","Summer-2010",IF((LEFT(E1905,3))="103","Fall-2010",IF((LEFT(E1905,3))="111","Spring-2011",IF((LEFT(E1905,3))="112","Summer-2011",IF((LEFT(E1905,3))="113","Fall-2011",IF((LEFT(E1905,3))="121","Spring-2012",IF((LEFT(E1905,3))="122","Summer-2012",IF((LEFT(E1905,3))="123","Fall-2012",IF((LEFT(E1905,3))="131","Spring-2013",IF((LEFT(E1905,3))="132","Summer-2013",IF((LEFT(E1905,3))="133","Fall-2013",IF((LEFT(E1905,3))="141","Spring-2014",IF((LEFT(E1905,3))="142","Summer-2014",IF((LEFT(E1905,3))="143","Fall-2014",0)))))))))))))))))))))))))</f>
        <v/>
      </c>
      <c r="H1905" s="108" t="inlineStr">
        <is>
          <t>Summer-2015</t>
        </is>
      </c>
      <c r="I1905" s="108" t="inlineStr">
        <is>
          <t>-</t>
        </is>
      </c>
      <c r="J1905" s="108" t="inlineStr">
        <is>
          <t>Business</t>
        </is>
      </c>
      <c r="K1905" s="108" t="inlineStr">
        <is>
          <t>Khagrachari, sadar, Vill-Kaladeva, Gola bari, Khagrachari Sadar</t>
        </is>
      </c>
      <c r="L1905" s="108" t="inlineStr">
        <is>
          <t>Khagrachari, sadar, Vill-Kaladeva, Gola bari, Khagrachari Sadar</t>
        </is>
      </c>
      <c r="M1905" s="111" t="n">
        <v>1553509376</v>
      </c>
      <c r="N1905" s="108" t="inlineStr">
        <is>
          <t>monuchingmarma@gmail.com</t>
        </is>
      </c>
    </row>
    <row customHeight="1" ht="12.75" r="1906" s="161">
      <c r="A1906" s="84" t="n"/>
      <c r="B1906" s="85" t="n">
        <v>1910</v>
      </c>
      <c r="C1906" s="106" t="n"/>
      <c r="D1906" s="98" t="inlineStr">
        <is>
          <t>Md. Monir Hossain</t>
        </is>
      </c>
      <c r="E1906" s="98" t="inlineStr">
        <is>
          <t>101-34-110</t>
        </is>
      </c>
      <c r="F1906" s="49">
        <f>IF((MID(E1906,5,2))="10","ENG",IF((MID(E1906,5,2))="11","BBA",IF((MID(E1906,5,2))="12","MBA(E)",IF((MID(E1906,5,2))="14","MBA",IF((MID(E1906,5,2))="15","CSE",IF((MID(E1906,5,2))="16","CIS",IF((MID(E1906,5,2))="17","MS-MIS",IF((MID(E1906,5,2))="18","B.COM",IF((MID(E1906,5,2))="19","ETE",IF((MID(E1906,5,2))="20","CS",IF((MID(E1906,5,2))="21","MA-ENG(P)",IF((MID(E1906,5,2))="22","MA-ENG(F)",IF((MID(E1906,5,2))="23","TE",IF((MID(E1906,5,2))="24","JMC",IF((MID(E1906,5,2))="25","MS-CSE",IF((MID(E1906,5,2))="26","LLB(H)",IF((MID(E1906,5,2))="27","BRE",IF((MID(E1906,5,2))="28","MSS-JMC",IF((MID(E1906,5,2))="29","PHARMACY",IF((MID(E1906,5,2))="30","ESDM",IF((MID(E1906,5,2))="31","MS-ETE",IF((MID(E1906,5,2))="32","MS-TE",IF((MID(E1906,5,2))="33","EEE",IF((MID(E1906,5,2))="34","NFE",IF((MID(E1906,5,2))="35","SWE",IF((MID(E1906,5,2))="36","LLB(P)",IF((MID(E1906,5,2))="37","LLM(Pre)",IF((MID(E1906,5,2))="38","LLM(F)",IF((MID(E1906,5,2))="39","ICT",IF((MID(E1906,5,2))="40","MTCA",IF((MID(E1906,5,2))="41","MS-PH",IF((MID(E1906,5,2))="42","ARCH",IF((MID(E1906,5,2))="43","THM",IF((MID(E1906,5,2))="44","MS-SWE",IF((MID(E1906,5,2))="45","ENTRE",IF((MID(E1906,5,2))="46","M-PHARM",IF((MID(E1906,5,2))="47","CIVIL-ENG",0)))))))))))))))))))))))))))))))))))))</f>
        <v/>
      </c>
      <c r="G1906" s="90">
        <f>IF((LEFT(E1906,3))="063","Fall-2006",IF((LEFT(E1906,3))="071","Spring-2007",IF((LEFT(E1906,3))="072","Summer-2007",IF((LEFT(E1906,3))="073","Fall-2007",IF((LEFT(E1906,3))="081","Spring-2008",IF((LEFT(E1906,3))="082","Summer-2008",IF((LEFT(E1906,3))="083","Fall-2008",IF((LEFT(E1906,3))="091","Spring-2009",IF((LEFT(E1906,3))="092","Summer-2009",IF((LEFT(E1906,3))="093","Fall-2009",IF((LEFT(E1906,3))="101","Spring-2010",IF((LEFT(E1906,3))="102","Summer-2010",IF((LEFT(E1906,3))="103","Fall-2010",IF((LEFT(E1906,3))="111","Spring-2011",IF((LEFT(E1906,3))="112","Summer-2011",IF((LEFT(E1906,3))="113","Fall-2011",IF((LEFT(E1906,3))="121","Spring-2012",IF((LEFT(E1906,3))="122","Summer-2012",IF((LEFT(E1906,3))="123","Fall-2012",IF((LEFT(E1906,3))="131","Spring-2013",IF((LEFT(E1906,3))="132","Summer-2013",IF((LEFT(E1906,3))="133","Fall-2013",IF((LEFT(E1906,3))="141","Spring-2014",IF((LEFT(E1906,3))="142","Summer-2014",IF((LEFT(E1906,3))="143","Fall-2014",0)))))))))))))))))))))))))</f>
        <v/>
      </c>
      <c r="H1906" s="108" t="inlineStr">
        <is>
          <t>Fall-2014</t>
        </is>
      </c>
      <c r="I1906" s="108" t="inlineStr">
        <is>
          <t>-</t>
        </is>
      </c>
      <c r="J1906" s="108" t="inlineStr">
        <is>
          <t>-</t>
        </is>
      </c>
      <c r="K1906" s="108" t="inlineStr">
        <is>
          <t>House No-68, Flat-A/2, Road-121A, Dhanmondi</t>
        </is>
      </c>
      <c r="L1906" s="108" t="inlineStr">
        <is>
          <t>Vill-Maddah Kausdia, P.oMirpur Bazar, P.S-Savar, Dhaka</t>
        </is>
      </c>
      <c r="M1906" s="101" t="n">
        <v>1913168017</v>
      </c>
      <c r="N1906" s="108" t="inlineStr">
        <is>
          <t>monirdiu@gmail.com</t>
        </is>
      </c>
    </row>
    <row customHeight="1" ht="12.75" r="1907" s="161">
      <c r="A1907" s="84" t="n"/>
      <c r="B1907" s="85" t="n">
        <v>1911</v>
      </c>
      <c r="C1907" s="106" t="n"/>
      <c r="D1907" s="98" t="inlineStr">
        <is>
          <t>Md. Almas</t>
        </is>
      </c>
      <c r="E1907" s="98" t="inlineStr">
        <is>
          <t>103-34-134</t>
        </is>
      </c>
      <c r="F1907" s="49">
        <f>IF((MID(E1907,5,2))="10","ENG",IF((MID(E1907,5,2))="11","BBA",IF((MID(E1907,5,2))="12","MBA(E)",IF((MID(E1907,5,2))="14","MBA",IF((MID(E1907,5,2))="15","CSE",IF((MID(E1907,5,2))="16","CIS",IF((MID(E1907,5,2))="17","MS-MIS",IF((MID(E1907,5,2))="18","B.COM",IF((MID(E1907,5,2))="19","ETE",IF((MID(E1907,5,2))="20","CS",IF((MID(E1907,5,2))="21","MA-ENG(P)",IF((MID(E1907,5,2))="22","MA-ENG(F)",IF((MID(E1907,5,2))="23","TE",IF((MID(E1907,5,2))="24","JMC",IF((MID(E1907,5,2))="25","MS-CSE",IF((MID(E1907,5,2))="26","LLB(H)",IF((MID(E1907,5,2))="27","BRE",IF((MID(E1907,5,2))="28","MSS-JMC",IF((MID(E1907,5,2))="29","PHARMACY",IF((MID(E1907,5,2))="30","ESDM",IF((MID(E1907,5,2))="31","MS-ETE",IF((MID(E1907,5,2))="32","MS-TE",IF((MID(E1907,5,2))="33","EEE",IF((MID(E1907,5,2))="34","NFE",IF((MID(E1907,5,2))="35","SWE",IF((MID(E1907,5,2))="36","LLB(P)",IF((MID(E1907,5,2))="37","LLM(Pre)",IF((MID(E1907,5,2))="38","LLM(F)",IF((MID(E1907,5,2))="39","ICT",IF((MID(E1907,5,2))="40","MTCA",IF((MID(E1907,5,2))="41","MS-PH",IF((MID(E1907,5,2))="42","ARCH",IF((MID(E1907,5,2))="43","THM",IF((MID(E1907,5,2))="44","MS-SWE",IF((MID(E1907,5,2))="45","ENTRE",IF((MID(E1907,5,2))="46","M-PHARM",IF((MID(E1907,5,2))="47","CIVIL-ENG",0)))))))))))))))))))))))))))))))))))))</f>
        <v/>
      </c>
      <c r="G1907" s="90">
        <f>IF((LEFT(E1907,3))="063","Fall-2006",IF((LEFT(E1907,3))="071","Spring-2007",IF((LEFT(E1907,3))="072","Summer-2007",IF((LEFT(E1907,3))="073","Fall-2007",IF((LEFT(E1907,3))="081","Spring-2008",IF((LEFT(E1907,3))="082","Summer-2008",IF((LEFT(E1907,3))="083","Fall-2008",IF((LEFT(E1907,3))="091","Spring-2009",IF((LEFT(E1907,3))="092","Summer-2009",IF((LEFT(E1907,3))="093","Fall-2009",IF((LEFT(E1907,3))="101","Spring-2010",IF((LEFT(E1907,3))="102","Summer-2010",IF((LEFT(E1907,3))="103","Fall-2010",IF((LEFT(E1907,3))="111","Spring-2011",IF((LEFT(E1907,3))="112","Summer-2011",IF((LEFT(E1907,3))="113","Fall-2011",IF((LEFT(E1907,3))="121","Spring-2012",IF((LEFT(E1907,3))="122","Summer-2012",IF((LEFT(E1907,3))="123","Fall-2012",IF((LEFT(E1907,3))="131","Spring-2013",IF((LEFT(E1907,3))="132","Summer-2013",IF((LEFT(E1907,3))="133","Fall-2013",IF((LEFT(E1907,3))="141","Spring-2014",IF((LEFT(E1907,3))="142","Summer-2014",IF((LEFT(E1907,3))="143","Fall-2014",0)))))))))))))))))))))))))</f>
        <v/>
      </c>
      <c r="H1907" s="108" t="inlineStr">
        <is>
          <t>Fall-2014</t>
        </is>
      </c>
      <c r="I1907" s="108" t="inlineStr">
        <is>
          <t>-</t>
        </is>
      </c>
      <c r="J1907" s="108" t="inlineStr">
        <is>
          <t>-</t>
        </is>
      </c>
      <c r="K1907" s="108" t="inlineStr">
        <is>
          <t>-</t>
        </is>
      </c>
      <c r="L1907" s="108" t="inlineStr">
        <is>
          <t>Vill-Dewaai.P.o-Kalampur.P.S.Dhamri, Dhaka</t>
        </is>
      </c>
      <c r="M1907" s="111" t="n">
        <v>1911742275</v>
      </c>
      <c r="N1907" s="108" t="inlineStr">
        <is>
          <t>mdalmas134@gmail.com</t>
        </is>
      </c>
    </row>
    <row customHeight="1" ht="12.75" r="1908" s="161">
      <c r="A1908" s="84" t="n"/>
      <c r="B1908" s="85" t="n">
        <v>1912</v>
      </c>
      <c r="C1908" s="106" t="n"/>
      <c r="D1908" s="98" t="inlineStr">
        <is>
          <t>Shahidur Rahman</t>
        </is>
      </c>
      <c r="E1908" s="98" t="inlineStr">
        <is>
          <t>103-29-217</t>
        </is>
      </c>
      <c r="F1908" s="49">
        <f>IF((MID(E1908,5,2))="10","ENG",IF((MID(E1908,5,2))="11","BBA",IF((MID(E1908,5,2))="12","MBA(E)",IF((MID(E1908,5,2))="14","MBA",IF((MID(E1908,5,2))="15","CSE",IF((MID(E1908,5,2))="16","CIS",IF((MID(E1908,5,2))="17","MS-MIS",IF((MID(E1908,5,2))="18","B.COM",IF((MID(E1908,5,2))="19","ETE",IF((MID(E1908,5,2))="20","CS",IF((MID(E1908,5,2))="21","MA-ENG(P)",IF((MID(E1908,5,2))="22","MA-ENG(F)",IF((MID(E1908,5,2))="23","TE",IF((MID(E1908,5,2))="24","JMC",IF((MID(E1908,5,2))="25","MS-CSE",IF((MID(E1908,5,2))="26","LLB(H)",IF((MID(E1908,5,2))="27","BRE",IF((MID(E1908,5,2))="28","MSS-JMC",IF((MID(E1908,5,2))="29","PHARMACY",IF((MID(E1908,5,2))="30","ESDM",IF((MID(E1908,5,2))="31","MS-ETE",IF((MID(E1908,5,2))="32","MS-TE",IF((MID(E1908,5,2))="33","EEE",IF((MID(E1908,5,2))="34","NFE",IF((MID(E1908,5,2))="35","SWE",IF((MID(E1908,5,2))="36","LLB(P)",IF((MID(E1908,5,2))="37","LLM(Pre)",IF((MID(E1908,5,2))="38","LLM(F)",IF((MID(E1908,5,2))="39","ICT",IF((MID(E1908,5,2))="40","MTCA",IF((MID(E1908,5,2))="41","MS-PH",IF((MID(E1908,5,2))="42","ARCH",IF((MID(E1908,5,2))="43","THM",IF((MID(E1908,5,2))="44","MS-SWE",IF((MID(E1908,5,2))="45","ENTRE",IF((MID(E1908,5,2))="46","M-PHARM",IF((MID(E1908,5,2))="47","CIVIL-ENG",0)))))))))))))))))))))))))))))))))))))</f>
        <v/>
      </c>
      <c r="G1908" s="90">
        <f>IF((LEFT(E1908,3))="063","Fall-2006",IF((LEFT(E1908,3))="071","Spring-2007",IF((LEFT(E1908,3))="072","Summer-2007",IF((LEFT(E1908,3))="073","Fall-2007",IF((LEFT(E1908,3))="081","Spring-2008",IF((LEFT(E1908,3))="082","Summer-2008",IF((LEFT(E1908,3))="083","Fall-2008",IF((LEFT(E1908,3))="091","Spring-2009",IF((LEFT(E1908,3))="092","Summer-2009",IF((LEFT(E1908,3))="093","Fall-2009",IF((LEFT(E1908,3))="101","Spring-2010",IF((LEFT(E1908,3))="102","Summer-2010",IF((LEFT(E1908,3))="103","Fall-2010",IF((LEFT(E1908,3))="111","Spring-2011",IF((LEFT(E1908,3))="112","Summer-2011",IF((LEFT(E1908,3))="113","Fall-2011",IF((LEFT(E1908,3))="121","Spring-2012",IF((LEFT(E1908,3))="122","Summer-2012",IF((LEFT(E1908,3))="123","Fall-2012",IF((LEFT(E1908,3))="131","Spring-2013",IF((LEFT(E1908,3))="132","Summer-2013",IF((LEFT(E1908,3))="133","Fall-2013",IF((LEFT(E1908,3))="141","Spring-2014",IF((LEFT(E1908,3))="142","Summer-2014",IF((LEFT(E1908,3))="143","Fall-2014",0)))))))))))))))))))))))))</f>
        <v/>
      </c>
      <c r="H1908" s="108" t="inlineStr">
        <is>
          <t>Spring-2015</t>
        </is>
      </c>
      <c r="I1908" s="108" t="inlineStr">
        <is>
          <t>-</t>
        </is>
      </c>
      <c r="J1908" s="108" t="inlineStr">
        <is>
          <t>-</t>
        </is>
      </c>
      <c r="K1908" s="108" t="inlineStr">
        <is>
          <t>Vill-Darikandi, Post-Baliapara, Thana-Rupganj, Dis-Narayanganj</t>
        </is>
      </c>
      <c r="L1908" s="108" t="inlineStr">
        <is>
          <t>-</t>
        </is>
      </c>
      <c r="M1908" s="111" t="n">
        <v>1703081516</v>
      </c>
      <c r="N1908" s="108" t="inlineStr">
        <is>
          <t>onicdiu@gmail.com</t>
        </is>
      </c>
    </row>
    <row customHeight="1" ht="12.75" r="1909" s="161">
      <c r="A1909" s="84" t="n"/>
      <c r="B1909" s="85" t="n">
        <v>1913</v>
      </c>
      <c r="C1909" s="106" t="n"/>
      <c r="D1909" s="98" t="inlineStr">
        <is>
          <t>Bablu Chandra Das</t>
        </is>
      </c>
      <c r="E1909" s="98" t="inlineStr">
        <is>
          <t>111-11-246</t>
        </is>
      </c>
      <c r="F1909" s="49">
        <f>IF((MID(E1909,5,2))="10","ENG",IF((MID(E1909,5,2))="11","BBA",IF((MID(E1909,5,2))="12","MBA(E)",IF((MID(E1909,5,2))="14","MBA",IF((MID(E1909,5,2))="15","CSE",IF((MID(E1909,5,2))="16","CIS",IF((MID(E1909,5,2))="17","MS-MIS",IF((MID(E1909,5,2))="18","B.COM",IF((MID(E1909,5,2))="19","ETE",IF((MID(E1909,5,2))="20","CS",IF((MID(E1909,5,2))="21","MA-ENG(P)",IF((MID(E1909,5,2))="22","MA-ENG(F)",IF((MID(E1909,5,2))="23","TE",IF((MID(E1909,5,2))="24","JMC",IF((MID(E1909,5,2))="25","MS-CSE",IF((MID(E1909,5,2))="26","LLB(H)",IF((MID(E1909,5,2))="27","BRE",IF((MID(E1909,5,2))="28","MSS-JMC",IF((MID(E1909,5,2))="29","PHARMACY",IF((MID(E1909,5,2))="30","ESDM",IF((MID(E1909,5,2))="31","MS-ETE",IF((MID(E1909,5,2))="32","MS-TE",IF((MID(E1909,5,2))="33","EEE",IF((MID(E1909,5,2))="34","NFE",IF((MID(E1909,5,2))="35","SWE",IF((MID(E1909,5,2))="36","LLB(P)",IF((MID(E1909,5,2))="37","LLM(Pre)",IF((MID(E1909,5,2))="38","LLM(F)",IF((MID(E1909,5,2))="39","ICT",IF((MID(E1909,5,2))="40","MTCA",IF((MID(E1909,5,2))="41","MS-PH",IF((MID(E1909,5,2))="42","ARCH",IF((MID(E1909,5,2))="43","THM",IF((MID(E1909,5,2))="44","MS-SWE",IF((MID(E1909,5,2))="45","ENTRE",IF((MID(E1909,5,2))="46","M-PHARM",IF((MID(E1909,5,2))="47","CIVIL-ENG",0)))))))))))))))))))))))))))))))))))))</f>
        <v/>
      </c>
      <c r="G1909" s="90">
        <f>IF((LEFT(E1909,3))="063","Fall-2006",IF((LEFT(E1909,3))="071","Spring-2007",IF((LEFT(E1909,3))="072","Summer-2007",IF((LEFT(E1909,3))="073","Fall-2007",IF((LEFT(E1909,3))="081","Spring-2008",IF((LEFT(E1909,3))="082","Summer-2008",IF((LEFT(E1909,3))="083","Fall-2008",IF((LEFT(E1909,3))="091","Spring-2009",IF((LEFT(E1909,3))="092","Summer-2009",IF((LEFT(E1909,3))="093","Fall-2009",IF((LEFT(E1909,3))="101","Spring-2010",IF((LEFT(E1909,3))="102","Summer-2010",IF((LEFT(E1909,3))="103","Fall-2010",IF((LEFT(E1909,3))="111","Spring-2011",IF((LEFT(E1909,3))="112","Summer-2011",IF((LEFT(E1909,3))="113","Fall-2011",IF((LEFT(E1909,3))="121","Spring-2012",IF((LEFT(E1909,3))="122","Summer-2012",IF((LEFT(E1909,3))="123","Fall-2012",IF((LEFT(E1909,3))="131","Spring-2013",IF((LEFT(E1909,3))="132","Summer-2013",IF((LEFT(E1909,3))="133","Fall-2013",IF((LEFT(E1909,3))="141","Spring-2014",IF((LEFT(E1909,3))="142","Summer-2014",IF((LEFT(E1909,3))="143","Fall-2014",0)))))))))))))))))))))))))</f>
        <v/>
      </c>
      <c r="H1909" s="108" t="inlineStr">
        <is>
          <t>-</t>
        </is>
      </c>
      <c r="I1909" s="108" t="inlineStr">
        <is>
          <t>Banglalink</t>
        </is>
      </c>
      <c r="J1909" s="108" t="inlineStr">
        <is>
          <t>CCR</t>
        </is>
      </c>
      <c r="K1909" s="108" t="inlineStr">
        <is>
          <t>H-549, R-Ashkona, P.O-Ashkona, P.S-Dakshinkhan, dhaka</t>
        </is>
      </c>
      <c r="L1909" s="108" t="inlineStr">
        <is>
          <t>V-Belta, P.S-Nangol Note, Dis-Comilla</t>
        </is>
      </c>
      <c r="M1909" s="111" t="n">
        <v>1915164558</v>
      </c>
      <c r="N1909" s="108" t="inlineStr">
        <is>
          <t>bablu11-246@daffodilvarsity.edu.bd</t>
        </is>
      </c>
    </row>
    <row customHeight="1" ht="12.75" r="1910" s="161">
      <c r="A1910" s="84" t="n"/>
      <c r="B1910" s="85" t="n">
        <v>1914</v>
      </c>
      <c r="C1910" s="106" t="n"/>
      <c r="D1910" s="98" t="inlineStr">
        <is>
          <t>Amit Das</t>
        </is>
      </c>
      <c r="E1910" s="98" t="inlineStr">
        <is>
          <t>111-23-2365</t>
        </is>
      </c>
      <c r="F1910" s="49">
        <f>IF((MID(E1910,5,2))="10","ENG",IF((MID(E1910,5,2))="11","BBA",IF((MID(E1910,5,2))="12","MBA(E)",IF((MID(E1910,5,2))="14","MBA",IF((MID(E1910,5,2))="15","CSE",IF((MID(E1910,5,2))="16","CIS",IF((MID(E1910,5,2))="17","MS-MIS",IF((MID(E1910,5,2))="18","B.COM",IF((MID(E1910,5,2))="19","ETE",IF((MID(E1910,5,2))="20","CS",IF((MID(E1910,5,2))="21","MA-ENG(P)",IF((MID(E1910,5,2))="22","MA-ENG(F)",IF((MID(E1910,5,2))="23","TE",IF((MID(E1910,5,2))="24","JMC",IF((MID(E1910,5,2))="25","MS-CSE",IF((MID(E1910,5,2))="26","LLB(H)",IF((MID(E1910,5,2))="27","BRE",IF((MID(E1910,5,2))="28","MSS-JMC",IF((MID(E1910,5,2))="29","PHARMACY",IF((MID(E1910,5,2))="30","ESDM",IF((MID(E1910,5,2))="31","MS-ETE",IF((MID(E1910,5,2))="32","MS-TE",IF((MID(E1910,5,2))="33","EEE",IF((MID(E1910,5,2))="34","NFE",IF((MID(E1910,5,2))="35","SWE",IF((MID(E1910,5,2))="36","LLB(P)",IF((MID(E1910,5,2))="37","LLM(Pre)",IF((MID(E1910,5,2))="38","LLM(F)",IF((MID(E1910,5,2))="39","ICT",IF((MID(E1910,5,2))="40","MTCA",IF((MID(E1910,5,2))="41","MS-PH",IF((MID(E1910,5,2))="42","ARCH",IF((MID(E1910,5,2))="43","THM",IF((MID(E1910,5,2))="44","MS-SWE",IF((MID(E1910,5,2))="45","ENTRE",IF((MID(E1910,5,2))="46","M-PHARM",IF((MID(E1910,5,2))="47","CIVIL-ENG",0)))))))))))))))))))))))))))))))))))))</f>
        <v/>
      </c>
      <c r="G1910" s="90">
        <f>IF((LEFT(E1910,3))="063","Fall-2006",IF((LEFT(E1910,3))="071","Spring-2007",IF((LEFT(E1910,3))="072","Summer-2007",IF((LEFT(E1910,3))="073","Fall-2007",IF((LEFT(E1910,3))="081","Spring-2008",IF((LEFT(E1910,3))="082","Summer-2008",IF((LEFT(E1910,3))="083","Fall-2008",IF((LEFT(E1910,3))="091","Spring-2009",IF((LEFT(E1910,3))="092","Summer-2009",IF((LEFT(E1910,3))="093","Fall-2009",IF((LEFT(E1910,3))="101","Spring-2010",IF((LEFT(E1910,3))="102","Summer-2010",IF((LEFT(E1910,3))="103","Fall-2010",IF((LEFT(E1910,3))="111","Spring-2011",IF((LEFT(E1910,3))="112","Summer-2011",IF((LEFT(E1910,3))="113","Fall-2011",IF((LEFT(E1910,3))="121","Spring-2012",IF((LEFT(E1910,3))="122","Summer-2012",IF((LEFT(E1910,3))="123","Fall-2012",IF((LEFT(E1910,3))="131","Spring-2013",IF((LEFT(E1910,3))="132","Summer-2013",IF((LEFT(E1910,3))="133","Fall-2013",IF((LEFT(E1910,3))="141","Spring-2014",IF((LEFT(E1910,3))="142","Summer-2014",IF((LEFT(E1910,3))="143","Fall-2014",0)))))))))))))))))))))))))</f>
        <v/>
      </c>
      <c r="H1910" s="108" t="inlineStr">
        <is>
          <t>Fall-2014</t>
        </is>
      </c>
      <c r="I1910" s="108" t="inlineStr">
        <is>
          <t>Sterling Denims And Sterling Laundry ltd</t>
        </is>
      </c>
      <c r="J1910" s="108" t="inlineStr">
        <is>
          <t>Asst. Co-ordinator in wet process</t>
        </is>
      </c>
      <c r="K1910" s="108" t="inlineStr">
        <is>
          <t>Kaukhali, Uttar Bazar, Kaukhali, Porojpur</t>
        </is>
      </c>
      <c r="L1910" s="108" t="inlineStr">
        <is>
          <t>Kaukhali, Uttar Bazar, Kaukhali, Porojpur</t>
        </is>
      </c>
      <c r="M1910" s="111" t="n">
        <v>1722511824</v>
      </c>
      <c r="N1910" s="55">
        <f>HYPERLINK("mailto:sopnilamit@gmail.com","sopnilamit@gmail.com")</f>
        <v/>
      </c>
    </row>
    <row customHeight="1" ht="12.75" r="1911" s="161">
      <c r="A1911" s="84" t="n"/>
      <c r="B1911" s="85" t="n">
        <v>1915</v>
      </c>
      <c r="C1911" s="106" t="n"/>
      <c r="D1911" s="98" t="inlineStr">
        <is>
          <t>OPU SIDDIQUEE</t>
        </is>
      </c>
      <c r="E1911" s="98" t="inlineStr">
        <is>
          <t>121-11-352</t>
        </is>
      </c>
      <c r="F1911" s="49">
        <f>IF((MID(E1911,5,2))="10","ENG",IF((MID(E1911,5,2))="11","BBA",IF((MID(E1911,5,2))="12","MBA(E)",IF((MID(E1911,5,2))="14","MBA",IF((MID(E1911,5,2))="15","CSE",IF((MID(E1911,5,2))="16","CIS",IF((MID(E1911,5,2))="17","MS-MIS",IF((MID(E1911,5,2))="18","B.COM",IF((MID(E1911,5,2))="19","ETE",IF((MID(E1911,5,2))="20","CS",IF((MID(E1911,5,2))="21","MA-ENG(P)",IF((MID(E1911,5,2))="22","MA-ENG(F)",IF((MID(E1911,5,2))="23","TE",IF((MID(E1911,5,2))="24","JMC",IF((MID(E1911,5,2))="25","MS-CSE",IF((MID(E1911,5,2))="26","LLB(H)",IF((MID(E1911,5,2))="27","BRE",IF((MID(E1911,5,2))="28","MSS-JMC",IF((MID(E1911,5,2))="29","PHARMACY",IF((MID(E1911,5,2))="30","ESDM",IF((MID(E1911,5,2))="31","MS-ETE",IF((MID(E1911,5,2))="32","MS-TE",IF((MID(E1911,5,2))="33","EEE",IF((MID(E1911,5,2))="34","NFE",IF((MID(E1911,5,2))="35","SWE",IF((MID(E1911,5,2))="36","LLB(P)",IF((MID(E1911,5,2))="37","LLM(Pre)",IF((MID(E1911,5,2))="38","LLM(F)",IF((MID(E1911,5,2))="39","ICT",IF((MID(E1911,5,2))="40","MTCA",IF((MID(E1911,5,2))="41","MS-PH",IF((MID(E1911,5,2))="42","ARCH",IF((MID(E1911,5,2))="43","THM",IF((MID(E1911,5,2))="44","MS-SWE",IF((MID(E1911,5,2))="45","ENTRE",IF((MID(E1911,5,2))="46","M-PHARM",IF((MID(E1911,5,2))="47","CIVIL-ENG",0)))))))))))))))))))))))))))))))))))))</f>
        <v/>
      </c>
      <c r="G1911" s="90">
        <f>IF((LEFT(E1911,3))="063","Fall-2006",IF((LEFT(E1911,3))="071","Spring-2007",IF((LEFT(E1911,3))="072","Summer-2007",IF((LEFT(E1911,3))="073","Fall-2007",IF((LEFT(E1911,3))="081","Spring-2008",IF((LEFT(E1911,3))="082","Summer-2008",IF((LEFT(E1911,3))="083","Fall-2008",IF((LEFT(E1911,3))="091","Spring-2009",IF((LEFT(E1911,3))="092","Summer-2009",IF((LEFT(E1911,3))="093","Fall-2009",IF((LEFT(E1911,3))="101","Spring-2010",IF((LEFT(E1911,3))="102","Summer-2010",IF((LEFT(E1911,3))="103","Fall-2010",IF((LEFT(E1911,3))="111","Spring-2011",IF((LEFT(E1911,3))="112","Summer-2011",IF((LEFT(E1911,3))="113","Fall-2011",IF((LEFT(E1911,3))="121","Spring-2012",IF((LEFT(E1911,3))="122","Summer-2012",IF((LEFT(E1911,3))="123","Fall-2012",IF((LEFT(E1911,3))="131","Spring-2013",IF((LEFT(E1911,3))="132","Summer-2013",IF((LEFT(E1911,3))="133","Fall-2013",IF((LEFT(E1911,3))="141","Spring-2014",IF((LEFT(E1911,3))="142","Summer-2014",IF((LEFT(E1911,3))="143","Fall-2014",0)))))))))))))))))))))))))</f>
        <v/>
      </c>
      <c r="H1911" s="108" t="inlineStr">
        <is>
          <t>-</t>
        </is>
      </c>
      <c r="I1911" s="108" t="inlineStr">
        <is>
          <t>Banglalink</t>
        </is>
      </c>
      <c r="J1911" s="108" t="inlineStr">
        <is>
          <t>CCR</t>
        </is>
      </c>
      <c r="K1911" s="108" t="inlineStr">
        <is>
          <t>Chayya-26, Islampur Road, Dattapara, Tongi, Gazipur</t>
        </is>
      </c>
      <c r="L1911" s="108" t="inlineStr">
        <is>
          <t>30/2, Road-2/1 Slatbon Mistripr Rangpur</t>
        </is>
      </c>
      <c r="M1911" s="111" t="n">
        <v>1676242245</v>
      </c>
      <c r="N1911" s="55" t="inlineStr">
        <is>
          <t>opu11-352@diu.edu.bd</t>
        </is>
      </c>
    </row>
    <row customHeight="1" ht="12.75" r="1912" s="161">
      <c r="A1912" s="84" t="n"/>
      <c r="B1912" s="85" t="n">
        <v>1916</v>
      </c>
      <c r="C1912" s="106" t="n"/>
      <c r="D1912" s="98" t="inlineStr">
        <is>
          <t xml:space="preserve">Makkia Noor </t>
        </is>
      </c>
      <c r="E1912" s="98" t="inlineStr">
        <is>
          <t>103-11-200</t>
        </is>
      </c>
      <c r="F1912" s="49">
        <f>IF((MID(E1912,5,2))="10","ENG",IF((MID(E1912,5,2))="11","BBA",IF((MID(E1912,5,2))="12","MBA(E)",IF((MID(E1912,5,2))="14","MBA",IF((MID(E1912,5,2))="15","CSE",IF((MID(E1912,5,2))="16","CIS",IF((MID(E1912,5,2))="17","MS-MIS",IF((MID(E1912,5,2))="18","B.COM",IF((MID(E1912,5,2))="19","ETE",IF((MID(E1912,5,2))="20","CS",IF((MID(E1912,5,2))="21","MA-ENG(P)",IF((MID(E1912,5,2))="22","MA-ENG(F)",IF((MID(E1912,5,2))="23","TE",IF((MID(E1912,5,2))="24","JMC",IF((MID(E1912,5,2))="25","MS-CSE",IF((MID(E1912,5,2))="26","LLB(H)",IF((MID(E1912,5,2))="27","BRE",IF((MID(E1912,5,2))="28","MSS-JMC",IF((MID(E1912,5,2))="29","PHARMACY",IF((MID(E1912,5,2))="30","ESDM",IF((MID(E1912,5,2))="31","MS-ETE",IF((MID(E1912,5,2))="32","MS-TE",IF((MID(E1912,5,2))="33","EEE",IF((MID(E1912,5,2))="34","NFE",IF((MID(E1912,5,2))="35","SWE",IF((MID(E1912,5,2))="36","LLB(P)",IF((MID(E1912,5,2))="37","LLM(Pre)",IF((MID(E1912,5,2))="38","LLM(F)",IF((MID(E1912,5,2))="39","ICT",IF((MID(E1912,5,2))="40","MTCA",IF((MID(E1912,5,2))="41","MS-PH",IF((MID(E1912,5,2))="42","ARCH",IF((MID(E1912,5,2))="43","THM",IF((MID(E1912,5,2))="44","MS-SWE",IF((MID(E1912,5,2))="45","ENTRE",IF((MID(E1912,5,2))="46","M-PHARM",IF((MID(E1912,5,2))="47","CIVIL-ENG",0)))))))))))))))))))))))))))))))))))))</f>
        <v/>
      </c>
      <c r="G1912" s="90">
        <f>IF((LEFT(E1912,3))="063","Fall-2006",IF((LEFT(E1912,3))="071","Spring-2007",IF((LEFT(E1912,3))="072","Summer-2007",IF((LEFT(E1912,3))="073","Fall-2007",IF((LEFT(E1912,3))="081","Spring-2008",IF((LEFT(E1912,3))="082","Summer-2008",IF((LEFT(E1912,3))="083","Fall-2008",IF((LEFT(E1912,3))="091","Spring-2009",IF((LEFT(E1912,3))="092","Summer-2009",IF((LEFT(E1912,3))="093","Fall-2009",IF((LEFT(E1912,3))="101","Spring-2010",IF((LEFT(E1912,3))="102","Summer-2010",IF((LEFT(E1912,3))="103","Fall-2010",IF((LEFT(E1912,3))="111","Spring-2011",IF((LEFT(E1912,3))="112","Summer-2011",IF((LEFT(E1912,3))="113","Fall-2011",IF((LEFT(E1912,3))="121","Spring-2012",IF((LEFT(E1912,3))="122","Summer-2012",IF((LEFT(E1912,3))="123","Fall-2012",IF((LEFT(E1912,3))="131","Spring-2013",IF((LEFT(E1912,3))="132","Summer-2013",IF((LEFT(E1912,3))="133","Fall-2013",IF((LEFT(E1912,3))="141","Spring-2014",IF((LEFT(E1912,3))="142","Summer-2014",IF((LEFT(E1912,3))="143","Fall-2014",0)))))))))))))))))))))))))</f>
        <v/>
      </c>
      <c r="H1912" s="108" t="inlineStr">
        <is>
          <t>Fall-2014</t>
        </is>
      </c>
      <c r="I1912" s="108" t="inlineStr">
        <is>
          <t>-</t>
        </is>
      </c>
      <c r="J1912" s="108" t="inlineStr">
        <is>
          <t>-</t>
        </is>
      </c>
      <c r="K1912" s="108" t="inlineStr">
        <is>
          <t>Sec#03, Road#22, House No#07, Uttara, Dhaka</t>
        </is>
      </c>
      <c r="L1912" s="108" t="inlineStr">
        <is>
          <t>North Romaliar Chara, Brick Field Road, Coxs Bazar, main Post Office, Coxs bazar, Sadar Coxsbazar</t>
        </is>
      </c>
      <c r="M1912" s="111" t="n">
        <v>1738390625</v>
      </c>
      <c r="N1912" s="108" t="inlineStr">
        <is>
          <t>makkianoor@gmail.com</t>
        </is>
      </c>
    </row>
    <row customHeight="1" ht="12.75" r="1913" s="161">
      <c r="A1913" s="84" t="n"/>
      <c r="B1913" s="85" t="n">
        <v>1917</v>
      </c>
      <c r="C1913" s="106" t="n"/>
      <c r="D1913" s="98" t="inlineStr">
        <is>
          <t xml:space="preserve">Tahnia Farhin Chowdhury </t>
        </is>
      </c>
      <c r="E1913" s="98" t="inlineStr">
        <is>
          <t>132-14-410</t>
        </is>
      </c>
      <c r="F1913" s="49">
        <f>IF((MID(E1913,5,2))="10","ENG",IF((MID(E1913,5,2))="11","BBA",IF((MID(E1913,5,2))="12","MBA(E)",IF((MID(E1913,5,2))="14","MBA",IF((MID(E1913,5,2))="15","CSE",IF((MID(E1913,5,2))="16","CIS",IF((MID(E1913,5,2))="17","MS-MIS",IF((MID(E1913,5,2))="18","B.COM",IF((MID(E1913,5,2))="19","ETE",IF((MID(E1913,5,2))="20","CS",IF((MID(E1913,5,2))="21","MA-ENG(P)",IF((MID(E1913,5,2))="22","MA-ENG(F)",IF((MID(E1913,5,2))="23","TE",IF((MID(E1913,5,2))="24","JMC",IF((MID(E1913,5,2))="25","MS-CSE",IF((MID(E1913,5,2))="26","LLB(H)",IF((MID(E1913,5,2))="27","BRE",IF((MID(E1913,5,2))="28","MSS-JMC",IF((MID(E1913,5,2))="29","PHARMACY",IF((MID(E1913,5,2))="30","ESDM",IF((MID(E1913,5,2))="31","MS-ETE",IF((MID(E1913,5,2))="32","MS-TE",IF((MID(E1913,5,2))="33","EEE",IF((MID(E1913,5,2))="34","NFE",IF((MID(E1913,5,2))="35","SWE",IF((MID(E1913,5,2))="36","LLB(P)",IF((MID(E1913,5,2))="37","LLM(Pre)",IF((MID(E1913,5,2))="38","LLM(F)",IF((MID(E1913,5,2))="39","ICT",IF((MID(E1913,5,2))="40","MTCA",IF((MID(E1913,5,2))="41","MS-PH",IF((MID(E1913,5,2))="42","ARCH",IF((MID(E1913,5,2))="43","THM",IF((MID(E1913,5,2))="44","MS-SWE",IF((MID(E1913,5,2))="45","ENTRE",IF((MID(E1913,5,2))="46","M-PHARM",IF((MID(E1913,5,2))="47","CIVIL-ENG",0)))))))))))))))))))))))))))))))))))))</f>
        <v/>
      </c>
      <c r="G1913" s="90">
        <f>IF((LEFT(E1913,3))="063","Fall-2006",IF((LEFT(E1913,3))="071","Spring-2007",IF((LEFT(E1913,3))="072","Summer-2007",IF((LEFT(E1913,3))="073","Fall-2007",IF((LEFT(E1913,3))="081","Spring-2008",IF((LEFT(E1913,3))="082","Summer-2008",IF((LEFT(E1913,3))="083","Fall-2008",IF((LEFT(E1913,3))="091","Spring-2009",IF((LEFT(E1913,3))="092","Summer-2009",IF((LEFT(E1913,3))="093","Fall-2009",IF((LEFT(E1913,3))="101","Spring-2010",IF((LEFT(E1913,3))="102","Summer-2010",IF((LEFT(E1913,3))="103","Fall-2010",IF((LEFT(E1913,3))="111","Spring-2011",IF((LEFT(E1913,3))="112","Summer-2011",IF((LEFT(E1913,3))="113","Fall-2011",IF((LEFT(E1913,3))="121","Spring-2012",IF((LEFT(E1913,3))="122","Summer-2012",IF((LEFT(E1913,3))="123","Fall-2012",IF((LEFT(E1913,3))="131","Spring-2013",IF((LEFT(E1913,3))="132","Summer-2013",IF((LEFT(E1913,3))="133","Fall-2013",IF((LEFT(E1913,3))="141","Spring-2014",IF((LEFT(E1913,3))="142","Summer-2014",IF((LEFT(E1913,3))="143","Fall-2014",0)))))))))))))))))))))))))</f>
        <v/>
      </c>
      <c r="H1913" s="108" t="inlineStr">
        <is>
          <t>Fall-2015</t>
        </is>
      </c>
      <c r="I1913" s="108" t="inlineStr">
        <is>
          <t>-</t>
        </is>
      </c>
      <c r="J1913" s="108" t="inlineStr">
        <is>
          <t>-</t>
        </is>
      </c>
      <c r="K1913" s="108" t="inlineStr">
        <is>
          <t>House-99, Road-19, Sector-14, Uttara, Dhaka</t>
        </is>
      </c>
      <c r="L1913" s="108" t="inlineStr">
        <is>
          <t>Mitali, Raynagor- Rajbari, Sylhet</t>
        </is>
      </c>
      <c r="M1913" s="111" t="n">
        <v>1711399469</v>
      </c>
      <c r="N1913" s="108" t="inlineStr">
        <is>
          <t>shahichy001@gmail.com</t>
        </is>
      </c>
    </row>
    <row customHeight="1" ht="12.75" r="1914" s="161">
      <c r="A1914" s="84" t="n"/>
      <c r="B1914" s="85" t="n">
        <v>1918</v>
      </c>
      <c r="C1914" s="106" t="n"/>
      <c r="D1914" s="98" t="inlineStr">
        <is>
          <t xml:space="preserve">Fatama Toj Johora </t>
        </is>
      </c>
      <c r="E1914" s="98" t="inlineStr">
        <is>
          <t>141-38-035</t>
        </is>
      </c>
      <c r="F1914" s="49">
        <f>IF((MID(E1914,5,2))="10","ENG",IF((MID(E1914,5,2))="11","BBA",IF((MID(E1914,5,2))="12","MBA(E)",IF((MID(E1914,5,2))="14","MBA",IF((MID(E1914,5,2))="15","CSE",IF((MID(E1914,5,2))="16","CIS",IF((MID(E1914,5,2))="17","MS-MIS",IF((MID(E1914,5,2))="18","B.COM",IF((MID(E1914,5,2))="19","ETE",IF((MID(E1914,5,2))="20","CS",IF((MID(E1914,5,2))="21","MA-ENG(P)",IF((MID(E1914,5,2))="22","MA-ENG(F)",IF((MID(E1914,5,2))="23","TE",IF((MID(E1914,5,2))="24","JMC",IF((MID(E1914,5,2))="25","MS-CSE",IF((MID(E1914,5,2))="26","LLB(H)",IF((MID(E1914,5,2))="27","BRE",IF((MID(E1914,5,2))="28","MSS-JMC",IF((MID(E1914,5,2))="29","PHARMACY",IF((MID(E1914,5,2))="30","ESDM",IF((MID(E1914,5,2))="31","MS-ETE",IF((MID(E1914,5,2))="32","MS-TE",IF((MID(E1914,5,2))="33","EEE",IF((MID(E1914,5,2))="34","NFE",IF((MID(E1914,5,2))="35","SWE",IF((MID(E1914,5,2))="36","LLB(P)",IF((MID(E1914,5,2))="37","LLM(Pre)",IF((MID(E1914,5,2))="38","LLM(F)",IF((MID(E1914,5,2))="39","ICT",IF((MID(E1914,5,2))="40","MTCA",IF((MID(E1914,5,2))="41","MS-PH",IF((MID(E1914,5,2))="42","ARCH",IF((MID(E1914,5,2))="43","THM",IF((MID(E1914,5,2))="44","MS-SWE",IF((MID(E1914,5,2))="45","ENTRE",IF((MID(E1914,5,2))="46","M-PHARM",IF((MID(E1914,5,2))="47","CIVIL-ENG",0)))))))))))))))))))))))))))))))))))))</f>
        <v/>
      </c>
      <c r="G1914" s="90">
        <f>IF((LEFT(E1914,3))="063","Fall-2006",IF((LEFT(E1914,3))="071","Spring-2007",IF((LEFT(E1914,3))="072","Summer-2007",IF((LEFT(E1914,3))="073","Fall-2007",IF((LEFT(E1914,3))="081","Spring-2008",IF((LEFT(E1914,3))="082","Summer-2008",IF((LEFT(E1914,3))="083","Fall-2008",IF((LEFT(E1914,3))="091","Spring-2009",IF((LEFT(E1914,3))="092","Summer-2009",IF((LEFT(E1914,3))="093","Fall-2009",IF((LEFT(E1914,3))="101","Spring-2010",IF((LEFT(E1914,3))="102","Summer-2010",IF((LEFT(E1914,3))="103","Fall-2010",IF((LEFT(E1914,3))="111","Spring-2011",IF((LEFT(E1914,3))="112","Summer-2011",IF((LEFT(E1914,3))="113","Fall-2011",IF((LEFT(E1914,3))="121","Spring-2012",IF((LEFT(E1914,3))="122","Summer-2012",IF((LEFT(E1914,3))="123","Fall-2012",IF((LEFT(E1914,3))="131","Spring-2013",IF((LEFT(E1914,3))="132","Summer-2013",IF((LEFT(E1914,3))="133","Fall-2013",IF((LEFT(E1914,3))="141","Spring-2014",IF((LEFT(E1914,3))="142","Summer-2014",IF((LEFT(E1914,3))="143","Fall-2014",0)))))))))))))))))))))))))</f>
        <v/>
      </c>
      <c r="H1914" s="108" t="inlineStr">
        <is>
          <t>Fall-2015</t>
        </is>
      </c>
      <c r="I1914" s="108" t="inlineStr">
        <is>
          <t>-</t>
        </is>
      </c>
      <c r="J1914" s="108" t="inlineStr">
        <is>
          <t>-</t>
        </is>
      </c>
      <c r="K1914" s="108" t="inlineStr">
        <is>
          <t>83, Sher-E-Bangla Road, Masdair, Narayangonj.</t>
        </is>
      </c>
      <c r="L1914" s="108" t="inlineStr">
        <is>
          <t>83, Sher-E-Bangla Road, Masdair, Narayangonj.</t>
        </is>
      </c>
      <c r="M1914" s="111" t="n">
        <v>1672658237</v>
      </c>
      <c r="N1914" s="108" t="inlineStr">
        <is>
          <t>sobhokhondoker@gamil.com</t>
        </is>
      </c>
    </row>
    <row customHeight="1" ht="12.75" r="1915" s="161">
      <c r="A1915" s="84" t="n"/>
      <c r="B1915" s="85" t="n">
        <v>1919</v>
      </c>
      <c r="C1915" s="106" t="n"/>
      <c r="D1915" s="98" t="inlineStr">
        <is>
          <t>Md. Kamruzzaman</t>
        </is>
      </c>
      <c r="E1915" s="98" t="inlineStr">
        <is>
          <t>122-15-1971</t>
        </is>
      </c>
      <c r="F1915" s="49">
        <f>IF((MID(E1915,5,2))="10","ENG",IF((MID(E1915,5,2))="11","BBA",IF((MID(E1915,5,2))="12","MBA(E)",IF((MID(E1915,5,2))="14","MBA",IF((MID(E1915,5,2))="15","CSE",IF((MID(E1915,5,2))="16","CIS",IF((MID(E1915,5,2))="17","MS-MIS",IF((MID(E1915,5,2))="18","B.COM",IF((MID(E1915,5,2))="19","ETE",IF((MID(E1915,5,2))="20","CS",IF((MID(E1915,5,2))="21","MA-ENG(P)",IF((MID(E1915,5,2))="22","MA-ENG(F)",IF((MID(E1915,5,2))="23","TE",IF((MID(E1915,5,2))="24","JMC",IF((MID(E1915,5,2))="25","MS-CSE",IF((MID(E1915,5,2))="26","LLB(H)",IF((MID(E1915,5,2))="27","BRE",IF((MID(E1915,5,2))="28","MSS-JMC",IF((MID(E1915,5,2))="29","PHARMACY",IF((MID(E1915,5,2))="30","ESDM",IF((MID(E1915,5,2))="31","MS-ETE",IF((MID(E1915,5,2))="32","MS-TE",IF((MID(E1915,5,2))="33","EEE",IF((MID(E1915,5,2))="34","NFE",IF((MID(E1915,5,2))="35","SWE",IF((MID(E1915,5,2))="36","LLB(P)",IF((MID(E1915,5,2))="37","LLM(Pre)",IF((MID(E1915,5,2))="38","LLM(F)",IF((MID(E1915,5,2))="39","ICT",IF((MID(E1915,5,2))="40","MTCA",IF((MID(E1915,5,2))="41","MS-PH",IF((MID(E1915,5,2))="42","ARCH",IF((MID(E1915,5,2))="43","THM",IF((MID(E1915,5,2))="44","MS-SWE",IF((MID(E1915,5,2))="45","ENTRE",IF((MID(E1915,5,2))="46","M-PHARM",IF((MID(E1915,5,2))="47","CIVIL-ENG",0)))))))))))))))))))))))))))))))))))))</f>
        <v/>
      </c>
      <c r="G1915" s="90">
        <f>IF((LEFT(E1915,3))="063","Fall-2006",IF((LEFT(E1915,3))="071","Spring-2007",IF((LEFT(E1915,3))="072","Summer-2007",IF((LEFT(E1915,3))="073","Fall-2007",IF((LEFT(E1915,3))="081","Spring-2008",IF((LEFT(E1915,3))="082","Summer-2008",IF((LEFT(E1915,3))="083","Fall-2008",IF((LEFT(E1915,3))="091","Spring-2009",IF((LEFT(E1915,3))="092","Summer-2009",IF((LEFT(E1915,3))="093","Fall-2009",IF((LEFT(E1915,3))="101","Spring-2010",IF((LEFT(E1915,3))="102","Summer-2010",IF((LEFT(E1915,3))="103","Fall-2010",IF((LEFT(E1915,3))="111","Spring-2011",IF((LEFT(E1915,3))="112","Summer-2011",IF((LEFT(E1915,3))="113","Fall-2011",IF((LEFT(E1915,3))="121","Spring-2012",IF((LEFT(E1915,3))="122","Summer-2012",IF((LEFT(E1915,3))="123","Fall-2012",IF((LEFT(E1915,3))="131","Spring-2013",IF((LEFT(E1915,3))="132","Summer-2013",IF((LEFT(E1915,3))="133","Fall-2013",IF((LEFT(E1915,3))="141","Spring-2014",IF((LEFT(E1915,3))="142","Summer-2014",IF((LEFT(E1915,3))="143","Fall-2014",0)))))))))))))))))))))))))</f>
        <v/>
      </c>
      <c r="H1915" s="108" t="inlineStr">
        <is>
          <t>Fall-2015</t>
        </is>
      </c>
      <c r="I1915" s="108" t="inlineStr">
        <is>
          <t>Holy Cross Collage</t>
        </is>
      </c>
      <c r="J1915" s="108" t="inlineStr">
        <is>
          <t>ICT Demonstrator</t>
        </is>
      </c>
      <c r="K1915" s="108" t="inlineStr">
        <is>
          <t>116/1, South Mugda, Kamlpur, Dhaka.</t>
        </is>
      </c>
      <c r="L1915" s="108" t="inlineStr">
        <is>
          <t>Vill- Shikjan, Post-Chandripur, Thana-Kalukhali, Dist- Rajbari.</t>
        </is>
      </c>
      <c r="M1915" s="101" t="n">
        <v>1684838514</v>
      </c>
      <c r="N1915" s="108" t="inlineStr">
        <is>
          <t>kamruj15cse@gmail.com</t>
        </is>
      </c>
    </row>
    <row customHeight="1" ht="12.75" r="1916" s="161">
      <c r="A1916" s="84" t="n"/>
      <c r="B1916" s="85" t="n">
        <v>1920</v>
      </c>
      <c r="C1916" s="106" t="n"/>
      <c r="D1916" s="114" t="inlineStr">
        <is>
          <t xml:space="preserve">Mst. Rabaya Sultana  </t>
        </is>
      </c>
      <c r="E1916" s="98" t="inlineStr">
        <is>
          <t>113-34-195</t>
        </is>
      </c>
      <c r="F1916" s="49">
        <f>IF((MID(E1916,5,2))="10","ENG",IF((MID(E1916,5,2))="11","BBA",IF((MID(E1916,5,2))="12","MBA(E)",IF((MID(E1916,5,2))="14","MBA",IF((MID(E1916,5,2))="15","CSE",IF((MID(E1916,5,2))="16","CIS",IF((MID(E1916,5,2))="17","MS-MIS",IF((MID(E1916,5,2))="18","B.COM",IF((MID(E1916,5,2))="19","ETE",IF((MID(E1916,5,2))="20","CS",IF((MID(E1916,5,2))="21","MA-ENG(P)",IF((MID(E1916,5,2))="22","MA-ENG(F)",IF((MID(E1916,5,2))="23","TE",IF((MID(E1916,5,2))="24","JMC",IF((MID(E1916,5,2))="25","MS-CSE",IF((MID(E1916,5,2))="26","LLB(H)",IF((MID(E1916,5,2))="27","BRE",IF((MID(E1916,5,2))="28","MSS-JMC",IF((MID(E1916,5,2))="29","PHARMACY",IF((MID(E1916,5,2))="30","ESDM",IF((MID(E1916,5,2))="31","MS-ETE",IF((MID(E1916,5,2))="32","MS-TE",IF((MID(E1916,5,2))="33","EEE",IF((MID(E1916,5,2))="34","NFE",IF((MID(E1916,5,2))="35","SWE",IF((MID(E1916,5,2))="36","LLB(P)",IF((MID(E1916,5,2))="37","LLM(Pre)",IF((MID(E1916,5,2))="38","LLM(F)",IF((MID(E1916,5,2))="39","ICT",IF((MID(E1916,5,2))="40","MTCA",IF((MID(E1916,5,2))="41","MS-PH",IF((MID(E1916,5,2))="42","ARCH",IF((MID(E1916,5,2))="43","THM",IF((MID(E1916,5,2))="44","MS-SWE",IF((MID(E1916,5,2))="45","ENTRE",IF((MID(E1916,5,2))="46","M-PHARM",IF((MID(E1916,5,2))="47","CIVIL-ENG",0)))))))))))))))))))))))))))))))))))))</f>
        <v/>
      </c>
      <c r="G1916" s="90">
        <f>IF((LEFT(E1916,3))="063","Fall-2006",IF((LEFT(E1916,3))="071","Spring-2007",IF((LEFT(E1916,3))="072","Summer-2007",IF((LEFT(E1916,3))="073","Fall-2007",IF((LEFT(E1916,3))="081","Spring-2008",IF((LEFT(E1916,3))="082","Summer-2008",IF((LEFT(E1916,3))="083","Fall-2008",IF((LEFT(E1916,3))="091","Spring-2009",IF((LEFT(E1916,3))="092","Summer-2009",IF((LEFT(E1916,3))="093","Fall-2009",IF((LEFT(E1916,3))="101","Spring-2010",IF((LEFT(E1916,3))="102","Summer-2010",IF((LEFT(E1916,3))="103","Fall-2010",IF((LEFT(E1916,3))="111","Spring-2011",IF((LEFT(E1916,3))="112","Summer-2011",IF((LEFT(E1916,3))="113","Fall-2011",IF((LEFT(E1916,3))="121","Spring-2012",IF((LEFT(E1916,3))="122","Summer-2012",IF((LEFT(E1916,3))="123","Fall-2012",IF((LEFT(E1916,3))="131","Spring-2013",IF((LEFT(E1916,3))="132","Summer-2013",IF((LEFT(E1916,3))="133","Fall-2013",IF((LEFT(E1916,3))="141","Spring-2014",IF((LEFT(E1916,3))="142","Summer-2014",IF((LEFT(E1916,3))="143","Fall-2014",0)))))))))))))))))))))))))</f>
        <v/>
      </c>
      <c r="H1916" s="108" t="inlineStr">
        <is>
          <t>Fall-2015</t>
        </is>
      </c>
      <c r="I1916" s="108" t="inlineStr">
        <is>
          <t>-</t>
        </is>
      </c>
      <c r="J1916" s="108" t="inlineStr">
        <is>
          <t>-</t>
        </is>
      </c>
      <c r="K1916" s="108" t="inlineStr">
        <is>
          <t>House No-46, Raod No-04, 12/E, Mirpur, Pallabi, Dhaka-1216.</t>
        </is>
      </c>
      <c r="L1916" s="108" t="inlineStr">
        <is>
          <t>House No-46, Raod No-04, 12/E, Mirpur, Pallabi, Dhaka-1216.</t>
        </is>
      </c>
      <c r="M1916" s="111" t="n">
        <v>1673112347</v>
      </c>
      <c r="N1916" s="108" t="inlineStr">
        <is>
          <t>rabayapapri@gmail.com</t>
        </is>
      </c>
    </row>
    <row customHeight="1" ht="12.75" r="1917" s="161">
      <c r="A1917" s="84" t="n"/>
      <c r="B1917" s="85" t="n">
        <v>1921</v>
      </c>
      <c r="C1917" s="106" t="n"/>
      <c r="D1917" s="98" t="inlineStr">
        <is>
          <t>Khurshida Khalek</t>
        </is>
      </c>
      <c r="E1917" s="98" t="inlineStr">
        <is>
          <t>101-29-188</t>
        </is>
      </c>
      <c r="F1917" s="49">
        <f>IF((MID(E1917,5,2))="10","ENG",IF((MID(E1917,5,2))="11","BBA",IF((MID(E1917,5,2))="12","MBA(E)",IF((MID(E1917,5,2))="14","MBA",IF((MID(E1917,5,2))="15","CSE",IF((MID(E1917,5,2))="16","CIS",IF((MID(E1917,5,2))="17","MS-MIS",IF((MID(E1917,5,2))="18","B.COM",IF((MID(E1917,5,2))="19","ETE",IF((MID(E1917,5,2))="20","CS",IF((MID(E1917,5,2))="21","MA-ENG(P)",IF((MID(E1917,5,2))="22","MA-ENG(F)",IF((MID(E1917,5,2))="23","TE",IF((MID(E1917,5,2))="24","JMC",IF((MID(E1917,5,2))="25","MS-CSE",IF((MID(E1917,5,2))="26","LLB(H)",IF((MID(E1917,5,2))="27","BRE",IF((MID(E1917,5,2))="28","MSS-JMC",IF((MID(E1917,5,2))="29","PHARMACY",IF((MID(E1917,5,2))="30","ESDM",IF((MID(E1917,5,2))="31","MS-ETE",IF((MID(E1917,5,2))="32","MS-TE",IF((MID(E1917,5,2))="33","EEE",IF((MID(E1917,5,2))="34","NFE",IF((MID(E1917,5,2))="35","SWE",IF((MID(E1917,5,2))="36","LLB(P)",IF((MID(E1917,5,2))="37","LLM(Pre)",IF((MID(E1917,5,2))="38","LLM(F)",IF((MID(E1917,5,2))="39","ICT",IF((MID(E1917,5,2))="40","MTCA",IF((MID(E1917,5,2))="41","MS-PH",IF((MID(E1917,5,2))="42","ARCH",IF((MID(E1917,5,2))="43","THM",IF((MID(E1917,5,2))="44","MS-SWE",IF((MID(E1917,5,2))="45","ENTRE",IF((MID(E1917,5,2))="46","M-PHARM",IF((MID(E1917,5,2))="47","CIVIL-ENG",0)))))))))))))))))))))))))))))))))))))</f>
        <v/>
      </c>
      <c r="G1917" s="90">
        <f>IF((LEFT(E1917,3))="063","Fall-2006",IF((LEFT(E1917,3))="071","Spring-2007",IF((LEFT(E1917,3))="072","Summer-2007",IF((LEFT(E1917,3))="073","Fall-2007",IF((LEFT(E1917,3))="081","Spring-2008",IF((LEFT(E1917,3))="082","Summer-2008",IF((LEFT(E1917,3))="083","Fall-2008",IF((LEFT(E1917,3))="091","Spring-2009",IF((LEFT(E1917,3))="092","Summer-2009",IF((LEFT(E1917,3))="093","Fall-2009",IF((LEFT(E1917,3))="101","Spring-2010",IF((LEFT(E1917,3))="102","Summer-2010",IF((LEFT(E1917,3))="103","Fall-2010",IF((LEFT(E1917,3))="111","Spring-2011",IF((LEFT(E1917,3))="112","Summer-2011",IF((LEFT(E1917,3))="113","Fall-2011",IF((LEFT(E1917,3))="121","Spring-2012",IF((LEFT(E1917,3))="122","Summer-2012",IF((LEFT(E1917,3))="123","Fall-2012",IF((LEFT(E1917,3))="131","Spring-2013",IF((LEFT(E1917,3))="132","Summer-2013",IF((LEFT(E1917,3))="133","Fall-2013",IF((LEFT(E1917,3))="141","Spring-2014",IF((LEFT(E1917,3))="142","Summer-2014",IF((LEFT(E1917,3))="143","Fall-2014",0)))))))))))))))))))))))))</f>
        <v/>
      </c>
      <c r="H1917" s="108" t="inlineStr">
        <is>
          <t>Fall-2014</t>
        </is>
      </c>
      <c r="I1917" s="108" t="inlineStr">
        <is>
          <t>-</t>
        </is>
      </c>
      <c r="J1917" s="108" t="inlineStr">
        <is>
          <t>Student</t>
        </is>
      </c>
      <c r="K1917" s="108" t="inlineStr">
        <is>
          <t xml:space="preserve">House No-39, Block-S, Noor Jahan Road, Mohammadpur, Dhaka-1207, </t>
        </is>
      </c>
      <c r="L1917" s="108" t="inlineStr">
        <is>
          <t>Vill-Akkelpur, Post- Akkelpur, Thana-Akkelpur, Dist- Joypurhat.</t>
        </is>
      </c>
      <c r="M1917" s="101" t="n">
        <v>1714940389</v>
      </c>
      <c r="N1917" s="55" t="inlineStr">
        <is>
          <t>khurshidakumkum@yahoo.com</t>
        </is>
      </c>
    </row>
    <row customHeight="1" ht="12.75" r="1918" s="161">
      <c r="A1918" s="84" t="n"/>
      <c r="B1918" s="85" t="n">
        <v>1922</v>
      </c>
      <c r="C1918" s="106" t="n"/>
      <c r="D1918" s="98" t="inlineStr">
        <is>
          <t>Md. Asraful Alam</t>
        </is>
      </c>
      <c r="E1918" s="98" t="inlineStr">
        <is>
          <t>113-23-2770</t>
        </is>
      </c>
      <c r="F1918" s="49">
        <f>IF((MID(E1918,5,2))="10","ENG",IF((MID(E1918,5,2))="11","BBA",IF((MID(E1918,5,2))="12","MBA(E)",IF((MID(E1918,5,2))="14","MBA",IF((MID(E1918,5,2))="15","CSE",IF((MID(E1918,5,2))="16","CIS",IF((MID(E1918,5,2))="17","MS-MIS",IF((MID(E1918,5,2))="18","B.COM",IF((MID(E1918,5,2))="19","ETE",IF((MID(E1918,5,2))="20","CS",IF((MID(E1918,5,2))="21","MA-ENG(P)",IF((MID(E1918,5,2))="22","MA-ENG(F)",IF((MID(E1918,5,2))="23","TE",IF((MID(E1918,5,2))="24","JMC",IF((MID(E1918,5,2))="25","MS-CSE",IF((MID(E1918,5,2))="26","LLB(H)",IF((MID(E1918,5,2))="27","BRE",IF((MID(E1918,5,2))="28","MSS-JMC",IF((MID(E1918,5,2))="29","PHARMACY",IF((MID(E1918,5,2))="30","ESDM",IF((MID(E1918,5,2))="31","MS-ETE",IF((MID(E1918,5,2))="32","MS-TE",IF((MID(E1918,5,2))="33","EEE",IF((MID(E1918,5,2))="34","NFE",IF((MID(E1918,5,2))="35","SWE",IF((MID(E1918,5,2))="36","LLB(P)",IF((MID(E1918,5,2))="37","LLM(Pre)",IF((MID(E1918,5,2))="38","LLM(F)",IF((MID(E1918,5,2))="39","ICT",IF((MID(E1918,5,2))="40","MTCA",IF((MID(E1918,5,2))="41","MS-PH",IF((MID(E1918,5,2))="42","ARCH",IF((MID(E1918,5,2))="43","THM",IF((MID(E1918,5,2))="44","MS-SWE",IF((MID(E1918,5,2))="45","ENTRE",IF((MID(E1918,5,2))="46","M-PHARM",IF((MID(E1918,5,2))="47","CIVIL-ENG",0)))))))))))))))))))))))))))))))))))))</f>
        <v/>
      </c>
      <c r="G1918" s="90">
        <f>IF((LEFT(E1918,3))="063","Fall-2006",IF((LEFT(E1918,3))="071","Spring-2007",IF((LEFT(E1918,3))="072","Summer-2007",IF((LEFT(E1918,3))="073","Fall-2007",IF((LEFT(E1918,3))="081","Spring-2008",IF((LEFT(E1918,3))="082","Summer-2008",IF((LEFT(E1918,3))="083","Fall-2008",IF((LEFT(E1918,3))="091","Spring-2009",IF((LEFT(E1918,3))="092","Summer-2009",IF((LEFT(E1918,3))="093","Fall-2009",IF((LEFT(E1918,3))="101","Spring-2010",IF((LEFT(E1918,3))="102","Summer-2010",IF((LEFT(E1918,3))="103","Fall-2010",IF((LEFT(E1918,3))="111","Spring-2011",IF((LEFT(E1918,3))="112","Summer-2011",IF((LEFT(E1918,3))="113","Fall-2011",IF((LEFT(E1918,3))="121","Spring-2012",IF((LEFT(E1918,3))="122","Summer-2012",IF((LEFT(E1918,3))="123","Fall-2012",IF((LEFT(E1918,3))="131","Spring-2013",IF((LEFT(E1918,3))="132","Summer-2013",IF((LEFT(E1918,3))="133","Fall-2013",IF((LEFT(E1918,3))="141","Spring-2014",IF((LEFT(E1918,3))="142","Summer-2014",IF((LEFT(E1918,3))="143","Fall-2014",0)))))))))))))))))))))))))</f>
        <v/>
      </c>
      <c r="H1918" s="108" t="inlineStr">
        <is>
          <t>Summer-2015</t>
        </is>
      </c>
      <c r="I1918" s="108" t="inlineStr">
        <is>
          <t>BTEB and SDFL</t>
        </is>
      </c>
      <c r="J1918" s="108" t="inlineStr">
        <is>
          <t>Certified Industry Engineer and Porduction Officer</t>
        </is>
      </c>
      <c r="K1918" s="108" t="inlineStr">
        <is>
          <t>282, Noyaatee Muktinagar, Siddirgonj, Narayangonj.</t>
        </is>
      </c>
      <c r="L1918" s="108" t="inlineStr">
        <is>
          <t>Vill-Ragoi, Post-Ragoi, Thana-Shahrasti, Dist-Chandpur.</t>
        </is>
      </c>
      <c r="M1918" s="101" t="n">
        <v>1916672815</v>
      </c>
      <c r="N1918" s="55" t="inlineStr">
        <is>
          <t>asraful.maa@gmail.com</t>
        </is>
      </c>
    </row>
    <row customHeight="1" ht="12.75" r="1919" s="161">
      <c r="A1919" s="84" t="n"/>
      <c r="B1919" s="85" t="n">
        <v>1923</v>
      </c>
      <c r="C1919" s="106" t="n"/>
      <c r="D1919" s="98" t="inlineStr">
        <is>
          <t>Md. Sohel Rana</t>
        </is>
      </c>
      <c r="E1919" s="98" t="inlineStr">
        <is>
          <t>111-23-2427</t>
        </is>
      </c>
      <c r="F1919" s="49">
        <f>IF((MID(E1919,5,2))="10","ENG",IF((MID(E1919,5,2))="11","BBA",IF((MID(E1919,5,2))="12","MBA(E)",IF((MID(E1919,5,2))="14","MBA",IF((MID(E1919,5,2))="15","CSE",IF((MID(E1919,5,2))="16","CIS",IF((MID(E1919,5,2))="17","MS-MIS",IF((MID(E1919,5,2))="18","B.COM",IF((MID(E1919,5,2))="19","ETE",IF((MID(E1919,5,2))="20","CS",IF((MID(E1919,5,2))="21","MA-ENG(P)",IF((MID(E1919,5,2))="22","MA-ENG(F)",IF((MID(E1919,5,2))="23","TE",IF((MID(E1919,5,2))="24","JMC",IF((MID(E1919,5,2))="25","MS-CSE",IF((MID(E1919,5,2))="26","LLB(H)",IF((MID(E1919,5,2))="27","BRE",IF((MID(E1919,5,2))="28","MSS-JMC",IF((MID(E1919,5,2))="29","PHARMACY",IF((MID(E1919,5,2))="30","ESDM",IF((MID(E1919,5,2))="31","MS-ETE",IF((MID(E1919,5,2))="32","MS-TE",IF((MID(E1919,5,2))="33","EEE",IF((MID(E1919,5,2))="34","NFE",IF((MID(E1919,5,2))="35","SWE",IF((MID(E1919,5,2))="36","LLB(P)",IF((MID(E1919,5,2))="37","LLM(Pre)",IF((MID(E1919,5,2))="38","LLM(F)",IF((MID(E1919,5,2))="39","ICT",IF((MID(E1919,5,2))="40","MTCA",IF((MID(E1919,5,2))="41","MS-PH",IF((MID(E1919,5,2))="42","ARCH",IF((MID(E1919,5,2))="43","THM",IF((MID(E1919,5,2))="44","MS-SWE",IF((MID(E1919,5,2))="45","ENTRE",IF((MID(E1919,5,2))="46","M-PHARM",IF((MID(E1919,5,2))="47","CIVIL-ENG",0)))))))))))))))))))))))))))))))))))))</f>
        <v/>
      </c>
      <c r="G1919" s="90">
        <f>IF((LEFT(E1919,3))="063","Fall-2006",IF((LEFT(E1919,3))="071","Spring-2007",IF((LEFT(E1919,3))="072","Summer-2007",IF((LEFT(E1919,3))="073","Fall-2007",IF((LEFT(E1919,3))="081","Spring-2008",IF((LEFT(E1919,3))="082","Summer-2008",IF((LEFT(E1919,3))="083","Fall-2008",IF((LEFT(E1919,3))="091","Spring-2009",IF((LEFT(E1919,3))="092","Summer-2009",IF((LEFT(E1919,3))="093","Fall-2009",IF((LEFT(E1919,3))="101","Spring-2010",IF((LEFT(E1919,3))="102","Summer-2010",IF((LEFT(E1919,3))="103","Fall-2010",IF((LEFT(E1919,3))="111","Spring-2011",IF((LEFT(E1919,3))="112","Summer-2011",IF((LEFT(E1919,3))="113","Fall-2011",IF((LEFT(E1919,3))="121","Spring-2012",IF((LEFT(E1919,3))="122","Summer-2012",IF((LEFT(E1919,3))="123","Fall-2012",IF((LEFT(E1919,3))="131","Spring-2013",IF((LEFT(E1919,3))="132","Summer-2013",IF((LEFT(E1919,3))="133","Fall-2013",IF((LEFT(E1919,3))="141","Spring-2014",IF((LEFT(E1919,3))="142","Summer-2014",IF((LEFT(E1919,3))="143","Fall-2014",0)))))))))))))))))))))))))</f>
        <v/>
      </c>
      <c r="H1919" s="108" t="inlineStr">
        <is>
          <t>Fall-2014</t>
        </is>
      </c>
      <c r="I1919" s="108" t="inlineStr">
        <is>
          <t>Naturub Accessories BD Privet Ltd.</t>
        </is>
      </c>
      <c r="J1919" s="108" t="inlineStr">
        <is>
          <t>Dye Assistant Officer</t>
        </is>
      </c>
      <c r="K1919" s="108" t="inlineStr">
        <is>
          <t>Chitlagonj</t>
        </is>
      </c>
      <c r="L1919" s="108" t="inlineStr">
        <is>
          <t>Faridgonj, Chandpur.</t>
        </is>
      </c>
      <c r="M1919" s="101" t="n">
        <v>1732227804</v>
      </c>
      <c r="N1919" s="90" t="inlineStr">
        <is>
          <t>sohel23-2427@diu.edu.bd</t>
        </is>
      </c>
    </row>
    <row customHeight="1" ht="12.75" r="1920" s="161">
      <c r="A1920" s="84" t="n"/>
      <c r="B1920" s="85" t="n">
        <v>1924</v>
      </c>
      <c r="C1920" s="106" t="n"/>
      <c r="D1920" s="98" t="inlineStr">
        <is>
          <t>Happy Ritchil</t>
        </is>
      </c>
      <c r="E1920" s="98" t="inlineStr">
        <is>
          <t>112-33-636</t>
        </is>
      </c>
      <c r="F1920" s="49">
        <f>IF((MID(E1920,5,2))="10","ENG",IF((MID(E1920,5,2))="11","BBA",IF((MID(E1920,5,2))="12","MBA(E)",IF((MID(E1920,5,2))="14","MBA",IF((MID(E1920,5,2))="15","CSE",IF((MID(E1920,5,2))="16","CIS",IF((MID(E1920,5,2))="17","MS-MIS",IF((MID(E1920,5,2))="18","B.COM",IF((MID(E1920,5,2))="19","ETE",IF((MID(E1920,5,2))="20","CS",IF((MID(E1920,5,2))="21","MA-ENG(P)",IF((MID(E1920,5,2))="22","MA-ENG(F)",IF((MID(E1920,5,2))="23","TE",IF((MID(E1920,5,2))="24","JMC",IF((MID(E1920,5,2))="25","MS-CSE",IF((MID(E1920,5,2))="26","LLB(H)",IF((MID(E1920,5,2))="27","BRE",IF((MID(E1920,5,2))="28","MSS-JMC",IF((MID(E1920,5,2))="29","PHARMACY",IF((MID(E1920,5,2))="30","ESDM",IF((MID(E1920,5,2))="31","MS-ETE",IF((MID(E1920,5,2))="32","MS-TE",IF((MID(E1920,5,2))="33","EEE",IF((MID(E1920,5,2))="34","NFE",IF((MID(E1920,5,2))="35","SWE",IF((MID(E1920,5,2))="36","LLB(P)",IF((MID(E1920,5,2))="37","LLM(Pre)",IF((MID(E1920,5,2))="38","LLM(F)",IF((MID(E1920,5,2))="39","ICT",IF((MID(E1920,5,2))="40","MTCA",IF((MID(E1920,5,2))="41","MS-PH",IF((MID(E1920,5,2))="42","ARCH",IF((MID(E1920,5,2))="43","THM",IF((MID(E1920,5,2))="44","MS-SWE",IF((MID(E1920,5,2))="45","ENTRE",IF((MID(E1920,5,2))="46","M-PHARM",IF((MID(E1920,5,2))="47","CIVIL-ENG",0)))))))))))))))))))))))))))))))))))))</f>
        <v/>
      </c>
      <c r="G1920" s="90">
        <f>IF((LEFT(E1920,3))="063","Fall-2006",IF((LEFT(E1920,3))="071","Spring-2007",IF((LEFT(E1920,3))="072","Summer-2007",IF((LEFT(E1920,3))="073","Fall-2007",IF((LEFT(E1920,3))="081","Spring-2008",IF((LEFT(E1920,3))="082","Summer-2008",IF((LEFT(E1920,3))="083","Fall-2008",IF((LEFT(E1920,3))="091","Spring-2009",IF((LEFT(E1920,3))="092","Summer-2009",IF((LEFT(E1920,3))="093","Fall-2009",IF((LEFT(E1920,3))="101","Spring-2010",IF((LEFT(E1920,3))="102","Summer-2010",IF((LEFT(E1920,3))="103","Fall-2010",IF((LEFT(E1920,3))="111","Spring-2011",IF((LEFT(E1920,3))="112","Summer-2011",IF((LEFT(E1920,3))="113","Fall-2011",IF((LEFT(E1920,3))="121","Spring-2012",IF((LEFT(E1920,3))="122","Summer-2012",IF((LEFT(E1920,3))="123","Fall-2012",IF((LEFT(E1920,3))="131","Spring-2013",IF((LEFT(E1920,3))="132","Summer-2013",IF((LEFT(E1920,3))="133","Fall-2013",IF((LEFT(E1920,3))="141","Spring-2014",IF((LEFT(E1920,3))="142","Summer-2014",IF((LEFT(E1920,3))="143","Fall-2014",0)))))))))))))))))))))))))</f>
        <v/>
      </c>
      <c r="H1920" s="108" t="inlineStr">
        <is>
          <t>Summer-2015</t>
        </is>
      </c>
      <c r="I1920" s="108" t="inlineStr">
        <is>
          <t>-</t>
        </is>
      </c>
      <c r="J1920" s="108" t="inlineStr">
        <is>
          <t>-</t>
        </is>
      </c>
      <c r="K1920" s="108" t="inlineStr">
        <is>
          <t>26/7, Shershasuri Raod, Mohammadpur, Dhaka-1207</t>
        </is>
      </c>
      <c r="L1920" s="108" t="inlineStr">
        <is>
          <t>Vill- Kalianikanda, Post-Kawalijan, Thana-Haluaghat, Dist-Maymensing.</t>
        </is>
      </c>
      <c r="M1920" s="111" t="n">
        <v>1766458147</v>
      </c>
      <c r="N1920" s="55" t="inlineStr">
        <is>
          <t>happyritchil@yahoo.com</t>
        </is>
      </c>
    </row>
    <row customHeight="1" ht="12.75" r="1921" s="161">
      <c r="A1921" s="84" t="n"/>
      <c r="B1921" s="85" t="n">
        <v>1925</v>
      </c>
      <c r="C1921" s="106" t="n"/>
      <c r="D1921" s="98" t="inlineStr">
        <is>
          <t>Sumaiya Islam</t>
        </is>
      </c>
      <c r="E1921" s="98" t="inlineStr">
        <is>
          <t>141-22-310</t>
        </is>
      </c>
      <c r="F1921" s="49">
        <f>IF((MID(E1921,5,2))="10","ENG",IF((MID(E1921,5,2))="11","BBA",IF((MID(E1921,5,2))="12","MBA(E)",IF((MID(E1921,5,2))="14","MBA",IF((MID(E1921,5,2))="15","CSE",IF((MID(E1921,5,2))="16","CIS",IF((MID(E1921,5,2))="17","MS-MIS",IF((MID(E1921,5,2))="18","B.COM",IF((MID(E1921,5,2))="19","ETE",IF((MID(E1921,5,2))="20","CS",IF((MID(E1921,5,2))="21","MA-ENG(P)",IF((MID(E1921,5,2))="22","MA-ENG(F)",IF((MID(E1921,5,2))="23","TE",IF((MID(E1921,5,2))="24","JMC",IF((MID(E1921,5,2))="25","MS-CSE",IF((MID(E1921,5,2))="26","LLB(H)",IF((MID(E1921,5,2))="27","BRE",IF((MID(E1921,5,2))="28","MSS-JMC",IF((MID(E1921,5,2))="29","PHARMACY",IF((MID(E1921,5,2))="30","ESDM",IF((MID(E1921,5,2))="31","MS-ETE",IF((MID(E1921,5,2))="32","MS-TE",IF((MID(E1921,5,2))="33","EEE",IF((MID(E1921,5,2))="34","NFE",IF((MID(E1921,5,2))="35","SWE",IF((MID(E1921,5,2))="36","LLB(P)",IF((MID(E1921,5,2))="37","LLM(Pre)",IF((MID(E1921,5,2))="38","LLM(F)",IF((MID(E1921,5,2))="39","ICT",IF((MID(E1921,5,2))="40","MTCA",IF((MID(E1921,5,2))="41","MS-PH",IF((MID(E1921,5,2))="42","ARCH",IF((MID(E1921,5,2))="43","THM",IF((MID(E1921,5,2))="44","MS-SWE",IF((MID(E1921,5,2))="45","ENTRE",IF((MID(E1921,5,2))="46","M-PHARM",IF((MID(E1921,5,2))="47","CIVIL-ENG",0)))))))))))))))))))))))))))))))))))))</f>
        <v/>
      </c>
      <c r="G1921" s="90">
        <f>IF((LEFT(E1921,3))="063","Fall-2006",IF((LEFT(E1921,3))="071","Spring-2007",IF((LEFT(E1921,3))="072","Summer-2007",IF((LEFT(E1921,3))="073","Fall-2007",IF((LEFT(E1921,3))="081","Spring-2008",IF((LEFT(E1921,3))="082","Summer-2008",IF((LEFT(E1921,3))="083","Fall-2008",IF((LEFT(E1921,3))="091","Spring-2009",IF((LEFT(E1921,3))="092","Summer-2009",IF((LEFT(E1921,3))="093","Fall-2009",IF((LEFT(E1921,3))="101","Spring-2010",IF((LEFT(E1921,3))="102","Summer-2010",IF((LEFT(E1921,3))="103","Fall-2010",IF((LEFT(E1921,3))="111","Spring-2011",IF((LEFT(E1921,3))="112","Summer-2011",IF((LEFT(E1921,3))="113","Fall-2011",IF((LEFT(E1921,3))="121","Spring-2012",IF((LEFT(E1921,3))="122","Summer-2012",IF((LEFT(E1921,3))="123","Fall-2012",IF((LEFT(E1921,3))="131","Spring-2013",IF((LEFT(E1921,3))="132","Summer-2013",IF((LEFT(E1921,3))="133","Fall-2013",IF((LEFT(E1921,3))="141","Spring-2014",IF((LEFT(E1921,3))="142","Summer-2014",IF((LEFT(E1921,3))="143","Fall-2014",0)))))))))))))))))))))))))</f>
        <v/>
      </c>
      <c r="H1921" s="108" t="inlineStr">
        <is>
          <t>Spring-2015</t>
        </is>
      </c>
      <c r="I1921" s="108" t="inlineStr">
        <is>
          <t>State Institute, Mymenshingh.</t>
        </is>
      </c>
      <c r="J1921" s="108" t="inlineStr">
        <is>
          <t>Lecturer</t>
        </is>
      </c>
      <c r="K1921" s="108" t="inlineStr">
        <is>
          <t>14/Kha, Taiyob Monjil Hamiduddin Raod, Kanchijhuly, Mymenshingh</t>
        </is>
      </c>
      <c r="L1921" s="108" t="inlineStr">
        <is>
          <t>14/Kha, Taiyob Monjil Hamiduddin Raod, Kanchijhuly, Mymenshingh</t>
        </is>
      </c>
      <c r="M1921" s="101" t="n">
        <v>1835522104</v>
      </c>
      <c r="N1921" s="55" t="inlineStr">
        <is>
          <t>sumaiyashaul786@gmail.com</t>
        </is>
      </c>
    </row>
    <row customHeight="1" ht="12.75" r="1922" s="161">
      <c r="A1922" s="84" t="n"/>
      <c r="B1922" s="85" t="n">
        <v>1926</v>
      </c>
      <c r="C1922" s="106" t="n"/>
      <c r="D1922" s="98" t="inlineStr">
        <is>
          <t>Ishrat Jahan</t>
        </is>
      </c>
      <c r="E1922" s="98" t="inlineStr">
        <is>
          <t>131-14-1019</t>
        </is>
      </c>
      <c r="F1922" s="49">
        <f>IF((MID(E1922,5,2))="10","ENG",IF((MID(E1922,5,2))="11","BBA",IF((MID(E1922,5,2))="12","MBA(E)",IF((MID(E1922,5,2))="14","MBA",IF((MID(E1922,5,2))="15","CSE",IF((MID(E1922,5,2))="16","CIS",IF((MID(E1922,5,2))="17","MS-MIS",IF((MID(E1922,5,2))="18","B.COM",IF((MID(E1922,5,2))="19","ETE",IF((MID(E1922,5,2))="20","CS",IF((MID(E1922,5,2))="21","MA-ENG(P)",IF((MID(E1922,5,2))="22","MA-ENG(F)",IF((MID(E1922,5,2))="23","TE",IF((MID(E1922,5,2))="24","JMC",IF((MID(E1922,5,2))="25","MS-CSE",IF((MID(E1922,5,2))="26","LLB(H)",IF((MID(E1922,5,2))="27","BRE",IF((MID(E1922,5,2))="28","MSS-JMC",IF((MID(E1922,5,2))="29","PHARMACY",IF((MID(E1922,5,2))="30","ESDM",IF((MID(E1922,5,2))="31","MS-ETE",IF((MID(E1922,5,2))="32","MS-TE",IF((MID(E1922,5,2))="33","EEE",IF((MID(E1922,5,2))="34","NFE",IF((MID(E1922,5,2))="35","SWE",IF((MID(E1922,5,2))="36","LLB(P)",IF((MID(E1922,5,2))="37","LLM(Pre)",IF((MID(E1922,5,2))="38","LLM(F)",IF((MID(E1922,5,2))="39","ICT",IF((MID(E1922,5,2))="40","MTCA",IF((MID(E1922,5,2))="41","MS-PH",IF((MID(E1922,5,2))="42","ARCH",IF((MID(E1922,5,2))="43","THM",IF((MID(E1922,5,2))="44","MS-SWE",IF((MID(E1922,5,2))="45","ENTRE",IF((MID(E1922,5,2))="46","M-PHARM",IF((MID(E1922,5,2))="47","CIVIL-ENG",0)))))))))))))))))))))))))))))))))))))</f>
        <v/>
      </c>
      <c r="G1922" s="90">
        <f>IF((LEFT(E1922,3))="063","Fall-2006",IF((LEFT(E1922,3))="071","Spring-2007",IF((LEFT(E1922,3))="072","Summer-2007",IF((LEFT(E1922,3))="073","Fall-2007",IF((LEFT(E1922,3))="081","Spring-2008",IF((LEFT(E1922,3))="082","Summer-2008",IF((LEFT(E1922,3))="083","Fall-2008",IF((LEFT(E1922,3))="091","Spring-2009",IF((LEFT(E1922,3))="092","Summer-2009",IF((LEFT(E1922,3))="093","Fall-2009",IF((LEFT(E1922,3))="101","Spring-2010",IF((LEFT(E1922,3))="102","Summer-2010",IF((LEFT(E1922,3))="103","Fall-2010",IF((LEFT(E1922,3))="111","Spring-2011",IF((LEFT(E1922,3))="112","Summer-2011",IF((LEFT(E1922,3))="113","Fall-2011",IF((LEFT(E1922,3))="121","Spring-2012",IF((LEFT(E1922,3))="122","Summer-2012",IF((LEFT(E1922,3))="123","Fall-2012",IF((LEFT(E1922,3))="131","Spring-2013",IF((LEFT(E1922,3))="132","Summer-2013",IF((LEFT(E1922,3))="133","Fall-2013",IF((LEFT(E1922,3))="141","Spring-2014",IF((LEFT(E1922,3))="142","Summer-2014",IF((LEFT(E1922,3))="143","Fall-2014",0)))))))))))))))))))))))))</f>
        <v/>
      </c>
      <c r="H1922" s="108" t="inlineStr">
        <is>
          <t>Fall-2014</t>
        </is>
      </c>
      <c r="I1922" s="108" t="inlineStr">
        <is>
          <t>-</t>
        </is>
      </c>
      <c r="J1922" s="108" t="inlineStr">
        <is>
          <t>-</t>
        </is>
      </c>
      <c r="K1922" s="108" t="inlineStr">
        <is>
          <t>20, Palashnagar, Mirpur-11, Dhaka-1216.</t>
        </is>
      </c>
      <c r="L1922" s="108" t="inlineStr">
        <is>
          <t>20, Palashnagar, Mirpur-11, Dhaka-1216.</t>
        </is>
      </c>
      <c r="M1922" s="101" t="n">
        <v>1765290382</v>
      </c>
      <c r="N1922" s="108" t="inlineStr">
        <is>
          <t>jahansubd@gmail.com</t>
        </is>
      </c>
    </row>
    <row customHeight="1" ht="12.75" r="1923" s="161">
      <c r="A1923" s="84" t="n"/>
      <c r="B1923" s="85" t="n">
        <v>1927</v>
      </c>
      <c r="C1923" s="106" t="n"/>
      <c r="D1923" s="98" t="inlineStr">
        <is>
          <t xml:space="preserve">Mst. Sanzida Sarmin  </t>
        </is>
      </c>
      <c r="E1923" s="98" t="inlineStr">
        <is>
          <t>101-11-1449</t>
        </is>
      </c>
      <c r="F1923" s="49">
        <f>IF((MID(E1923,5,2))="10","ENG",IF((MID(E1923,5,2))="11","BBA",IF((MID(E1923,5,2))="12","MBA(E)",IF((MID(E1923,5,2))="14","MBA",IF((MID(E1923,5,2))="15","CSE",IF((MID(E1923,5,2))="16","CIS",IF((MID(E1923,5,2))="17","MS-MIS",IF((MID(E1923,5,2))="18","B.COM",IF((MID(E1923,5,2))="19","ETE",IF((MID(E1923,5,2))="20","CS",IF((MID(E1923,5,2))="21","MA-ENG(P)",IF((MID(E1923,5,2))="22","MA-ENG(F)",IF((MID(E1923,5,2))="23","TE",IF((MID(E1923,5,2))="24","JMC",IF((MID(E1923,5,2))="25","MS-CSE",IF((MID(E1923,5,2))="26","LLB(H)",IF((MID(E1923,5,2))="27","BRE",IF((MID(E1923,5,2))="28","MSS-JMC",IF((MID(E1923,5,2))="29","PHARMACY",IF((MID(E1923,5,2))="30","ESDM",IF((MID(E1923,5,2))="31","MS-ETE",IF((MID(E1923,5,2))="32","MS-TE",IF((MID(E1923,5,2))="33","EEE",IF((MID(E1923,5,2))="34","NFE",IF((MID(E1923,5,2))="35","SWE",IF((MID(E1923,5,2))="36","LLB(P)",IF((MID(E1923,5,2))="37","LLM(Pre)",IF((MID(E1923,5,2))="38","LLM(F)",IF((MID(E1923,5,2))="39","ICT",IF((MID(E1923,5,2))="40","MTCA",IF((MID(E1923,5,2))="41","MS-PH",IF((MID(E1923,5,2))="42","ARCH",IF((MID(E1923,5,2))="43","THM",IF((MID(E1923,5,2))="44","MS-SWE",IF((MID(E1923,5,2))="45","ENTRE",IF((MID(E1923,5,2))="46","M-PHARM",IF((MID(E1923,5,2))="47","CIVIL-ENG",0)))))))))))))))))))))))))))))))))))))</f>
        <v/>
      </c>
      <c r="G1923" s="90">
        <f>IF((LEFT(E1923,3))="063","Fall-2006",IF((LEFT(E1923,3))="071","Spring-2007",IF((LEFT(E1923,3))="072","Summer-2007",IF((LEFT(E1923,3))="073","Fall-2007",IF((LEFT(E1923,3))="081","Spring-2008",IF((LEFT(E1923,3))="082","Summer-2008",IF((LEFT(E1923,3))="083","Fall-2008",IF((LEFT(E1923,3))="091","Spring-2009",IF((LEFT(E1923,3))="092","Summer-2009",IF((LEFT(E1923,3))="093","Fall-2009",IF((LEFT(E1923,3))="101","Spring-2010",IF((LEFT(E1923,3))="102","Summer-2010",IF((LEFT(E1923,3))="103","Fall-2010",IF((LEFT(E1923,3))="111","Spring-2011",IF((LEFT(E1923,3))="112","Summer-2011",IF((LEFT(E1923,3))="113","Fall-2011",IF((LEFT(E1923,3))="121","Spring-2012",IF((LEFT(E1923,3))="122","Summer-2012",IF((LEFT(E1923,3))="123","Fall-2012",IF((LEFT(E1923,3))="131","Spring-2013",IF((LEFT(E1923,3))="132","Summer-2013",IF((LEFT(E1923,3))="133","Fall-2013",IF((LEFT(E1923,3))="141","Spring-2014",IF((LEFT(E1923,3))="142","Summer-2014",IF((LEFT(E1923,3))="143","Fall-2014",0)))))))))))))))))))))))))</f>
        <v/>
      </c>
      <c r="H1923" s="108" t="inlineStr">
        <is>
          <t>Fall-2014</t>
        </is>
      </c>
      <c r="I1923" s="108" t="inlineStr">
        <is>
          <t>-</t>
        </is>
      </c>
      <c r="J1923" s="108" t="inlineStr">
        <is>
          <t>-</t>
        </is>
      </c>
      <c r="K1923" s="108" t="inlineStr">
        <is>
          <t>-</t>
        </is>
      </c>
      <c r="L1923" s="108" t="inlineStr">
        <is>
          <t>House No-41, Road No-13, Block-B, Dhaka.-1205.</t>
        </is>
      </c>
      <c r="M1923" s="111" t="n">
        <v>1857104207</v>
      </c>
      <c r="N1923" s="108" t="inlineStr">
        <is>
          <t>sanzidashova1449@gmail.com</t>
        </is>
      </c>
    </row>
    <row customHeight="1" ht="12.75" r="1924" s="161">
      <c r="A1924" s="84" t="n"/>
      <c r="B1924" s="85" t="n">
        <v>1928</v>
      </c>
      <c r="C1924" s="106" t="n"/>
      <c r="D1924" s="98" t="inlineStr">
        <is>
          <t xml:space="preserve">
Probhat Tudu</t>
        </is>
      </c>
      <c r="E1924" s="98" t="inlineStr">
        <is>
          <t>123-36-027</t>
        </is>
      </c>
      <c r="F1924" s="49">
        <f>IF((MID(E1924,5,2))="10","ENG",IF((MID(E1924,5,2))="11","BBA",IF((MID(E1924,5,2))="12","MBA(E)",IF((MID(E1924,5,2))="14","MBA",IF((MID(E1924,5,2))="15","CSE",IF((MID(E1924,5,2))="16","CIS",IF((MID(E1924,5,2))="17","MS-MIS",IF((MID(E1924,5,2))="18","B.COM",IF((MID(E1924,5,2))="19","ETE",IF((MID(E1924,5,2))="20","CS",IF((MID(E1924,5,2))="21","MA-ENG(P)",IF((MID(E1924,5,2))="22","MA-ENG(F)",IF((MID(E1924,5,2))="23","TE",IF((MID(E1924,5,2))="24","JMC",IF((MID(E1924,5,2))="25","MS-CSE",IF((MID(E1924,5,2))="26","LLB(H)",IF((MID(E1924,5,2))="27","BRE",IF((MID(E1924,5,2))="28","MSS-JMC",IF((MID(E1924,5,2))="29","PHARMACY",IF((MID(E1924,5,2))="30","ESDM",IF((MID(E1924,5,2))="31","MS-ETE",IF((MID(E1924,5,2))="32","MS-TE",IF((MID(E1924,5,2))="33","EEE",IF((MID(E1924,5,2))="34","NFE",IF((MID(E1924,5,2))="35","SWE",IF((MID(E1924,5,2))="36","LLB(P)",IF((MID(E1924,5,2))="37","LLM(Pre)",IF((MID(E1924,5,2))="38","LLM(F)",IF((MID(E1924,5,2))="39","ICT",IF((MID(E1924,5,2))="40","MTCA",IF((MID(E1924,5,2))="41","MS-PH",IF((MID(E1924,5,2))="42","ARCH",IF((MID(E1924,5,2))="43","THM",IF((MID(E1924,5,2))="44","MS-SWE",IF((MID(E1924,5,2))="45","ENTRE",IF((MID(E1924,5,2))="46","M-PHARM",IF((MID(E1924,5,2))="47","CIVIL-ENG",0)))))))))))))))))))))))))))))))))))))</f>
        <v/>
      </c>
      <c r="G1924" s="90">
        <f>IF((LEFT(E1924,3))="063","Fall-2006",IF((LEFT(E1924,3))="071","Spring-2007",IF((LEFT(E1924,3))="072","Summer-2007",IF((LEFT(E1924,3))="073","Fall-2007",IF((LEFT(E1924,3))="081","Spring-2008",IF((LEFT(E1924,3))="082","Summer-2008",IF((LEFT(E1924,3))="083","Fall-2008",IF((LEFT(E1924,3))="091","Spring-2009",IF((LEFT(E1924,3))="092","Summer-2009",IF((LEFT(E1924,3))="093","Fall-2009",IF((LEFT(E1924,3))="101","Spring-2010",IF((LEFT(E1924,3))="102","Summer-2010",IF((LEFT(E1924,3))="103","Fall-2010",IF((LEFT(E1924,3))="111","Spring-2011",IF((LEFT(E1924,3))="112","Summer-2011",IF((LEFT(E1924,3))="113","Fall-2011",IF((LEFT(E1924,3))="121","Spring-2012",IF((LEFT(E1924,3))="122","Summer-2012",IF((LEFT(E1924,3))="123","Fall-2012",IF((LEFT(E1924,3))="131","Spring-2013",IF((LEFT(E1924,3))="132","Summer-2013",IF((LEFT(E1924,3))="133","Fall-2013",IF((LEFT(E1924,3))="141","Spring-2014",IF((LEFT(E1924,3))="142","Summer-2014",IF((LEFT(E1924,3))="143","Fall-2014",0)))))))))))))))))))))))))</f>
        <v/>
      </c>
      <c r="H1924" s="108" t="inlineStr">
        <is>
          <t>Summer-2014</t>
        </is>
      </c>
      <c r="I1924" s="108" t="inlineStr">
        <is>
          <t>Bangladesh Legal Aid and Semrces Trust(BLAST)</t>
        </is>
      </c>
      <c r="J1924" s="108" t="inlineStr">
        <is>
          <t>Equality Fellow</t>
        </is>
      </c>
      <c r="K1924" s="108" t="inlineStr">
        <is>
          <t>31/3/C, Borabag, Mirpur-2, Dhaka-1216.</t>
        </is>
      </c>
      <c r="L1924" s="108" t="inlineStr">
        <is>
          <t>Vill-Jolahar, Post-Amnura, Thana-Chapainawbgonj, Dist-Chapainawngonj.</t>
        </is>
      </c>
      <c r="M1924" s="101" t="n">
        <v>1735105102</v>
      </c>
      <c r="N1924" s="108" t="inlineStr">
        <is>
          <t>lawyer.probhat@gmail.com</t>
        </is>
      </c>
    </row>
    <row customHeight="1" ht="12.75" r="1925" s="161">
      <c r="A1925" s="84" t="n"/>
      <c r="B1925" s="85" t="n">
        <v>1929</v>
      </c>
      <c r="C1925" s="106" t="n"/>
      <c r="D1925" s="98" t="inlineStr">
        <is>
          <t>Tania Akther</t>
        </is>
      </c>
      <c r="E1925" s="98" t="inlineStr">
        <is>
          <t>112-15-1432</t>
        </is>
      </c>
      <c r="F1925" s="49">
        <f>IF((MID(E1925,5,2))="10","ENG",IF((MID(E1925,5,2))="11","BBA",IF((MID(E1925,5,2))="12","MBA(E)",IF((MID(E1925,5,2))="14","MBA",IF((MID(E1925,5,2))="15","CSE",IF((MID(E1925,5,2))="16","CIS",IF((MID(E1925,5,2))="17","MS-MIS",IF((MID(E1925,5,2))="18","B.COM",IF((MID(E1925,5,2))="19","ETE",IF((MID(E1925,5,2))="20","CS",IF((MID(E1925,5,2))="21","MA-ENG(P)",IF((MID(E1925,5,2))="22","MA-ENG(F)",IF((MID(E1925,5,2))="23","TE",IF((MID(E1925,5,2))="24","JMC",IF((MID(E1925,5,2))="25","MS-CSE",IF((MID(E1925,5,2))="26","LLB(H)",IF((MID(E1925,5,2))="27","BRE",IF((MID(E1925,5,2))="28","MSS-JMC",IF((MID(E1925,5,2))="29","PHARMACY",IF((MID(E1925,5,2))="30","ESDM",IF((MID(E1925,5,2))="31","MS-ETE",IF((MID(E1925,5,2))="32","MS-TE",IF((MID(E1925,5,2))="33","EEE",IF((MID(E1925,5,2))="34","NFE",IF((MID(E1925,5,2))="35","SWE",IF((MID(E1925,5,2))="36","LLB(P)",IF((MID(E1925,5,2))="37","LLM(Pre)",IF((MID(E1925,5,2))="38","LLM(F)",IF((MID(E1925,5,2))="39","ICT",IF((MID(E1925,5,2))="40","MTCA",IF((MID(E1925,5,2))="41","MS-PH",IF((MID(E1925,5,2))="42","ARCH",IF((MID(E1925,5,2))="43","THM",IF((MID(E1925,5,2))="44","MS-SWE",IF((MID(E1925,5,2))="45","ENTRE",IF((MID(E1925,5,2))="46","M-PHARM",IF((MID(E1925,5,2))="47","CIVIL-ENG",0)))))))))))))))))))))))))))))))))))))</f>
        <v/>
      </c>
      <c r="G1925" s="90">
        <f>IF((LEFT(E1925,3))="063","Fall-2006",IF((LEFT(E1925,3))="071","Spring-2007",IF((LEFT(E1925,3))="072","Summer-2007",IF((LEFT(E1925,3))="073","Fall-2007",IF((LEFT(E1925,3))="081","Spring-2008",IF((LEFT(E1925,3))="082","Summer-2008",IF((LEFT(E1925,3))="083","Fall-2008",IF((LEFT(E1925,3))="091","Spring-2009",IF((LEFT(E1925,3))="092","Summer-2009",IF((LEFT(E1925,3))="093","Fall-2009",IF((LEFT(E1925,3))="101","Spring-2010",IF((LEFT(E1925,3))="102","Summer-2010",IF((LEFT(E1925,3))="103","Fall-2010",IF((LEFT(E1925,3))="111","Spring-2011",IF((LEFT(E1925,3))="112","Summer-2011",IF((LEFT(E1925,3))="113","Fall-2011",IF((LEFT(E1925,3))="121","Spring-2012",IF((LEFT(E1925,3))="122","Summer-2012",IF((LEFT(E1925,3))="123","Fall-2012",IF((LEFT(E1925,3))="131","Spring-2013",IF((LEFT(E1925,3))="132","Summer-2013",IF((LEFT(E1925,3))="133","Fall-2013",IF((LEFT(E1925,3))="141","Spring-2014",IF((LEFT(E1925,3))="142","Summer-2014",IF((LEFT(E1925,3))="143","Fall-2014",0)))))))))))))))))))))))))</f>
        <v/>
      </c>
      <c r="H1925" s="108" t="inlineStr">
        <is>
          <t>Fall-15</t>
        </is>
      </c>
      <c r="I1925" s="108" t="inlineStr">
        <is>
          <t>Khilbarirtek Islamia High School, Gulshan, Dhaka-1212.</t>
        </is>
      </c>
      <c r="J1925" s="108" t="inlineStr">
        <is>
          <t>Assistant Teacher</t>
        </is>
      </c>
      <c r="K1925" s="108" t="inlineStr">
        <is>
          <t>Sagordi Dorbari Pul, 23 No Word, Barisal Sadar, Barisal</t>
        </is>
      </c>
      <c r="L1925" s="108" t="inlineStr">
        <is>
          <t>Sagordi Dorbari Pul, 23 No Word, Barisal Sadar, Barisal</t>
        </is>
      </c>
      <c r="M1925" s="101" t="n">
        <v>1788699916</v>
      </c>
      <c r="N1925" s="33" t="inlineStr">
        <is>
          <t>tania.akter.cse@gmail.com</t>
        </is>
      </c>
    </row>
    <row customHeight="1" ht="12.75" r="1926" s="161">
      <c r="A1926" s="84" t="n"/>
      <c r="B1926" s="85" t="n">
        <v>1930</v>
      </c>
      <c r="C1926" s="106" t="n"/>
      <c r="D1926" s="98" t="inlineStr">
        <is>
          <t>Md. Raihan Ridoy</t>
        </is>
      </c>
      <c r="E1926" s="98" t="inlineStr">
        <is>
          <t>111-15-1197</t>
        </is>
      </c>
      <c r="F1926" s="49">
        <f>IF((MID(E1926,5,2))="10","ENG",IF((MID(E1926,5,2))="11","BBA",IF((MID(E1926,5,2))="12","MBA(E)",IF((MID(E1926,5,2))="14","MBA",IF((MID(E1926,5,2))="15","CSE",IF((MID(E1926,5,2))="16","CIS",IF((MID(E1926,5,2))="17","MS-MIS",IF((MID(E1926,5,2))="18","B.COM",IF((MID(E1926,5,2))="19","ETE",IF((MID(E1926,5,2))="20","CS",IF((MID(E1926,5,2))="21","MA-ENG(P)",IF((MID(E1926,5,2))="22","MA-ENG(F)",IF((MID(E1926,5,2))="23","TE",IF((MID(E1926,5,2))="24","JMC",IF((MID(E1926,5,2))="25","MS-CSE",IF((MID(E1926,5,2))="26","LLB(H)",IF((MID(E1926,5,2))="27","BRE",IF((MID(E1926,5,2))="28","MSS-JMC",IF((MID(E1926,5,2))="29","PHARMACY",IF((MID(E1926,5,2))="30","ESDM",IF((MID(E1926,5,2))="31","MS-ETE",IF((MID(E1926,5,2))="32","MS-TE",IF((MID(E1926,5,2))="33","EEE",IF((MID(E1926,5,2))="34","NFE",IF((MID(E1926,5,2))="35","SWE",IF((MID(E1926,5,2))="36","LLB(P)",IF((MID(E1926,5,2))="37","LLM(Pre)",IF((MID(E1926,5,2))="38","LLM(F)",IF((MID(E1926,5,2))="39","ICT",IF((MID(E1926,5,2))="40","MTCA",IF((MID(E1926,5,2))="41","MS-PH",IF((MID(E1926,5,2))="42","ARCH",IF((MID(E1926,5,2))="43","THM",IF((MID(E1926,5,2))="44","MS-SWE",IF((MID(E1926,5,2))="45","ENTRE",IF((MID(E1926,5,2))="46","M-PHARM",IF((MID(E1926,5,2))="47","CIVIL-ENG",0)))))))))))))))))))))))))))))))))))))</f>
        <v/>
      </c>
      <c r="G1926" s="90">
        <f>IF((LEFT(E1926,3))="063","Fall-2006",IF((LEFT(E1926,3))="071","Spring-2007",IF((LEFT(E1926,3))="072","Summer-2007",IF((LEFT(E1926,3))="073","Fall-2007",IF((LEFT(E1926,3))="081","Spring-2008",IF((LEFT(E1926,3))="082","Summer-2008",IF((LEFT(E1926,3))="083","Fall-2008",IF((LEFT(E1926,3))="091","Spring-2009",IF((LEFT(E1926,3))="092","Summer-2009",IF((LEFT(E1926,3))="093","Fall-2009",IF((LEFT(E1926,3))="101","Spring-2010",IF((LEFT(E1926,3))="102","Summer-2010",IF((LEFT(E1926,3))="103","Fall-2010",IF((LEFT(E1926,3))="111","Spring-2011",IF((LEFT(E1926,3))="112","Summer-2011",IF((LEFT(E1926,3))="113","Fall-2011",IF((LEFT(E1926,3))="121","Spring-2012",IF((LEFT(E1926,3))="122","Summer-2012",IF((LEFT(E1926,3))="123","Fall-2012",IF((LEFT(E1926,3))="131","Spring-2013",IF((LEFT(E1926,3))="132","Summer-2013",IF((LEFT(E1926,3))="133","Fall-2013",IF((LEFT(E1926,3))="141","Spring-2014",IF((LEFT(E1926,3))="142","Summer-2014",IF((LEFT(E1926,3))="143","Fall-2014",0)))))))))))))))))))))))))</f>
        <v/>
      </c>
      <c r="H1926" s="108" t="inlineStr">
        <is>
          <t>Summer-2015</t>
        </is>
      </c>
      <c r="I1926" s="108" t="inlineStr">
        <is>
          <t>Imprint Ltd</t>
        </is>
      </c>
      <c r="J1926" s="108" t="inlineStr">
        <is>
          <t>Graphics Disigner</t>
        </is>
      </c>
      <c r="K1926" s="108" t="inlineStr">
        <is>
          <t>46/B, Shekhertek, 6, Adaber, Dhaka.</t>
        </is>
      </c>
      <c r="L1926" s="108" t="inlineStr">
        <is>
          <t>Dewankandi, chitulia, Munshigonj Sadar, Munshigonj.</t>
        </is>
      </c>
      <c r="M1926" s="111" t="n">
        <v>1680008381</v>
      </c>
      <c r="N1926" s="108" t="inlineStr">
        <is>
          <t>ridoyraihan@gmail.com</t>
        </is>
      </c>
    </row>
    <row customHeight="1" ht="12.75" r="1927" s="161">
      <c r="A1927" s="84" t="n"/>
      <c r="B1927" s="85" t="n">
        <v>1931</v>
      </c>
      <c r="C1927" s="106" t="n"/>
      <c r="D1927" s="98" t="inlineStr">
        <is>
          <t>Mst. Arjunahar Begum</t>
        </is>
      </c>
      <c r="E1927" s="98" t="inlineStr">
        <is>
          <t>092-11-1032</t>
        </is>
      </c>
      <c r="F1927" s="49">
        <f>IF((MID(E1927,5,2))="10","ENG",IF((MID(E1927,5,2))="11","BBA",IF((MID(E1927,5,2))="12","MBA(E)",IF((MID(E1927,5,2))="14","MBA",IF((MID(E1927,5,2))="15","CSE",IF((MID(E1927,5,2))="16","CIS",IF((MID(E1927,5,2))="17","MS-MIS",IF((MID(E1927,5,2))="18","B.COM",IF((MID(E1927,5,2))="19","ETE",IF((MID(E1927,5,2))="20","CS",IF((MID(E1927,5,2))="21","MA-ENG(P)",IF((MID(E1927,5,2))="22","MA-ENG(F)",IF((MID(E1927,5,2))="23","TE",IF((MID(E1927,5,2))="24","JMC",IF((MID(E1927,5,2))="25","MS-CSE",IF((MID(E1927,5,2))="26","LLB(H)",IF((MID(E1927,5,2))="27","BRE",IF((MID(E1927,5,2))="28","MSS-JMC",IF((MID(E1927,5,2))="29","PHARMACY",IF((MID(E1927,5,2))="30","ESDM",IF((MID(E1927,5,2))="31","MS-ETE",IF((MID(E1927,5,2))="32","MS-TE",IF((MID(E1927,5,2))="33","EEE",IF((MID(E1927,5,2))="34","NFE",IF((MID(E1927,5,2))="35","SWE",IF((MID(E1927,5,2))="36","LLB(P)",IF((MID(E1927,5,2))="37","LLM(Pre)",IF((MID(E1927,5,2))="38","LLM(F)",IF((MID(E1927,5,2))="39","ICT",IF((MID(E1927,5,2))="40","MTCA",IF((MID(E1927,5,2))="41","MS-PH",IF((MID(E1927,5,2))="42","ARCH",IF((MID(E1927,5,2))="43","THM",IF((MID(E1927,5,2))="44","MS-SWE",IF((MID(E1927,5,2))="45","ENTRE",IF((MID(E1927,5,2))="46","M-PHARM",IF((MID(E1927,5,2))="47","CIVIL-ENG",0)))))))))))))))))))))))))))))))))))))</f>
        <v/>
      </c>
      <c r="G1927" s="90">
        <f>IF((LEFT(E1927,3))="063","Fall-2006",IF((LEFT(E1927,3))="071","Spring-2007",IF((LEFT(E1927,3))="072","Summer-2007",IF((LEFT(E1927,3))="073","Fall-2007",IF((LEFT(E1927,3))="081","Spring-2008",IF((LEFT(E1927,3))="082","Summer-2008",IF((LEFT(E1927,3))="083","Fall-2008",IF((LEFT(E1927,3))="091","Spring-2009",IF((LEFT(E1927,3))="092","Summer-2009",IF((LEFT(E1927,3))="093","Fall-2009",IF((LEFT(E1927,3))="101","Spring-2010",IF((LEFT(E1927,3))="102","Summer-2010",IF((LEFT(E1927,3))="103","Fall-2010",IF((LEFT(E1927,3))="111","Spring-2011",IF((LEFT(E1927,3))="112","Summer-2011",IF((LEFT(E1927,3))="113","Fall-2011",IF((LEFT(E1927,3))="121","Spring-2012",IF((LEFT(E1927,3))="122","Summer-2012",IF((LEFT(E1927,3))="123","Fall-2012",IF((LEFT(E1927,3))="131","Spring-2013",IF((LEFT(E1927,3))="132","Summer-2013",IF((LEFT(E1927,3))="133","Fall-2013",IF((LEFT(E1927,3))="141","Spring-2014",IF((LEFT(E1927,3))="142","Summer-2014",IF((LEFT(E1927,3))="143","Fall-2014",0)))))))))))))))))))))))))</f>
        <v/>
      </c>
      <c r="H1927" s="108" t="inlineStr">
        <is>
          <t>Spring-2015</t>
        </is>
      </c>
      <c r="I1927" s="108" t="inlineStr">
        <is>
          <t>-</t>
        </is>
      </c>
      <c r="J1927" s="108" t="inlineStr">
        <is>
          <t>-</t>
        </is>
      </c>
      <c r="K1927" s="108" t="inlineStr">
        <is>
          <t>-</t>
        </is>
      </c>
      <c r="L1927" s="108" t="inlineStr">
        <is>
          <t>Shubhanbag, Tallabg, Dhaka</t>
        </is>
      </c>
      <c r="M1927" s="111" t="n">
        <v>1741902985</v>
      </c>
      <c r="N1927" s="90" t="inlineStr">
        <is>
          <t>arjunahar_begum@diu.edu.bd</t>
        </is>
      </c>
    </row>
    <row customHeight="1" ht="12.75" r="1928" s="161">
      <c r="A1928" s="84" t="n"/>
      <c r="B1928" s="85" t="n">
        <v>1932</v>
      </c>
      <c r="C1928" s="106" t="n"/>
      <c r="D1928" s="98" t="inlineStr">
        <is>
          <t>Tarik Aziz</t>
        </is>
      </c>
      <c r="E1928" s="98" t="inlineStr">
        <is>
          <t>113-23-2794</t>
        </is>
      </c>
      <c r="F1928" s="49">
        <f>IF((MID(E1928,5,2))="10","ENG",IF((MID(E1928,5,2))="11","BBA",IF((MID(E1928,5,2))="12","MBA(E)",IF((MID(E1928,5,2))="14","MBA",IF((MID(E1928,5,2))="15","CSE",IF((MID(E1928,5,2))="16","CIS",IF((MID(E1928,5,2))="17","MS-MIS",IF((MID(E1928,5,2))="18","B.COM",IF((MID(E1928,5,2))="19","ETE",IF((MID(E1928,5,2))="20","CS",IF((MID(E1928,5,2))="21","MA-ENG(P)",IF((MID(E1928,5,2))="22","MA-ENG(F)",IF((MID(E1928,5,2))="23","TE",IF((MID(E1928,5,2))="24","JMC",IF((MID(E1928,5,2))="25","MS-CSE",IF((MID(E1928,5,2))="26","LLB(H)",IF((MID(E1928,5,2))="27","BRE",IF((MID(E1928,5,2))="28","MSS-JMC",IF((MID(E1928,5,2))="29","PHARMACY",IF((MID(E1928,5,2))="30","ESDM",IF((MID(E1928,5,2))="31","MS-ETE",IF((MID(E1928,5,2))="32","MS-TE",IF((MID(E1928,5,2))="33","EEE",IF((MID(E1928,5,2))="34","NFE",IF((MID(E1928,5,2))="35","SWE",IF((MID(E1928,5,2))="36","LLB(P)",IF((MID(E1928,5,2))="37","LLM(Pre)",IF((MID(E1928,5,2))="38","LLM(F)",IF((MID(E1928,5,2))="39","ICT",IF((MID(E1928,5,2))="40","MTCA",IF((MID(E1928,5,2))="41","MS-PH",IF((MID(E1928,5,2))="42","ARCH",IF((MID(E1928,5,2))="43","THM",IF((MID(E1928,5,2))="44","MS-SWE",IF((MID(E1928,5,2))="45","ENTRE",IF((MID(E1928,5,2))="46","M-PHARM",IF((MID(E1928,5,2))="47","CIVIL-ENG",0)))))))))))))))))))))))))))))))))))))</f>
        <v/>
      </c>
      <c r="G1928" s="90">
        <f>IF((LEFT(E1928,3))="063","Fall-2006",IF((LEFT(E1928,3))="071","Spring-2007",IF((LEFT(E1928,3))="072","Summer-2007",IF((LEFT(E1928,3))="073","Fall-2007",IF((LEFT(E1928,3))="081","Spring-2008",IF((LEFT(E1928,3))="082","Summer-2008",IF((LEFT(E1928,3))="083","Fall-2008",IF((LEFT(E1928,3))="091","Spring-2009",IF((LEFT(E1928,3))="092","Summer-2009",IF((LEFT(E1928,3))="093","Fall-2009",IF((LEFT(E1928,3))="101","Spring-2010",IF((LEFT(E1928,3))="102","Summer-2010",IF((LEFT(E1928,3))="103","Fall-2010",IF((LEFT(E1928,3))="111","Spring-2011",IF((LEFT(E1928,3))="112","Summer-2011",IF((LEFT(E1928,3))="113","Fall-2011",IF((LEFT(E1928,3))="121","Spring-2012",IF((LEFT(E1928,3))="122","Summer-2012",IF((LEFT(E1928,3))="123","Fall-2012",IF((LEFT(E1928,3))="131","Spring-2013",IF((LEFT(E1928,3))="132","Summer-2013",IF((LEFT(E1928,3))="133","Fall-2013",IF((LEFT(E1928,3))="141","Spring-2014",IF((LEFT(E1928,3))="142","Summer-2014",IF((LEFT(E1928,3))="143","Fall-2014",0)))))))))))))))))))))))))</f>
        <v/>
      </c>
      <c r="H1928" s="108" t="inlineStr">
        <is>
          <t>Summer-2015</t>
        </is>
      </c>
      <c r="I1928" s="108" t="inlineStr">
        <is>
          <t>Reedhish Knitex Ltd</t>
        </is>
      </c>
      <c r="J1928" s="108" t="inlineStr">
        <is>
          <t>Technical Officer</t>
        </is>
      </c>
      <c r="K1928" s="108" t="inlineStr">
        <is>
          <t>Joina, Valuka, Mymensigh</t>
        </is>
      </c>
      <c r="L1928" s="108" t="inlineStr">
        <is>
          <t>Allardarga, Daulatpur, Kushtia.</t>
        </is>
      </c>
      <c r="M1928" s="101" t="n">
        <v>1737707493</v>
      </c>
      <c r="N1928" s="108" t="inlineStr">
        <is>
          <t>azizsoton@gmail.com</t>
        </is>
      </c>
    </row>
    <row customHeight="1" ht="12.75" r="1929" s="161">
      <c r="A1929" s="84" t="n"/>
      <c r="B1929" s="85" t="n">
        <v>1933</v>
      </c>
      <c r="C1929" s="106" t="n"/>
      <c r="D1929" s="98" t="inlineStr">
        <is>
          <t>Milton Michael Gomes</t>
        </is>
      </c>
      <c r="E1929" s="98" t="inlineStr">
        <is>
          <t>103-11-1650</t>
        </is>
      </c>
      <c r="F1929" s="49">
        <f>IF((MID(E1929,5,2))="10","ENG",IF((MID(E1929,5,2))="11","BBA",IF((MID(E1929,5,2))="12","MBA(E)",IF((MID(E1929,5,2))="14","MBA",IF((MID(E1929,5,2))="15","CSE",IF((MID(E1929,5,2))="16","CIS",IF((MID(E1929,5,2))="17","MS-MIS",IF((MID(E1929,5,2))="18","B.COM",IF((MID(E1929,5,2))="19","ETE",IF((MID(E1929,5,2))="20","CS",IF((MID(E1929,5,2))="21","MA-ENG(P)",IF((MID(E1929,5,2))="22","MA-ENG(F)",IF((MID(E1929,5,2))="23","TE",IF((MID(E1929,5,2))="24","JMC",IF((MID(E1929,5,2))="25","MS-CSE",IF((MID(E1929,5,2))="26","LLB(H)",IF((MID(E1929,5,2))="27","BRE",IF((MID(E1929,5,2))="28","MSS-JMC",IF((MID(E1929,5,2))="29","PHARMACY",IF((MID(E1929,5,2))="30","ESDM",IF((MID(E1929,5,2))="31","MS-ETE",IF((MID(E1929,5,2))="32","MS-TE",IF((MID(E1929,5,2))="33","EEE",IF((MID(E1929,5,2))="34","NFE",IF((MID(E1929,5,2))="35","SWE",IF((MID(E1929,5,2))="36","LLB(P)",IF((MID(E1929,5,2))="37","LLM(Pre)",IF((MID(E1929,5,2))="38","LLM(F)",IF((MID(E1929,5,2))="39","ICT",IF((MID(E1929,5,2))="40","MTCA",IF((MID(E1929,5,2))="41","MS-PH",IF((MID(E1929,5,2))="42","ARCH",IF((MID(E1929,5,2))="43","THM",IF((MID(E1929,5,2))="44","MS-SWE",IF((MID(E1929,5,2))="45","ENTRE",IF((MID(E1929,5,2))="46","M-PHARM",IF((MID(E1929,5,2))="47","CIVIL-ENG",0)))))))))))))))))))))))))))))))))))))</f>
        <v/>
      </c>
      <c r="G1929" s="90">
        <f>IF((LEFT(E1929,3))="063","Fall-2006",IF((LEFT(E1929,3))="071","Spring-2007",IF((LEFT(E1929,3))="072","Summer-2007",IF((LEFT(E1929,3))="073","Fall-2007",IF((LEFT(E1929,3))="081","Spring-2008",IF((LEFT(E1929,3))="082","Summer-2008",IF((LEFT(E1929,3))="083","Fall-2008",IF((LEFT(E1929,3))="091","Spring-2009",IF((LEFT(E1929,3))="092","Summer-2009",IF((LEFT(E1929,3))="093","Fall-2009",IF((LEFT(E1929,3))="101","Spring-2010",IF((LEFT(E1929,3))="102","Summer-2010",IF((LEFT(E1929,3))="103","Fall-2010",IF((LEFT(E1929,3))="111","Spring-2011",IF((LEFT(E1929,3))="112","Summer-2011",IF((LEFT(E1929,3))="113","Fall-2011",IF((LEFT(E1929,3))="121","Spring-2012",IF((LEFT(E1929,3))="122","Summer-2012",IF((LEFT(E1929,3))="123","Fall-2012",IF((LEFT(E1929,3))="131","Spring-2013",IF((LEFT(E1929,3))="132","Summer-2013",IF((LEFT(E1929,3))="133","Fall-2013",IF((LEFT(E1929,3))="141","Spring-2014",IF((LEFT(E1929,3))="142","Summer-2014",IF((LEFT(E1929,3))="143","Fall-2014",0)))))))))))))))))))))))))</f>
        <v/>
      </c>
      <c r="H1929" s="108" t="inlineStr">
        <is>
          <t>Summer-2014</t>
        </is>
      </c>
      <c r="I1929" s="108" t="inlineStr">
        <is>
          <t>-</t>
        </is>
      </c>
      <c r="J1929" s="108" t="inlineStr">
        <is>
          <t>-</t>
        </is>
      </c>
      <c r="K1929" s="108" t="inlineStr">
        <is>
          <t>62/A, Monipuripara, Faramget, Tejgaon, Dhaka.</t>
        </is>
      </c>
      <c r="L1929" s="108" t="inlineStr">
        <is>
          <t>Vill-Kamlapur, Post- Savar, Dist-Dhaka.</t>
        </is>
      </c>
      <c r="M1929" s="101" t="n">
        <v>1843056174</v>
      </c>
      <c r="N1929" s="33" t="inlineStr">
        <is>
          <t>miltondiu16@yahoo.com</t>
        </is>
      </c>
    </row>
    <row customHeight="1" ht="12.75" r="1930" s="161">
      <c r="A1930" s="84" t="n"/>
      <c r="B1930" s="85" t="n">
        <v>1934</v>
      </c>
      <c r="C1930" s="106" t="n"/>
      <c r="D1930" s="98" t="inlineStr">
        <is>
          <t>Sk. Miraz Rahman</t>
        </is>
      </c>
      <c r="E1930" s="98" t="inlineStr">
        <is>
          <t>133-14-1214</t>
        </is>
      </c>
      <c r="F1930" s="49">
        <f>IF((MID(E1930,5,2))="10","ENG",IF((MID(E1930,5,2))="11","BBA",IF((MID(E1930,5,2))="12","MBA(E)",IF((MID(E1930,5,2))="14","MBA",IF((MID(E1930,5,2))="15","CSE",IF((MID(E1930,5,2))="16","CIS",IF((MID(E1930,5,2))="17","MS-MIS",IF((MID(E1930,5,2))="18","B.COM",IF((MID(E1930,5,2))="19","ETE",IF((MID(E1930,5,2))="20","CS",IF((MID(E1930,5,2))="21","MA-ENG(P)",IF((MID(E1930,5,2))="22","MA-ENG(F)",IF((MID(E1930,5,2))="23","TE",IF((MID(E1930,5,2))="24","JMC",IF((MID(E1930,5,2))="25","MS-CSE",IF((MID(E1930,5,2))="26","LLB(H)",IF((MID(E1930,5,2))="27","BRE",IF((MID(E1930,5,2))="28","MSS-JMC",IF((MID(E1930,5,2))="29","PHARMACY",IF((MID(E1930,5,2))="30","ESDM",IF((MID(E1930,5,2))="31","MS-ETE",IF((MID(E1930,5,2))="32","MS-TE",IF((MID(E1930,5,2))="33","EEE",IF((MID(E1930,5,2))="34","NFE",IF((MID(E1930,5,2))="35","SWE",IF((MID(E1930,5,2))="36","LLB(P)",IF((MID(E1930,5,2))="37","LLM(Pre)",IF((MID(E1930,5,2))="38","LLM(F)",IF((MID(E1930,5,2))="39","ICT",IF((MID(E1930,5,2))="40","MTCA",IF((MID(E1930,5,2))="41","MS-PH",IF((MID(E1930,5,2))="42","ARCH",IF((MID(E1930,5,2))="43","THM",IF((MID(E1930,5,2))="44","MS-SWE",IF((MID(E1930,5,2))="45","ENTRE",IF((MID(E1930,5,2))="46","M-PHARM",IF((MID(E1930,5,2))="47","CIVIL-ENG",0)))))))))))))))))))))))))))))))))))))</f>
        <v/>
      </c>
      <c r="G1930" s="90">
        <f>IF((LEFT(E1930,3))="063","Fall-2006",IF((LEFT(E1930,3))="071","Spring-2007",IF((LEFT(E1930,3))="072","Summer-2007",IF((LEFT(E1930,3))="073","Fall-2007",IF((LEFT(E1930,3))="081","Spring-2008",IF((LEFT(E1930,3))="082","Summer-2008",IF((LEFT(E1930,3))="083","Fall-2008",IF((LEFT(E1930,3))="091","Spring-2009",IF((LEFT(E1930,3))="092","Summer-2009",IF((LEFT(E1930,3))="093","Fall-2009",IF((LEFT(E1930,3))="101","Spring-2010",IF((LEFT(E1930,3))="102","Summer-2010",IF((LEFT(E1930,3))="103","Fall-2010",IF((LEFT(E1930,3))="111","Spring-2011",IF((LEFT(E1930,3))="112","Summer-2011",IF((LEFT(E1930,3))="113","Fall-2011",IF((LEFT(E1930,3))="121","Spring-2012",IF((LEFT(E1930,3))="122","Summer-2012",IF((LEFT(E1930,3))="123","Fall-2012",IF((LEFT(E1930,3))="131","Spring-2013",IF((LEFT(E1930,3))="132","Summer-2013",IF((LEFT(E1930,3))="133","Fall-2013",IF((LEFT(E1930,3))="141","Spring-2014",IF((LEFT(E1930,3))="142","Summer-2014",IF((LEFT(E1930,3))="143","Fall-2014",0)))))))))))))))))))))))))</f>
        <v/>
      </c>
      <c r="H1930" s="108" t="inlineStr">
        <is>
          <t>Spring-2015</t>
        </is>
      </c>
      <c r="I1930" s="108" t="inlineStr">
        <is>
          <t>-</t>
        </is>
      </c>
      <c r="J1930" s="108" t="inlineStr">
        <is>
          <t>-</t>
        </is>
      </c>
      <c r="K1930" s="108" t="inlineStr">
        <is>
          <t>Plot-671, House No-36, Len-4, Diptigoli, Dulaipar, Jatrabari, Dhaka-1236</t>
        </is>
      </c>
      <c r="L1930" s="108" t="inlineStr">
        <is>
          <t>7/1, Hazi Ebrahim Road, Doulothpur, Khulna.</t>
        </is>
      </c>
      <c r="M1930" s="101" t="n">
        <v>1670807156</v>
      </c>
      <c r="N1930" s="33" t="inlineStr">
        <is>
          <t>miraz1214@diu.edu.bd</t>
        </is>
      </c>
    </row>
    <row customHeight="1" ht="12.75" r="1931" s="161">
      <c r="A1931" s="84" t="n"/>
      <c r="B1931" s="85" t="n">
        <v>1935</v>
      </c>
      <c r="C1931" s="106" t="n"/>
      <c r="D1931" s="98" t="inlineStr">
        <is>
          <t xml:space="preserve">Md. Al-Mamun Biswas  </t>
        </is>
      </c>
      <c r="E1931" s="98" t="inlineStr">
        <is>
          <t>112-33-688</t>
        </is>
      </c>
      <c r="F1931" s="49">
        <f>IF((MID(E1931,5,2))="10","ENG",IF((MID(E1931,5,2))="11","BBA",IF((MID(E1931,5,2))="12","MBA(E)",IF((MID(E1931,5,2))="14","MBA",IF((MID(E1931,5,2))="15","CSE",IF((MID(E1931,5,2))="16","CIS",IF((MID(E1931,5,2))="17","MS-MIS",IF((MID(E1931,5,2))="18","B.COM",IF((MID(E1931,5,2))="19","ETE",IF((MID(E1931,5,2))="20","CS",IF((MID(E1931,5,2))="21","MA-ENG(P)",IF((MID(E1931,5,2))="22","MA-ENG(F)",IF((MID(E1931,5,2))="23","TE",IF((MID(E1931,5,2))="24","JMC",IF((MID(E1931,5,2))="25","MS-CSE",IF((MID(E1931,5,2))="26","LLB(H)",IF((MID(E1931,5,2))="27","BRE",IF((MID(E1931,5,2))="28","MSS-JMC",IF((MID(E1931,5,2))="29","PHARMACY",IF((MID(E1931,5,2))="30","ESDM",IF((MID(E1931,5,2))="31","MS-ETE",IF((MID(E1931,5,2))="32","MS-TE",IF((MID(E1931,5,2))="33","EEE",IF((MID(E1931,5,2))="34","NFE",IF((MID(E1931,5,2))="35","SWE",IF((MID(E1931,5,2))="36","LLB(P)",IF((MID(E1931,5,2))="37","LLM(Pre)",IF((MID(E1931,5,2))="38","LLM(F)",IF((MID(E1931,5,2))="39","ICT",IF((MID(E1931,5,2))="40","MTCA",IF((MID(E1931,5,2))="41","MS-PH",IF((MID(E1931,5,2))="42","ARCH",IF((MID(E1931,5,2))="43","THM",IF((MID(E1931,5,2))="44","MS-SWE",IF((MID(E1931,5,2))="45","ENTRE",IF((MID(E1931,5,2))="46","M-PHARM",IF((MID(E1931,5,2))="47","CIVIL-ENG",0)))))))))))))))))))))))))))))))))))))</f>
        <v/>
      </c>
      <c r="G1931" s="90">
        <f>IF((LEFT(E1931,3))="063","Fall-2006",IF((LEFT(E1931,3))="071","Spring-2007",IF((LEFT(E1931,3))="072","Summer-2007",IF((LEFT(E1931,3))="073","Fall-2007",IF((LEFT(E1931,3))="081","Spring-2008",IF((LEFT(E1931,3))="082","Summer-2008",IF((LEFT(E1931,3))="083","Fall-2008",IF((LEFT(E1931,3))="091","Spring-2009",IF((LEFT(E1931,3))="092","Summer-2009",IF((LEFT(E1931,3))="093","Fall-2009",IF((LEFT(E1931,3))="101","Spring-2010",IF((LEFT(E1931,3))="102","Summer-2010",IF((LEFT(E1931,3))="103","Fall-2010",IF((LEFT(E1931,3))="111","Spring-2011",IF((LEFT(E1931,3))="112","Summer-2011",IF((LEFT(E1931,3))="113","Fall-2011",IF((LEFT(E1931,3))="121","Spring-2012",IF((LEFT(E1931,3))="122","Summer-2012",IF((LEFT(E1931,3))="123","Fall-2012",IF((LEFT(E1931,3))="131","Spring-2013",IF((LEFT(E1931,3))="132","Summer-2013",IF((LEFT(E1931,3))="133","Fall-2013",IF((LEFT(E1931,3))="141","Spring-2014",IF((LEFT(E1931,3))="142","Summer-2014",IF((LEFT(E1931,3))="143","Fall-2014",0)))))))))))))))))))))))))</f>
        <v/>
      </c>
      <c r="H1931" s="108" t="inlineStr">
        <is>
          <t>Fall-2015</t>
        </is>
      </c>
      <c r="I1931" s="108" t="inlineStr">
        <is>
          <t>OPPO Bangladesh Communication Equipment Co. Ltd</t>
        </is>
      </c>
      <c r="J1931" s="108" t="inlineStr">
        <is>
          <t>Maintanence Engineer</t>
        </is>
      </c>
      <c r="K1931" s="108" t="inlineStr">
        <is>
          <t>692, West Nakhalpara, Tejgaon, Dhaka.</t>
        </is>
      </c>
      <c r="L1931" s="108" t="inlineStr">
        <is>
          <t>Vill-Moheshpur, Post-Garagonj, Thana-Shailokupa, Dist-Jhenaidh.</t>
        </is>
      </c>
      <c r="M1931" s="101" t="n">
        <v>1918819948</v>
      </c>
      <c r="N1931" s="90" t="inlineStr">
        <is>
          <t>mamun33-688@diu.edu.bd</t>
        </is>
      </c>
    </row>
    <row customHeight="1" ht="12.75" r="1932" s="161">
      <c r="A1932" s="84" t="n"/>
      <c r="B1932" s="85" t="n">
        <v>1936</v>
      </c>
      <c r="C1932" s="106" t="n"/>
      <c r="D1932" s="98" t="inlineStr">
        <is>
          <t>Nil Kantha Barman</t>
        </is>
      </c>
      <c r="E1932" s="98" t="inlineStr">
        <is>
          <t>102-11-191</t>
        </is>
      </c>
      <c r="F1932" s="49">
        <f>IF((MID(E1932,5,2))="10","ENG",IF((MID(E1932,5,2))="11","BBA",IF((MID(E1932,5,2))="12","MBA(E)",IF((MID(E1932,5,2))="14","MBA",IF((MID(E1932,5,2))="15","CSE",IF((MID(E1932,5,2))="16","CIS",IF((MID(E1932,5,2))="17","MS-MIS",IF((MID(E1932,5,2))="18","B.COM",IF((MID(E1932,5,2))="19","ETE",IF((MID(E1932,5,2))="20","CS",IF((MID(E1932,5,2))="21","MA-ENG(P)",IF((MID(E1932,5,2))="22","MA-ENG(F)",IF((MID(E1932,5,2))="23","TE",IF((MID(E1932,5,2))="24","JMC",IF((MID(E1932,5,2))="25","MS-CSE",IF((MID(E1932,5,2))="26","LLB(H)",IF((MID(E1932,5,2))="27","BRE",IF((MID(E1932,5,2))="28","MSS-JMC",IF((MID(E1932,5,2))="29","PHARMACY",IF((MID(E1932,5,2))="30","ESDM",IF((MID(E1932,5,2))="31","MS-ETE",IF((MID(E1932,5,2))="32","MS-TE",IF((MID(E1932,5,2))="33","EEE",IF((MID(E1932,5,2))="34","NFE",IF((MID(E1932,5,2))="35","SWE",IF((MID(E1932,5,2))="36","LLB(P)",IF((MID(E1932,5,2))="37","LLM(Pre)",IF((MID(E1932,5,2))="38","LLM(F)",IF((MID(E1932,5,2))="39","ICT",IF((MID(E1932,5,2))="40","MTCA",IF((MID(E1932,5,2))="41","MS-PH",IF((MID(E1932,5,2))="42","ARCH",IF((MID(E1932,5,2))="43","THM",IF((MID(E1932,5,2))="44","MS-SWE",IF((MID(E1932,5,2))="45","ENTRE",IF((MID(E1932,5,2))="46","M-PHARM",IF((MID(E1932,5,2))="47","CIVIL-ENG",0)))))))))))))))))))))))))))))))))))))</f>
        <v/>
      </c>
      <c r="G1932" s="90">
        <f>IF((LEFT(E1932,3))="063","Fall-2006",IF((LEFT(E1932,3))="071","Spring-2007",IF((LEFT(E1932,3))="072","Summer-2007",IF((LEFT(E1932,3))="073","Fall-2007",IF((LEFT(E1932,3))="081","Spring-2008",IF((LEFT(E1932,3))="082","Summer-2008",IF((LEFT(E1932,3))="083","Fall-2008",IF((LEFT(E1932,3))="091","Spring-2009",IF((LEFT(E1932,3))="092","Summer-2009",IF((LEFT(E1932,3))="093","Fall-2009",IF((LEFT(E1932,3))="101","Spring-2010",IF((LEFT(E1932,3))="102","Summer-2010",IF((LEFT(E1932,3))="103","Fall-2010",IF((LEFT(E1932,3))="111","Spring-2011",IF((LEFT(E1932,3))="112","Summer-2011",IF((LEFT(E1932,3))="113","Fall-2011",IF((LEFT(E1932,3))="121","Spring-2012",IF((LEFT(E1932,3))="122","Summer-2012",IF((LEFT(E1932,3))="123","Fall-2012",IF((LEFT(E1932,3))="131","Spring-2013",IF((LEFT(E1932,3))="132","Summer-2013",IF((LEFT(E1932,3))="133","Fall-2013",IF((LEFT(E1932,3))="141","Spring-2014",IF((LEFT(E1932,3))="142","Summer-2014",IF((LEFT(E1932,3))="143","Fall-2014",0)))))))))))))))))))))))))</f>
        <v/>
      </c>
      <c r="H1932" s="108" t="inlineStr">
        <is>
          <t>Summer-2014</t>
        </is>
      </c>
      <c r="I1932" s="108" t="inlineStr">
        <is>
          <t>-</t>
        </is>
      </c>
      <c r="J1932" s="108" t="inlineStr">
        <is>
          <t>-</t>
        </is>
      </c>
      <c r="K1932" s="108" t="inlineStr">
        <is>
          <t>House No-03, Road No-09, Sector-11.</t>
        </is>
      </c>
      <c r="L1932" s="108" t="inlineStr">
        <is>
          <t>Vill-Nawkatichachia, Post-Tarapur, Thana-Sundorgonj, Dist-Gaibandha.</t>
        </is>
      </c>
      <c r="M1932" s="101" t="n">
        <v>1731044437</v>
      </c>
      <c r="N1932" s="33" t="inlineStr">
        <is>
          <t>nilkanthaliton@yahoo.com</t>
        </is>
      </c>
    </row>
    <row customHeight="1" ht="12.75" r="1933" s="161">
      <c r="A1933" s="84" t="n"/>
      <c r="B1933" s="85" t="n">
        <v>1937</v>
      </c>
      <c r="C1933" s="106" t="n"/>
      <c r="D1933" s="98" t="inlineStr">
        <is>
          <t>Khumpui Tripura</t>
        </is>
      </c>
      <c r="E1933" s="98" t="inlineStr">
        <is>
          <t>111-10-662</t>
        </is>
      </c>
      <c r="F1933" s="49">
        <f>IF((MID(E1933,5,2))="10","ENG",IF((MID(E1933,5,2))="11","BBA",IF((MID(E1933,5,2))="12","MBA(E)",IF((MID(E1933,5,2))="14","MBA",IF((MID(E1933,5,2))="15","CSE",IF((MID(E1933,5,2))="16","CIS",IF((MID(E1933,5,2))="17","MS-MIS",IF((MID(E1933,5,2))="18","B.COM",IF((MID(E1933,5,2))="19","ETE",IF((MID(E1933,5,2))="20","CS",IF((MID(E1933,5,2))="21","MA-ENG(P)",IF((MID(E1933,5,2))="22","MA-ENG(F)",IF((MID(E1933,5,2))="23","TE",IF((MID(E1933,5,2))="24","JMC",IF((MID(E1933,5,2))="25","MS-CSE",IF((MID(E1933,5,2))="26","LLB(H)",IF((MID(E1933,5,2))="27","BRE",IF((MID(E1933,5,2))="28","MSS-JMC",IF((MID(E1933,5,2))="29","PHARMACY",IF((MID(E1933,5,2))="30","ESDM",IF((MID(E1933,5,2))="31","MS-ETE",IF((MID(E1933,5,2))="32","MS-TE",IF((MID(E1933,5,2))="33","EEE",IF((MID(E1933,5,2))="34","NFE",IF((MID(E1933,5,2))="35","SWE",IF((MID(E1933,5,2))="36","LLB(P)",IF((MID(E1933,5,2))="37","LLM(Pre)",IF((MID(E1933,5,2))="38","LLM(F)",IF((MID(E1933,5,2))="39","ICT",IF((MID(E1933,5,2))="40","MTCA",IF((MID(E1933,5,2))="41","MS-PH",IF((MID(E1933,5,2))="42","ARCH",IF((MID(E1933,5,2))="43","THM",IF((MID(E1933,5,2))="44","MS-SWE",IF((MID(E1933,5,2))="45","ENTRE",IF((MID(E1933,5,2))="46","M-PHARM",IF((MID(E1933,5,2))="47","CIVIL-ENG",0)))))))))))))))))))))))))))))))))))))</f>
        <v/>
      </c>
      <c r="G1933" s="90">
        <f>IF((LEFT(E1933,3))="063","Fall-2006",IF((LEFT(E1933,3))="071","Spring-2007",IF((LEFT(E1933,3))="072","Summer-2007",IF((LEFT(E1933,3))="073","Fall-2007",IF((LEFT(E1933,3))="081","Spring-2008",IF((LEFT(E1933,3))="082","Summer-2008",IF((LEFT(E1933,3))="083","Fall-2008",IF((LEFT(E1933,3))="091","Spring-2009",IF((LEFT(E1933,3))="092","Summer-2009",IF((LEFT(E1933,3))="093","Fall-2009",IF((LEFT(E1933,3))="101","Spring-2010",IF((LEFT(E1933,3))="102","Summer-2010",IF((LEFT(E1933,3))="103","Fall-2010",IF((LEFT(E1933,3))="111","Spring-2011",IF((LEFT(E1933,3))="112","Summer-2011",IF((LEFT(E1933,3))="113","Fall-2011",IF((LEFT(E1933,3))="121","Spring-2012",IF((LEFT(E1933,3))="122","Summer-2012",IF((LEFT(E1933,3))="123","Fall-2012",IF((LEFT(E1933,3))="131","Spring-2013",IF((LEFT(E1933,3))="132","Summer-2013",IF((LEFT(E1933,3))="133","Fall-2013",IF((LEFT(E1933,3))="141","Spring-2014",IF((LEFT(E1933,3))="142","Summer-2014",IF((LEFT(E1933,3))="143","Fall-2014",0)))))))))))))))))))))))))</f>
        <v/>
      </c>
      <c r="H1933" s="108" t="inlineStr">
        <is>
          <t>Spring-2015</t>
        </is>
      </c>
      <c r="I1933" s="108" t="inlineStr">
        <is>
          <t>-</t>
        </is>
      </c>
      <c r="J1933" s="108" t="inlineStr">
        <is>
          <t>-</t>
        </is>
      </c>
      <c r="K1933" s="108" t="inlineStr">
        <is>
          <t>-</t>
        </is>
      </c>
      <c r="L1933" s="108" t="inlineStr">
        <is>
          <t>Matiranga, Khagrachari.</t>
        </is>
      </c>
      <c r="M1933" s="101" t="n">
        <v>1556709108</v>
      </c>
      <c r="N1933" s="33" t="inlineStr">
        <is>
          <t>khumpui10_662@diu.edu.bd</t>
        </is>
      </c>
    </row>
    <row customHeight="1" ht="12.75" r="1934" s="161">
      <c r="A1934" s="84" t="n"/>
      <c r="B1934" s="85" t="n">
        <v>1938</v>
      </c>
      <c r="C1934" s="106" t="n"/>
      <c r="D1934" s="98" t="inlineStr">
        <is>
          <t>Muhammad Mukaddim Ul Islam</t>
        </is>
      </c>
      <c r="E1934" s="98" t="inlineStr">
        <is>
          <t>111-10-638</t>
        </is>
      </c>
      <c r="F1934" s="49">
        <f>IF((MID(E1934,5,2))="10","ENG",IF((MID(E1934,5,2))="11","BBA",IF((MID(E1934,5,2))="12","MBA(E)",IF((MID(E1934,5,2))="14","MBA",IF((MID(E1934,5,2))="15","CSE",IF((MID(E1934,5,2))="16","CIS",IF((MID(E1934,5,2))="17","MS-MIS",IF((MID(E1934,5,2))="18","B.COM",IF((MID(E1934,5,2))="19","ETE",IF((MID(E1934,5,2))="20","CS",IF((MID(E1934,5,2))="21","MA-ENG(P)",IF((MID(E1934,5,2))="22","MA-ENG(F)",IF((MID(E1934,5,2))="23","TE",IF((MID(E1934,5,2))="24","JMC",IF((MID(E1934,5,2))="25","MS-CSE",IF((MID(E1934,5,2))="26","LLB(H)",IF((MID(E1934,5,2))="27","BRE",IF((MID(E1934,5,2))="28","MSS-JMC",IF((MID(E1934,5,2))="29","PHARMACY",IF((MID(E1934,5,2))="30","ESDM",IF((MID(E1934,5,2))="31","MS-ETE",IF((MID(E1934,5,2))="32","MS-TE",IF((MID(E1934,5,2))="33","EEE",IF((MID(E1934,5,2))="34","NFE",IF((MID(E1934,5,2))="35","SWE",IF((MID(E1934,5,2))="36","LLB(P)",IF((MID(E1934,5,2))="37","LLM(Pre)",IF((MID(E1934,5,2))="38","LLM(F)",IF((MID(E1934,5,2))="39","ICT",IF((MID(E1934,5,2))="40","MTCA",IF((MID(E1934,5,2))="41","MS-PH",IF((MID(E1934,5,2))="42","ARCH",IF((MID(E1934,5,2))="43","THM",IF((MID(E1934,5,2))="44","MS-SWE",IF((MID(E1934,5,2))="45","ENTRE",IF((MID(E1934,5,2))="46","M-PHARM",IF((MID(E1934,5,2))="47","CIVIL-ENG",0)))))))))))))))))))))))))))))))))))))</f>
        <v/>
      </c>
      <c r="G1934" s="90">
        <f>IF((LEFT(E1934,3))="063","Fall-2006",IF((LEFT(E1934,3))="071","Spring-2007",IF((LEFT(E1934,3))="072","Summer-2007",IF((LEFT(E1934,3))="073","Fall-2007",IF((LEFT(E1934,3))="081","Spring-2008",IF((LEFT(E1934,3))="082","Summer-2008",IF((LEFT(E1934,3))="083","Fall-2008",IF((LEFT(E1934,3))="091","Spring-2009",IF((LEFT(E1934,3))="092","Summer-2009",IF((LEFT(E1934,3))="093","Fall-2009",IF((LEFT(E1934,3))="101","Spring-2010",IF((LEFT(E1934,3))="102","Summer-2010",IF((LEFT(E1934,3))="103","Fall-2010",IF((LEFT(E1934,3))="111","Spring-2011",IF((LEFT(E1934,3))="112","Summer-2011",IF((LEFT(E1934,3))="113","Fall-2011",IF((LEFT(E1934,3))="121","Spring-2012",IF((LEFT(E1934,3))="122","Summer-2012",IF((LEFT(E1934,3))="123","Fall-2012",IF((LEFT(E1934,3))="131","Spring-2013",IF((LEFT(E1934,3))="132","Summer-2013",IF((LEFT(E1934,3))="133","Fall-2013",IF((LEFT(E1934,3))="141","Spring-2014",IF((LEFT(E1934,3))="142","Summer-2014",IF((LEFT(E1934,3))="143","Fall-2014",0)))))))))))))))))))))))))</f>
        <v/>
      </c>
      <c r="H1934" s="108" t="inlineStr">
        <is>
          <t>Spring-2015</t>
        </is>
      </c>
      <c r="I1934" s="108" t="inlineStr">
        <is>
          <t>-</t>
        </is>
      </c>
      <c r="J1934" s="108" t="inlineStr">
        <is>
          <t>-</t>
        </is>
      </c>
      <c r="K1934" s="108" t="inlineStr">
        <is>
          <t>-</t>
        </is>
      </c>
      <c r="L1934" s="108" t="inlineStr">
        <is>
          <t>38, Shakrabad, Dhanmondi, Dhaka</t>
        </is>
      </c>
      <c r="M1934" s="111" t="n">
        <v>1764340494</v>
      </c>
      <c r="N1934" s="108" t="inlineStr">
        <is>
          <t>anik638@gmail.com</t>
        </is>
      </c>
    </row>
    <row customHeight="1" ht="12.75" r="1935" s="161">
      <c r="A1935" s="84" t="n"/>
      <c r="B1935" s="85" t="n">
        <v>1939</v>
      </c>
      <c r="C1935" s="106" t="n"/>
      <c r="D1935" s="98" t="inlineStr">
        <is>
          <t xml:space="preserve">Ilmenuz Jannat Setu  </t>
        </is>
      </c>
      <c r="E1935" s="98" t="inlineStr">
        <is>
          <t>121-10-157</t>
        </is>
      </c>
      <c r="F1935" s="49">
        <f>IF((MID(E1935,5,2))="10","ENG",IF((MID(E1935,5,2))="11","BBA",IF((MID(E1935,5,2))="12","MBA(E)",IF((MID(E1935,5,2))="14","MBA",IF((MID(E1935,5,2))="15","CSE",IF((MID(E1935,5,2))="16","CIS",IF((MID(E1935,5,2))="17","MS-MIS",IF((MID(E1935,5,2))="18","B.COM",IF((MID(E1935,5,2))="19","ETE",IF((MID(E1935,5,2))="20","CS",IF((MID(E1935,5,2))="21","MA-ENG(P)",IF((MID(E1935,5,2))="22","MA-ENG(F)",IF((MID(E1935,5,2))="23","TE",IF((MID(E1935,5,2))="24","JMC",IF((MID(E1935,5,2))="25","MS-CSE",IF((MID(E1935,5,2))="26","LLB(H)",IF((MID(E1935,5,2))="27","BRE",IF((MID(E1935,5,2))="28","MSS-JMC",IF((MID(E1935,5,2))="29","PHARMACY",IF((MID(E1935,5,2))="30","ESDM",IF((MID(E1935,5,2))="31","MS-ETE",IF((MID(E1935,5,2))="32","MS-TE",IF((MID(E1935,5,2))="33","EEE",IF((MID(E1935,5,2))="34","NFE",IF((MID(E1935,5,2))="35","SWE",IF((MID(E1935,5,2))="36","LLB(P)",IF((MID(E1935,5,2))="37","LLM(Pre)",IF((MID(E1935,5,2))="38","LLM(F)",IF((MID(E1935,5,2))="39","ICT",IF((MID(E1935,5,2))="40","MTCA",IF((MID(E1935,5,2))="41","MS-PH",IF((MID(E1935,5,2))="42","ARCH",IF((MID(E1935,5,2))="43","THM",IF((MID(E1935,5,2))="44","MS-SWE",IF((MID(E1935,5,2))="45","ENTRE",IF((MID(E1935,5,2))="46","M-PHARM",IF((MID(E1935,5,2))="47","CIVIL-ENG",0)))))))))))))))))))))))))))))))))))))</f>
        <v/>
      </c>
      <c r="G1935" s="90">
        <f>IF((LEFT(E1935,3))="063","Fall-2006",IF((LEFT(E1935,3))="071","Spring-2007",IF((LEFT(E1935,3))="072","Summer-2007",IF((LEFT(E1935,3))="073","Fall-2007",IF((LEFT(E1935,3))="081","Spring-2008",IF((LEFT(E1935,3))="082","Summer-2008",IF((LEFT(E1935,3))="083","Fall-2008",IF((LEFT(E1935,3))="091","Spring-2009",IF((LEFT(E1935,3))="092","Summer-2009",IF((LEFT(E1935,3))="093","Fall-2009",IF((LEFT(E1935,3))="101","Spring-2010",IF((LEFT(E1935,3))="102","Summer-2010",IF((LEFT(E1935,3))="103","Fall-2010",IF((LEFT(E1935,3))="111","Spring-2011",IF((LEFT(E1935,3))="112","Summer-2011",IF((LEFT(E1935,3))="113","Fall-2011",IF((LEFT(E1935,3))="121","Spring-2012",IF((LEFT(E1935,3))="122","Summer-2012",IF((LEFT(E1935,3))="123","Fall-2012",IF((LEFT(E1935,3))="131","Spring-2013",IF((LEFT(E1935,3))="132","Summer-2013",IF((LEFT(E1935,3))="133","Fall-2013",IF((LEFT(E1935,3))="141","Spring-2014",IF((LEFT(E1935,3))="142","Summer-2014",IF((LEFT(E1935,3))="143","Fall-2014",0)))))))))))))))))))))))))</f>
        <v/>
      </c>
      <c r="H1935" s="108" t="inlineStr">
        <is>
          <t>Summer-2015</t>
        </is>
      </c>
      <c r="I1935" s="108" t="inlineStr">
        <is>
          <t>-</t>
        </is>
      </c>
      <c r="J1935" s="108" t="inlineStr">
        <is>
          <t>-</t>
        </is>
      </c>
      <c r="K1935" s="108" t="inlineStr">
        <is>
          <t>House-45 (B-2), Road-06, Sector-10 Uttara, dhaka</t>
        </is>
      </c>
      <c r="L1935" s="108" t="inlineStr">
        <is>
          <t>Vill+P.O+P.S-Damurhvda, dis-Chuadanga</t>
        </is>
      </c>
      <c r="M1935" s="111" t="n">
        <v>1951701894</v>
      </c>
      <c r="N1935" s="108" t="inlineStr">
        <is>
          <t>aamanurs786@gmail.com</t>
        </is>
      </c>
    </row>
    <row customHeight="1" ht="12.75" r="1936" s="161">
      <c r="A1936" s="84" t="n"/>
      <c r="B1936" s="85" t="n">
        <v>1940</v>
      </c>
      <c r="C1936" s="106" t="n"/>
      <c r="D1936" s="98" t="inlineStr">
        <is>
          <t>Khandoker Ferdousi Lina</t>
        </is>
      </c>
      <c r="E1936" s="98" t="inlineStr">
        <is>
          <t>132-41-065</t>
        </is>
      </c>
      <c r="F1936" s="49">
        <f>IF((MID(E1936,5,2))="10","ENG",IF((MID(E1936,5,2))="11","BBA",IF((MID(E1936,5,2))="12","MBA(E)",IF((MID(E1936,5,2))="14","MBA",IF((MID(E1936,5,2))="15","CSE",IF((MID(E1936,5,2))="16","CIS",IF((MID(E1936,5,2))="17","MS-MIS",IF((MID(E1936,5,2))="18","B.COM",IF((MID(E1936,5,2))="19","ETE",IF((MID(E1936,5,2))="20","CS",IF((MID(E1936,5,2))="21","MA-ENG(P)",IF((MID(E1936,5,2))="22","MA-ENG(F)",IF((MID(E1936,5,2))="23","TE",IF((MID(E1936,5,2))="24","JMC",IF((MID(E1936,5,2))="25","MS-CSE",IF((MID(E1936,5,2))="26","LLB(H)",IF((MID(E1936,5,2))="27","BRE",IF((MID(E1936,5,2))="28","MSS-JMC",IF((MID(E1936,5,2))="29","PHARMACY",IF((MID(E1936,5,2))="30","ESDM",IF((MID(E1936,5,2))="31","MS-ETE",IF((MID(E1936,5,2))="32","MS-TE",IF((MID(E1936,5,2))="33","EEE",IF((MID(E1936,5,2))="34","NFE",IF((MID(E1936,5,2))="35","SWE",IF((MID(E1936,5,2))="36","LLB(P)",IF((MID(E1936,5,2))="37","LLM(Pre)",IF((MID(E1936,5,2))="38","LLM(F)",IF((MID(E1936,5,2))="39","ICT",IF((MID(E1936,5,2))="40","MTCA",IF((MID(E1936,5,2))="41","MS-PH",IF((MID(E1936,5,2))="42","ARCH",IF((MID(E1936,5,2))="43","THM",IF((MID(E1936,5,2))="44","MS-SWE",IF((MID(E1936,5,2))="45","ENTRE",IF((MID(E1936,5,2))="46","M-PHARM",IF((MID(E1936,5,2))="47","CIVIL-ENG",0)))))))))))))))))))))))))))))))))))))</f>
        <v/>
      </c>
      <c r="G1936" s="90">
        <f>IF((LEFT(E1936,3))="063","Fall-2006",IF((LEFT(E1936,3))="071","Spring-2007",IF((LEFT(E1936,3))="072","Summer-2007",IF((LEFT(E1936,3))="073","Fall-2007",IF((LEFT(E1936,3))="081","Spring-2008",IF((LEFT(E1936,3))="082","Summer-2008",IF((LEFT(E1936,3))="083","Fall-2008",IF((LEFT(E1936,3))="091","Spring-2009",IF((LEFT(E1936,3))="092","Summer-2009",IF((LEFT(E1936,3))="093","Fall-2009",IF((LEFT(E1936,3))="101","Spring-2010",IF((LEFT(E1936,3))="102","Summer-2010",IF((LEFT(E1936,3))="103","Fall-2010",IF((LEFT(E1936,3))="111","Spring-2011",IF((LEFT(E1936,3))="112","Summer-2011",IF((LEFT(E1936,3))="113","Fall-2011",IF((LEFT(E1936,3))="121","Spring-2012",IF((LEFT(E1936,3))="122","Summer-2012",IF((LEFT(E1936,3))="123","Fall-2012",IF((LEFT(E1936,3))="131","Spring-2013",IF((LEFT(E1936,3))="132","Summer-2013",IF((LEFT(E1936,3))="133","Fall-2013",IF((LEFT(E1936,3))="141","Spring-2014",IF((LEFT(E1936,3))="142","Summer-2014",IF((LEFT(E1936,3))="143","Fall-2014",0)))))))))))))))))))))))))</f>
        <v/>
      </c>
      <c r="H1936" s="108" t="inlineStr">
        <is>
          <t>-</t>
        </is>
      </c>
      <c r="I1936" s="108" t="inlineStr">
        <is>
          <t>D.M.C.H</t>
        </is>
      </c>
      <c r="J1936" s="108" t="inlineStr">
        <is>
          <t>Senior Staff Nurse</t>
        </is>
      </c>
      <c r="K1936" s="108" t="inlineStr">
        <is>
          <t>112/1 Topkhan lene, Nijim Uddin Road Dhaka</t>
        </is>
      </c>
      <c r="L1936" s="108" t="inlineStr">
        <is>
          <t>Vill-Hosnabad, Post- Nazam Uddin College, Dis-Barisal</t>
        </is>
      </c>
      <c r="M1936" s="111" t="n">
        <v>1718360791</v>
      </c>
      <c r="N1936" s="108" t="inlineStr">
        <is>
          <t>lina065@diu.edu.bd</t>
        </is>
      </c>
    </row>
    <row customHeight="1" ht="12.75" r="1937" s="161">
      <c r="A1937" s="84" t="n"/>
      <c r="B1937" s="85" t="n">
        <v>1941</v>
      </c>
      <c r="C1937" s="106" t="n"/>
      <c r="D1937" s="98" t="inlineStr">
        <is>
          <t>Monoara Begum</t>
        </is>
      </c>
      <c r="E1937" s="98" t="inlineStr">
        <is>
          <t>132-41-064</t>
        </is>
      </c>
      <c r="F1937" s="49">
        <f>IF((MID(E1937,5,2))="10","ENG",IF((MID(E1937,5,2))="11","BBA",IF((MID(E1937,5,2))="12","MBA(E)",IF((MID(E1937,5,2))="14","MBA",IF((MID(E1937,5,2))="15","CSE",IF((MID(E1937,5,2))="16","CIS",IF((MID(E1937,5,2))="17","MS-MIS",IF((MID(E1937,5,2))="18","B.COM",IF((MID(E1937,5,2))="19","ETE",IF((MID(E1937,5,2))="20","CS",IF((MID(E1937,5,2))="21","MA-ENG(P)",IF((MID(E1937,5,2))="22","MA-ENG(F)",IF((MID(E1937,5,2))="23","TE",IF((MID(E1937,5,2))="24","JMC",IF((MID(E1937,5,2))="25","MS-CSE",IF((MID(E1937,5,2))="26","LLB(H)",IF((MID(E1937,5,2))="27","BRE",IF((MID(E1937,5,2))="28","MSS-JMC",IF((MID(E1937,5,2))="29","PHARMACY",IF((MID(E1937,5,2))="30","ESDM",IF((MID(E1937,5,2))="31","MS-ETE",IF((MID(E1937,5,2))="32","MS-TE",IF((MID(E1937,5,2))="33","EEE",IF((MID(E1937,5,2))="34","NFE",IF((MID(E1937,5,2))="35","SWE",IF((MID(E1937,5,2))="36","LLB(P)",IF((MID(E1937,5,2))="37","LLM(Pre)",IF((MID(E1937,5,2))="38","LLM(F)",IF((MID(E1937,5,2))="39","ICT",IF((MID(E1937,5,2))="40","MTCA",IF((MID(E1937,5,2))="41","MS-PH",IF((MID(E1937,5,2))="42","ARCH",IF((MID(E1937,5,2))="43","THM",IF((MID(E1937,5,2))="44","MS-SWE",IF((MID(E1937,5,2))="45","ENTRE",IF((MID(E1937,5,2))="46","M-PHARM",IF((MID(E1937,5,2))="47","CIVIL-ENG",0)))))))))))))))))))))))))))))))))))))</f>
        <v/>
      </c>
      <c r="G1937" s="90">
        <f>IF((LEFT(E1937,3))="063","Fall-2006",IF((LEFT(E1937,3))="071","Spring-2007",IF((LEFT(E1937,3))="072","Summer-2007",IF((LEFT(E1937,3))="073","Fall-2007",IF((LEFT(E1937,3))="081","Spring-2008",IF((LEFT(E1937,3))="082","Summer-2008",IF((LEFT(E1937,3))="083","Fall-2008",IF((LEFT(E1937,3))="091","Spring-2009",IF((LEFT(E1937,3))="092","Summer-2009",IF((LEFT(E1937,3))="093","Fall-2009",IF((LEFT(E1937,3))="101","Spring-2010",IF((LEFT(E1937,3))="102","Summer-2010",IF((LEFT(E1937,3))="103","Fall-2010",IF((LEFT(E1937,3))="111","Spring-2011",IF((LEFT(E1937,3))="112","Summer-2011",IF((LEFT(E1937,3))="113","Fall-2011",IF((LEFT(E1937,3))="121","Spring-2012",IF((LEFT(E1937,3))="122","Summer-2012",IF((LEFT(E1937,3))="123","Fall-2012",IF((LEFT(E1937,3))="131","Spring-2013",IF((LEFT(E1937,3))="132","Summer-2013",IF((LEFT(E1937,3))="133","Fall-2013",IF((LEFT(E1937,3))="141","Spring-2014",IF((LEFT(E1937,3))="142","Summer-2014",IF((LEFT(E1937,3))="143","Fall-2014",0)))))))))))))))))))))))))</f>
        <v/>
      </c>
      <c r="H1937" s="108" t="inlineStr">
        <is>
          <t>-</t>
        </is>
      </c>
      <c r="I1937" s="108" t="inlineStr">
        <is>
          <t>D.M.C.H</t>
        </is>
      </c>
      <c r="J1937" s="108" t="inlineStr">
        <is>
          <t>Senior Staff Nurse</t>
        </is>
      </c>
      <c r="K1937" s="108" t="inlineStr">
        <is>
          <t>-</t>
        </is>
      </c>
      <c r="L1937" s="108" t="inlineStr">
        <is>
          <t>Vill-Yousufpur, Post-Joypur, Thana-Dohar, Dis-Dhaka</t>
        </is>
      </c>
      <c r="M1937" s="111" t="n">
        <v>1819932077</v>
      </c>
      <c r="N1937" s="33">
        <f>HYPERLINK("mailto:ripon23-256@diu.edu.bd","monoara064@diu.edu.bd")</f>
        <v/>
      </c>
    </row>
    <row customHeight="1" ht="12.75" r="1938" s="161">
      <c r="A1938" s="84" t="n"/>
      <c r="B1938" s="85" t="n">
        <v>1942</v>
      </c>
      <c r="C1938" s="106" t="n"/>
      <c r="D1938" s="98" t="inlineStr">
        <is>
          <t xml:space="preserve">Humaiyara Islam Mitu  </t>
        </is>
      </c>
      <c r="E1938" s="98" t="inlineStr">
        <is>
          <t>09161-11-831</t>
        </is>
      </c>
      <c r="F1938" s="49">
        <f>IF((MID(E1938,5,2))="10","ENG",IF((MID(E1938,5,2))="11","BBA",IF((MID(E1938,5,2))="12","MBA(E)",IF((MID(E1938,5,2))="14","MBA",IF((MID(E1938,5,2))="15","CSE",IF((MID(E1938,5,2))="16","CIS",IF((MID(E1938,5,2))="17","MS-MIS",IF((MID(E1938,5,2))="18","B.COM",IF((MID(E1938,5,2))="19","ETE",IF((MID(E1938,5,2))="20","CS",IF((MID(E1938,5,2))="21","MA-ENG(P)",IF((MID(E1938,5,2))="22","MA-ENG(F)",IF((MID(E1938,5,2))="23","TE",IF((MID(E1938,5,2))="24","JMC",IF((MID(E1938,5,2))="25","MS-CSE",IF((MID(E1938,5,2))="26","LLB(H)",IF((MID(E1938,5,2))="27","BRE",IF((MID(E1938,5,2))="28","MSS-JMC",IF((MID(E1938,5,2))="29","PHARMACY",IF((MID(E1938,5,2))="30","ESDM",IF((MID(E1938,5,2))="31","MS-ETE",IF((MID(E1938,5,2))="32","MS-TE",IF((MID(E1938,5,2))="33","EEE",IF((MID(E1938,5,2))="34","NFE",IF((MID(E1938,5,2))="35","SWE",IF((MID(E1938,5,2))="36","LLB(P)",IF((MID(E1938,5,2))="37","LLM(Pre)",IF((MID(E1938,5,2))="38","LLM(F)",IF((MID(E1938,5,2))="39","ICT",IF((MID(E1938,5,2))="40","MTCA",IF((MID(E1938,5,2))="41","MS-PH",IF((MID(E1938,5,2))="42","ARCH",IF((MID(E1938,5,2))="43","THM",IF((MID(E1938,5,2))="44","MS-SWE",IF((MID(E1938,5,2))="45","ENTRE",IF((MID(E1938,5,2))="46","M-PHARM",IF((MID(E1938,5,2))="47","CIVIL-ENG",0)))))))))))))))))))))))))))))))))))))</f>
        <v/>
      </c>
      <c r="G1938" s="90">
        <f>IF((LEFT(E1938,3))="063","Fall-2006",IF((LEFT(E1938,3))="071","Spring-2007",IF((LEFT(E1938,3))="072","Summer-2007",IF((LEFT(E1938,3))="073","Fall-2007",IF((LEFT(E1938,3))="081","Spring-2008",IF((LEFT(E1938,3))="082","Summer-2008",IF((LEFT(E1938,3))="083","Fall-2008",IF((LEFT(E1938,3))="091","Spring-2009",IF((LEFT(E1938,3))="092","Summer-2009",IF((LEFT(E1938,3))="093","Fall-2009",IF((LEFT(E1938,3))="101","Spring-2010",IF((LEFT(E1938,3))="102","Summer-2010",IF((LEFT(E1938,3))="103","Fall-2010",IF((LEFT(E1938,3))="111","Spring-2011",IF((LEFT(E1938,3))="112","Summer-2011",IF((LEFT(E1938,3))="113","Fall-2011",IF((LEFT(E1938,3))="121","Spring-2012",IF((LEFT(E1938,3))="122","Summer-2012",IF((LEFT(E1938,3))="123","Fall-2012",IF((LEFT(E1938,3))="131","Spring-2013",IF((LEFT(E1938,3))="132","Summer-2013",IF((LEFT(E1938,3))="133","Fall-2013",IF((LEFT(E1938,3))="141","Spring-2014",IF((LEFT(E1938,3))="142","Summer-2014",IF((LEFT(E1938,3))="143","Fall-2014",0)))))))))))))))))))))))))</f>
        <v/>
      </c>
      <c r="H1938" s="108" t="inlineStr">
        <is>
          <t>-</t>
        </is>
      </c>
      <c r="I1938" s="108" t="inlineStr">
        <is>
          <t>-</t>
        </is>
      </c>
      <c r="J1938" s="108" t="inlineStr">
        <is>
          <t>-</t>
        </is>
      </c>
      <c r="K1938" s="108" t="inlineStr">
        <is>
          <t>7/2 B.C&gt; Dash, Slreet Lalbagh, Dhaka</t>
        </is>
      </c>
      <c r="L1938" s="108" t="inlineStr">
        <is>
          <t>7/2 B.C&gt; Dash, Slreet Lalbagh, Dhaka</t>
        </is>
      </c>
      <c r="M1938" s="111" t="n">
        <v>1913480762</v>
      </c>
      <c r="N1938" s="108" t="inlineStr">
        <is>
          <t>-</t>
        </is>
      </c>
    </row>
    <row customHeight="1" ht="12.75" r="1939" s="161">
      <c r="A1939" s="84" t="n"/>
      <c r="B1939" s="85" t="n">
        <v>1943</v>
      </c>
      <c r="C1939" s="106" t="n"/>
      <c r="D1939" s="98" t="inlineStr">
        <is>
          <t xml:space="preserve">Md. Jadu Ibna Alam  </t>
        </is>
      </c>
      <c r="E1939" s="98" t="inlineStr">
        <is>
          <t>093-34-101</t>
        </is>
      </c>
      <c r="F1939" s="49">
        <f>IF((MID(E1939,5,2))="10","ENG",IF((MID(E1939,5,2))="11","BBA",IF((MID(E1939,5,2))="12","MBA(E)",IF((MID(E1939,5,2))="14","MBA",IF((MID(E1939,5,2))="15","CSE",IF((MID(E1939,5,2))="16","CIS",IF((MID(E1939,5,2))="17","MS-MIS",IF((MID(E1939,5,2))="18","B.COM",IF((MID(E1939,5,2))="19","ETE",IF((MID(E1939,5,2))="20","CS",IF((MID(E1939,5,2))="21","MA-ENG(P)",IF((MID(E1939,5,2))="22","MA-ENG(F)",IF((MID(E1939,5,2))="23","TE",IF((MID(E1939,5,2))="24","JMC",IF((MID(E1939,5,2))="25","MS-CSE",IF((MID(E1939,5,2))="26","LLB(H)",IF((MID(E1939,5,2))="27","BRE",IF((MID(E1939,5,2))="28","MSS-JMC",IF((MID(E1939,5,2))="29","PHARMACY",IF((MID(E1939,5,2))="30","ESDM",IF((MID(E1939,5,2))="31","MS-ETE",IF((MID(E1939,5,2))="32","MS-TE",IF((MID(E1939,5,2))="33","EEE",IF((MID(E1939,5,2))="34","NFE",IF((MID(E1939,5,2))="35","SWE",IF((MID(E1939,5,2))="36","LLB(P)",IF((MID(E1939,5,2))="37","LLM(Pre)",IF((MID(E1939,5,2))="38","LLM(F)",IF((MID(E1939,5,2))="39","ICT",IF((MID(E1939,5,2))="40","MTCA",IF((MID(E1939,5,2))="41","MS-PH",IF((MID(E1939,5,2))="42","ARCH",IF((MID(E1939,5,2))="43","THM",IF((MID(E1939,5,2))="44","MS-SWE",IF((MID(E1939,5,2))="45","ENTRE",IF((MID(E1939,5,2))="46","M-PHARM",IF((MID(E1939,5,2))="47","CIVIL-ENG",0)))))))))))))))))))))))))))))))))))))</f>
        <v/>
      </c>
      <c r="G1939" s="90">
        <f>IF((LEFT(E1939,3))="063","Fall-2006",IF((LEFT(E1939,3))="071","Spring-2007",IF((LEFT(E1939,3))="072","Summer-2007",IF((LEFT(E1939,3))="073","Fall-2007",IF((LEFT(E1939,3))="081","Spring-2008",IF((LEFT(E1939,3))="082","Summer-2008",IF((LEFT(E1939,3))="083","Fall-2008",IF((LEFT(E1939,3))="091","Spring-2009",IF((LEFT(E1939,3))="092","Summer-2009",IF((LEFT(E1939,3))="093","Fall-2009",IF((LEFT(E1939,3))="101","Spring-2010",IF((LEFT(E1939,3))="102","Summer-2010",IF((LEFT(E1939,3))="103","Fall-2010",IF((LEFT(E1939,3))="111","Spring-2011",IF((LEFT(E1939,3))="112","Summer-2011",IF((LEFT(E1939,3))="113","Fall-2011",IF((LEFT(E1939,3))="121","Spring-2012",IF((LEFT(E1939,3))="122","Summer-2012",IF((LEFT(E1939,3))="123","Fall-2012",IF((LEFT(E1939,3))="131","Spring-2013",IF((LEFT(E1939,3))="132","Summer-2013",IF((LEFT(E1939,3))="133","Fall-2013",IF((LEFT(E1939,3))="141","Spring-2014",IF((LEFT(E1939,3))="142","Summer-2014",IF((LEFT(E1939,3))="143","Fall-2014",0)))))))))))))))))))))))))</f>
        <v/>
      </c>
      <c r="H1939" s="108" t="inlineStr">
        <is>
          <t>Fall-2014</t>
        </is>
      </c>
      <c r="I1939" s="108" t="inlineStr">
        <is>
          <t>-</t>
        </is>
      </c>
      <c r="J1939" s="108" t="inlineStr">
        <is>
          <t>-</t>
        </is>
      </c>
      <c r="K1939" s="108" t="inlineStr">
        <is>
          <t>31-Sukrabad, 5th Floor</t>
        </is>
      </c>
      <c r="L1939" s="108" t="inlineStr">
        <is>
          <t>Vill-Bonogrm, P.O-Bera, P.S-Bera, Pabna</t>
        </is>
      </c>
      <c r="M1939" s="111" t="n">
        <v>1913848556</v>
      </c>
      <c r="N1939" s="108" t="inlineStr">
        <is>
          <t>jadu001@gmail.com</t>
        </is>
      </c>
    </row>
    <row customHeight="1" ht="12.75" r="1940" s="161">
      <c r="A1940" s="84" t="n"/>
      <c r="B1940" s="85" t="n">
        <v>1944</v>
      </c>
      <c r="C1940" s="106" t="n"/>
      <c r="D1940" s="98" t="inlineStr">
        <is>
          <t>Mir Mahabub Hasan</t>
        </is>
      </c>
      <c r="E1940" s="98" t="inlineStr">
        <is>
          <t>111-23-2282</t>
        </is>
      </c>
      <c r="F1940" s="49">
        <f>IF((MID(E1940,5,2))="10","ENG",IF((MID(E1940,5,2))="11","BBA",IF((MID(E1940,5,2))="12","MBA(E)",IF((MID(E1940,5,2))="14","MBA",IF((MID(E1940,5,2))="15","CSE",IF((MID(E1940,5,2))="16","CIS",IF((MID(E1940,5,2))="17","MS-MIS",IF((MID(E1940,5,2))="18","B.COM",IF((MID(E1940,5,2))="19","ETE",IF((MID(E1940,5,2))="20","CS",IF((MID(E1940,5,2))="21","MA-ENG(P)",IF((MID(E1940,5,2))="22","MA-ENG(F)",IF((MID(E1940,5,2))="23","TE",IF((MID(E1940,5,2))="24","JMC",IF((MID(E1940,5,2))="25","MS-CSE",IF((MID(E1940,5,2))="26","LLB(H)",IF((MID(E1940,5,2))="27","BRE",IF((MID(E1940,5,2))="28","MSS-JMC",IF((MID(E1940,5,2))="29","PHARMACY",IF((MID(E1940,5,2))="30","ESDM",IF((MID(E1940,5,2))="31","MS-ETE",IF((MID(E1940,5,2))="32","MS-TE",IF((MID(E1940,5,2))="33","EEE",IF((MID(E1940,5,2))="34","NFE",IF((MID(E1940,5,2))="35","SWE",IF((MID(E1940,5,2))="36","LLB(P)",IF((MID(E1940,5,2))="37","LLM(Pre)",IF((MID(E1940,5,2))="38","LLM(F)",IF((MID(E1940,5,2))="39","ICT",IF((MID(E1940,5,2))="40","MTCA",IF((MID(E1940,5,2))="41","MS-PH",IF((MID(E1940,5,2))="42","ARCH",IF((MID(E1940,5,2))="43","THM",IF((MID(E1940,5,2))="44","MS-SWE",IF((MID(E1940,5,2))="45","ENTRE",IF((MID(E1940,5,2))="46","M-PHARM",IF((MID(E1940,5,2))="47","CIVIL-ENG",0)))))))))))))))))))))))))))))))))))))</f>
        <v/>
      </c>
      <c r="G1940" s="90">
        <f>IF((LEFT(E1940,3))="063","Fall-2006",IF((LEFT(E1940,3))="071","Spring-2007",IF((LEFT(E1940,3))="072","Summer-2007",IF((LEFT(E1940,3))="073","Fall-2007",IF((LEFT(E1940,3))="081","Spring-2008",IF((LEFT(E1940,3))="082","Summer-2008",IF((LEFT(E1940,3))="083","Fall-2008",IF((LEFT(E1940,3))="091","Spring-2009",IF((LEFT(E1940,3))="092","Summer-2009",IF((LEFT(E1940,3))="093","Fall-2009",IF((LEFT(E1940,3))="101","Spring-2010",IF((LEFT(E1940,3))="102","Summer-2010",IF((LEFT(E1940,3))="103","Fall-2010",IF((LEFT(E1940,3))="111","Spring-2011",IF((LEFT(E1940,3))="112","Summer-2011",IF((LEFT(E1940,3))="113","Fall-2011",IF((LEFT(E1940,3))="121","Spring-2012",IF((LEFT(E1940,3))="122","Summer-2012",IF((LEFT(E1940,3))="123","Fall-2012",IF((LEFT(E1940,3))="131","Spring-2013",IF((LEFT(E1940,3))="132","Summer-2013",IF((LEFT(E1940,3))="133","Fall-2013",IF((LEFT(E1940,3))="141","Spring-2014",IF((LEFT(E1940,3))="142","Summer-2014",IF((LEFT(E1940,3))="143","Fall-2014",0)))))))))))))))))))))))))</f>
        <v/>
      </c>
      <c r="H1940" s="108" t="inlineStr">
        <is>
          <t>-</t>
        </is>
      </c>
      <c r="I1940" s="108" t="inlineStr">
        <is>
          <t>Lizfashion Textile</t>
        </is>
      </c>
      <c r="J1940" s="108" t="inlineStr">
        <is>
          <t>Engineering Ltd</t>
        </is>
      </c>
      <c r="K1940" s="108" t="inlineStr">
        <is>
          <t>-</t>
        </is>
      </c>
      <c r="L1940" s="108" t="inlineStr">
        <is>
          <t>Islambug Thakurgaon, Dis+Thana-Thakurgaon</t>
        </is>
      </c>
      <c r="M1940" s="101" t="n">
        <v>1734593002</v>
      </c>
      <c r="N1940" s="108" t="inlineStr">
        <is>
          <t>mirmahabubhasan@gmail.com</t>
        </is>
      </c>
    </row>
    <row customHeight="1" ht="12.75" r="1941" s="161">
      <c r="A1941" s="84" t="n"/>
      <c r="B1941" s="85" t="n">
        <v>1945</v>
      </c>
      <c r="C1941" s="106" t="n"/>
      <c r="D1941" s="98" t="inlineStr">
        <is>
          <t>Md. Iftekhar-E- Alam Siddiqui</t>
        </is>
      </c>
      <c r="E1941" s="98" t="inlineStr">
        <is>
          <t>123-41-014</t>
        </is>
      </c>
      <c r="F1941" s="49">
        <f>IF((MID(E1941,5,2))="10","ENG",IF((MID(E1941,5,2))="11","BBA",IF((MID(E1941,5,2))="12","MBA(E)",IF((MID(E1941,5,2))="14","MBA",IF((MID(E1941,5,2))="15","CSE",IF((MID(E1941,5,2))="16","CIS",IF((MID(E1941,5,2))="17","MS-MIS",IF((MID(E1941,5,2))="18","B.COM",IF((MID(E1941,5,2))="19","ETE",IF((MID(E1941,5,2))="20","CS",IF((MID(E1941,5,2))="21","MA-ENG(P)",IF((MID(E1941,5,2))="22","MA-ENG(F)",IF((MID(E1941,5,2))="23","TE",IF((MID(E1941,5,2))="24","JMC",IF((MID(E1941,5,2))="25","MS-CSE",IF((MID(E1941,5,2))="26","LLB(H)",IF((MID(E1941,5,2))="27","BRE",IF((MID(E1941,5,2))="28","MSS-JMC",IF((MID(E1941,5,2))="29","PHARMACY",IF((MID(E1941,5,2))="30","ESDM",IF((MID(E1941,5,2))="31","MS-ETE",IF((MID(E1941,5,2))="32","MS-TE",IF((MID(E1941,5,2))="33","EEE",IF((MID(E1941,5,2))="34","NFE",IF((MID(E1941,5,2))="35","SWE",IF((MID(E1941,5,2))="36","LLB(P)",IF((MID(E1941,5,2))="37","LLM(Pre)",IF((MID(E1941,5,2))="38","LLM(F)",IF((MID(E1941,5,2))="39","ICT",IF((MID(E1941,5,2))="40","MTCA",IF((MID(E1941,5,2))="41","MS-PH",IF((MID(E1941,5,2))="42","ARCH",IF((MID(E1941,5,2))="43","THM",IF((MID(E1941,5,2))="44","MS-SWE",IF((MID(E1941,5,2))="45","ENTRE",IF((MID(E1941,5,2))="46","M-PHARM",IF((MID(E1941,5,2))="47","CIVIL-ENG",0)))))))))))))))))))))))))))))))))))))</f>
        <v/>
      </c>
      <c r="G1941" s="90">
        <f>IF((LEFT(E1941,3))="063","Fall-2006",IF((LEFT(E1941,3))="071","Spring-2007",IF((LEFT(E1941,3))="072","Summer-2007",IF((LEFT(E1941,3))="073","Fall-2007",IF((LEFT(E1941,3))="081","Spring-2008",IF((LEFT(E1941,3))="082","Summer-2008",IF((LEFT(E1941,3))="083","Fall-2008",IF((LEFT(E1941,3))="091","Spring-2009",IF((LEFT(E1941,3))="092","Summer-2009",IF((LEFT(E1941,3))="093","Fall-2009",IF((LEFT(E1941,3))="101","Spring-2010",IF((LEFT(E1941,3))="102","Summer-2010",IF((LEFT(E1941,3))="103","Fall-2010",IF((LEFT(E1941,3))="111","Spring-2011",IF((LEFT(E1941,3))="112","Summer-2011",IF((LEFT(E1941,3))="113","Fall-2011",IF((LEFT(E1941,3))="121","Spring-2012",IF((LEFT(E1941,3))="122","Summer-2012",IF((LEFT(E1941,3))="123","Fall-2012",IF((LEFT(E1941,3))="131","Spring-2013",IF((LEFT(E1941,3))="132","Summer-2013",IF((LEFT(E1941,3))="133","Fall-2013",IF((LEFT(E1941,3))="141","Spring-2014",IF((LEFT(E1941,3))="142","Summer-2014",IF((LEFT(E1941,3))="143","Fall-2014",0)))))))))))))))))))))))))</f>
        <v/>
      </c>
      <c r="H1941" s="108" t="inlineStr">
        <is>
          <t>Spring-2014</t>
        </is>
      </c>
      <c r="I1941" s="108" t="inlineStr">
        <is>
          <t>(Vizgo Global), Pharmaceutilacs, H#178, R#02, Lane, P.S-Ramna Dhaka-1217</t>
        </is>
      </c>
      <c r="J1941" s="108" t="inlineStr">
        <is>
          <t>AGM</t>
        </is>
      </c>
      <c r="K1941" s="108" t="inlineStr">
        <is>
          <t>41, siddeshwary Lane, P.S-Ramna Dhaka-1217</t>
        </is>
      </c>
      <c r="L1941" s="108" t="inlineStr">
        <is>
          <t>41, siddeshwary Lane, P.S-Ramna Dhaka-1217</t>
        </is>
      </c>
      <c r="M1941" s="111" t="n">
        <v>1611992299</v>
      </c>
      <c r="N1941" s="33" t="inlineStr">
        <is>
          <t>dr.shovon1982@gmail.com</t>
        </is>
      </c>
    </row>
    <row customHeight="1" ht="12.75" r="1942" s="161">
      <c r="A1942" s="84" t="n"/>
      <c r="B1942" s="85" t="n">
        <v>1946</v>
      </c>
      <c r="C1942" s="106" t="n"/>
      <c r="D1942" s="98" t="inlineStr">
        <is>
          <t>Md. Monirul Islam</t>
        </is>
      </c>
      <c r="E1942" s="98" t="inlineStr">
        <is>
          <t>103-23-2130</t>
        </is>
      </c>
      <c r="F1942" s="49">
        <f>IF((MID(E1942,5,2))="10","ENG",IF((MID(E1942,5,2))="11","BBA",IF((MID(E1942,5,2))="12","MBA(E)",IF((MID(E1942,5,2))="14","MBA",IF((MID(E1942,5,2))="15","CSE",IF((MID(E1942,5,2))="16","CIS",IF((MID(E1942,5,2))="17","MS-MIS",IF((MID(E1942,5,2))="18","B.COM",IF((MID(E1942,5,2))="19","ETE",IF((MID(E1942,5,2))="20","CS",IF((MID(E1942,5,2))="21","MA-ENG(P)",IF((MID(E1942,5,2))="22","MA-ENG(F)",IF((MID(E1942,5,2))="23","TE",IF((MID(E1942,5,2))="24","JMC",IF((MID(E1942,5,2))="25","MS-CSE",IF((MID(E1942,5,2))="26","LLB(H)",IF((MID(E1942,5,2))="27","BRE",IF((MID(E1942,5,2))="28","MSS-JMC",IF((MID(E1942,5,2))="29","PHARMACY",IF((MID(E1942,5,2))="30","ESDM",IF((MID(E1942,5,2))="31","MS-ETE",IF((MID(E1942,5,2))="32","MS-TE",IF((MID(E1942,5,2))="33","EEE",IF((MID(E1942,5,2))="34","NFE",IF((MID(E1942,5,2))="35","SWE",IF((MID(E1942,5,2))="36","LLB(P)",IF((MID(E1942,5,2))="37","LLM(Pre)",IF((MID(E1942,5,2))="38","LLM(F)",IF((MID(E1942,5,2))="39","ICT",IF((MID(E1942,5,2))="40","MTCA",IF((MID(E1942,5,2))="41","MS-PH",IF((MID(E1942,5,2))="42","ARCH",IF((MID(E1942,5,2))="43","THM",IF((MID(E1942,5,2))="44","MS-SWE",IF((MID(E1942,5,2))="45","ENTRE",IF((MID(E1942,5,2))="46","M-PHARM",IF((MID(E1942,5,2))="47","CIVIL-ENG",0)))))))))))))))))))))))))))))))))))))</f>
        <v/>
      </c>
      <c r="G1942" s="90">
        <f>IF((LEFT(E1942,3))="063","Fall-2006",IF((LEFT(E1942,3))="071","Spring-2007",IF((LEFT(E1942,3))="072","Summer-2007",IF((LEFT(E1942,3))="073","Fall-2007",IF((LEFT(E1942,3))="081","Spring-2008",IF((LEFT(E1942,3))="082","Summer-2008",IF((LEFT(E1942,3))="083","Fall-2008",IF((LEFT(E1942,3))="091","Spring-2009",IF((LEFT(E1942,3))="092","Summer-2009",IF((LEFT(E1942,3))="093","Fall-2009",IF((LEFT(E1942,3))="101","Spring-2010",IF((LEFT(E1942,3))="102","Summer-2010",IF((LEFT(E1942,3))="103","Fall-2010",IF((LEFT(E1942,3))="111","Spring-2011",IF((LEFT(E1942,3))="112","Summer-2011",IF((LEFT(E1942,3))="113","Fall-2011",IF((LEFT(E1942,3))="121","Spring-2012",IF((LEFT(E1942,3))="122","Summer-2012",IF((LEFT(E1942,3))="123","Fall-2012",IF((LEFT(E1942,3))="131","Spring-2013",IF((LEFT(E1942,3))="132","Summer-2013",IF((LEFT(E1942,3))="133","Fall-2013",IF((LEFT(E1942,3))="141","Spring-2014",IF((LEFT(E1942,3))="142","Summer-2014",IF((LEFT(E1942,3))="143","Fall-2014",0)))))))))))))))))))))))))</f>
        <v/>
      </c>
      <c r="H1942" s="108" t="inlineStr">
        <is>
          <t>Fall-2014</t>
        </is>
      </c>
      <c r="I1942" s="108" t="inlineStr">
        <is>
          <t>Baylon Groupe</t>
        </is>
      </c>
      <c r="J1942" s="108" t="inlineStr">
        <is>
          <t>Reserch and Developmet Officer.</t>
        </is>
      </c>
      <c r="K1942" s="108" t="inlineStr">
        <is>
          <t>1st Floor, Sayan Nir, Joynabari, Hemayetpur, Savar, Dhaka.</t>
        </is>
      </c>
      <c r="L1942" s="108" t="inlineStr">
        <is>
          <t>Vill-Uttur Karamza, Post-Horikhali, Thana-Sonatola, Dist-Bogra.</t>
        </is>
      </c>
      <c r="M1942" s="101" t="n">
        <v>1721511075</v>
      </c>
      <c r="N1942" s="108" t="inlineStr">
        <is>
          <t>mirtex75@gmail.com</t>
        </is>
      </c>
    </row>
    <row customHeight="1" ht="12.75" r="1943" s="161">
      <c r="A1943" s="84" t="n"/>
      <c r="B1943" s="85" t="n">
        <v>1947</v>
      </c>
      <c r="C1943" s="106" t="n"/>
      <c r="D1943" s="98" t="inlineStr">
        <is>
          <t xml:space="preserve">Sagar Hossain  </t>
        </is>
      </c>
      <c r="E1943" s="98" t="inlineStr">
        <is>
          <t>113-33-803</t>
        </is>
      </c>
      <c r="F1943" s="49">
        <f>IF((MID(E1943,5,2))="10","ENG",IF((MID(E1943,5,2))="11","BBA",IF((MID(E1943,5,2))="12","MBA(E)",IF((MID(E1943,5,2))="14","MBA",IF((MID(E1943,5,2))="15","CSE",IF((MID(E1943,5,2))="16","CIS",IF((MID(E1943,5,2))="17","MS-MIS",IF((MID(E1943,5,2))="18","B.COM",IF((MID(E1943,5,2))="19","ETE",IF((MID(E1943,5,2))="20","CS",IF((MID(E1943,5,2))="21","MA-ENG(P)",IF((MID(E1943,5,2))="22","MA-ENG(F)",IF((MID(E1943,5,2))="23","TE",IF((MID(E1943,5,2))="24","JMC",IF((MID(E1943,5,2))="25","MS-CSE",IF((MID(E1943,5,2))="26","LLB(H)",IF((MID(E1943,5,2))="27","BRE",IF((MID(E1943,5,2))="28","MSS-JMC",IF((MID(E1943,5,2))="29","PHARMACY",IF((MID(E1943,5,2))="30","ESDM",IF((MID(E1943,5,2))="31","MS-ETE",IF((MID(E1943,5,2))="32","MS-TE",IF((MID(E1943,5,2))="33","EEE",IF((MID(E1943,5,2))="34","NFE",IF((MID(E1943,5,2))="35","SWE",IF((MID(E1943,5,2))="36","LLB(P)",IF((MID(E1943,5,2))="37","LLM(Pre)",IF((MID(E1943,5,2))="38","LLM(F)",IF((MID(E1943,5,2))="39","ICT",IF((MID(E1943,5,2))="40","MTCA",IF((MID(E1943,5,2))="41","MS-PH",IF((MID(E1943,5,2))="42","ARCH",IF((MID(E1943,5,2))="43","THM",IF((MID(E1943,5,2))="44","MS-SWE",IF((MID(E1943,5,2))="45","ENTRE",IF((MID(E1943,5,2))="46","M-PHARM",IF((MID(E1943,5,2))="47","CIVIL-ENG",0)))))))))))))))))))))))))))))))))))))</f>
        <v/>
      </c>
      <c r="G1943" s="90">
        <f>IF((LEFT(E1943,3))="063","Fall-2006",IF((LEFT(E1943,3))="071","Spring-2007",IF((LEFT(E1943,3))="072","Summer-2007",IF((LEFT(E1943,3))="073","Fall-2007",IF((LEFT(E1943,3))="081","Spring-2008",IF((LEFT(E1943,3))="082","Summer-2008",IF((LEFT(E1943,3))="083","Fall-2008",IF((LEFT(E1943,3))="091","Spring-2009",IF((LEFT(E1943,3))="092","Summer-2009",IF((LEFT(E1943,3))="093","Fall-2009",IF((LEFT(E1943,3))="101","Spring-2010",IF((LEFT(E1943,3))="102","Summer-2010",IF((LEFT(E1943,3))="103","Fall-2010",IF((LEFT(E1943,3))="111","Spring-2011",IF((LEFT(E1943,3))="112","Summer-2011",IF((LEFT(E1943,3))="113","Fall-2011",IF((LEFT(E1943,3))="121","Spring-2012",IF((LEFT(E1943,3))="122","Summer-2012",IF((LEFT(E1943,3))="123","Fall-2012",IF((LEFT(E1943,3))="131","Spring-2013",IF((LEFT(E1943,3))="132","Summer-2013",IF((LEFT(E1943,3))="133","Fall-2013",IF((LEFT(E1943,3))="141","Spring-2014",IF((LEFT(E1943,3))="142","Summer-2014",IF((LEFT(E1943,3))="143","Fall-2014",0)))))))))))))))))))))))))</f>
        <v/>
      </c>
      <c r="H1943" s="108" t="inlineStr">
        <is>
          <t>Fall-2015</t>
        </is>
      </c>
      <c r="I1943" s="108" t="inlineStr">
        <is>
          <t>-</t>
        </is>
      </c>
      <c r="J1943" s="108" t="inlineStr">
        <is>
          <t>-</t>
        </is>
      </c>
      <c r="K1943" s="108" t="inlineStr">
        <is>
          <t>P-9, Noor Jahan Road, Mohammadpur, Dhaka.</t>
        </is>
      </c>
      <c r="L1943" s="108" t="inlineStr">
        <is>
          <t>533/1, Siraj Borkontaj Sorok, Warless, Chandpur.</t>
        </is>
      </c>
      <c r="M1943" s="111" t="n">
        <v>1933659578</v>
      </c>
      <c r="N1943" s="108" t="inlineStr">
        <is>
          <t>sagar33-803@diu.edu.bd</t>
        </is>
      </c>
    </row>
    <row customHeight="1" ht="12.75" r="1944" s="161">
      <c r="A1944" s="84" t="n"/>
      <c r="B1944" s="85" t="n">
        <v>1948</v>
      </c>
      <c r="C1944" s="106" t="n"/>
      <c r="D1944" s="98" t="inlineStr">
        <is>
          <t>Rakib Uddin</t>
        </is>
      </c>
      <c r="E1944" s="98" t="inlineStr">
        <is>
          <t>103-11-1716</t>
        </is>
      </c>
      <c r="F1944" s="49">
        <f>IF((MID(E1944,5,2))="10","ENG",IF((MID(E1944,5,2))="11","BBA",IF((MID(E1944,5,2))="12","MBA(E)",IF((MID(E1944,5,2))="14","MBA",IF((MID(E1944,5,2))="15","CSE",IF((MID(E1944,5,2))="16","CIS",IF((MID(E1944,5,2))="17","MS-MIS",IF((MID(E1944,5,2))="18","B.COM",IF((MID(E1944,5,2))="19","ETE",IF((MID(E1944,5,2))="20","CS",IF((MID(E1944,5,2))="21","MA-ENG(P)",IF((MID(E1944,5,2))="22","MA-ENG(F)",IF((MID(E1944,5,2))="23","TE",IF((MID(E1944,5,2))="24","JMC",IF((MID(E1944,5,2))="25","MS-CSE",IF((MID(E1944,5,2))="26","LLB(H)",IF((MID(E1944,5,2))="27","BRE",IF((MID(E1944,5,2))="28","MSS-JMC",IF((MID(E1944,5,2))="29","PHARMACY",IF((MID(E1944,5,2))="30","ESDM",IF((MID(E1944,5,2))="31","MS-ETE",IF((MID(E1944,5,2))="32","MS-TE",IF((MID(E1944,5,2))="33","EEE",IF((MID(E1944,5,2))="34","NFE",IF((MID(E1944,5,2))="35","SWE",IF((MID(E1944,5,2))="36","LLB(P)",IF((MID(E1944,5,2))="37","LLM(Pre)",IF((MID(E1944,5,2))="38","LLM(F)",IF((MID(E1944,5,2))="39","ICT",IF((MID(E1944,5,2))="40","MTCA",IF((MID(E1944,5,2))="41","MS-PH",IF((MID(E1944,5,2))="42","ARCH",IF((MID(E1944,5,2))="43","THM",IF((MID(E1944,5,2))="44","MS-SWE",IF((MID(E1944,5,2))="45","ENTRE",IF((MID(E1944,5,2))="46","M-PHARM",IF((MID(E1944,5,2))="47","CIVIL-ENG",0)))))))))))))))))))))))))))))))))))))</f>
        <v/>
      </c>
      <c r="G1944" s="90">
        <f>IF((LEFT(E1944,3))="063","Fall-2006",IF((LEFT(E1944,3))="071","Spring-2007",IF((LEFT(E1944,3))="072","Summer-2007",IF((LEFT(E1944,3))="073","Fall-2007",IF((LEFT(E1944,3))="081","Spring-2008",IF((LEFT(E1944,3))="082","Summer-2008",IF((LEFT(E1944,3))="083","Fall-2008",IF((LEFT(E1944,3))="091","Spring-2009",IF((LEFT(E1944,3))="092","Summer-2009",IF((LEFT(E1944,3))="093","Fall-2009",IF((LEFT(E1944,3))="101","Spring-2010",IF((LEFT(E1944,3))="102","Summer-2010",IF((LEFT(E1944,3))="103","Fall-2010",IF((LEFT(E1944,3))="111","Spring-2011",IF((LEFT(E1944,3))="112","Summer-2011",IF((LEFT(E1944,3))="113","Fall-2011",IF((LEFT(E1944,3))="121","Spring-2012",IF((LEFT(E1944,3))="122","Summer-2012",IF((LEFT(E1944,3))="123","Fall-2012",IF((LEFT(E1944,3))="131","Spring-2013",IF((LEFT(E1944,3))="132","Summer-2013",IF((LEFT(E1944,3))="133","Fall-2013",IF((LEFT(E1944,3))="141","Spring-2014",IF((LEFT(E1944,3))="142","Summer-2014",IF((LEFT(E1944,3))="143","Fall-2014",0)))))))))))))))))))))))))</f>
        <v/>
      </c>
      <c r="H1944" s="108" t="inlineStr">
        <is>
          <t>Spring-2014</t>
        </is>
      </c>
      <c r="I1944" s="108" t="inlineStr">
        <is>
          <t>Stahl India Pvt. Ltd</t>
        </is>
      </c>
      <c r="J1944" s="108" t="inlineStr">
        <is>
          <t>Commercial Executive</t>
        </is>
      </c>
      <c r="K1944" s="108" t="inlineStr">
        <is>
          <t>House No-07, Road No-11, Block-D, Sector-12, Pallabi, Mirpur, Dhaka.</t>
        </is>
      </c>
      <c r="L1944" s="108" t="inlineStr">
        <is>
          <t>Vill-Kanthal Bilboka, Post-Kanthal Bazar, Thana-Trishal, Dist-Mymensingh.</t>
        </is>
      </c>
      <c r="M1944" s="101" t="n">
        <v>1738463602</v>
      </c>
      <c r="N1944" s="33" t="inlineStr">
        <is>
          <t>rakib_1716@diu.edu.bd</t>
        </is>
      </c>
    </row>
    <row customHeight="1" ht="12.75" r="1945" s="161">
      <c r="A1945" s="84" t="n"/>
      <c r="B1945" s="85" t="n">
        <v>1949</v>
      </c>
      <c r="C1945" s="106" t="n"/>
      <c r="D1945" s="98" t="inlineStr">
        <is>
          <t>Ariful Islam Rabbi</t>
        </is>
      </c>
      <c r="E1945" s="98" t="inlineStr">
        <is>
          <t>113-23-2740</t>
        </is>
      </c>
      <c r="F1945" s="49">
        <f>IF((MID(E1945,5,2))="10","ENG",IF((MID(E1945,5,2))="11","BBA",IF((MID(E1945,5,2))="12","MBA(E)",IF((MID(E1945,5,2))="14","MBA",IF((MID(E1945,5,2))="15","CSE",IF((MID(E1945,5,2))="16","CIS",IF((MID(E1945,5,2))="17","MS-MIS",IF((MID(E1945,5,2))="18","B.COM",IF((MID(E1945,5,2))="19","ETE",IF((MID(E1945,5,2))="20","CS",IF((MID(E1945,5,2))="21","MA-ENG(P)",IF((MID(E1945,5,2))="22","MA-ENG(F)",IF((MID(E1945,5,2))="23","TE",IF((MID(E1945,5,2))="24","JMC",IF((MID(E1945,5,2))="25","MS-CSE",IF((MID(E1945,5,2))="26","LLB(H)",IF((MID(E1945,5,2))="27","BRE",IF((MID(E1945,5,2))="28","MSS-JMC",IF((MID(E1945,5,2))="29","PHARMACY",IF((MID(E1945,5,2))="30","ESDM",IF((MID(E1945,5,2))="31","MS-ETE",IF((MID(E1945,5,2))="32","MS-TE",IF((MID(E1945,5,2))="33","EEE",IF((MID(E1945,5,2))="34","NFE",IF((MID(E1945,5,2))="35","SWE",IF((MID(E1945,5,2))="36","LLB(P)",IF((MID(E1945,5,2))="37","LLM(Pre)",IF((MID(E1945,5,2))="38","LLM(F)",IF((MID(E1945,5,2))="39","ICT",IF((MID(E1945,5,2))="40","MTCA",IF((MID(E1945,5,2))="41","MS-PH",IF((MID(E1945,5,2))="42","ARCH",IF((MID(E1945,5,2))="43","THM",IF((MID(E1945,5,2))="44","MS-SWE",IF((MID(E1945,5,2))="45","ENTRE",IF((MID(E1945,5,2))="46","M-PHARM",IF((MID(E1945,5,2))="47","CIVIL-ENG",0)))))))))))))))))))))))))))))))))))))</f>
        <v/>
      </c>
      <c r="G1945" s="90">
        <f>IF((LEFT(E1945,3))="063","Fall-2006",IF((LEFT(E1945,3))="071","Spring-2007",IF((LEFT(E1945,3))="072","Summer-2007",IF((LEFT(E1945,3))="073","Fall-2007",IF((LEFT(E1945,3))="081","Spring-2008",IF((LEFT(E1945,3))="082","Summer-2008",IF((LEFT(E1945,3))="083","Fall-2008",IF((LEFT(E1945,3))="091","Spring-2009",IF((LEFT(E1945,3))="092","Summer-2009",IF((LEFT(E1945,3))="093","Fall-2009",IF((LEFT(E1945,3))="101","Spring-2010",IF((LEFT(E1945,3))="102","Summer-2010",IF((LEFT(E1945,3))="103","Fall-2010",IF((LEFT(E1945,3))="111","Spring-2011",IF((LEFT(E1945,3))="112","Summer-2011",IF((LEFT(E1945,3))="113","Fall-2011",IF((LEFT(E1945,3))="121","Spring-2012",IF((LEFT(E1945,3))="122","Summer-2012",IF((LEFT(E1945,3))="123","Fall-2012",IF((LEFT(E1945,3))="131","Spring-2013",IF((LEFT(E1945,3))="132","Summer-2013",IF((LEFT(E1945,3))="133","Fall-2013",IF((LEFT(E1945,3))="141","Spring-2014",IF((LEFT(E1945,3))="142","Summer-2014",IF((LEFT(E1945,3))="143","Fall-2014",0)))))))))))))))))))))))))</f>
        <v/>
      </c>
      <c r="H1945" s="108" t="inlineStr">
        <is>
          <t>Summer-2015</t>
        </is>
      </c>
      <c r="I1945" s="108" t="inlineStr">
        <is>
          <t>Comilla Spinning Mills</t>
        </is>
      </c>
      <c r="J1945" s="108" t="inlineStr">
        <is>
          <t>Assistant Production Officer.</t>
        </is>
      </c>
      <c r="K1945" s="108" t="inlineStr">
        <is>
          <t>-</t>
        </is>
      </c>
      <c r="L1945" s="108" t="inlineStr">
        <is>
          <t>1172/Kh, New Racecourse, Comilla-3500</t>
        </is>
      </c>
      <c r="M1945" s="111" t="n">
        <v>1937525477</v>
      </c>
      <c r="N1945" s="108" t="inlineStr">
        <is>
          <t>arifulislamrabbi55@gmail.com</t>
        </is>
      </c>
    </row>
    <row customHeight="1" ht="12.75" r="1946" s="161">
      <c r="A1946" s="84" t="n"/>
      <c r="B1946" s="85" t="n">
        <v>1950</v>
      </c>
      <c r="C1946" s="106" t="n"/>
      <c r="D1946" s="98" t="inlineStr">
        <is>
          <t xml:space="preserve">Sattam Kumar Roy  </t>
        </is>
      </c>
      <c r="E1946" s="98" t="inlineStr">
        <is>
          <t>112-34-182</t>
        </is>
      </c>
      <c r="F1946" s="49">
        <f>IF((MID(E1946,5,2))="10","ENG",IF((MID(E1946,5,2))="11","BBA",IF((MID(E1946,5,2))="12","MBA(E)",IF((MID(E1946,5,2))="14","MBA",IF((MID(E1946,5,2))="15","CSE",IF((MID(E1946,5,2))="16","CIS",IF((MID(E1946,5,2))="17","MS-MIS",IF((MID(E1946,5,2))="18","B.COM",IF((MID(E1946,5,2))="19","ETE",IF((MID(E1946,5,2))="20","CS",IF((MID(E1946,5,2))="21","MA-ENG(P)",IF((MID(E1946,5,2))="22","MA-ENG(F)",IF((MID(E1946,5,2))="23","TE",IF((MID(E1946,5,2))="24","JMC",IF((MID(E1946,5,2))="25","MS-CSE",IF((MID(E1946,5,2))="26","LLB(H)",IF((MID(E1946,5,2))="27","BRE",IF((MID(E1946,5,2))="28","MSS-JMC",IF((MID(E1946,5,2))="29","PHARMACY",IF((MID(E1946,5,2))="30","ESDM",IF((MID(E1946,5,2))="31","MS-ETE",IF((MID(E1946,5,2))="32","MS-TE",IF((MID(E1946,5,2))="33","EEE",IF((MID(E1946,5,2))="34","NFE",IF((MID(E1946,5,2))="35","SWE",IF((MID(E1946,5,2))="36","LLB(P)",IF((MID(E1946,5,2))="37","LLM(Pre)",IF((MID(E1946,5,2))="38","LLM(F)",IF((MID(E1946,5,2))="39","ICT",IF((MID(E1946,5,2))="40","MTCA",IF((MID(E1946,5,2))="41","MS-PH",IF((MID(E1946,5,2))="42","ARCH",IF((MID(E1946,5,2))="43","THM",IF((MID(E1946,5,2))="44","MS-SWE",IF((MID(E1946,5,2))="45","ENTRE",IF((MID(E1946,5,2))="46","M-PHARM",IF((MID(E1946,5,2))="47","CIVIL-ENG",0)))))))))))))))))))))))))))))))))))))</f>
        <v/>
      </c>
      <c r="G1946" s="90">
        <f>IF((LEFT(E1946,3))="063","Fall-2006",IF((LEFT(E1946,3))="071","Spring-2007",IF((LEFT(E1946,3))="072","Summer-2007",IF((LEFT(E1946,3))="073","Fall-2007",IF((LEFT(E1946,3))="081","Spring-2008",IF((LEFT(E1946,3))="082","Summer-2008",IF((LEFT(E1946,3))="083","Fall-2008",IF((LEFT(E1946,3))="091","Spring-2009",IF((LEFT(E1946,3))="092","Summer-2009",IF((LEFT(E1946,3))="093","Fall-2009",IF((LEFT(E1946,3))="101","Spring-2010",IF((LEFT(E1946,3))="102","Summer-2010",IF((LEFT(E1946,3))="103","Fall-2010",IF((LEFT(E1946,3))="111","Spring-2011",IF((LEFT(E1946,3))="112","Summer-2011",IF((LEFT(E1946,3))="113","Fall-2011",IF((LEFT(E1946,3))="121","Spring-2012",IF((LEFT(E1946,3))="122","Summer-2012",IF((LEFT(E1946,3))="123","Fall-2012",IF((LEFT(E1946,3))="131","Spring-2013",IF((LEFT(E1946,3))="132","Summer-2013",IF((LEFT(E1946,3))="133","Fall-2013",IF((LEFT(E1946,3))="141","Spring-2014",IF((LEFT(E1946,3))="142","Summer-2014",IF((LEFT(E1946,3))="143","Fall-2014",0)))))))))))))))))))))))))</f>
        <v/>
      </c>
      <c r="H1946" s="108" t="inlineStr">
        <is>
          <t>Fall-2015</t>
        </is>
      </c>
      <c r="I1946" s="108" t="inlineStr">
        <is>
          <t>Hashem Foods Ltd</t>
        </is>
      </c>
      <c r="J1946" s="108" t="inlineStr">
        <is>
          <t>Quality Control Officer</t>
        </is>
      </c>
      <c r="K1946" s="108" t="inlineStr">
        <is>
          <t>Vill-Pagla Dhopatita, Post-Katabpur, Thana-Fatallaha, Dist-Narayangonj</t>
        </is>
      </c>
      <c r="L1946" s="108" t="inlineStr">
        <is>
          <t>Vill-Pagla Dhopatita, Post-Katabpur, Thana-Fatallaha, Dist-Narayangonj</t>
        </is>
      </c>
      <c r="M1946" s="111" t="n">
        <v>1923824446</v>
      </c>
      <c r="N1946" s="108" t="inlineStr">
        <is>
          <t>Sattamroy9@gmail.com</t>
        </is>
      </c>
    </row>
    <row customHeight="1" ht="12.75" r="1947" s="161">
      <c r="A1947" s="84" t="n"/>
      <c r="B1947" s="85" t="n">
        <v>1951</v>
      </c>
      <c r="C1947" s="106" t="n"/>
      <c r="D1947" s="98" t="inlineStr">
        <is>
          <t xml:space="preserve">Md. Nasir Al Mahmud  </t>
        </is>
      </c>
      <c r="E1947" s="98" t="inlineStr">
        <is>
          <t>092-11-1077</t>
        </is>
      </c>
      <c r="F1947" s="49">
        <f>IF((MID(E1947,5,2))="10","ENG",IF((MID(E1947,5,2))="11","BBA",IF((MID(E1947,5,2))="12","MBA(E)",IF((MID(E1947,5,2))="14","MBA",IF((MID(E1947,5,2))="15","CSE",IF((MID(E1947,5,2))="16","CIS",IF((MID(E1947,5,2))="17","MS-MIS",IF((MID(E1947,5,2))="18","B.COM",IF((MID(E1947,5,2))="19","ETE",IF((MID(E1947,5,2))="20","CS",IF((MID(E1947,5,2))="21","MA-ENG(P)",IF((MID(E1947,5,2))="22","MA-ENG(F)",IF((MID(E1947,5,2))="23","TE",IF((MID(E1947,5,2))="24","JMC",IF((MID(E1947,5,2))="25","MS-CSE",IF((MID(E1947,5,2))="26","LLB(H)",IF((MID(E1947,5,2))="27","BRE",IF((MID(E1947,5,2))="28","MSS-JMC",IF((MID(E1947,5,2))="29","PHARMACY",IF((MID(E1947,5,2))="30","ESDM",IF((MID(E1947,5,2))="31","MS-ETE",IF((MID(E1947,5,2))="32","MS-TE",IF((MID(E1947,5,2))="33","EEE",IF((MID(E1947,5,2))="34","NFE",IF((MID(E1947,5,2))="35","SWE",IF((MID(E1947,5,2))="36","LLB(P)",IF((MID(E1947,5,2))="37","LLM(Pre)",IF((MID(E1947,5,2))="38","LLM(F)",IF((MID(E1947,5,2))="39","ICT",IF((MID(E1947,5,2))="40","MTCA",IF((MID(E1947,5,2))="41","MS-PH",IF((MID(E1947,5,2))="42","ARCH",IF((MID(E1947,5,2))="43","THM",IF((MID(E1947,5,2))="44","MS-SWE",IF((MID(E1947,5,2))="45","ENTRE",IF((MID(E1947,5,2))="46","M-PHARM",IF((MID(E1947,5,2))="47","CIVIL-ENG",0)))))))))))))))))))))))))))))))))))))</f>
        <v/>
      </c>
      <c r="G1947" s="90">
        <f>IF((LEFT(E1947,3))="063","Fall-2006",IF((LEFT(E1947,3))="071","Spring-2007",IF((LEFT(E1947,3))="072","Summer-2007",IF((LEFT(E1947,3))="073","Fall-2007",IF((LEFT(E1947,3))="081","Spring-2008",IF((LEFT(E1947,3))="082","Summer-2008",IF((LEFT(E1947,3))="083","Fall-2008",IF((LEFT(E1947,3))="091","Spring-2009",IF((LEFT(E1947,3))="092","Summer-2009",IF((LEFT(E1947,3))="093","Fall-2009",IF((LEFT(E1947,3))="101","Spring-2010",IF((LEFT(E1947,3))="102","Summer-2010",IF((LEFT(E1947,3))="103","Fall-2010",IF((LEFT(E1947,3))="111","Spring-2011",IF((LEFT(E1947,3))="112","Summer-2011",IF((LEFT(E1947,3))="113","Fall-2011",IF((LEFT(E1947,3))="121","Spring-2012",IF((LEFT(E1947,3))="122","Summer-2012",IF((LEFT(E1947,3))="123","Fall-2012",IF((LEFT(E1947,3))="131","Spring-2013",IF((LEFT(E1947,3))="132","Summer-2013",IF((LEFT(E1947,3))="133","Fall-2013",IF((LEFT(E1947,3))="141","Spring-2014",IF((LEFT(E1947,3))="142","Summer-2014",IF((LEFT(E1947,3))="143","Fall-2014",0)))))))))))))))))))))))))</f>
        <v/>
      </c>
      <c r="H1947" s="108" t="inlineStr">
        <is>
          <t>Fall-2015</t>
        </is>
      </c>
      <c r="I1947" s="108" t="inlineStr">
        <is>
          <t>Robi Axiata Ltd</t>
        </is>
      </c>
      <c r="J1947" s="108" t="inlineStr">
        <is>
          <t>Customer Service Executive</t>
        </is>
      </c>
      <c r="K1947" s="108" t="inlineStr">
        <is>
          <t>House No-05, Road No-06, Sector-05, Uttara, Dhaka-1230</t>
        </is>
      </c>
      <c r="L1947" s="108" t="inlineStr">
        <is>
          <t>Vill-Saipara, Post-Mohanpur, Thana-Mohanpur, Dist-Rajshahi.</t>
        </is>
      </c>
      <c r="M1947" s="111" t="n">
        <v>1719862407</v>
      </c>
      <c r="N1947" s="108" t="inlineStr">
        <is>
          <t>nasiralmahmud@gmail.com</t>
        </is>
      </c>
    </row>
    <row customHeight="1" ht="12.75" r="1948" s="161">
      <c r="A1948" s="84" t="n"/>
      <c r="B1948" s="85" t="n">
        <v>1952</v>
      </c>
      <c r="C1948" s="106" t="n"/>
      <c r="D1948" s="98" t="inlineStr">
        <is>
          <t>SUMON BISWAS</t>
        </is>
      </c>
      <c r="E1948" s="98" t="inlineStr">
        <is>
          <t>111-23-135</t>
        </is>
      </c>
      <c r="F1948" s="49">
        <f>IF((MID(E1948,5,2))="10","ENG",IF((MID(E1948,5,2))="11","BBA",IF((MID(E1948,5,2))="12","MBA(E)",IF((MID(E1948,5,2))="14","MBA",IF((MID(E1948,5,2))="15","CSE",IF((MID(E1948,5,2))="16","CIS",IF((MID(E1948,5,2))="17","MS-MIS",IF((MID(E1948,5,2))="18","B.COM",IF((MID(E1948,5,2))="19","ETE",IF((MID(E1948,5,2))="20","CS",IF((MID(E1948,5,2))="21","MA-ENG(P)",IF((MID(E1948,5,2))="22","MA-ENG(F)",IF((MID(E1948,5,2))="23","TE",IF((MID(E1948,5,2))="24","JMC",IF((MID(E1948,5,2))="25","MS-CSE",IF((MID(E1948,5,2))="26","LLB(H)",IF((MID(E1948,5,2))="27","BRE",IF((MID(E1948,5,2))="28","MSS-JMC",IF((MID(E1948,5,2))="29","PHARMACY",IF((MID(E1948,5,2))="30","ESDM",IF((MID(E1948,5,2))="31","MS-ETE",IF((MID(E1948,5,2))="32","MS-TE",IF((MID(E1948,5,2))="33","EEE",IF((MID(E1948,5,2))="34","NFE",IF((MID(E1948,5,2))="35","SWE",IF((MID(E1948,5,2))="36","LLB(P)",IF((MID(E1948,5,2))="37","LLM(Pre)",IF((MID(E1948,5,2))="38","LLM(F)",IF((MID(E1948,5,2))="39","ICT",IF((MID(E1948,5,2))="40","MTCA",IF((MID(E1948,5,2))="41","MS-PH",IF((MID(E1948,5,2))="42","ARCH",IF((MID(E1948,5,2))="43","THM",IF((MID(E1948,5,2))="44","MS-SWE",IF((MID(E1948,5,2))="45","ENTRE",IF((MID(E1948,5,2))="46","M-PHARM",IF((MID(E1948,5,2))="47","CIVIL-ENG",0)))))))))))))))))))))))))))))))))))))</f>
        <v/>
      </c>
      <c r="G1948" s="90">
        <f>IF((LEFT(E1948,3))="063","Fall-2006",IF((LEFT(E1948,3))="071","Spring-2007",IF((LEFT(E1948,3))="072","Summer-2007",IF((LEFT(E1948,3))="073","Fall-2007",IF((LEFT(E1948,3))="081","Spring-2008",IF((LEFT(E1948,3))="082","Summer-2008",IF((LEFT(E1948,3))="083","Fall-2008",IF((LEFT(E1948,3))="091","Spring-2009",IF((LEFT(E1948,3))="092","Summer-2009",IF((LEFT(E1948,3))="093","Fall-2009",IF((LEFT(E1948,3))="101","Spring-2010",IF((LEFT(E1948,3))="102","Summer-2010",IF((LEFT(E1948,3))="103","Fall-2010",IF((LEFT(E1948,3))="111","Spring-2011",IF((LEFT(E1948,3))="112","Summer-2011",IF((LEFT(E1948,3))="113","Fall-2011",IF((LEFT(E1948,3))="121","Spring-2012",IF((LEFT(E1948,3))="122","Summer-2012",IF((LEFT(E1948,3))="123","Fall-2012",IF((LEFT(E1948,3))="131","Spring-2013",IF((LEFT(E1948,3))="132","Summer-2013",IF((LEFT(E1948,3))="133","Fall-2013",IF((LEFT(E1948,3))="141","Spring-2014",IF((LEFT(E1948,3))="142","Summer-2014",IF((LEFT(E1948,3))="143","Fall-2014",0)))))))))))))))))))))))))</f>
        <v/>
      </c>
      <c r="H1948" s="108" t="inlineStr">
        <is>
          <t>Fall-2014</t>
        </is>
      </c>
      <c r="I1948" s="108" t="inlineStr">
        <is>
          <t>Crytal Montin Apparel Bangladesh Ltd.</t>
        </is>
      </c>
      <c r="J1948" s="108" t="inlineStr">
        <is>
          <t>Junior Executive</t>
        </is>
      </c>
      <c r="K1948" s="108" t="inlineStr">
        <is>
          <t>House No-20, Road No-17, Nikunjo-2, Khilkhet, Dhaka-1229.</t>
        </is>
      </c>
      <c r="L1948" s="108" t="inlineStr">
        <is>
          <t>Vill-Dhangamari, Post-Banishanta, Thana-Dacope, Dist-Khulna.</t>
        </is>
      </c>
      <c r="M1948" s="101" t="n">
        <v>1915812839</v>
      </c>
      <c r="N1948" s="33">
        <f>HYPERLINK("mailto:sumonbiswas027@gmail.com","sumonbiswas027@gmail.com")</f>
        <v/>
      </c>
    </row>
    <row customHeight="1" ht="12.75" r="1949" s="161">
      <c r="A1949" s="84" t="n"/>
      <c r="B1949" s="85" t="n">
        <v>1953</v>
      </c>
      <c r="C1949" s="106" t="n"/>
      <c r="D1949" s="98" t="inlineStr">
        <is>
          <t xml:space="preserve">Md. Habibur Rahman  </t>
        </is>
      </c>
      <c r="E1949" s="98" t="inlineStr">
        <is>
          <t>103-11-1719</t>
        </is>
      </c>
      <c r="F1949" s="49">
        <f>IF((MID(E1949,5,2))="10","ENG",IF((MID(E1949,5,2))="11","BBA",IF((MID(E1949,5,2))="12","MBA(E)",IF((MID(E1949,5,2))="14","MBA",IF((MID(E1949,5,2))="15","CSE",IF((MID(E1949,5,2))="16","CIS",IF((MID(E1949,5,2))="17","MS-MIS",IF((MID(E1949,5,2))="18","B.COM",IF((MID(E1949,5,2))="19","ETE",IF((MID(E1949,5,2))="20","CS",IF((MID(E1949,5,2))="21","MA-ENG(P)",IF((MID(E1949,5,2))="22","MA-ENG(F)",IF((MID(E1949,5,2))="23","TE",IF((MID(E1949,5,2))="24","JMC",IF((MID(E1949,5,2))="25","MS-CSE",IF((MID(E1949,5,2))="26","LLB(H)",IF((MID(E1949,5,2))="27","BRE",IF((MID(E1949,5,2))="28","MSS-JMC",IF((MID(E1949,5,2))="29","PHARMACY",IF((MID(E1949,5,2))="30","ESDM",IF((MID(E1949,5,2))="31","MS-ETE",IF((MID(E1949,5,2))="32","MS-TE",IF((MID(E1949,5,2))="33","EEE",IF((MID(E1949,5,2))="34","NFE",IF((MID(E1949,5,2))="35","SWE",IF((MID(E1949,5,2))="36","LLB(P)",IF((MID(E1949,5,2))="37","LLM(Pre)",IF((MID(E1949,5,2))="38","LLM(F)",IF((MID(E1949,5,2))="39","ICT",IF((MID(E1949,5,2))="40","MTCA",IF((MID(E1949,5,2))="41","MS-PH",IF((MID(E1949,5,2))="42","ARCH",IF((MID(E1949,5,2))="43","THM",IF((MID(E1949,5,2))="44","MS-SWE",IF((MID(E1949,5,2))="45","ENTRE",IF((MID(E1949,5,2))="46","M-PHARM",IF((MID(E1949,5,2))="47","CIVIL-ENG",0)))))))))))))))))))))))))))))))))))))</f>
        <v/>
      </c>
      <c r="G1949" s="90">
        <f>IF((LEFT(E1949,3))="063","Fall-2006",IF((LEFT(E1949,3))="071","Spring-2007",IF((LEFT(E1949,3))="072","Summer-2007",IF((LEFT(E1949,3))="073","Fall-2007",IF((LEFT(E1949,3))="081","Spring-2008",IF((LEFT(E1949,3))="082","Summer-2008",IF((LEFT(E1949,3))="083","Fall-2008",IF((LEFT(E1949,3))="091","Spring-2009",IF((LEFT(E1949,3))="092","Summer-2009",IF((LEFT(E1949,3))="093","Fall-2009",IF((LEFT(E1949,3))="101","Spring-2010",IF((LEFT(E1949,3))="102","Summer-2010",IF((LEFT(E1949,3))="103","Fall-2010",IF((LEFT(E1949,3))="111","Spring-2011",IF((LEFT(E1949,3))="112","Summer-2011",IF((LEFT(E1949,3))="113","Fall-2011",IF((LEFT(E1949,3))="121","Spring-2012",IF((LEFT(E1949,3))="122","Summer-2012",IF((LEFT(E1949,3))="123","Fall-2012",IF((LEFT(E1949,3))="131","Spring-2013",IF((LEFT(E1949,3))="132","Summer-2013",IF((LEFT(E1949,3))="133","Fall-2013",IF((LEFT(E1949,3))="141","Spring-2014",IF((LEFT(E1949,3))="142","Summer-2014",IF((LEFT(E1949,3))="143","Fall-2014",0)))))))))))))))))))))))))</f>
        <v/>
      </c>
      <c r="H1949" s="108" t="inlineStr">
        <is>
          <t>Spring-2015</t>
        </is>
      </c>
      <c r="I1949" s="108" t="inlineStr">
        <is>
          <t>-</t>
        </is>
      </c>
      <c r="J1949" s="108" t="inlineStr">
        <is>
          <t>-</t>
        </is>
      </c>
      <c r="K1949" s="108" t="inlineStr">
        <is>
          <t>House No-189, 5th Floor, Road No-10, Block-B, Pallabi, Mirpur, Dhaka</t>
        </is>
      </c>
      <c r="L1949" s="108" t="inlineStr">
        <is>
          <t>Vill-Dhubaria, Post-Dhubaria, Thana-Nagorpur, Dist-Tangail.</t>
        </is>
      </c>
      <c r="M1949" s="111" t="n">
        <v>1683993161</v>
      </c>
      <c r="N1949" s="108" t="inlineStr">
        <is>
          <t>rakib92rahman@gmail.com</t>
        </is>
      </c>
    </row>
    <row customHeight="1" ht="12.75" r="1950" s="161">
      <c r="A1950" s="84" t="n"/>
      <c r="B1950" s="85" t="n">
        <v>1954</v>
      </c>
      <c r="C1950" s="106" t="n"/>
      <c r="D1950" s="98" t="inlineStr">
        <is>
          <t xml:space="preserve">Md. Masum Rana  </t>
        </is>
      </c>
      <c r="E1950" s="98" t="inlineStr">
        <is>
          <t>111-33-456</t>
        </is>
      </c>
      <c r="F1950" s="49">
        <f>IF((MID(E1950,5,2))="10","ENG",IF((MID(E1950,5,2))="11","BBA",IF((MID(E1950,5,2))="12","MBA(E)",IF((MID(E1950,5,2))="14","MBA",IF((MID(E1950,5,2))="15","CSE",IF((MID(E1950,5,2))="16","CIS",IF((MID(E1950,5,2))="17","MS-MIS",IF((MID(E1950,5,2))="18","B.COM",IF((MID(E1950,5,2))="19","ETE",IF((MID(E1950,5,2))="20","CS",IF((MID(E1950,5,2))="21","MA-ENG(P)",IF((MID(E1950,5,2))="22","MA-ENG(F)",IF((MID(E1950,5,2))="23","TE",IF((MID(E1950,5,2))="24","JMC",IF((MID(E1950,5,2))="25","MS-CSE",IF((MID(E1950,5,2))="26","LLB(H)",IF((MID(E1950,5,2))="27","BRE",IF((MID(E1950,5,2))="28","MSS-JMC",IF((MID(E1950,5,2))="29","PHARMACY",IF((MID(E1950,5,2))="30","ESDM",IF((MID(E1950,5,2))="31","MS-ETE",IF((MID(E1950,5,2))="32","MS-TE",IF((MID(E1950,5,2))="33","EEE",IF((MID(E1950,5,2))="34","NFE",IF((MID(E1950,5,2))="35","SWE",IF((MID(E1950,5,2))="36","LLB(P)",IF((MID(E1950,5,2))="37","LLM(Pre)",IF((MID(E1950,5,2))="38","LLM(F)",IF((MID(E1950,5,2))="39","ICT",IF((MID(E1950,5,2))="40","MTCA",IF((MID(E1950,5,2))="41","MS-PH",IF((MID(E1950,5,2))="42","ARCH",IF((MID(E1950,5,2))="43","THM",IF((MID(E1950,5,2))="44","MS-SWE",IF((MID(E1950,5,2))="45","ENTRE",IF((MID(E1950,5,2))="46","M-PHARM",IF((MID(E1950,5,2))="47","CIVIL-ENG",0)))))))))))))))))))))))))))))))))))))</f>
        <v/>
      </c>
      <c r="G1950" s="90">
        <f>IF((LEFT(E1950,3))="063","Fall-2006",IF((LEFT(E1950,3))="071","Spring-2007",IF((LEFT(E1950,3))="072","Summer-2007",IF((LEFT(E1950,3))="073","Fall-2007",IF((LEFT(E1950,3))="081","Spring-2008",IF((LEFT(E1950,3))="082","Summer-2008",IF((LEFT(E1950,3))="083","Fall-2008",IF((LEFT(E1950,3))="091","Spring-2009",IF((LEFT(E1950,3))="092","Summer-2009",IF((LEFT(E1950,3))="093","Fall-2009",IF((LEFT(E1950,3))="101","Spring-2010",IF((LEFT(E1950,3))="102","Summer-2010",IF((LEFT(E1950,3))="103","Fall-2010",IF((LEFT(E1950,3))="111","Spring-2011",IF((LEFT(E1950,3))="112","Summer-2011",IF((LEFT(E1950,3))="113","Fall-2011",IF((LEFT(E1950,3))="121","Spring-2012",IF((LEFT(E1950,3))="122","Summer-2012",IF((LEFT(E1950,3))="123","Fall-2012",IF((LEFT(E1950,3))="131","Spring-2013",IF((LEFT(E1950,3))="132","Summer-2013",IF((LEFT(E1950,3))="133","Fall-2013",IF((LEFT(E1950,3))="141","Spring-2014",IF((LEFT(E1950,3))="142","Summer-2014",IF((LEFT(E1950,3))="143","Fall-2014",0)))))))))))))))))))))))))</f>
        <v/>
      </c>
      <c r="H1950" s="108" t="inlineStr">
        <is>
          <t>Fall-2015</t>
        </is>
      </c>
      <c r="I1950" s="108" t="inlineStr">
        <is>
          <t>Morden Diagonist Center, Naogaon</t>
        </is>
      </c>
      <c r="J1950" s="108" t="inlineStr">
        <is>
          <t>Managing Diractor</t>
        </is>
      </c>
      <c r="K1950" s="108" t="inlineStr">
        <is>
          <t>Vill-Mollahapara, Post-Shikirpur, Thana-Naogaon, Dist-Naogaon.</t>
        </is>
      </c>
      <c r="L1950" s="108" t="inlineStr">
        <is>
          <t>Vill-Mollahapara, Post-Shikirpur, Thana-Naogaon, Dist-Naogaon.</t>
        </is>
      </c>
      <c r="M1950" s="111" t="n">
        <v>1722375551</v>
      </c>
      <c r="N1950" s="108" t="inlineStr">
        <is>
          <t>masumrana456@gmail.com</t>
        </is>
      </c>
    </row>
    <row customHeight="1" ht="12.75" r="1951" s="161">
      <c r="A1951" s="84" t="n"/>
      <c r="B1951" s="85" t="n">
        <v>1955</v>
      </c>
      <c r="C1951" s="106" t="n"/>
      <c r="D1951" s="98" t="inlineStr">
        <is>
          <t xml:space="preserve">Tanjina Jasmin Rumu  </t>
        </is>
      </c>
      <c r="E1951" s="98" t="inlineStr">
        <is>
          <t>081-11-225</t>
        </is>
      </c>
      <c r="F1951" s="49">
        <f>IF((MID(E1951,5,2))="10","ENG",IF((MID(E1951,5,2))="11","BBA",IF((MID(E1951,5,2))="12","MBA(E)",IF((MID(E1951,5,2))="14","MBA",IF((MID(E1951,5,2))="15","CSE",IF((MID(E1951,5,2))="16","CIS",IF((MID(E1951,5,2))="17","MS-MIS",IF((MID(E1951,5,2))="18","B.COM",IF((MID(E1951,5,2))="19","ETE",IF((MID(E1951,5,2))="20","CS",IF((MID(E1951,5,2))="21","MA-ENG(P)",IF((MID(E1951,5,2))="22","MA-ENG(F)",IF((MID(E1951,5,2))="23","TE",IF((MID(E1951,5,2))="24","JMC",IF((MID(E1951,5,2))="25","MS-CSE",IF((MID(E1951,5,2))="26","LLB(H)",IF((MID(E1951,5,2))="27","BRE",IF((MID(E1951,5,2))="28","MSS-JMC",IF((MID(E1951,5,2))="29","PHARMACY",IF((MID(E1951,5,2))="30","ESDM",IF((MID(E1951,5,2))="31","MS-ETE",IF((MID(E1951,5,2))="32","MS-TE",IF((MID(E1951,5,2))="33","EEE",IF((MID(E1951,5,2))="34","NFE",IF((MID(E1951,5,2))="35","SWE",IF((MID(E1951,5,2))="36","LLB(P)",IF((MID(E1951,5,2))="37","LLM(Pre)",IF((MID(E1951,5,2))="38","LLM(F)",IF((MID(E1951,5,2))="39","ICT",IF((MID(E1951,5,2))="40","MTCA",IF((MID(E1951,5,2))="41","MS-PH",IF((MID(E1951,5,2))="42","ARCH",IF((MID(E1951,5,2))="43","THM",IF((MID(E1951,5,2))="44","MS-SWE",IF((MID(E1951,5,2))="45","ENTRE",IF((MID(E1951,5,2))="46","M-PHARM",IF((MID(E1951,5,2))="47","CIVIL-ENG",0)))))))))))))))))))))))))))))))))))))</f>
        <v/>
      </c>
      <c r="G1951" s="90">
        <f>IF((LEFT(E1951,3))="063","Fall-2006",IF((LEFT(E1951,3))="071","Spring-2007",IF((LEFT(E1951,3))="072","Summer-2007",IF((LEFT(E1951,3))="073","Fall-2007",IF((LEFT(E1951,3))="081","Spring-2008",IF((LEFT(E1951,3))="082","Summer-2008",IF((LEFT(E1951,3))="083","Fall-2008",IF((LEFT(E1951,3))="091","Spring-2009",IF((LEFT(E1951,3))="092","Summer-2009",IF((LEFT(E1951,3))="093","Fall-2009",IF((LEFT(E1951,3))="101","Spring-2010",IF((LEFT(E1951,3))="102","Summer-2010",IF((LEFT(E1951,3))="103","Fall-2010",IF((LEFT(E1951,3))="111","Spring-2011",IF((LEFT(E1951,3))="112","Summer-2011",IF((LEFT(E1951,3))="113","Fall-2011",IF((LEFT(E1951,3))="121","Spring-2012",IF((LEFT(E1951,3))="122","Summer-2012",IF((LEFT(E1951,3))="123","Fall-2012",IF((LEFT(E1951,3))="131","Spring-2013",IF((LEFT(E1951,3))="132","Summer-2013",IF((LEFT(E1951,3))="133","Fall-2013",IF((LEFT(E1951,3))="141","Spring-2014",IF((LEFT(E1951,3))="142","Summer-2014",IF((LEFT(E1951,3))="143","Fall-2014",0)))))))))))))))))))))))))</f>
        <v/>
      </c>
      <c r="H1951" s="108" t="inlineStr">
        <is>
          <t>Fall-2015</t>
        </is>
      </c>
      <c r="I1951" s="108" t="inlineStr">
        <is>
          <t>ACED School</t>
        </is>
      </c>
      <c r="J1951" s="108" t="inlineStr">
        <is>
          <t>Assiatant Teacher</t>
        </is>
      </c>
      <c r="K1951" s="108" t="inlineStr">
        <is>
          <t>25/18, Rajbari, Genda, Savar, Dhaka.</t>
        </is>
      </c>
      <c r="L1951" s="108" t="inlineStr">
        <is>
          <t>25/18, Rajbari, Genda, Savar, Dhaka.</t>
        </is>
      </c>
      <c r="M1951" s="101" t="n">
        <v>1686158112</v>
      </c>
      <c r="N1951" s="33" t="inlineStr">
        <is>
          <t>rahman.civil@yahoo.com</t>
        </is>
      </c>
    </row>
    <row customHeight="1" ht="12.75" r="1952" s="161">
      <c r="A1952" s="84" t="n"/>
      <c r="B1952" s="85" t="n">
        <v>1956</v>
      </c>
      <c r="C1952" s="106" t="n"/>
      <c r="D1952" s="98" t="inlineStr">
        <is>
          <t>Md. Imran Khan</t>
        </is>
      </c>
      <c r="E1952" s="98" t="inlineStr">
        <is>
          <t>102-14-107</t>
        </is>
      </c>
      <c r="F1952" s="49">
        <f>IF((MID(E1952,5,2))="10","ENG",IF((MID(E1952,5,2))="11","BBA",IF((MID(E1952,5,2))="12","MBA(E)",IF((MID(E1952,5,2))="14","MBA",IF((MID(E1952,5,2))="15","CSE",IF((MID(E1952,5,2))="16","CIS",IF((MID(E1952,5,2))="17","MS-MIS",IF((MID(E1952,5,2))="18","B.COM",IF((MID(E1952,5,2))="19","ETE",IF((MID(E1952,5,2))="20","CS",IF((MID(E1952,5,2))="21","MA-ENG(P)",IF((MID(E1952,5,2))="22","MA-ENG(F)",IF((MID(E1952,5,2))="23","TE",IF((MID(E1952,5,2))="24","JMC",IF((MID(E1952,5,2))="25","MS-CSE",IF((MID(E1952,5,2))="26","LLB(H)",IF((MID(E1952,5,2))="27","BRE",IF((MID(E1952,5,2))="28","MSS-JMC",IF((MID(E1952,5,2))="29","PHARMACY",IF((MID(E1952,5,2))="30","ESDM",IF((MID(E1952,5,2))="31","MS-ETE",IF((MID(E1952,5,2))="32","MS-TE",IF((MID(E1952,5,2))="33","EEE",IF((MID(E1952,5,2))="34","NFE",IF((MID(E1952,5,2))="35","SWE",IF((MID(E1952,5,2))="36","LLB(P)",IF((MID(E1952,5,2))="37","LLM(Pre)",IF((MID(E1952,5,2))="38","LLM(F)",IF((MID(E1952,5,2))="39","ICT",IF((MID(E1952,5,2))="40","MTCA",IF((MID(E1952,5,2))="41","MS-PH",IF((MID(E1952,5,2))="42","ARCH",IF((MID(E1952,5,2))="43","THM",IF((MID(E1952,5,2))="44","MS-SWE",IF((MID(E1952,5,2))="45","ENTRE",IF((MID(E1952,5,2))="46","M-PHARM",IF((MID(E1952,5,2))="47","CIVIL-ENG",0)))))))))))))))))))))))))))))))))))))</f>
        <v/>
      </c>
      <c r="G1952" s="90">
        <f>IF((LEFT(E1952,3))="063","Fall-2006",IF((LEFT(E1952,3))="071","Spring-2007",IF((LEFT(E1952,3))="072","Summer-2007",IF((LEFT(E1952,3))="073","Fall-2007",IF((LEFT(E1952,3))="081","Spring-2008",IF((LEFT(E1952,3))="082","Summer-2008",IF((LEFT(E1952,3))="083","Fall-2008",IF((LEFT(E1952,3))="091","Spring-2009",IF((LEFT(E1952,3))="092","Summer-2009",IF((LEFT(E1952,3))="093","Fall-2009",IF((LEFT(E1952,3))="101","Spring-2010",IF((LEFT(E1952,3))="102","Summer-2010",IF((LEFT(E1952,3))="103","Fall-2010",IF((LEFT(E1952,3))="111","Spring-2011",IF((LEFT(E1952,3))="112","Summer-2011",IF((LEFT(E1952,3))="113","Fall-2011",IF((LEFT(E1952,3))="121","Spring-2012",IF((LEFT(E1952,3))="122","Summer-2012",IF((LEFT(E1952,3))="123","Fall-2012",IF((LEFT(E1952,3))="131","Spring-2013",IF((LEFT(E1952,3))="132","Summer-2013",IF((LEFT(E1952,3))="133","Fall-2013",IF((LEFT(E1952,3))="141","Spring-2014",IF((LEFT(E1952,3))="142","Summer-2014",IF((LEFT(E1952,3))="143","Fall-2014",0)))))))))))))))))))))))))</f>
        <v/>
      </c>
      <c r="H1952" s="108" t="inlineStr">
        <is>
          <t>Spring-2014</t>
        </is>
      </c>
      <c r="I1952" s="108" t="inlineStr">
        <is>
          <t>Blola &amp; Modhumoti Bank Limited</t>
        </is>
      </c>
      <c r="J1952" s="108" t="inlineStr">
        <is>
          <t>Chareassion, BR</t>
        </is>
      </c>
      <c r="K1952" s="108" t="inlineStr">
        <is>
          <t>Modhumoti Bank Ltd, Chareassion, Bhola</t>
        </is>
      </c>
      <c r="L1952" s="108" t="inlineStr">
        <is>
          <t>Vill-Kashipur, Po-Dulalpur, Ps-Homna, City- Comilla</t>
        </is>
      </c>
      <c r="M1952" s="111" t="n">
        <v>1717401084</v>
      </c>
      <c r="N1952" s="108" t="inlineStr">
        <is>
          <t>khanilo@yahoo.com</t>
        </is>
      </c>
    </row>
    <row customHeight="1" ht="12.75" r="1953" s="161">
      <c r="A1953" s="84" t="n"/>
      <c r="B1953" s="85" t="n">
        <v>1957</v>
      </c>
      <c r="C1953" s="106" t="n"/>
      <c r="D1953" s="98" t="inlineStr">
        <is>
          <t>Ramkrishna Sarkar</t>
        </is>
      </c>
      <c r="E1953" s="98" t="inlineStr">
        <is>
          <t>111-15-1299</t>
        </is>
      </c>
      <c r="F1953" s="49">
        <f>IF((MID(E1953,5,2))="10","ENG",IF((MID(E1953,5,2))="11","BBA",IF((MID(E1953,5,2))="12","MBA(E)",IF((MID(E1953,5,2))="14","MBA",IF((MID(E1953,5,2))="15","CSE",IF((MID(E1953,5,2))="16","CIS",IF((MID(E1953,5,2))="17","MS-MIS",IF((MID(E1953,5,2))="18","B.COM",IF((MID(E1953,5,2))="19","ETE",IF((MID(E1953,5,2))="20","CS",IF((MID(E1953,5,2))="21","MA-ENG(P)",IF((MID(E1953,5,2))="22","MA-ENG(F)",IF((MID(E1953,5,2))="23","TE",IF((MID(E1953,5,2))="24","JMC",IF((MID(E1953,5,2))="25","MS-CSE",IF((MID(E1953,5,2))="26","LLB(H)",IF((MID(E1953,5,2))="27","BRE",IF((MID(E1953,5,2))="28","MSS-JMC",IF((MID(E1953,5,2))="29","PHARMACY",IF((MID(E1953,5,2))="30","ESDM",IF((MID(E1953,5,2))="31","MS-ETE",IF((MID(E1953,5,2))="32","MS-TE",IF((MID(E1953,5,2))="33","EEE",IF((MID(E1953,5,2))="34","NFE",IF((MID(E1953,5,2))="35","SWE",IF((MID(E1953,5,2))="36","LLB(P)",IF((MID(E1953,5,2))="37","LLM(Pre)",IF((MID(E1953,5,2))="38","LLM(F)",IF((MID(E1953,5,2))="39","ICT",IF((MID(E1953,5,2))="40","MTCA",IF((MID(E1953,5,2))="41","MS-PH",IF((MID(E1953,5,2))="42","ARCH",IF((MID(E1953,5,2))="43","THM",IF((MID(E1953,5,2))="44","MS-SWE",IF((MID(E1953,5,2))="45","ENTRE",IF((MID(E1953,5,2))="46","M-PHARM",IF((MID(E1953,5,2))="47","CIVIL-ENG",0)))))))))))))))))))))))))))))))))))))</f>
        <v/>
      </c>
      <c r="G1953" s="90">
        <f>IF((LEFT(E1953,3))="063","Fall-2006",IF((LEFT(E1953,3))="071","Spring-2007",IF((LEFT(E1953,3))="072","Summer-2007",IF((LEFT(E1953,3))="073","Fall-2007",IF((LEFT(E1953,3))="081","Spring-2008",IF((LEFT(E1953,3))="082","Summer-2008",IF((LEFT(E1953,3))="083","Fall-2008",IF((LEFT(E1953,3))="091","Spring-2009",IF((LEFT(E1953,3))="092","Summer-2009",IF((LEFT(E1953,3))="093","Fall-2009",IF((LEFT(E1953,3))="101","Spring-2010",IF((LEFT(E1953,3))="102","Summer-2010",IF((LEFT(E1953,3))="103","Fall-2010",IF((LEFT(E1953,3))="111","Spring-2011",IF((LEFT(E1953,3))="112","Summer-2011",IF((LEFT(E1953,3))="113","Fall-2011",IF((LEFT(E1953,3))="121","Spring-2012",IF((LEFT(E1953,3))="122","Summer-2012",IF((LEFT(E1953,3))="123","Fall-2012",IF((LEFT(E1953,3))="131","Spring-2013",IF((LEFT(E1953,3))="132","Summer-2013",IF((LEFT(E1953,3))="133","Fall-2013",IF((LEFT(E1953,3))="141","Spring-2014",IF((LEFT(E1953,3))="142","Summer-2014",IF((LEFT(E1953,3))="143","Fall-2014",0)))))))))))))))))))))))))</f>
        <v/>
      </c>
      <c r="H1953" s="108" t="inlineStr">
        <is>
          <t>Summer-2015</t>
        </is>
      </c>
      <c r="I1953" s="108" t="inlineStr">
        <is>
          <t>-</t>
        </is>
      </c>
      <c r="J1953" s="108" t="inlineStr">
        <is>
          <t>-</t>
        </is>
      </c>
      <c r="K1953" s="108" t="inlineStr">
        <is>
          <t>214, Rayarbazar, Sher-e Bangla Road, Dhaka-1207</t>
        </is>
      </c>
      <c r="L1953" s="108" t="inlineStr">
        <is>
          <t>-</t>
        </is>
      </c>
      <c r="M1953" s="111" t="n">
        <v>1758936636</v>
      </c>
      <c r="N1953" s="33" t="inlineStr">
        <is>
          <t>ramkrishna.diu@gmail.com</t>
        </is>
      </c>
    </row>
    <row customHeight="1" ht="12.75" r="1954" s="161">
      <c r="A1954" s="84" t="n"/>
      <c r="B1954" s="85" t="n">
        <v>1958</v>
      </c>
      <c r="C1954" s="106" t="n"/>
      <c r="D1954" s="98" t="inlineStr">
        <is>
          <t>Shibli Hussain Ahmad</t>
        </is>
      </c>
      <c r="E1954" s="98" t="inlineStr">
        <is>
          <t>133-14-1290</t>
        </is>
      </c>
      <c r="F1954" s="49">
        <f>IF((MID(E1954,5,2))="10","ENG",IF((MID(E1954,5,2))="11","BBA",IF((MID(E1954,5,2))="12","MBA(E)",IF((MID(E1954,5,2))="14","MBA",IF((MID(E1954,5,2))="15","CSE",IF((MID(E1954,5,2))="16","CIS",IF((MID(E1954,5,2))="17","MS-MIS",IF((MID(E1954,5,2))="18","B.COM",IF((MID(E1954,5,2))="19","ETE",IF((MID(E1954,5,2))="20","CS",IF((MID(E1954,5,2))="21","MA-ENG(P)",IF((MID(E1954,5,2))="22","MA-ENG(F)",IF((MID(E1954,5,2))="23","TE",IF((MID(E1954,5,2))="24","JMC",IF((MID(E1954,5,2))="25","MS-CSE",IF((MID(E1954,5,2))="26","LLB(H)",IF((MID(E1954,5,2))="27","BRE",IF((MID(E1954,5,2))="28","MSS-JMC",IF((MID(E1954,5,2))="29","PHARMACY",IF((MID(E1954,5,2))="30","ESDM",IF((MID(E1954,5,2))="31","MS-ETE",IF((MID(E1954,5,2))="32","MS-TE",IF((MID(E1954,5,2))="33","EEE",IF((MID(E1954,5,2))="34","NFE",IF((MID(E1954,5,2))="35","SWE",IF((MID(E1954,5,2))="36","LLB(P)",IF((MID(E1954,5,2))="37","LLM(Pre)",IF((MID(E1954,5,2))="38","LLM(F)",IF((MID(E1954,5,2))="39","ICT",IF((MID(E1954,5,2))="40","MTCA",IF((MID(E1954,5,2))="41","MS-PH",IF((MID(E1954,5,2))="42","ARCH",IF((MID(E1954,5,2))="43","THM",IF((MID(E1954,5,2))="44","MS-SWE",IF((MID(E1954,5,2))="45","ENTRE",IF((MID(E1954,5,2))="46","M-PHARM",IF((MID(E1954,5,2))="47","CIVIL-ENG",0)))))))))))))))))))))))))))))))))))))</f>
        <v/>
      </c>
      <c r="G1954" s="90">
        <f>IF((LEFT(E1954,3))="063","Fall-2006",IF((LEFT(E1954,3))="071","Spring-2007",IF((LEFT(E1954,3))="072","Summer-2007",IF((LEFT(E1954,3))="073","Fall-2007",IF((LEFT(E1954,3))="081","Spring-2008",IF((LEFT(E1954,3))="082","Summer-2008",IF((LEFT(E1954,3))="083","Fall-2008",IF((LEFT(E1954,3))="091","Spring-2009",IF((LEFT(E1954,3))="092","Summer-2009",IF((LEFT(E1954,3))="093","Fall-2009",IF((LEFT(E1954,3))="101","Spring-2010",IF((LEFT(E1954,3))="102","Summer-2010",IF((LEFT(E1954,3))="103","Fall-2010",IF((LEFT(E1954,3))="111","Spring-2011",IF((LEFT(E1954,3))="112","Summer-2011",IF((LEFT(E1954,3))="113","Fall-2011",IF((LEFT(E1954,3))="121","Spring-2012",IF((LEFT(E1954,3))="122","Summer-2012",IF((LEFT(E1954,3))="123","Fall-2012",IF((LEFT(E1954,3))="131","Spring-2013",IF((LEFT(E1954,3))="132","Summer-2013",IF((LEFT(E1954,3))="133","Fall-2013",IF((LEFT(E1954,3))="141","Spring-2014",IF((LEFT(E1954,3))="142","Summer-2014",IF((LEFT(E1954,3))="143","Fall-2014",0)))))))))))))))))))))))))</f>
        <v/>
      </c>
      <c r="H1954" s="108" t="inlineStr">
        <is>
          <t>Spring-2015</t>
        </is>
      </c>
      <c r="I1954" s="108" t="inlineStr">
        <is>
          <t>Pacific A-1 Group</t>
        </is>
      </c>
      <c r="J1954" s="108" t="inlineStr">
        <is>
          <t>Dy. Manager.HR&amp;administration</t>
        </is>
      </c>
      <c r="K1954" s="108" t="inlineStr">
        <is>
          <t>81/c, Nilkhet Abashik Area, Dhaka University, Shahbag, Dhaka-1000</t>
        </is>
      </c>
      <c r="L1954" s="108" t="inlineStr">
        <is>
          <t>Eye Hospital Road, Cinema Hall Para, Chuadanga-7200</t>
        </is>
      </c>
      <c r="M1954" s="111" t="n">
        <v>1743283260</v>
      </c>
      <c r="N1954" s="108" t="inlineStr">
        <is>
          <t>shibli0007@yahoo.com</t>
        </is>
      </c>
    </row>
    <row customHeight="1" ht="12.75" r="1955" s="161">
      <c r="A1955" s="84" t="n"/>
      <c r="B1955" s="85" t="n">
        <v>1959</v>
      </c>
      <c r="C1955" s="106" t="n"/>
      <c r="D1955" s="98" t="inlineStr">
        <is>
          <t>Mohammad Faizur Rahman</t>
        </is>
      </c>
      <c r="E1955" s="98" t="inlineStr">
        <is>
          <t>092-32-119</t>
        </is>
      </c>
      <c r="F1955" s="49">
        <f>IF((MID(E1955,5,2))="10","ENG",IF((MID(E1955,5,2))="11","BBA",IF((MID(E1955,5,2))="12","MBA(E)",IF((MID(E1955,5,2))="14","MBA",IF((MID(E1955,5,2))="15","CSE",IF((MID(E1955,5,2))="16","CIS",IF((MID(E1955,5,2))="17","MS-MIS",IF((MID(E1955,5,2))="18","B.COM",IF((MID(E1955,5,2))="19","ETE",IF((MID(E1955,5,2))="20","CS",IF((MID(E1955,5,2))="21","MA-ENG(P)",IF((MID(E1955,5,2))="22","MA-ENG(F)",IF((MID(E1955,5,2))="23","TE",IF((MID(E1955,5,2))="24","JMC",IF((MID(E1955,5,2))="25","MS-CSE",IF((MID(E1955,5,2))="26","LLB(H)",IF((MID(E1955,5,2))="27","BRE",IF((MID(E1955,5,2))="28","MSS-JMC",IF((MID(E1955,5,2))="29","PHARMACY",IF((MID(E1955,5,2))="30","ESDM",IF((MID(E1955,5,2))="31","MS-ETE",IF((MID(E1955,5,2))="32","MS-TE",IF((MID(E1955,5,2))="33","EEE",IF((MID(E1955,5,2))="34","NFE",IF((MID(E1955,5,2))="35","SWE",IF((MID(E1955,5,2))="36","LLB(P)",IF((MID(E1955,5,2))="37","LLM(Pre)",IF((MID(E1955,5,2))="38","LLM(F)",IF((MID(E1955,5,2))="39","ICT",IF((MID(E1955,5,2))="40","MTCA",IF((MID(E1955,5,2))="41","MS-PH",IF((MID(E1955,5,2))="42","ARCH",IF((MID(E1955,5,2))="43","THM",IF((MID(E1955,5,2))="44","MS-SWE",IF((MID(E1955,5,2))="45","ENTRE",IF((MID(E1955,5,2))="46","M-PHARM",IF((MID(E1955,5,2))="47","CIVIL-ENG",0)))))))))))))))))))))))))))))))))))))</f>
        <v/>
      </c>
      <c r="G1955" s="90">
        <f>IF((LEFT(E1955,3))="063","Fall-2006",IF((LEFT(E1955,3))="071","Spring-2007",IF((LEFT(E1955,3))="072","Summer-2007",IF((LEFT(E1955,3))="073","Fall-2007",IF((LEFT(E1955,3))="081","Spring-2008",IF((LEFT(E1955,3))="082","Summer-2008",IF((LEFT(E1955,3))="083","Fall-2008",IF((LEFT(E1955,3))="091","Spring-2009",IF((LEFT(E1955,3))="092","Summer-2009",IF((LEFT(E1955,3))="093","Fall-2009",IF((LEFT(E1955,3))="101","Spring-2010",IF((LEFT(E1955,3))="102","Summer-2010",IF((LEFT(E1955,3))="103","Fall-2010",IF((LEFT(E1955,3))="111","Spring-2011",IF((LEFT(E1955,3))="112","Summer-2011",IF((LEFT(E1955,3))="113","Fall-2011",IF((LEFT(E1955,3))="121","Spring-2012",IF((LEFT(E1955,3))="122","Summer-2012",IF((LEFT(E1955,3))="123","Fall-2012",IF((LEFT(E1955,3))="131","Spring-2013",IF((LEFT(E1955,3))="132","Summer-2013",IF((LEFT(E1955,3))="133","Fall-2013",IF((LEFT(E1955,3))="141","Spring-2014",IF((LEFT(E1955,3))="142","Summer-2014",IF((LEFT(E1955,3))="143","Fall-2014",0)))))))))))))))))))))))))</f>
        <v/>
      </c>
      <c r="H1955" s="108" t="inlineStr">
        <is>
          <t>Fall-2014</t>
        </is>
      </c>
      <c r="I1955" s="108" t="inlineStr">
        <is>
          <t>TE, Aust</t>
        </is>
      </c>
      <c r="J1955" s="108" t="inlineStr">
        <is>
          <t>Asst, Professor</t>
        </is>
      </c>
      <c r="K1955" s="108" t="inlineStr">
        <is>
          <t>Plot-02, Section-03, Road-03, Rupali Housing Estate, Mirpure, dhaka-1216</t>
        </is>
      </c>
      <c r="L1955" s="108" t="inlineStr">
        <is>
          <t>Plot-02, Section-03, Road-03, Rupali Housing Estate, Mirpure, dhaka-1216</t>
        </is>
      </c>
      <c r="M1955" s="101" t="n">
        <v>1711209871</v>
      </c>
      <c r="N1955" s="33" t="inlineStr">
        <is>
          <t>rashedtex@gmail.com</t>
        </is>
      </c>
    </row>
    <row customHeight="1" ht="12.75" r="1956" s="161">
      <c r="A1956" s="84" t="n"/>
      <c r="B1956" s="85" t="n">
        <v>1960</v>
      </c>
      <c r="C1956" s="106" t="n"/>
      <c r="D1956" s="98" t="inlineStr">
        <is>
          <t>Surov Debnath</t>
        </is>
      </c>
      <c r="E1956" s="98" t="inlineStr">
        <is>
          <t>103-23-2113</t>
        </is>
      </c>
      <c r="F1956" s="49">
        <f>IF((MID(E1956,5,2))="10","ENG",IF((MID(E1956,5,2))="11","BBA",IF((MID(E1956,5,2))="12","MBA(E)",IF((MID(E1956,5,2))="14","MBA",IF((MID(E1956,5,2))="15","CSE",IF((MID(E1956,5,2))="16","CIS",IF((MID(E1956,5,2))="17","MS-MIS",IF((MID(E1956,5,2))="18","B.COM",IF((MID(E1956,5,2))="19","ETE",IF((MID(E1956,5,2))="20","CS",IF((MID(E1956,5,2))="21","MA-ENG(P)",IF((MID(E1956,5,2))="22","MA-ENG(F)",IF((MID(E1956,5,2))="23","TE",IF((MID(E1956,5,2))="24","JMC",IF((MID(E1956,5,2))="25","MS-CSE",IF((MID(E1956,5,2))="26","LLB(H)",IF((MID(E1956,5,2))="27","BRE",IF((MID(E1956,5,2))="28","MSS-JMC",IF((MID(E1956,5,2))="29","PHARMACY",IF((MID(E1956,5,2))="30","ESDM",IF((MID(E1956,5,2))="31","MS-ETE",IF((MID(E1956,5,2))="32","MS-TE",IF((MID(E1956,5,2))="33","EEE",IF((MID(E1956,5,2))="34","NFE",IF((MID(E1956,5,2))="35","SWE",IF((MID(E1956,5,2))="36","LLB(P)",IF((MID(E1956,5,2))="37","LLM(Pre)",IF((MID(E1956,5,2))="38","LLM(F)",IF((MID(E1956,5,2))="39","ICT",IF((MID(E1956,5,2))="40","MTCA",IF((MID(E1956,5,2))="41","MS-PH",IF((MID(E1956,5,2))="42","ARCH",IF((MID(E1956,5,2))="43","THM",IF((MID(E1956,5,2))="44","MS-SWE",IF((MID(E1956,5,2))="45","ENTRE",IF((MID(E1956,5,2))="46","M-PHARM",IF((MID(E1956,5,2))="47","CIVIL-ENG",0)))))))))))))))))))))))))))))))))))))</f>
        <v/>
      </c>
      <c r="G1956" s="90">
        <f>IF((LEFT(E1956,3))="063","Fall-2006",IF((LEFT(E1956,3))="071","Spring-2007",IF((LEFT(E1956,3))="072","Summer-2007",IF((LEFT(E1956,3))="073","Fall-2007",IF((LEFT(E1956,3))="081","Spring-2008",IF((LEFT(E1956,3))="082","Summer-2008",IF((LEFT(E1956,3))="083","Fall-2008",IF((LEFT(E1956,3))="091","Spring-2009",IF((LEFT(E1956,3))="092","Summer-2009",IF((LEFT(E1956,3))="093","Fall-2009",IF((LEFT(E1956,3))="101","Spring-2010",IF((LEFT(E1956,3))="102","Summer-2010",IF((LEFT(E1956,3))="103","Fall-2010",IF((LEFT(E1956,3))="111","Spring-2011",IF((LEFT(E1956,3))="112","Summer-2011",IF((LEFT(E1956,3))="113","Fall-2011",IF((LEFT(E1956,3))="121","Spring-2012",IF((LEFT(E1956,3))="122","Summer-2012",IF((LEFT(E1956,3))="123","Fall-2012",IF((LEFT(E1956,3))="131","Spring-2013",IF((LEFT(E1956,3))="132","Summer-2013",IF((LEFT(E1956,3))="133","Fall-2013",IF((LEFT(E1956,3))="141","Spring-2014",IF((LEFT(E1956,3))="142","Summer-2014",IF((LEFT(E1956,3))="143","Fall-2014",0)))))))))))))))))))))))))</f>
        <v/>
      </c>
      <c r="H1956" s="108" t="inlineStr">
        <is>
          <t>Summer-2014</t>
        </is>
      </c>
      <c r="I1956" s="108" t="inlineStr">
        <is>
          <t>-</t>
        </is>
      </c>
      <c r="J1956" s="108" t="inlineStr">
        <is>
          <t>-</t>
        </is>
      </c>
      <c r="K1956" s="108" t="inlineStr">
        <is>
          <t>23/A, Sukrabad, dhanmondi, dhaka</t>
        </is>
      </c>
      <c r="L1956" s="108" t="inlineStr">
        <is>
          <t>Vill-Changirgonj, Post-Horichor, Thana-Ramgonj, Dis-Lakshmipur</t>
        </is>
      </c>
      <c r="M1956" s="111" t="n">
        <v>1737175625</v>
      </c>
      <c r="N1956" s="108" t="inlineStr">
        <is>
          <t>surov_2113@diu.edu.bd</t>
        </is>
      </c>
    </row>
    <row customHeight="1" ht="12.75" r="1957" s="161">
      <c r="A1957" s="84" t="n"/>
      <c r="B1957" s="85" t="n">
        <v>1961</v>
      </c>
      <c r="C1957" s="106" t="n"/>
      <c r="D1957" s="98" t="inlineStr">
        <is>
          <t>Md. Rahat Ali Khan</t>
        </is>
      </c>
      <c r="E1957" s="98" t="inlineStr">
        <is>
          <t>092-14-927</t>
        </is>
      </c>
      <c r="F1957" s="49">
        <f>IF((MID(E1957,5,2))="10","ENG",IF((MID(E1957,5,2))="11","BBA",IF((MID(E1957,5,2))="12","MBA(E)",IF((MID(E1957,5,2))="14","MBA",IF((MID(E1957,5,2))="15","CSE",IF((MID(E1957,5,2))="16","CIS",IF((MID(E1957,5,2))="17","MS-MIS",IF((MID(E1957,5,2))="18","B.COM",IF((MID(E1957,5,2))="19","ETE",IF((MID(E1957,5,2))="20","CS",IF((MID(E1957,5,2))="21","MA-ENG(P)",IF((MID(E1957,5,2))="22","MA-ENG(F)",IF((MID(E1957,5,2))="23","TE",IF((MID(E1957,5,2))="24","JMC",IF((MID(E1957,5,2))="25","MS-CSE",IF((MID(E1957,5,2))="26","LLB(H)",IF((MID(E1957,5,2))="27","BRE",IF((MID(E1957,5,2))="28","MSS-JMC",IF((MID(E1957,5,2))="29","PHARMACY",IF((MID(E1957,5,2))="30","ESDM",IF((MID(E1957,5,2))="31","MS-ETE",IF((MID(E1957,5,2))="32","MS-TE",IF((MID(E1957,5,2))="33","EEE",IF((MID(E1957,5,2))="34","NFE",IF((MID(E1957,5,2))="35","SWE",IF((MID(E1957,5,2))="36","LLB(P)",IF((MID(E1957,5,2))="37","LLM(Pre)",IF((MID(E1957,5,2))="38","LLM(F)",IF((MID(E1957,5,2))="39","ICT",IF((MID(E1957,5,2))="40","MTCA",IF((MID(E1957,5,2))="41","MS-PH",IF((MID(E1957,5,2))="42","ARCH",IF((MID(E1957,5,2))="43","THM",IF((MID(E1957,5,2))="44","MS-SWE",IF((MID(E1957,5,2))="45","ENTRE",IF((MID(E1957,5,2))="46","M-PHARM",IF((MID(E1957,5,2))="47","CIVIL-ENG",0)))))))))))))))))))))))))))))))))))))</f>
        <v/>
      </c>
      <c r="G1957" s="90">
        <f>IF((LEFT(E1957,3))="063","Fall-2006",IF((LEFT(E1957,3))="071","Spring-2007",IF((LEFT(E1957,3))="072","Summer-2007",IF((LEFT(E1957,3))="073","Fall-2007",IF((LEFT(E1957,3))="081","Spring-2008",IF((LEFT(E1957,3))="082","Summer-2008",IF((LEFT(E1957,3))="083","Fall-2008",IF((LEFT(E1957,3))="091","Spring-2009",IF((LEFT(E1957,3))="092","Summer-2009",IF((LEFT(E1957,3))="093","Fall-2009",IF((LEFT(E1957,3))="101","Spring-2010",IF((LEFT(E1957,3))="102","Summer-2010",IF((LEFT(E1957,3))="103","Fall-2010",IF((LEFT(E1957,3))="111","Spring-2011",IF((LEFT(E1957,3))="112","Summer-2011",IF((LEFT(E1957,3))="113","Fall-2011",IF((LEFT(E1957,3))="121","Spring-2012",IF((LEFT(E1957,3))="122","Summer-2012",IF((LEFT(E1957,3))="123","Fall-2012",IF((LEFT(E1957,3))="131","Spring-2013",IF((LEFT(E1957,3))="132","Summer-2013",IF((LEFT(E1957,3))="133","Fall-2013",IF((LEFT(E1957,3))="141","Spring-2014",IF((LEFT(E1957,3))="142","Summer-2014",IF((LEFT(E1957,3))="143","Fall-2014",0)))))))))))))))))))))))))</f>
        <v/>
      </c>
      <c r="H1957" s="108" t="inlineStr">
        <is>
          <t>Fall-2014</t>
        </is>
      </c>
      <c r="I1957" s="108" t="inlineStr">
        <is>
          <t>Faiyaz Group</t>
        </is>
      </c>
      <c r="J1957" s="108" t="inlineStr">
        <is>
          <t>Private Service</t>
        </is>
      </c>
      <c r="K1957" s="108" t="inlineStr">
        <is>
          <t>7/1 Aurongzeb, Road Mohammadpur, Bhaka</t>
        </is>
      </c>
      <c r="L1957" s="108" t="inlineStr">
        <is>
          <t>Vill+p.o-Balded, P.S-Hakiark, Dinajpur</t>
        </is>
      </c>
      <c r="M1957" s="111" t="n">
        <v>1731313919</v>
      </c>
      <c r="N1957" s="90" t="inlineStr">
        <is>
          <t>rahatkhan@diu.edu.bd</t>
        </is>
      </c>
    </row>
    <row customHeight="1" ht="12.75" r="1958" s="161">
      <c r="A1958" s="84" t="n"/>
      <c r="B1958" s="85" t="n">
        <v>1962</v>
      </c>
      <c r="C1958" s="106" t="n"/>
      <c r="D1958" s="98" t="inlineStr">
        <is>
          <t>Mohammad Monjur Morshed</t>
        </is>
      </c>
      <c r="E1958" s="98" t="inlineStr">
        <is>
          <t>113-14-576</t>
        </is>
      </c>
      <c r="F1958" s="49">
        <f>IF((MID(E1958,5,2))="10","ENG",IF((MID(E1958,5,2))="11","BBA",IF((MID(E1958,5,2))="12","MBA(E)",IF((MID(E1958,5,2))="14","MBA",IF((MID(E1958,5,2))="15","CSE",IF((MID(E1958,5,2))="16","CIS",IF((MID(E1958,5,2))="17","MS-MIS",IF((MID(E1958,5,2))="18","B.COM",IF((MID(E1958,5,2))="19","ETE",IF((MID(E1958,5,2))="20","CS",IF((MID(E1958,5,2))="21","MA-ENG(P)",IF((MID(E1958,5,2))="22","MA-ENG(F)",IF((MID(E1958,5,2))="23","TE",IF((MID(E1958,5,2))="24","JMC",IF((MID(E1958,5,2))="25","MS-CSE",IF((MID(E1958,5,2))="26","LLB(H)",IF((MID(E1958,5,2))="27","BRE",IF((MID(E1958,5,2))="28","MSS-JMC",IF((MID(E1958,5,2))="29","PHARMACY",IF((MID(E1958,5,2))="30","ESDM",IF((MID(E1958,5,2))="31","MS-ETE",IF((MID(E1958,5,2))="32","MS-TE",IF((MID(E1958,5,2))="33","EEE",IF((MID(E1958,5,2))="34","NFE",IF((MID(E1958,5,2))="35","SWE",IF((MID(E1958,5,2))="36","LLB(P)",IF((MID(E1958,5,2))="37","LLM(Pre)",IF((MID(E1958,5,2))="38","LLM(F)",IF((MID(E1958,5,2))="39","ICT",IF((MID(E1958,5,2))="40","MTCA",IF((MID(E1958,5,2))="41","MS-PH",IF((MID(E1958,5,2))="42","ARCH",IF((MID(E1958,5,2))="43","THM",IF((MID(E1958,5,2))="44","MS-SWE",IF((MID(E1958,5,2))="45","ENTRE",IF((MID(E1958,5,2))="46","M-PHARM",IF((MID(E1958,5,2))="47","CIVIL-ENG",0)))))))))))))))))))))))))))))))))))))</f>
        <v/>
      </c>
      <c r="G1958" s="90">
        <f>IF((LEFT(E1958,3))="063","Fall-2006",IF((LEFT(E1958,3))="071","Spring-2007",IF((LEFT(E1958,3))="072","Summer-2007",IF((LEFT(E1958,3))="073","Fall-2007",IF((LEFT(E1958,3))="081","Spring-2008",IF((LEFT(E1958,3))="082","Summer-2008",IF((LEFT(E1958,3))="083","Fall-2008",IF((LEFT(E1958,3))="091","Spring-2009",IF((LEFT(E1958,3))="092","Summer-2009",IF((LEFT(E1958,3))="093","Fall-2009",IF((LEFT(E1958,3))="101","Spring-2010",IF((LEFT(E1958,3))="102","Summer-2010",IF((LEFT(E1958,3))="103","Fall-2010",IF((LEFT(E1958,3))="111","Spring-2011",IF((LEFT(E1958,3))="112","Summer-2011",IF((LEFT(E1958,3))="113","Fall-2011",IF((LEFT(E1958,3))="121","Spring-2012",IF((LEFT(E1958,3))="122","Summer-2012",IF((LEFT(E1958,3))="123","Fall-2012",IF((LEFT(E1958,3))="131","Spring-2013",IF((LEFT(E1958,3))="132","Summer-2013",IF((LEFT(E1958,3))="133","Fall-2013",IF((LEFT(E1958,3))="141","Spring-2014",IF((LEFT(E1958,3))="142","Summer-2014",IF((LEFT(E1958,3))="143","Fall-2014",0)))))))))))))))))))))))))</f>
        <v/>
      </c>
      <c r="H1958" s="108" t="inlineStr">
        <is>
          <t>Fall-2014</t>
        </is>
      </c>
      <c r="I1958" s="108" t="inlineStr">
        <is>
          <t>Royal Park Ltd</t>
        </is>
      </c>
      <c r="J1958" s="108" t="inlineStr">
        <is>
          <t>HR Executive</t>
        </is>
      </c>
      <c r="K1958" s="108" t="inlineStr">
        <is>
          <t>Flat-101, Building-23, Japan Garden City Mohammadpur, Dhaka</t>
        </is>
      </c>
      <c r="L1958" s="108" t="inlineStr">
        <is>
          <t>Vill-Banchangor, P.S+P.S-Laxmipur, Dis-Laxmipur</t>
        </is>
      </c>
      <c r="M1958" s="111" t="n">
        <v>1718687949</v>
      </c>
      <c r="N1958" s="108" t="inlineStr">
        <is>
          <t>morshedibd@gmail.com</t>
        </is>
      </c>
    </row>
    <row customHeight="1" ht="12.75" r="1959" s="161">
      <c r="A1959" s="84" t="n"/>
      <c r="B1959" s="85" t="n">
        <v>1963</v>
      </c>
      <c r="C1959" s="106" t="n"/>
      <c r="D1959" s="98" t="inlineStr">
        <is>
          <t>Bikash Kr. Ghose</t>
        </is>
      </c>
      <c r="E1959" s="98" t="inlineStr">
        <is>
          <t>121-33-936</t>
        </is>
      </c>
      <c r="F1959" s="49">
        <f>IF((MID(E1959,5,2))="10","ENG",IF((MID(E1959,5,2))="11","BBA",IF((MID(E1959,5,2))="12","MBA(E)",IF((MID(E1959,5,2))="14","MBA",IF((MID(E1959,5,2))="15","CSE",IF((MID(E1959,5,2))="16","CIS",IF((MID(E1959,5,2))="17","MS-MIS",IF((MID(E1959,5,2))="18","B.COM",IF((MID(E1959,5,2))="19","ETE",IF((MID(E1959,5,2))="20","CS",IF((MID(E1959,5,2))="21","MA-ENG(P)",IF((MID(E1959,5,2))="22","MA-ENG(F)",IF((MID(E1959,5,2))="23","TE",IF((MID(E1959,5,2))="24","JMC",IF((MID(E1959,5,2))="25","MS-CSE",IF((MID(E1959,5,2))="26","LLB(H)",IF((MID(E1959,5,2))="27","BRE",IF((MID(E1959,5,2))="28","MSS-JMC",IF((MID(E1959,5,2))="29","PHARMACY",IF((MID(E1959,5,2))="30","ESDM",IF((MID(E1959,5,2))="31","MS-ETE",IF((MID(E1959,5,2))="32","MS-TE",IF((MID(E1959,5,2))="33","EEE",IF((MID(E1959,5,2))="34","NFE",IF((MID(E1959,5,2))="35","SWE",IF((MID(E1959,5,2))="36","LLB(P)",IF((MID(E1959,5,2))="37","LLM(Pre)",IF((MID(E1959,5,2))="38","LLM(F)",IF((MID(E1959,5,2))="39","ICT",IF((MID(E1959,5,2))="40","MTCA",IF((MID(E1959,5,2))="41","MS-PH",IF((MID(E1959,5,2))="42","ARCH",IF((MID(E1959,5,2))="43","THM",IF((MID(E1959,5,2))="44","MS-SWE",IF((MID(E1959,5,2))="45","ENTRE",IF((MID(E1959,5,2))="46","M-PHARM",IF((MID(E1959,5,2))="47","CIVIL-ENG",0)))))))))))))))))))))))))))))))))))))</f>
        <v/>
      </c>
      <c r="G1959" s="90">
        <f>IF((LEFT(E1959,3))="063","Fall-2006",IF((LEFT(E1959,3))="071","Spring-2007",IF((LEFT(E1959,3))="072","Summer-2007",IF((LEFT(E1959,3))="073","Fall-2007",IF((LEFT(E1959,3))="081","Spring-2008",IF((LEFT(E1959,3))="082","Summer-2008",IF((LEFT(E1959,3))="083","Fall-2008",IF((LEFT(E1959,3))="091","Spring-2009",IF((LEFT(E1959,3))="092","Summer-2009",IF((LEFT(E1959,3))="093","Fall-2009",IF((LEFT(E1959,3))="101","Spring-2010",IF((LEFT(E1959,3))="102","Summer-2010",IF((LEFT(E1959,3))="103","Fall-2010",IF((LEFT(E1959,3))="111","Spring-2011",IF((LEFT(E1959,3))="112","Summer-2011",IF((LEFT(E1959,3))="113","Fall-2011",IF((LEFT(E1959,3))="121","Spring-2012",IF((LEFT(E1959,3))="122","Summer-2012",IF((LEFT(E1959,3))="123","Fall-2012",IF((LEFT(E1959,3))="131","Spring-2013",IF((LEFT(E1959,3))="132","Summer-2013",IF((LEFT(E1959,3))="133","Fall-2013",IF((LEFT(E1959,3))="141","Spring-2014",IF((LEFT(E1959,3))="142","Summer-2014",IF((LEFT(E1959,3))="143","Fall-2014",0)))))))))))))))))))))))))</f>
        <v/>
      </c>
      <c r="H1959" s="108" t="inlineStr">
        <is>
          <t>Fall-2014</t>
        </is>
      </c>
      <c r="I1959" s="108" t="inlineStr">
        <is>
          <t>-</t>
        </is>
      </c>
      <c r="J1959" s="108" t="inlineStr">
        <is>
          <t>-</t>
        </is>
      </c>
      <c r="K1959" s="108" t="inlineStr">
        <is>
          <t>Vill-Bedrashin, P.O-Gohailbari, P.S-Mirzapur, Dis-Tangail</t>
        </is>
      </c>
      <c r="L1959" s="108" t="inlineStr">
        <is>
          <t>Vill-Bedrashin, P.O-Gohailbari, P.S-Mirzapur, Dis-Tangail</t>
        </is>
      </c>
      <c r="M1959" s="111" t="n">
        <v>1922499728</v>
      </c>
      <c r="N1959" s="108" t="inlineStr">
        <is>
          <t>bikash9366@gmail.com</t>
        </is>
      </c>
    </row>
    <row customHeight="1" ht="12.75" r="1960" s="161">
      <c r="A1960" s="84" t="n"/>
      <c r="B1960" s="85" t="n">
        <v>1964</v>
      </c>
      <c r="C1960" s="106" t="n"/>
      <c r="D1960" s="98" t="inlineStr">
        <is>
          <t xml:space="preserve">Tamanna Noor Luna.  </t>
        </is>
      </c>
      <c r="E1960" s="98" t="inlineStr">
        <is>
          <t>113-25-232</t>
        </is>
      </c>
      <c r="F1960" s="49">
        <f>IF((MID(E1960,5,2))="10","ENG",IF((MID(E1960,5,2))="11","BBA",IF((MID(E1960,5,2))="12","MBA(E)",IF((MID(E1960,5,2))="14","MBA",IF((MID(E1960,5,2))="15","CSE",IF((MID(E1960,5,2))="16","CIS",IF((MID(E1960,5,2))="17","MS-MIS",IF((MID(E1960,5,2))="18","B.COM",IF((MID(E1960,5,2))="19","ETE",IF((MID(E1960,5,2))="20","CS",IF((MID(E1960,5,2))="21","MA-ENG(P)",IF((MID(E1960,5,2))="22","MA-ENG(F)",IF((MID(E1960,5,2))="23","TE",IF((MID(E1960,5,2))="24","JMC",IF((MID(E1960,5,2))="25","MS-CSE",IF((MID(E1960,5,2))="26","LLB(H)",IF((MID(E1960,5,2))="27","BRE",IF((MID(E1960,5,2))="28","MSS-JMC",IF((MID(E1960,5,2))="29","PHARMACY",IF((MID(E1960,5,2))="30","ESDM",IF((MID(E1960,5,2))="31","MS-ETE",IF((MID(E1960,5,2))="32","MS-TE",IF((MID(E1960,5,2))="33","EEE",IF((MID(E1960,5,2))="34","NFE",IF((MID(E1960,5,2))="35","SWE",IF((MID(E1960,5,2))="36","LLB(P)",IF((MID(E1960,5,2))="37","LLM(Pre)",IF((MID(E1960,5,2))="38","LLM(F)",IF((MID(E1960,5,2))="39","ICT",IF((MID(E1960,5,2))="40","MTCA",IF((MID(E1960,5,2))="41","MS-PH",IF((MID(E1960,5,2))="42","ARCH",IF((MID(E1960,5,2))="43","THM",IF((MID(E1960,5,2))="44","MS-SWE",IF((MID(E1960,5,2))="45","ENTRE",IF((MID(E1960,5,2))="46","M-PHARM",IF((MID(E1960,5,2))="47","CIVIL-ENG",0)))))))))))))))))))))))))))))))))))))</f>
        <v/>
      </c>
      <c r="G1960" s="90">
        <f>IF((LEFT(E1960,3))="063","Fall-2006",IF((LEFT(E1960,3))="071","Spring-2007",IF((LEFT(E1960,3))="072","Summer-2007",IF((LEFT(E1960,3))="073","Fall-2007",IF((LEFT(E1960,3))="081","Spring-2008",IF((LEFT(E1960,3))="082","Summer-2008",IF((LEFT(E1960,3))="083","Fall-2008",IF((LEFT(E1960,3))="091","Spring-2009",IF((LEFT(E1960,3))="092","Summer-2009",IF((LEFT(E1960,3))="093","Fall-2009",IF((LEFT(E1960,3))="101","Spring-2010",IF((LEFT(E1960,3))="102","Summer-2010",IF((LEFT(E1960,3))="103","Fall-2010",IF((LEFT(E1960,3))="111","Spring-2011",IF((LEFT(E1960,3))="112","Summer-2011",IF((LEFT(E1960,3))="113","Fall-2011",IF((LEFT(E1960,3))="121","Spring-2012",IF((LEFT(E1960,3))="122","Summer-2012",IF((LEFT(E1960,3))="123","Fall-2012",IF((LEFT(E1960,3))="131","Spring-2013",IF((LEFT(E1960,3))="132","Summer-2013",IF((LEFT(E1960,3))="133","Fall-2013",IF((LEFT(E1960,3))="141","Spring-2014",IF((LEFT(E1960,3))="142","Summer-2014",IF((LEFT(E1960,3))="143","Fall-2014",0)))))))))))))))))))))))))</f>
        <v/>
      </c>
      <c r="H1960" s="108" t="inlineStr">
        <is>
          <t>Summer-2015</t>
        </is>
      </c>
      <c r="I1960" s="108" t="inlineStr">
        <is>
          <t>Babylon Group</t>
        </is>
      </c>
      <c r="J1960" s="108" t="inlineStr">
        <is>
          <t>Software Engineer</t>
        </is>
      </c>
      <c r="K1960" s="108" t="inlineStr">
        <is>
          <t>H#31, H#3, Nandipara, dhaka-1217</t>
        </is>
      </c>
      <c r="L1960" s="108" t="inlineStr">
        <is>
          <t>H#31, H#3, Nandipara, dhaka-1217</t>
        </is>
      </c>
      <c r="M1960" s="111" t="n">
        <v>1713479171</v>
      </c>
      <c r="N1960" s="108" t="inlineStr">
        <is>
          <t>noor4tamanna@gmail.com</t>
        </is>
      </c>
    </row>
    <row customHeight="1" ht="12.75" r="1961" s="161">
      <c r="A1961" s="84" t="n"/>
      <c r="B1961" s="85" t="n">
        <v>1965</v>
      </c>
      <c r="C1961" s="106" t="n"/>
      <c r="D1961" s="98" t="inlineStr">
        <is>
          <t>S.M. Ashiqur Rahman</t>
        </is>
      </c>
      <c r="E1961" s="98" t="inlineStr">
        <is>
          <t>141-14-1345</t>
        </is>
      </c>
      <c r="F1961" s="49">
        <f>IF((MID(E1961,5,2))="10","ENG",IF((MID(E1961,5,2))="11","BBA",IF((MID(E1961,5,2))="12","MBA(E)",IF((MID(E1961,5,2))="14","MBA",IF((MID(E1961,5,2))="15","CSE",IF((MID(E1961,5,2))="16","CIS",IF((MID(E1961,5,2))="17","MS-MIS",IF((MID(E1961,5,2))="18","B.COM",IF((MID(E1961,5,2))="19","ETE",IF((MID(E1961,5,2))="20","CS",IF((MID(E1961,5,2))="21","MA-ENG(P)",IF((MID(E1961,5,2))="22","MA-ENG(F)",IF((MID(E1961,5,2))="23","TE",IF((MID(E1961,5,2))="24","JMC",IF((MID(E1961,5,2))="25","MS-CSE",IF((MID(E1961,5,2))="26","LLB(H)",IF((MID(E1961,5,2))="27","BRE",IF((MID(E1961,5,2))="28","MSS-JMC",IF((MID(E1961,5,2))="29","PHARMACY",IF((MID(E1961,5,2))="30","ESDM",IF((MID(E1961,5,2))="31","MS-ETE",IF((MID(E1961,5,2))="32","MS-TE",IF((MID(E1961,5,2))="33","EEE",IF((MID(E1961,5,2))="34","NFE",IF((MID(E1961,5,2))="35","SWE",IF((MID(E1961,5,2))="36","LLB(P)",IF((MID(E1961,5,2))="37","LLM(Pre)",IF((MID(E1961,5,2))="38","LLM(F)",IF((MID(E1961,5,2))="39","ICT",IF((MID(E1961,5,2))="40","MTCA",IF((MID(E1961,5,2))="41","MS-PH",IF((MID(E1961,5,2))="42","ARCH",IF((MID(E1961,5,2))="43","THM",IF((MID(E1961,5,2))="44","MS-SWE",IF((MID(E1961,5,2))="45","ENTRE",IF((MID(E1961,5,2))="46","M-PHARM",IF((MID(E1961,5,2))="47","CIVIL-ENG",0)))))))))))))))))))))))))))))))))))))</f>
        <v/>
      </c>
      <c r="G1961" s="90">
        <f>IF((LEFT(E1961,3))="063","Fall-2006",IF((LEFT(E1961,3))="071","Spring-2007",IF((LEFT(E1961,3))="072","Summer-2007",IF((LEFT(E1961,3))="073","Fall-2007",IF((LEFT(E1961,3))="081","Spring-2008",IF((LEFT(E1961,3))="082","Summer-2008",IF((LEFT(E1961,3))="083","Fall-2008",IF((LEFT(E1961,3))="091","Spring-2009",IF((LEFT(E1961,3))="092","Summer-2009",IF((LEFT(E1961,3))="093","Fall-2009",IF((LEFT(E1961,3))="101","Spring-2010",IF((LEFT(E1961,3))="102","Summer-2010",IF((LEFT(E1961,3))="103","Fall-2010",IF((LEFT(E1961,3))="111","Spring-2011",IF((LEFT(E1961,3))="112","Summer-2011",IF((LEFT(E1961,3))="113","Fall-2011",IF((LEFT(E1961,3))="121","Spring-2012",IF((LEFT(E1961,3))="122","Summer-2012",IF((LEFT(E1961,3))="123","Fall-2012",IF((LEFT(E1961,3))="131","Spring-2013",IF((LEFT(E1961,3))="132","Summer-2013",IF((LEFT(E1961,3))="133","Fall-2013",IF((LEFT(E1961,3))="141","Spring-2014",IF((LEFT(E1961,3))="142","Summer-2014",IF((LEFT(E1961,3))="143","Fall-2014",0)))))))))))))))))))))))))</f>
        <v/>
      </c>
      <c r="H1961" s="108" t="inlineStr">
        <is>
          <t>-</t>
        </is>
      </c>
      <c r="I1961" s="108" t="inlineStr">
        <is>
          <t>prime bank ltd</t>
        </is>
      </c>
      <c r="J1961" s="108" t="inlineStr">
        <is>
          <t>Officer</t>
        </is>
      </c>
      <c r="K1961" s="108" t="inlineStr">
        <is>
          <t>H#16, Lean-1, Block-B, Section-6, Mirpur, Dhaka-1216</t>
        </is>
      </c>
      <c r="L1961" s="108" t="inlineStr">
        <is>
          <t>Vill-Boalmari Bazar, Post-Boalmari Thana-Boalmari, Dis-Faridpur</t>
        </is>
      </c>
      <c r="M1961" s="111" t="n">
        <v>1715696433</v>
      </c>
      <c r="N1961" s="33" t="inlineStr">
        <is>
          <t>ashiq1345@diu.edu.bd</t>
        </is>
      </c>
    </row>
    <row customHeight="1" ht="12.75" r="1962" s="161">
      <c r="A1962" s="84" t="n"/>
      <c r="B1962" s="85" t="n">
        <v>1966</v>
      </c>
      <c r="C1962" s="106" t="n"/>
      <c r="D1962" s="98" t="inlineStr">
        <is>
          <t>Ahsanul Kabir</t>
        </is>
      </c>
      <c r="E1962" s="98" t="inlineStr">
        <is>
          <t>103-23-2170</t>
        </is>
      </c>
      <c r="F1962" s="49">
        <f>IF((MID(E1962,5,2))="10","ENG",IF((MID(E1962,5,2))="11","BBA",IF((MID(E1962,5,2))="12","MBA(E)",IF((MID(E1962,5,2))="14","MBA",IF((MID(E1962,5,2))="15","CSE",IF((MID(E1962,5,2))="16","CIS",IF((MID(E1962,5,2))="17","MS-MIS",IF((MID(E1962,5,2))="18","B.COM",IF((MID(E1962,5,2))="19","ETE",IF((MID(E1962,5,2))="20","CS",IF((MID(E1962,5,2))="21","MA-ENG(P)",IF((MID(E1962,5,2))="22","MA-ENG(F)",IF((MID(E1962,5,2))="23","TE",IF((MID(E1962,5,2))="24","JMC",IF((MID(E1962,5,2))="25","MS-CSE",IF((MID(E1962,5,2))="26","LLB(H)",IF((MID(E1962,5,2))="27","BRE",IF((MID(E1962,5,2))="28","MSS-JMC",IF((MID(E1962,5,2))="29","PHARMACY",IF((MID(E1962,5,2))="30","ESDM",IF((MID(E1962,5,2))="31","MS-ETE",IF((MID(E1962,5,2))="32","MS-TE",IF((MID(E1962,5,2))="33","EEE",IF((MID(E1962,5,2))="34","NFE",IF((MID(E1962,5,2))="35","SWE",IF((MID(E1962,5,2))="36","LLB(P)",IF((MID(E1962,5,2))="37","LLM(Pre)",IF((MID(E1962,5,2))="38","LLM(F)",IF((MID(E1962,5,2))="39","ICT",IF((MID(E1962,5,2))="40","MTCA",IF((MID(E1962,5,2))="41","MS-PH",IF((MID(E1962,5,2))="42","ARCH",IF((MID(E1962,5,2))="43","THM",IF((MID(E1962,5,2))="44","MS-SWE",IF((MID(E1962,5,2))="45","ENTRE",IF((MID(E1962,5,2))="46","M-PHARM",IF((MID(E1962,5,2))="47","CIVIL-ENG",0)))))))))))))))))))))))))))))))))))))</f>
        <v/>
      </c>
      <c r="G1962" s="90">
        <f>IF((LEFT(E1962,3))="063","Fall-2006",IF((LEFT(E1962,3))="071","Spring-2007",IF((LEFT(E1962,3))="072","Summer-2007",IF((LEFT(E1962,3))="073","Fall-2007",IF((LEFT(E1962,3))="081","Spring-2008",IF((LEFT(E1962,3))="082","Summer-2008",IF((LEFT(E1962,3))="083","Fall-2008",IF((LEFT(E1962,3))="091","Spring-2009",IF((LEFT(E1962,3))="092","Summer-2009",IF((LEFT(E1962,3))="093","Fall-2009",IF((LEFT(E1962,3))="101","Spring-2010",IF((LEFT(E1962,3))="102","Summer-2010",IF((LEFT(E1962,3))="103","Fall-2010",IF((LEFT(E1962,3))="111","Spring-2011",IF((LEFT(E1962,3))="112","Summer-2011",IF((LEFT(E1962,3))="113","Fall-2011",IF((LEFT(E1962,3))="121","Spring-2012",IF((LEFT(E1962,3))="122","Summer-2012",IF((LEFT(E1962,3))="123","Fall-2012",IF((LEFT(E1962,3))="131","Spring-2013",IF((LEFT(E1962,3))="132","Summer-2013",IF((LEFT(E1962,3))="133","Fall-2013",IF((LEFT(E1962,3))="141","Spring-2014",IF((LEFT(E1962,3))="142","Summer-2014",IF((LEFT(E1962,3))="143","Fall-2014",0)))))))))))))))))))))))))</f>
        <v/>
      </c>
      <c r="H1962" s="108" t="inlineStr">
        <is>
          <t>Spring-2015</t>
        </is>
      </c>
      <c r="I1962" s="108" t="inlineStr">
        <is>
          <t>-</t>
        </is>
      </c>
      <c r="J1962" s="108" t="inlineStr">
        <is>
          <t>-</t>
        </is>
      </c>
      <c r="K1962" s="108" t="inlineStr">
        <is>
          <t>Vill-Apour Khata, Post-Pandul, P.S-Ulipur, Dis-Kurigram</t>
        </is>
      </c>
      <c r="L1962" s="108" t="inlineStr">
        <is>
          <t>Vill-Apour Khata, Post-Pandul, P.S-Ulipur, Dis-Kurigram</t>
        </is>
      </c>
      <c r="M1962" s="111" t="n">
        <v>1724585092</v>
      </c>
      <c r="N1962" s="108" t="inlineStr">
        <is>
          <t>ahsanulkabir72@gmail.com</t>
        </is>
      </c>
    </row>
    <row customHeight="1" ht="12.75" r="1963" s="161">
      <c r="A1963" s="84" t="n"/>
      <c r="B1963" s="85" t="n">
        <v>1967</v>
      </c>
      <c r="C1963" s="106" t="n"/>
      <c r="D1963" s="98" t="inlineStr">
        <is>
          <t>Mauhida Akter</t>
        </is>
      </c>
      <c r="E1963" s="98" t="inlineStr">
        <is>
          <t>092-11-953</t>
        </is>
      </c>
      <c r="F1963" s="49">
        <f>IF((MID(E1963,5,2))="10","ENG",IF((MID(E1963,5,2))="11","BBA",IF((MID(E1963,5,2))="12","MBA(E)",IF((MID(E1963,5,2))="14","MBA",IF((MID(E1963,5,2))="15","CSE",IF((MID(E1963,5,2))="16","CIS",IF((MID(E1963,5,2))="17","MS-MIS",IF((MID(E1963,5,2))="18","B.COM",IF((MID(E1963,5,2))="19","ETE",IF((MID(E1963,5,2))="20","CS",IF((MID(E1963,5,2))="21","MA-ENG(P)",IF((MID(E1963,5,2))="22","MA-ENG(F)",IF((MID(E1963,5,2))="23","TE",IF((MID(E1963,5,2))="24","JMC",IF((MID(E1963,5,2))="25","MS-CSE",IF((MID(E1963,5,2))="26","LLB(H)",IF((MID(E1963,5,2))="27","BRE",IF((MID(E1963,5,2))="28","MSS-JMC",IF((MID(E1963,5,2))="29","PHARMACY",IF((MID(E1963,5,2))="30","ESDM",IF((MID(E1963,5,2))="31","MS-ETE",IF((MID(E1963,5,2))="32","MS-TE",IF((MID(E1963,5,2))="33","EEE",IF((MID(E1963,5,2))="34","NFE",IF((MID(E1963,5,2))="35","SWE",IF((MID(E1963,5,2))="36","LLB(P)",IF((MID(E1963,5,2))="37","LLM(Pre)",IF((MID(E1963,5,2))="38","LLM(F)",IF((MID(E1963,5,2))="39","ICT",IF((MID(E1963,5,2))="40","MTCA",IF((MID(E1963,5,2))="41","MS-PH",IF((MID(E1963,5,2))="42","ARCH",IF((MID(E1963,5,2))="43","THM",IF((MID(E1963,5,2))="44","MS-SWE",IF((MID(E1963,5,2))="45","ENTRE",IF((MID(E1963,5,2))="46","M-PHARM",IF((MID(E1963,5,2))="47","CIVIL-ENG",0)))))))))))))))))))))))))))))))))))))</f>
        <v/>
      </c>
      <c r="G1963" s="90">
        <f>IF((LEFT(E1963,3))="063","Fall-2006",IF((LEFT(E1963,3))="071","Spring-2007",IF((LEFT(E1963,3))="072","Summer-2007",IF((LEFT(E1963,3))="073","Fall-2007",IF((LEFT(E1963,3))="081","Spring-2008",IF((LEFT(E1963,3))="082","Summer-2008",IF((LEFT(E1963,3))="083","Fall-2008",IF((LEFT(E1963,3))="091","Spring-2009",IF((LEFT(E1963,3))="092","Summer-2009",IF((LEFT(E1963,3))="093","Fall-2009",IF((LEFT(E1963,3))="101","Spring-2010",IF((LEFT(E1963,3))="102","Summer-2010",IF((LEFT(E1963,3))="103","Fall-2010",IF((LEFT(E1963,3))="111","Spring-2011",IF((LEFT(E1963,3))="112","Summer-2011",IF((LEFT(E1963,3))="113","Fall-2011",IF((LEFT(E1963,3))="121","Spring-2012",IF((LEFT(E1963,3))="122","Summer-2012",IF((LEFT(E1963,3))="123","Fall-2012",IF((LEFT(E1963,3))="131","Spring-2013",IF((LEFT(E1963,3))="132","Summer-2013",IF((LEFT(E1963,3))="133","Fall-2013",IF((LEFT(E1963,3))="141","Spring-2014",IF((LEFT(E1963,3))="142","Summer-2014",IF((LEFT(E1963,3))="143","Fall-2014",0)))))))))))))))))))))))))</f>
        <v/>
      </c>
      <c r="H1963" s="108" t="inlineStr">
        <is>
          <t>-</t>
        </is>
      </c>
      <c r="I1963" s="108" t="inlineStr">
        <is>
          <t>-</t>
        </is>
      </c>
      <c r="J1963" s="108" t="inlineStr">
        <is>
          <t>-</t>
        </is>
      </c>
      <c r="K1963" s="108" t="inlineStr">
        <is>
          <t>164 Midle Basaboo Shabojbagh, Dhaka</t>
        </is>
      </c>
      <c r="L1963" s="108" t="inlineStr">
        <is>
          <t>37 Bagichaparadaga jatrabari, Dhaka</t>
        </is>
      </c>
      <c r="M1963" s="111" t="n">
        <v>1621910350</v>
      </c>
      <c r="N1963" s="108" t="inlineStr">
        <is>
          <t>mauhidaislam@yahoo.com</t>
        </is>
      </c>
    </row>
    <row customHeight="1" ht="12.75" r="1964" s="161">
      <c r="A1964" s="84" t="n"/>
      <c r="B1964" s="85" t="n">
        <v>1968</v>
      </c>
      <c r="C1964" s="106" t="n"/>
      <c r="D1964" s="98" t="inlineStr">
        <is>
          <t>Md. Shah Ali Raza</t>
        </is>
      </c>
      <c r="E1964" s="98" t="inlineStr">
        <is>
          <t>141-14-1349</t>
        </is>
      </c>
      <c r="F1964" s="49">
        <f>IF((MID(E1964,5,2))="10","ENG",IF((MID(E1964,5,2))="11","BBA",IF((MID(E1964,5,2))="12","MBA(E)",IF((MID(E1964,5,2))="14","MBA",IF((MID(E1964,5,2))="15","CSE",IF((MID(E1964,5,2))="16","CIS",IF((MID(E1964,5,2))="17","MS-MIS",IF((MID(E1964,5,2))="18","B.COM",IF((MID(E1964,5,2))="19","ETE",IF((MID(E1964,5,2))="20","CS",IF((MID(E1964,5,2))="21","MA-ENG(P)",IF((MID(E1964,5,2))="22","MA-ENG(F)",IF((MID(E1964,5,2))="23","TE",IF((MID(E1964,5,2))="24","JMC",IF((MID(E1964,5,2))="25","MS-CSE",IF((MID(E1964,5,2))="26","LLB(H)",IF((MID(E1964,5,2))="27","BRE",IF((MID(E1964,5,2))="28","MSS-JMC",IF((MID(E1964,5,2))="29","PHARMACY",IF((MID(E1964,5,2))="30","ESDM",IF((MID(E1964,5,2))="31","MS-ETE",IF((MID(E1964,5,2))="32","MS-TE",IF((MID(E1964,5,2))="33","EEE",IF((MID(E1964,5,2))="34","NFE",IF((MID(E1964,5,2))="35","SWE",IF((MID(E1964,5,2))="36","LLB(P)",IF((MID(E1964,5,2))="37","LLM(Pre)",IF((MID(E1964,5,2))="38","LLM(F)",IF((MID(E1964,5,2))="39","ICT",IF((MID(E1964,5,2))="40","MTCA",IF((MID(E1964,5,2))="41","MS-PH",IF((MID(E1964,5,2))="42","ARCH",IF((MID(E1964,5,2))="43","THM",IF((MID(E1964,5,2))="44","MS-SWE",IF((MID(E1964,5,2))="45","ENTRE",IF((MID(E1964,5,2))="46","M-PHARM",IF((MID(E1964,5,2))="47","CIVIL-ENG",0)))))))))))))))))))))))))))))))))))))</f>
        <v/>
      </c>
      <c r="G1964" s="90">
        <f>IF((LEFT(E1964,3))="063","Fall-2006",IF((LEFT(E1964,3))="071","Spring-2007",IF((LEFT(E1964,3))="072","Summer-2007",IF((LEFT(E1964,3))="073","Fall-2007",IF((LEFT(E1964,3))="081","Spring-2008",IF((LEFT(E1964,3))="082","Summer-2008",IF((LEFT(E1964,3))="083","Fall-2008",IF((LEFT(E1964,3))="091","Spring-2009",IF((LEFT(E1964,3))="092","Summer-2009",IF((LEFT(E1964,3))="093","Fall-2009",IF((LEFT(E1964,3))="101","Spring-2010",IF((LEFT(E1964,3))="102","Summer-2010",IF((LEFT(E1964,3))="103","Fall-2010",IF((LEFT(E1964,3))="111","Spring-2011",IF((LEFT(E1964,3))="112","Summer-2011",IF((LEFT(E1964,3))="113","Fall-2011",IF((LEFT(E1964,3))="121","Spring-2012",IF((LEFT(E1964,3))="122","Summer-2012",IF((LEFT(E1964,3))="123","Fall-2012",IF((LEFT(E1964,3))="131","Spring-2013",IF((LEFT(E1964,3))="132","Summer-2013",IF((LEFT(E1964,3))="133","Fall-2013",IF((LEFT(E1964,3))="141","Spring-2014",IF((LEFT(E1964,3))="142","Summer-2014",IF((LEFT(E1964,3))="143","Fall-2014",0)))))))))))))))))))))))))</f>
        <v/>
      </c>
      <c r="H1964" s="108" t="inlineStr">
        <is>
          <t>Fall-2015</t>
        </is>
      </c>
      <c r="I1964" s="108" t="inlineStr">
        <is>
          <t>-</t>
        </is>
      </c>
      <c r="J1964" s="108" t="inlineStr">
        <is>
          <t>-</t>
        </is>
      </c>
      <c r="K1964" s="108" t="inlineStr">
        <is>
          <t>Raza Bazar Nir, Dewgaon, Rajashon, Savar, Dhaka</t>
        </is>
      </c>
      <c r="L1964" s="108" t="inlineStr">
        <is>
          <t>Raza Bazar Nir, Dewgaon, Rajashon, Savar, Dhaka</t>
        </is>
      </c>
      <c r="M1964" s="111" t="n">
        <v>1722130610</v>
      </c>
      <c r="N1964" s="90" t="inlineStr">
        <is>
          <t>raza1349@diu.edu.bd</t>
        </is>
      </c>
    </row>
    <row customHeight="1" ht="12.75" r="1965" s="161">
      <c r="A1965" s="84" t="n"/>
      <c r="B1965" s="85" t="n">
        <v>1969</v>
      </c>
      <c r="C1965" s="106" t="n"/>
      <c r="D1965" s="98" t="inlineStr">
        <is>
          <t>Tahmina Akther Sumi</t>
        </is>
      </c>
      <c r="E1965" s="98" t="inlineStr">
        <is>
          <t>103-26-135</t>
        </is>
      </c>
      <c r="F1965" s="49">
        <f>IF((MID(E1965,5,2))="10","ENG",IF((MID(E1965,5,2))="11","BBA",IF((MID(E1965,5,2))="12","MBA(E)",IF((MID(E1965,5,2))="14","MBA",IF((MID(E1965,5,2))="15","CSE",IF((MID(E1965,5,2))="16","CIS",IF((MID(E1965,5,2))="17","MS-MIS",IF((MID(E1965,5,2))="18","B.COM",IF((MID(E1965,5,2))="19","ETE",IF((MID(E1965,5,2))="20","CS",IF((MID(E1965,5,2))="21","MA-ENG(P)",IF((MID(E1965,5,2))="22","MA-ENG(F)",IF((MID(E1965,5,2))="23","TE",IF((MID(E1965,5,2))="24","JMC",IF((MID(E1965,5,2))="25","MS-CSE",IF((MID(E1965,5,2))="26","LLB(H)",IF((MID(E1965,5,2))="27","BRE",IF((MID(E1965,5,2))="28","MSS-JMC",IF((MID(E1965,5,2))="29","PHARMACY",IF((MID(E1965,5,2))="30","ESDM",IF((MID(E1965,5,2))="31","MS-ETE",IF((MID(E1965,5,2))="32","MS-TE",IF((MID(E1965,5,2))="33","EEE",IF((MID(E1965,5,2))="34","NFE",IF((MID(E1965,5,2))="35","SWE",IF((MID(E1965,5,2))="36","LLB(P)",IF((MID(E1965,5,2))="37","LLM(Pre)",IF((MID(E1965,5,2))="38","LLM(F)",IF((MID(E1965,5,2))="39","ICT",IF((MID(E1965,5,2))="40","MTCA",IF((MID(E1965,5,2))="41","MS-PH",IF((MID(E1965,5,2))="42","ARCH",IF((MID(E1965,5,2))="43","THM",IF((MID(E1965,5,2))="44","MS-SWE",IF((MID(E1965,5,2))="45","ENTRE",IF((MID(E1965,5,2))="46","M-PHARM",IF((MID(E1965,5,2))="47","CIVIL-ENG",0)))))))))))))))))))))))))))))))))))))</f>
        <v/>
      </c>
      <c r="G1965" s="90">
        <f>IF((LEFT(E1965,3))="063","Fall-2006",IF((LEFT(E1965,3))="071","Spring-2007",IF((LEFT(E1965,3))="072","Summer-2007",IF((LEFT(E1965,3))="073","Fall-2007",IF((LEFT(E1965,3))="081","Spring-2008",IF((LEFT(E1965,3))="082","Summer-2008",IF((LEFT(E1965,3))="083","Fall-2008",IF((LEFT(E1965,3))="091","Spring-2009",IF((LEFT(E1965,3))="092","Summer-2009",IF((LEFT(E1965,3))="093","Fall-2009",IF((LEFT(E1965,3))="101","Spring-2010",IF((LEFT(E1965,3))="102","Summer-2010",IF((LEFT(E1965,3))="103","Fall-2010",IF((LEFT(E1965,3))="111","Spring-2011",IF((LEFT(E1965,3))="112","Summer-2011",IF((LEFT(E1965,3))="113","Fall-2011",IF((LEFT(E1965,3))="121","Spring-2012",IF((LEFT(E1965,3))="122","Summer-2012",IF((LEFT(E1965,3))="123","Fall-2012",IF((LEFT(E1965,3))="131","Spring-2013",IF((LEFT(E1965,3))="132","Summer-2013",IF((LEFT(E1965,3))="133","Fall-2013",IF((LEFT(E1965,3))="141","Spring-2014",IF((LEFT(E1965,3))="142","Summer-2014",IF((LEFT(E1965,3))="143","Fall-2014",0)))))))))))))))))))))))))</f>
        <v/>
      </c>
      <c r="H1965" s="108" t="inlineStr">
        <is>
          <t>Summer-2014</t>
        </is>
      </c>
      <c r="I1965" s="108" t="inlineStr">
        <is>
          <t>-</t>
        </is>
      </c>
      <c r="J1965" s="108" t="inlineStr">
        <is>
          <t>-</t>
        </is>
      </c>
      <c r="K1965" s="108" t="inlineStr">
        <is>
          <t>69, east, Mollartek, Deshkinhan, Askana Uttara Dhaka-1230</t>
        </is>
      </c>
      <c r="L1965" s="108" t="inlineStr">
        <is>
          <t>vill-Jonaramchandropur, Kadue, Sujanagar</t>
        </is>
      </c>
      <c r="M1965" s="111" t="n">
        <v>1677465880</v>
      </c>
      <c r="N1965" s="108" t="inlineStr">
        <is>
          <t>sumitahmin@gmail.com</t>
        </is>
      </c>
    </row>
    <row customHeight="1" ht="12.75" r="1966" s="161">
      <c r="A1966" s="84" t="n"/>
      <c r="B1966" s="85" t="n">
        <v>1970</v>
      </c>
      <c r="C1966" s="106" t="n"/>
      <c r="D1966" s="98" t="inlineStr">
        <is>
          <t xml:space="preserve">Hasan Shariar  </t>
        </is>
      </c>
      <c r="E1966" s="98" t="inlineStr">
        <is>
          <t>113-34-191</t>
        </is>
      </c>
      <c r="F1966" s="49">
        <f>IF((MID(E1966,5,2))="10","ENG",IF((MID(E1966,5,2))="11","BBA",IF((MID(E1966,5,2))="12","MBA(E)",IF((MID(E1966,5,2))="14","MBA",IF((MID(E1966,5,2))="15","CSE",IF((MID(E1966,5,2))="16","CIS",IF((MID(E1966,5,2))="17","MS-MIS",IF((MID(E1966,5,2))="18","B.COM",IF((MID(E1966,5,2))="19","ETE",IF((MID(E1966,5,2))="20","CS",IF((MID(E1966,5,2))="21","MA-ENG(P)",IF((MID(E1966,5,2))="22","MA-ENG(F)",IF((MID(E1966,5,2))="23","TE",IF((MID(E1966,5,2))="24","JMC",IF((MID(E1966,5,2))="25","MS-CSE",IF((MID(E1966,5,2))="26","LLB(H)",IF((MID(E1966,5,2))="27","BRE",IF((MID(E1966,5,2))="28","MSS-JMC",IF((MID(E1966,5,2))="29","PHARMACY",IF((MID(E1966,5,2))="30","ESDM",IF((MID(E1966,5,2))="31","MS-ETE",IF((MID(E1966,5,2))="32","MS-TE",IF((MID(E1966,5,2))="33","EEE",IF((MID(E1966,5,2))="34","NFE",IF((MID(E1966,5,2))="35","SWE",IF((MID(E1966,5,2))="36","LLB(P)",IF((MID(E1966,5,2))="37","LLM(Pre)",IF((MID(E1966,5,2))="38","LLM(F)",IF((MID(E1966,5,2))="39","ICT",IF((MID(E1966,5,2))="40","MTCA",IF((MID(E1966,5,2))="41","MS-PH",IF((MID(E1966,5,2))="42","ARCH",IF((MID(E1966,5,2))="43","THM",IF((MID(E1966,5,2))="44","MS-SWE",IF((MID(E1966,5,2))="45","ENTRE",IF((MID(E1966,5,2))="46","M-PHARM",IF((MID(E1966,5,2))="47","CIVIL-ENG",0)))))))))))))))))))))))))))))))))))))</f>
        <v/>
      </c>
      <c r="G1966" s="90">
        <f>IF((LEFT(E1966,3))="063","Fall-2006",IF((LEFT(E1966,3))="071","Spring-2007",IF((LEFT(E1966,3))="072","Summer-2007",IF((LEFT(E1966,3))="073","Fall-2007",IF((LEFT(E1966,3))="081","Spring-2008",IF((LEFT(E1966,3))="082","Summer-2008",IF((LEFT(E1966,3))="083","Fall-2008",IF((LEFT(E1966,3))="091","Spring-2009",IF((LEFT(E1966,3))="092","Summer-2009",IF((LEFT(E1966,3))="093","Fall-2009",IF((LEFT(E1966,3))="101","Spring-2010",IF((LEFT(E1966,3))="102","Summer-2010",IF((LEFT(E1966,3))="103","Fall-2010",IF((LEFT(E1966,3))="111","Spring-2011",IF((LEFT(E1966,3))="112","Summer-2011",IF((LEFT(E1966,3))="113","Fall-2011",IF((LEFT(E1966,3))="121","Spring-2012",IF((LEFT(E1966,3))="122","Summer-2012",IF((LEFT(E1966,3))="123","Fall-2012",IF((LEFT(E1966,3))="131","Spring-2013",IF((LEFT(E1966,3))="132","Summer-2013",IF((LEFT(E1966,3))="133","Fall-2013",IF((LEFT(E1966,3))="141","Spring-2014",IF((LEFT(E1966,3))="142","Summer-2014",IF((LEFT(E1966,3))="143","Fall-2014",0)))))))))))))))))))))))))</f>
        <v/>
      </c>
      <c r="H1966" s="108" t="inlineStr">
        <is>
          <t>Fall-2015</t>
        </is>
      </c>
      <c r="I1966" s="108" t="inlineStr">
        <is>
          <t>Bapa</t>
        </is>
      </c>
      <c r="J1966" s="108" t="inlineStr">
        <is>
          <t>RIO</t>
        </is>
      </c>
      <c r="K1966" s="108" t="inlineStr">
        <is>
          <t>Block-C, Road-10, House-350, Basundhara, Dhaka</t>
        </is>
      </c>
      <c r="L1966" s="108" t="inlineStr">
        <is>
          <t>Vill-Noagoun Lkacharipara, Post-Rajendrapur, Upzila-Sreepur, Dis-gazipur</t>
        </is>
      </c>
      <c r="M1966" s="111" t="n">
        <v>1763685319</v>
      </c>
      <c r="N1966" s="108" t="inlineStr">
        <is>
          <t>shariar4141@gmail.com</t>
        </is>
      </c>
    </row>
    <row customHeight="1" ht="12.75" r="1967" s="161">
      <c r="A1967" s="84" t="n"/>
      <c r="B1967" s="85" t="n">
        <v>1971</v>
      </c>
      <c r="C1967" s="106" t="n"/>
      <c r="D1967" s="98" t="inlineStr">
        <is>
          <t>Masudar Rahman</t>
        </is>
      </c>
      <c r="E1967" s="98" t="inlineStr">
        <is>
          <t>112-11-2066</t>
        </is>
      </c>
      <c r="F1967" s="49">
        <f>IF((MID(E1967,5,2))="10","ENG",IF((MID(E1967,5,2))="11","BBA",IF((MID(E1967,5,2))="12","MBA(E)",IF((MID(E1967,5,2))="14","MBA",IF((MID(E1967,5,2))="15","CSE",IF((MID(E1967,5,2))="16","CIS",IF((MID(E1967,5,2))="17","MS-MIS",IF((MID(E1967,5,2))="18","B.COM",IF((MID(E1967,5,2))="19","ETE",IF((MID(E1967,5,2))="20","CS",IF((MID(E1967,5,2))="21","MA-ENG(P)",IF((MID(E1967,5,2))="22","MA-ENG(F)",IF((MID(E1967,5,2))="23","TE",IF((MID(E1967,5,2))="24","JMC",IF((MID(E1967,5,2))="25","MS-CSE",IF((MID(E1967,5,2))="26","LLB(H)",IF((MID(E1967,5,2))="27","BRE",IF((MID(E1967,5,2))="28","MSS-JMC",IF((MID(E1967,5,2))="29","PHARMACY",IF((MID(E1967,5,2))="30","ESDM",IF((MID(E1967,5,2))="31","MS-ETE",IF((MID(E1967,5,2))="32","MS-TE",IF((MID(E1967,5,2))="33","EEE",IF((MID(E1967,5,2))="34","NFE",IF((MID(E1967,5,2))="35","SWE",IF((MID(E1967,5,2))="36","LLB(P)",IF((MID(E1967,5,2))="37","LLM(Pre)",IF((MID(E1967,5,2))="38","LLM(F)",IF((MID(E1967,5,2))="39","ICT",IF((MID(E1967,5,2))="40","MTCA",IF((MID(E1967,5,2))="41","MS-PH",IF((MID(E1967,5,2))="42","ARCH",IF((MID(E1967,5,2))="43","THM",IF((MID(E1967,5,2))="44","MS-SWE",IF((MID(E1967,5,2))="45","ENTRE",IF((MID(E1967,5,2))="46","M-PHARM",IF((MID(E1967,5,2))="47","CIVIL-ENG",0)))))))))))))))))))))))))))))))))))))</f>
        <v/>
      </c>
      <c r="G1967" s="90">
        <f>IF((LEFT(E1967,3))="063","Fall-2006",IF((LEFT(E1967,3))="071","Spring-2007",IF((LEFT(E1967,3))="072","Summer-2007",IF((LEFT(E1967,3))="073","Fall-2007",IF((LEFT(E1967,3))="081","Spring-2008",IF((LEFT(E1967,3))="082","Summer-2008",IF((LEFT(E1967,3))="083","Fall-2008",IF((LEFT(E1967,3))="091","Spring-2009",IF((LEFT(E1967,3))="092","Summer-2009",IF((LEFT(E1967,3))="093","Fall-2009",IF((LEFT(E1967,3))="101","Spring-2010",IF((LEFT(E1967,3))="102","Summer-2010",IF((LEFT(E1967,3))="103","Fall-2010",IF((LEFT(E1967,3))="111","Spring-2011",IF((LEFT(E1967,3))="112","Summer-2011",IF((LEFT(E1967,3))="113","Fall-2011",IF((LEFT(E1967,3))="121","Spring-2012",IF((LEFT(E1967,3))="122","Summer-2012",IF((LEFT(E1967,3))="123","Fall-2012",IF((LEFT(E1967,3))="131","Spring-2013",IF((LEFT(E1967,3))="132","Summer-2013",IF((LEFT(E1967,3))="133","Fall-2013",IF((LEFT(E1967,3))="141","Spring-2014",IF((LEFT(E1967,3))="142","Summer-2014",IF((LEFT(E1967,3))="143","Fall-2014",0)))))))))))))))))))))))))</f>
        <v/>
      </c>
      <c r="H1967" s="108" t="inlineStr">
        <is>
          <t>Spring-2015</t>
        </is>
      </c>
      <c r="I1967" s="108" t="inlineStr">
        <is>
          <t>-</t>
        </is>
      </c>
      <c r="J1967" s="108" t="inlineStr">
        <is>
          <t>-</t>
        </is>
      </c>
      <c r="K1967" s="108" t="inlineStr">
        <is>
          <t>49/A, Kalabagan, Dhanmondi, Dhaka.</t>
        </is>
      </c>
      <c r="L1967" s="108" t="inlineStr">
        <is>
          <t>98/1, Baluavata, Badargonj, Rangpur.</t>
        </is>
      </c>
      <c r="M1967" s="101" t="n">
        <v>1723830587</v>
      </c>
      <c r="N1967" s="33">
        <f>HYPERLINK("mailto:pabel368@gamil.com","masudarrahman76@gmail.com")</f>
        <v/>
      </c>
    </row>
    <row customHeight="1" ht="12.75" r="1968" s="161">
      <c r="A1968" s="84" t="n"/>
      <c r="B1968" s="85" t="n">
        <v>1972</v>
      </c>
      <c r="C1968" s="106" t="n"/>
      <c r="D1968" s="98" t="inlineStr">
        <is>
          <t>Afsana Sadia Asha</t>
        </is>
      </c>
      <c r="E1968" s="98" t="inlineStr">
        <is>
          <t>102-11-195</t>
        </is>
      </c>
      <c r="F1968" s="49">
        <f>IF((MID(E1968,5,2))="10","ENG",IF((MID(E1968,5,2))="11","BBA",IF((MID(E1968,5,2))="12","MBA(E)",IF((MID(E1968,5,2))="14","MBA",IF((MID(E1968,5,2))="15","CSE",IF((MID(E1968,5,2))="16","CIS",IF((MID(E1968,5,2))="17","MS-MIS",IF((MID(E1968,5,2))="18","B.COM",IF((MID(E1968,5,2))="19","ETE",IF((MID(E1968,5,2))="20","CS",IF((MID(E1968,5,2))="21","MA-ENG(P)",IF((MID(E1968,5,2))="22","MA-ENG(F)",IF((MID(E1968,5,2))="23","TE",IF((MID(E1968,5,2))="24","JMC",IF((MID(E1968,5,2))="25","MS-CSE",IF((MID(E1968,5,2))="26","LLB(H)",IF((MID(E1968,5,2))="27","BRE",IF((MID(E1968,5,2))="28","MSS-JMC",IF((MID(E1968,5,2))="29","PHARMACY",IF((MID(E1968,5,2))="30","ESDM",IF((MID(E1968,5,2))="31","MS-ETE",IF((MID(E1968,5,2))="32","MS-TE",IF((MID(E1968,5,2))="33","EEE",IF((MID(E1968,5,2))="34","NFE",IF((MID(E1968,5,2))="35","SWE",IF((MID(E1968,5,2))="36","LLB(P)",IF((MID(E1968,5,2))="37","LLM(Pre)",IF((MID(E1968,5,2))="38","LLM(F)",IF((MID(E1968,5,2))="39","ICT",IF((MID(E1968,5,2))="40","MTCA",IF((MID(E1968,5,2))="41","MS-PH",IF((MID(E1968,5,2))="42","ARCH",IF((MID(E1968,5,2))="43","THM",IF((MID(E1968,5,2))="44","MS-SWE",IF((MID(E1968,5,2))="45","ENTRE",IF((MID(E1968,5,2))="46","M-PHARM",IF((MID(E1968,5,2))="47","CIVIL-ENG",0)))))))))))))))))))))))))))))))))))))</f>
        <v/>
      </c>
      <c r="G1968" s="90">
        <f>IF((LEFT(E1968,3))="063","Fall-2006",IF((LEFT(E1968,3))="071","Spring-2007",IF((LEFT(E1968,3))="072","Summer-2007",IF((LEFT(E1968,3))="073","Fall-2007",IF((LEFT(E1968,3))="081","Spring-2008",IF((LEFT(E1968,3))="082","Summer-2008",IF((LEFT(E1968,3))="083","Fall-2008",IF((LEFT(E1968,3))="091","Spring-2009",IF((LEFT(E1968,3))="092","Summer-2009",IF((LEFT(E1968,3))="093","Fall-2009",IF((LEFT(E1968,3))="101","Spring-2010",IF((LEFT(E1968,3))="102","Summer-2010",IF((LEFT(E1968,3))="103","Fall-2010",IF((LEFT(E1968,3))="111","Spring-2011",IF((LEFT(E1968,3))="112","Summer-2011",IF((LEFT(E1968,3))="113","Fall-2011",IF((LEFT(E1968,3))="121","Spring-2012",IF((LEFT(E1968,3))="122","Summer-2012",IF((LEFT(E1968,3))="123","Fall-2012",IF((LEFT(E1968,3))="131","Spring-2013",IF((LEFT(E1968,3))="132","Summer-2013",IF((LEFT(E1968,3))="133","Fall-2013",IF((LEFT(E1968,3))="141","Spring-2014",IF((LEFT(E1968,3))="142","Summer-2014",IF((LEFT(E1968,3))="143","Fall-2014",0)))))))))))))))))))))))))</f>
        <v/>
      </c>
      <c r="H1968" s="108" t="inlineStr">
        <is>
          <t>Summer-2014</t>
        </is>
      </c>
      <c r="I1968" s="108" t="inlineStr">
        <is>
          <t>Sutheast Bank Limited</t>
        </is>
      </c>
      <c r="J1968" s="108" t="inlineStr">
        <is>
          <t>Sales Executive</t>
        </is>
      </c>
      <c r="K1968" s="108" t="inlineStr">
        <is>
          <t>House No-385, North Banshele, Word-1, Zirani Bazar, Gazipur.</t>
        </is>
      </c>
      <c r="L1968" s="108" t="inlineStr">
        <is>
          <t>House No-385, North Banshele, Word-1, Zirani Bazar, Gazipur.</t>
        </is>
      </c>
      <c r="M1968" s="101" t="n">
        <v>1629222554</v>
      </c>
      <c r="N1968" s="33" t="inlineStr">
        <is>
          <t>sadiaasha@ymail.com</t>
        </is>
      </c>
    </row>
    <row customHeight="1" ht="12.75" r="1969" s="161">
      <c r="A1969" s="84" t="n"/>
      <c r="B1969" s="85" t="n">
        <v>1973</v>
      </c>
      <c r="C1969" s="106" t="n"/>
      <c r="D1969" s="86" t="inlineStr">
        <is>
          <t xml:space="preserve">Md. Atiqul Haque  </t>
        </is>
      </c>
      <c r="E1969" s="86" t="inlineStr">
        <is>
          <t>121-34-219</t>
        </is>
      </c>
      <c r="F1969" s="49">
        <f>IF((MID(E1969,5,2))="10","ENG",IF((MID(E1969,5,2))="11","BBA",IF((MID(E1969,5,2))="12","MBA(E)",IF((MID(E1969,5,2))="14","MBA",IF((MID(E1969,5,2))="15","CSE",IF((MID(E1969,5,2))="16","CIS",IF((MID(E1969,5,2))="17","MS-MIS",IF((MID(E1969,5,2))="18","B.COM",IF((MID(E1969,5,2))="19","ETE",IF((MID(E1969,5,2))="20","CS",IF((MID(E1969,5,2))="21","MA-ENG(P)",IF((MID(E1969,5,2))="22","MA-ENG(F)",IF((MID(E1969,5,2))="23","TE",IF((MID(E1969,5,2))="24","JMC",IF((MID(E1969,5,2))="25","MS-CSE",IF((MID(E1969,5,2))="26","LLB(H)",IF((MID(E1969,5,2))="27","BRE",IF((MID(E1969,5,2))="28","MSS-JMC",IF((MID(E1969,5,2))="29","PHARMACY",IF((MID(E1969,5,2))="30","ESDM",IF((MID(E1969,5,2))="31","MS-ETE",IF((MID(E1969,5,2))="32","MS-TE",IF((MID(E1969,5,2))="33","EEE",IF((MID(E1969,5,2))="34","NFE",IF((MID(E1969,5,2))="35","SWE",IF((MID(E1969,5,2))="36","LLB(P)",IF((MID(E1969,5,2))="37","LLM(Pre)",IF((MID(E1969,5,2))="38","LLM(F)",IF((MID(E1969,5,2))="39","ICT",IF((MID(E1969,5,2))="40","MTCA",IF((MID(E1969,5,2))="41","MS-PH",IF((MID(E1969,5,2))="42","ARCH",IF((MID(E1969,5,2))="43","THM",IF((MID(E1969,5,2))="44","MS-SWE",IF((MID(E1969,5,2))="45","ENTRE",IF((MID(E1969,5,2))="46","M-PHARM",IF((MID(E1969,5,2))="47","CIVIL-ENG",0)))))))))))))))))))))))))))))))))))))</f>
        <v/>
      </c>
      <c r="G1969" s="90">
        <f>IF((LEFT(E1969,3))="063","Fall-2006",IF((LEFT(E1969,3))="071","Spring-2007",IF((LEFT(E1969,3))="072","Summer-2007",IF((LEFT(E1969,3))="073","Fall-2007",IF((LEFT(E1969,3))="081","Spring-2008",IF((LEFT(E1969,3))="082","Summer-2008",IF((LEFT(E1969,3))="083","Fall-2008",IF((LEFT(E1969,3))="091","Spring-2009",IF((LEFT(E1969,3))="092","Summer-2009",IF((LEFT(E1969,3))="093","Fall-2009",IF((LEFT(E1969,3))="101","Spring-2010",IF((LEFT(E1969,3))="102","Summer-2010",IF((LEFT(E1969,3))="103","Fall-2010",IF((LEFT(E1969,3))="111","Spring-2011",IF((LEFT(E1969,3))="112","Summer-2011",IF((LEFT(E1969,3))="113","Fall-2011",IF((LEFT(E1969,3))="121","Spring-2012",IF((LEFT(E1969,3))="122","Summer-2012",IF((LEFT(E1969,3))="123","Fall-2012",IF((LEFT(E1969,3))="131","Spring-2013",IF((LEFT(E1969,3))="132","Summer-2013",IF((LEFT(E1969,3))="133","Fall-2013",IF((LEFT(E1969,3))="141","Spring-2014",IF((LEFT(E1969,3))="142","Summer-2014",IF((LEFT(E1969,3))="143","Fall-2014",0)))))))))))))))))))))))))</f>
        <v/>
      </c>
      <c r="H1969" s="108" t="inlineStr">
        <is>
          <t>Fall-2015</t>
        </is>
      </c>
      <c r="I1969" s="108" t="inlineStr">
        <is>
          <t>-</t>
        </is>
      </c>
      <c r="J1969" s="108" t="inlineStr">
        <is>
          <t>Student</t>
        </is>
      </c>
      <c r="K1969" s="108" t="inlineStr">
        <is>
          <t>55, Shukrabad, Dhanmondi, Dhaka-1207</t>
        </is>
      </c>
      <c r="L1969" s="108" t="inlineStr">
        <is>
          <t>Haque Mension, Akua Dharbar Sharif Road, Mymensigh Sadar, Mymensingh.</t>
        </is>
      </c>
      <c r="M1969" s="101" t="n">
        <v>1675309238</v>
      </c>
      <c r="N1969" s="90" t="inlineStr">
        <is>
          <t>atiqul5000@gmail.com</t>
        </is>
      </c>
    </row>
    <row customHeight="1" ht="12.75" r="1970" s="161">
      <c r="A1970" s="84" t="n"/>
      <c r="B1970" s="85" t="n">
        <v>1974</v>
      </c>
      <c r="C1970" s="106" t="n"/>
      <c r="D1970" s="98" t="inlineStr">
        <is>
          <t>Saiful Islam</t>
        </is>
      </c>
      <c r="E1970" s="98" t="inlineStr">
        <is>
          <t>101-11-1342</t>
        </is>
      </c>
      <c r="F1970" s="49">
        <f>IF((MID(E1970,5,2))="10","ENG",IF((MID(E1970,5,2))="11","BBA",IF((MID(E1970,5,2))="12","MBA(E)",IF((MID(E1970,5,2))="14","MBA",IF((MID(E1970,5,2))="15","CSE",IF((MID(E1970,5,2))="16","CIS",IF((MID(E1970,5,2))="17","MS-MIS",IF((MID(E1970,5,2))="18","B.COM",IF((MID(E1970,5,2))="19","ETE",IF((MID(E1970,5,2))="20","CS",IF((MID(E1970,5,2))="21","MA-ENG(P)",IF((MID(E1970,5,2))="22","MA-ENG(F)",IF((MID(E1970,5,2))="23","TE",IF((MID(E1970,5,2))="24","JMC",IF((MID(E1970,5,2))="25","MS-CSE",IF((MID(E1970,5,2))="26","LLB(H)",IF((MID(E1970,5,2))="27","BRE",IF((MID(E1970,5,2))="28","MSS-JMC",IF((MID(E1970,5,2))="29","PHARMACY",IF((MID(E1970,5,2))="30","ESDM",IF((MID(E1970,5,2))="31","MS-ETE",IF((MID(E1970,5,2))="32","MS-TE",IF((MID(E1970,5,2))="33","EEE",IF((MID(E1970,5,2))="34","NFE",IF((MID(E1970,5,2))="35","SWE",IF((MID(E1970,5,2))="36","LLB(P)",IF((MID(E1970,5,2))="37","LLM(Pre)",IF((MID(E1970,5,2))="38","LLM(F)",IF((MID(E1970,5,2))="39","ICT",IF((MID(E1970,5,2))="40","MTCA",IF((MID(E1970,5,2))="41","MS-PH",IF((MID(E1970,5,2))="42","ARCH",IF((MID(E1970,5,2))="43","THM",IF((MID(E1970,5,2))="44","MS-SWE",IF((MID(E1970,5,2))="45","ENTRE",IF((MID(E1970,5,2))="46","M-PHARM",IF((MID(E1970,5,2))="47","CIVIL-ENG",0)))))))))))))))))))))))))))))))))))))</f>
        <v/>
      </c>
      <c r="G1970" s="90">
        <f>IF((LEFT(E1970,3))="063","Fall-2006",IF((LEFT(E1970,3))="071","Spring-2007",IF((LEFT(E1970,3))="072","Summer-2007",IF((LEFT(E1970,3))="073","Fall-2007",IF((LEFT(E1970,3))="081","Spring-2008",IF((LEFT(E1970,3))="082","Summer-2008",IF((LEFT(E1970,3))="083","Fall-2008",IF((LEFT(E1970,3))="091","Spring-2009",IF((LEFT(E1970,3))="092","Summer-2009",IF((LEFT(E1970,3))="093","Fall-2009",IF((LEFT(E1970,3))="101","Spring-2010",IF((LEFT(E1970,3))="102","Summer-2010",IF((LEFT(E1970,3))="103","Fall-2010",IF((LEFT(E1970,3))="111","Spring-2011",IF((LEFT(E1970,3))="112","Summer-2011",IF((LEFT(E1970,3))="113","Fall-2011",IF((LEFT(E1970,3))="121","Spring-2012",IF((LEFT(E1970,3))="122","Summer-2012",IF((LEFT(E1970,3))="123","Fall-2012",IF((LEFT(E1970,3))="131","Spring-2013",IF((LEFT(E1970,3))="132","Summer-2013",IF((LEFT(E1970,3))="133","Fall-2013",IF((LEFT(E1970,3))="141","Spring-2014",IF((LEFT(E1970,3))="142","Summer-2014",IF((LEFT(E1970,3))="143","Fall-2014",0)))))))))))))))))))))))))</f>
        <v/>
      </c>
      <c r="H1970" s="108" t="inlineStr">
        <is>
          <t>Summer-2014</t>
        </is>
      </c>
      <c r="I1970" s="108" t="inlineStr">
        <is>
          <t>-</t>
        </is>
      </c>
      <c r="J1970" s="108" t="inlineStr">
        <is>
          <t>-</t>
        </is>
      </c>
      <c r="K1970" s="108" t="inlineStr">
        <is>
          <t>-</t>
        </is>
      </c>
      <c r="L1970" s="108" t="inlineStr">
        <is>
          <t>Vill-Kachikata, Post-Katabaria, Thana-Monohordi, Dist-Narsighdi.</t>
        </is>
      </c>
      <c r="M1970" s="101" t="n">
        <v>1737121890</v>
      </c>
      <c r="N1970" s="33" t="inlineStr">
        <is>
          <t>saifulshahin62@gmail.com</t>
        </is>
      </c>
    </row>
    <row customHeight="1" ht="12.75" r="1971" s="161">
      <c r="A1971" s="84" t="n"/>
      <c r="B1971" s="85" t="n">
        <v>1975</v>
      </c>
      <c r="C1971" s="106" t="n"/>
      <c r="D1971" s="98" t="inlineStr">
        <is>
          <t>Zahidur Rahman</t>
        </is>
      </c>
      <c r="E1971" s="98" t="inlineStr">
        <is>
          <t>111-11-1995</t>
        </is>
      </c>
      <c r="F1971" s="49">
        <f>IF((MID(E1971,5,2))="10","ENG",IF((MID(E1971,5,2))="11","BBA",IF((MID(E1971,5,2))="12","MBA(E)",IF((MID(E1971,5,2))="14","MBA",IF((MID(E1971,5,2))="15","CSE",IF((MID(E1971,5,2))="16","CIS",IF((MID(E1971,5,2))="17","MS-MIS",IF((MID(E1971,5,2))="18","B.COM",IF((MID(E1971,5,2))="19","ETE",IF((MID(E1971,5,2))="20","CS",IF((MID(E1971,5,2))="21","MA-ENG(P)",IF((MID(E1971,5,2))="22","MA-ENG(F)",IF((MID(E1971,5,2))="23","TE",IF((MID(E1971,5,2))="24","JMC",IF((MID(E1971,5,2))="25","MS-CSE",IF((MID(E1971,5,2))="26","LLB(H)",IF((MID(E1971,5,2))="27","BRE",IF((MID(E1971,5,2))="28","MSS-JMC",IF((MID(E1971,5,2))="29","PHARMACY",IF((MID(E1971,5,2))="30","ESDM",IF((MID(E1971,5,2))="31","MS-ETE",IF((MID(E1971,5,2))="32","MS-TE",IF((MID(E1971,5,2))="33","EEE",IF((MID(E1971,5,2))="34","NFE",IF((MID(E1971,5,2))="35","SWE",IF((MID(E1971,5,2))="36","LLB(P)",IF((MID(E1971,5,2))="37","LLM(Pre)",IF((MID(E1971,5,2))="38","LLM(F)",IF((MID(E1971,5,2))="39","ICT",IF((MID(E1971,5,2))="40","MTCA",IF((MID(E1971,5,2))="41","MS-PH",IF((MID(E1971,5,2))="42","ARCH",IF((MID(E1971,5,2))="43","THM",IF((MID(E1971,5,2))="44","MS-SWE",IF((MID(E1971,5,2))="45","ENTRE",IF((MID(E1971,5,2))="46","M-PHARM",IF((MID(E1971,5,2))="47","CIVIL-ENG",0)))))))))))))))))))))))))))))))))))))</f>
        <v/>
      </c>
      <c r="G1971" s="90">
        <f>IF((LEFT(E1971,3))="063","Fall-2006",IF((LEFT(E1971,3))="071","Spring-2007",IF((LEFT(E1971,3))="072","Summer-2007",IF((LEFT(E1971,3))="073","Fall-2007",IF((LEFT(E1971,3))="081","Spring-2008",IF((LEFT(E1971,3))="082","Summer-2008",IF((LEFT(E1971,3))="083","Fall-2008",IF((LEFT(E1971,3))="091","Spring-2009",IF((LEFT(E1971,3))="092","Summer-2009",IF((LEFT(E1971,3))="093","Fall-2009",IF((LEFT(E1971,3))="101","Spring-2010",IF((LEFT(E1971,3))="102","Summer-2010",IF((LEFT(E1971,3))="103","Fall-2010",IF((LEFT(E1971,3))="111","Spring-2011",IF((LEFT(E1971,3))="112","Summer-2011",IF((LEFT(E1971,3))="113","Fall-2011",IF((LEFT(E1971,3))="121","Spring-2012",IF((LEFT(E1971,3))="122","Summer-2012",IF((LEFT(E1971,3))="123","Fall-2012",IF((LEFT(E1971,3))="131","Spring-2013",IF((LEFT(E1971,3))="132","Summer-2013",IF((LEFT(E1971,3))="133","Fall-2013",IF((LEFT(E1971,3))="141","Spring-2014",IF((LEFT(E1971,3))="142","Summer-2014",IF((LEFT(E1971,3))="143","Fall-2014",0)))))))))))))))))))))))))</f>
        <v/>
      </c>
      <c r="H1971" s="108" t="inlineStr">
        <is>
          <t>Spring-2015</t>
        </is>
      </c>
      <c r="I1971" s="108" t="inlineStr">
        <is>
          <t>-</t>
        </is>
      </c>
      <c r="J1971" s="108" t="inlineStr">
        <is>
          <t>-</t>
        </is>
      </c>
      <c r="K1971" s="108" t="inlineStr">
        <is>
          <t>103/3, Manik Nagar, Miajin Lane, Motijheel, Dhaka.</t>
        </is>
      </c>
      <c r="L1971" s="108" t="inlineStr">
        <is>
          <t>Vill-Naraunpur, Post-Pangha, Thana-Pangsha, Dist-Razbari.</t>
        </is>
      </c>
      <c r="M1971" s="101" t="n">
        <v>1935200083</v>
      </c>
      <c r="N1971" s="33" t="inlineStr">
        <is>
          <t>zahidur1995@yahoo.com</t>
        </is>
      </c>
    </row>
    <row customHeight="1" ht="12.75" r="1972" s="161">
      <c r="A1972" s="84" t="n"/>
      <c r="B1972" s="85" t="n">
        <v>1976</v>
      </c>
      <c r="C1972" s="106" t="n"/>
      <c r="D1972" s="94" t="inlineStr">
        <is>
          <t xml:space="preserve">Asif Iqbal Rony  </t>
        </is>
      </c>
      <c r="E1972" s="98" t="inlineStr">
        <is>
          <t>111-11-2032</t>
        </is>
      </c>
      <c r="F1972" s="49">
        <f>IF((MID(E1972,5,2))="10","ENG",IF((MID(E1972,5,2))="11","BBA",IF((MID(E1972,5,2))="12","MBA(E)",IF((MID(E1972,5,2))="14","MBA",IF((MID(E1972,5,2))="15","CSE",IF((MID(E1972,5,2))="16","CIS",IF((MID(E1972,5,2))="17","MS-MIS",IF((MID(E1972,5,2))="18","B.COM",IF((MID(E1972,5,2))="19","ETE",IF((MID(E1972,5,2))="20","CS",IF((MID(E1972,5,2))="21","MA-ENG(P)",IF((MID(E1972,5,2))="22","MA-ENG(F)",IF((MID(E1972,5,2))="23","TE",IF((MID(E1972,5,2))="24","JMC",IF((MID(E1972,5,2))="25","MS-CSE",IF((MID(E1972,5,2))="26","LLB(H)",IF((MID(E1972,5,2))="27","BRE",IF((MID(E1972,5,2))="28","MSS-JMC",IF((MID(E1972,5,2))="29","PHARMACY",IF((MID(E1972,5,2))="30","ESDM",IF((MID(E1972,5,2))="31","MS-ETE",IF((MID(E1972,5,2))="32","MS-TE",IF((MID(E1972,5,2))="33","EEE",IF((MID(E1972,5,2))="34","NFE",IF((MID(E1972,5,2))="35","SWE",IF((MID(E1972,5,2))="36","LLB(P)",IF((MID(E1972,5,2))="37","LLM(Pre)",IF((MID(E1972,5,2))="38","LLM(F)",IF((MID(E1972,5,2))="39","ICT",IF((MID(E1972,5,2))="40","MTCA",IF((MID(E1972,5,2))="41","MS-PH",IF((MID(E1972,5,2))="42","ARCH",IF((MID(E1972,5,2))="43","THM",IF((MID(E1972,5,2))="44","MS-SWE",IF((MID(E1972,5,2))="45","ENTRE",IF((MID(E1972,5,2))="46","M-PHARM",IF((MID(E1972,5,2))="47","CIVIL-ENG",0)))))))))))))))))))))))))))))))))))))</f>
        <v/>
      </c>
      <c r="G1972" s="90">
        <f>IF((LEFT(E1972,3))="063","Fall-2006",IF((LEFT(E1972,3))="071","Spring-2007",IF((LEFT(E1972,3))="072","Summer-2007",IF((LEFT(E1972,3))="073","Fall-2007",IF((LEFT(E1972,3))="081","Spring-2008",IF((LEFT(E1972,3))="082","Summer-2008",IF((LEFT(E1972,3))="083","Fall-2008",IF((LEFT(E1972,3))="091","Spring-2009",IF((LEFT(E1972,3))="092","Summer-2009",IF((LEFT(E1972,3))="093","Fall-2009",IF((LEFT(E1972,3))="101","Spring-2010",IF((LEFT(E1972,3))="102","Summer-2010",IF((LEFT(E1972,3))="103","Fall-2010",IF((LEFT(E1972,3))="111","Spring-2011",IF((LEFT(E1972,3))="112","Summer-2011",IF((LEFT(E1972,3))="113","Fall-2011",IF((LEFT(E1972,3))="121","Spring-2012",IF((LEFT(E1972,3))="122","Summer-2012",IF((LEFT(E1972,3))="123","Fall-2012",IF((LEFT(E1972,3))="131","Spring-2013",IF((LEFT(E1972,3))="132","Summer-2013",IF((LEFT(E1972,3))="133","Fall-2013",IF((LEFT(E1972,3))="141","Spring-2014",IF((LEFT(E1972,3))="142","Summer-2014",IF((LEFT(E1972,3))="143","Fall-2014",0)))))))))))))))))))))))))</f>
        <v/>
      </c>
      <c r="H1972" s="108" t="inlineStr">
        <is>
          <t>Fall-2015</t>
        </is>
      </c>
      <c r="I1972" s="108" t="inlineStr">
        <is>
          <t>-</t>
        </is>
      </c>
      <c r="J1972" s="108" t="inlineStr">
        <is>
          <t>-</t>
        </is>
      </c>
      <c r="K1972" s="108" t="inlineStr">
        <is>
          <t>76/2/E/20/4, North Jatrabari, Bibir Bagicha, Gate No-1, Jheelpar Raod, Dhaka-1204.</t>
        </is>
      </c>
      <c r="L1972" s="108" t="inlineStr">
        <is>
          <t>Vill-Mithakhali, Post-Mathbaria, Thana-Mathbaria, Dist-Pirojpur.</t>
        </is>
      </c>
      <c r="M1972" s="101" t="n">
        <v>1918938900</v>
      </c>
      <c r="N1972" s="33">
        <f>HYPERLINK("mailto:amindiu60@yahoo.com","rony_mkt@hotmail.com")</f>
        <v/>
      </c>
    </row>
    <row customHeight="1" ht="12.75" r="1973" s="161">
      <c r="A1973" s="84" t="n"/>
      <c r="B1973" s="85" t="n">
        <v>1977</v>
      </c>
      <c r="C1973" s="106" t="n"/>
      <c r="D1973" s="98" t="inlineStr">
        <is>
          <t>Md. Jafor Sadiq Khan</t>
        </is>
      </c>
      <c r="E1973" s="98" t="inlineStr">
        <is>
          <t>111-33-553</t>
        </is>
      </c>
      <c r="F1973" s="49">
        <f>IF((MID(E1973,5,2))="10","ENG",IF((MID(E1973,5,2))="11","BBA",IF((MID(E1973,5,2))="12","MBA(E)",IF((MID(E1973,5,2))="14","MBA",IF((MID(E1973,5,2))="15","CSE",IF((MID(E1973,5,2))="16","CIS",IF((MID(E1973,5,2))="17","MS-MIS",IF((MID(E1973,5,2))="18","B.COM",IF((MID(E1973,5,2))="19","ETE",IF((MID(E1973,5,2))="20","CS",IF((MID(E1973,5,2))="21","MA-ENG(P)",IF((MID(E1973,5,2))="22","MA-ENG(F)",IF((MID(E1973,5,2))="23","TE",IF((MID(E1973,5,2))="24","JMC",IF((MID(E1973,5,2))="25","MS-CSE",IF((MID(E1973,5,2))="26","LLB(H)",IF((MID(E1973,5,2))="27","BRE",IF((MID(E1973,5,2))="28","MSS-JMC",IF((MID(E1973,5,2))="29","PHARMACY",IF((MID(E1973,5,2))="30","ESDM",IF((MID(E1973,5,2))="31","MS-ETE",IF((MID(E1973,5,2))="32","MS-TE",IF((MID(E1973,5,2))="33","EEE",IF((MID(E1973,5,2))="34","NFE",IF((MID(E1973,5,2))="35","SWE",IF((MID(E1973,5,2))="36","LLB(P)",IF((MID(E1973,5,2))="37","LLM(Pre)",IF((MID(E1973,5,2))="38","LLM(F)",IF((MID(E1973,5,2))="39","ICT",IF((MID(E1973,5,2))="40","MTCA",IF((MID(E1973,5,2))="41","MS-PH",IF((MID(E1973,5,2))="42","ARCH",IF((MID(E1973,5,2))="43","THM",IF((MID(E1973,5,2))="44","MS-SWE",IF((MID(E1973,5,2))="45","ENTRE",IF((MID(E1973,5,2))="46","M-PHARM",IF((MID(E1973,5,2))="47","CIVIL-ENG",0)))))))))))))))))))))))))))))))))))))</f>
        <v/>
      </c>
      <c r="G1973" s="90">
        <f>IF((LEFT(E1973,3))="063","Fall-2006",IF((LEFT(E1973,3))="071","Spring-2007",IF((LEFT(E1973,3))="072","Summer-2007",IF((LEFT(E1973,3))="073","Fall-2007",IF((LEFT(E1973,3))="081","Spring-2008",IF((LEFT(E1973,3))="082","Summer-2008",IF((LEFT(E1973,3))="083","Fall-2008",IF((LEFT(E1973,3))="091","Spring-2009",IF((LEFT(E1973,3))="092","Summer-2009",IF((LEFT(E1973,3))="093","Fall-2009",IF((LEFT(E1973,3))="101","Spring-2010",IF((LEFT(E1973,3))="102","Summer-2010",IF((LEFT(E1973,3))="103","Fall-2010",IF((LEFT(E1973,3))="111","Spring-2011",IF((LEFT(E1973,3))="112","Summer-2011",IF((LEFT(E1973,3))="113","Fall-2011",IF((LEFT(E1973,3))="121","Spring-2012",IF((LEFT(E1973,3))="122","Summer-2012",IF((LEFT(E1973,3))="123","Fall-2012",IF((LEFT(E1973,3))="131","Spring-2013",IF((LEFT(E1973,3))="132","Summer-2013",IF((LEFT(E1973,3))="133","Fall-2013",IF((LEFT(E1973,3))="141","Spring-2014",IF((LEFT(E1973,3))="142","Summer-2014",IF((LEFT(E1973,3))="143","Fall-2014",0)))))))))))))))))))))))))</f>
        <v/>
      </c>
      <c r="H1973" s="108" t="inlineStr">
        <is>
          <t>Spring-2015</t>
        </is>
      </c>
      <c r="I1973" s="108" t="inlineStr">
        <is>
          <t>-</t>
        </is>
      </c>
      <c r="J1973" s="108" t="inlineStr">
        <is>
          <t>-</t>
        </is>
      </c>
      <c r="K1973" s="108" t="inlineStr">
        <is>
          <t>323/B, Khilgaon, Taltola, Dhaka-1219.</t>
        </is>
      </c>
      <c r="L1973" s="108" t="inlineStr">
        <is>
          <t>Vill-Teosree, Post-Teosree, Thana- Madun, Dist-Netrokona.</t>
        </is>
      </c>
      <c r="M1973" s="101" t="n">
        <v>1681008224</v>
      </c>
      <c r="N1973" s="33" t="inlineStr">
        <is>
          <t>mdjafarkhan@gmail.com</t>
        </is>
      </c>
    </row>
    <row customHeight="1" ht="12.75" r="1974" s="161">
      <c r="A1974" s="84" t="n"/>
      <c r="B1974" s="85" t="n">
        <v>1978</v>
      </c>
      <c r="C1974" s="106" t="n"/>
      <c r="D1974" s="86" t="inlineStr">
        <is>
          <t xml:space="preserve">Sharifa Islam </t>
        </is>
      </c>
      <c r="E1974" s="86" t="inlineStr">
        <is>
          <t>073-12-449</t>
        </is>
      </c>
      <c r="F1974" s="49">
        <f>IF((MID(E1974,5,2))="10","ENG",IF((MID(E1974,5,2))="11","BBA",IF((MID(E1974,5,2))="12","MBA(E)",IF((MID(E1974,5,2))="14","MBA",IF((MID(E1974,5,2))="15","CSE",IF((MID(E1974,5,2))="16","CIS",IF((MID(E1974,5,2))="17","MS-MIS",IF((MID(E1974,5,2))="18","B.COM",IF((MID(E1974,5,2))="19","ETE",IF((MID(E1974,5,2))="20","CS",IF((MID(E1974,5,2))="21","MA-ENG(P)",IF((MID(E1974,5,2))="22","MA-ENG(F)",IF((MID(E1974,5,2))="23","TE",IF((MID(E1974,5,2))="24","JMC",IF((MID(E1974,5,2))="25","MS-CSE",IF((MID(E1974,5,2))="26","LLB(H)",IF((MID(E1974,5,2))="27","BRE",IF((MID(E1974,5,2))="28","MSS-JMC",IF((MID(E1974,5,2))="29","PHARMACY",IF((MID(E1974,5,2))="30","ESDM",IF((MID(E1974,5,2))="31","MS-ETE",IF((MID(E1974,5,2))="32","MS-TE",IF((MID(E1974,5,2))="33","EEE",IF((MID(E1974,5,2))="34","NFE",IF((MID(E1974,5,2))="35","SWE",IF((MID(E1974,5,2))="36","LLB(P)",IF((MID(E1974,5,2))="37","LLM(Pre)",IF((MID(E1974,5,2))="38","LLM(F)",IF((MID(E1974,5,2))="39","ICT",IF((MID(E1974,5,2))="40","MTCA",IF((MID(E1974,5,2))="41","MS-PH",IF((MID(E1974,5,2))="42","ARCH",IF((MID(E1974,5,2))="43","THM",IF((MID(E1974,5,2))="44","MS-SWE",IF((MID(E1974,5,2))="45","ENTRE",IF((MID(E1974,5,2))="46","M-PHARM",IF((MID(E1974,5,2))="47","CIVIL-ENG",0)))))))))))))))))))))))))))))))))))))</f>
        <v/>
      </c>
      <c r="G1974" s="90">
        <f>IF((LEFT(E1974,3))="063","Fall-2006",IF((LEFT(E1974,3))="071","Spring-2007",IF((LEFT(E1974,3))="072","Summer-2007",IF((LEFT(E1974,3))="073","Fall-2007",IF((LEFT(E1974,3))="081","Spring-2008",IF((LEFT(E1974,3))="082","Summer-2008",IF((LEFT(E1974,3))="083","Fall-2008",IF((LEFT(E1974,3))="091","Spring-2009",IF((LEFT(E1974,3))="092","Summer-2009",IF((LEFT(E1974,3))="093","Fall-2009",IF((LEFT(E1974,3))="101","Spring-2010",IF((LEFT(E1974,3))="102","Summer-2010",IF((LEFT(E1974,3))="103","Fall-2010",IF((LEFT(E1974,3))="111","Spring-2011",IF((LEFT(E1974,3))="112","Summer-2011",IF((LEFT(E1974,3))="113","Fall-2011",IF((LEFT(E1974,3))="121","Spring-2012",IF((LEFT(E1974,3))="122","Summer-2012",IF((LEFT(E1974,3))="123","Fall-2012",IF((LEFT(E1974,3))="131","Spring-2013",IF((LEFT(E1974,3))="132","Summer-2013",IF((LEFT(E1974,3))="133","Fall-2013",IF((LEFT(E1974,3))="141","Spring-2014",IF((LEFT(E1974,3))="142","Summer-2014",IF((LEFT(E1974,3))="143","Fall-2014",0)))))))))))))))))))))))))</f>
        <v/>
      </c>
      <c r="H1974" s="108" t="inlineStr">
        <is>
          <t>Spring-2015</t>
        </is>
      </c>
      <c r="I1974" s="108" t="inlineStr">
        <is>
          <t>Concord Real Estate And Bulding Production Ltd</t>
        </is>
      </c>
      <c r="J1974" s="108" t="inlineStr">
        <is>
          <t>Assistant Manager</t>
        </is>
      </c>
      <c r="K1974" s="108" t="inlineStr">
        <is>
          <t>Apartment-12-C, House No-8/A/Kha, Road No-14, Dhanmondi, Dhaka.</t>
        </is>
      </c>
      <c r="L1974" s="108" t="inlineStr">
        <is>
          <t>3 No Akua Jabeely Quater, Mymensigh.</t>
        </is>
      </c>
      <c r="M1974" s="101" t="n">
        <v>1914602907</v>
      </c>
      <c r="N1974" s="90" t="inlineStr">
        <is>
          <t>sharifamimi@gmail.com</t>
        </is>
      </c>
    </row>
    <row customHeight="1" ht="12.75" r="1975" s="161">
      <c r="A1975" s="84" t="n"/>
      <c r="B1975" s="85" t="n">
        <v>1979</v>
      </c>
      <c r="C1975" s="106" t="n"/>
      <c r="D1975" s="86" t="inlineStr">
        <is>
          <t xml:space="preserve">Taposh Biswas  </t>
        </is>
      </c>
      <c r="E1975" s="86" t="inlineStr">
        <is>
          <t>112-33-633</t>
        </is>
      </c>
      <c r="F1975" s="49">
        <f>IF((MID(E1975,5,2))="10","ENG",IF((MID(E1975,5,2))="11","BBA",IF((MID(E1975,5,2))="12","MBA(E)",IF((MID(E1975,5,2))="14","MBA",IF((MID(E1975,5,2))="15","CSE",IF((MID(E1975,5,2))="16","CIS",IF((MID(E1975,5,2))="17","MS-MIS",IF((MID(E1975,5,2))="18","B.COM",IF((MID(E1975,5,2))="19","ETE",IF((MID(E1975,5,2))="20","CS",IF((MID(E1975,5,2))="21","MA-ENG(P)",IF((MID(E1975,5,2))="22","MA-ENG(F)",IF((MID(E1975,5,2))="23","TE",IF((MID(E1975,5,2))="24","JMC",IF((MID(E1975,5,2))="25","MS-CSE",IF((MID(E1975,5,2))="26","LLB(H)",IF((MID(E1975,5,2))="27","BRE",IF((MID(E1975,5,2))="28","MSS-JMC",IF((MID(E1975,5,2))="29","PHARMACY",IF((MID(E1975,5,2))="30","ESDM",IF((MID(E1975,5,2))="31","MS-ETE",IF((MID(E1975,5,2))="32","MS-TE",IF((MID(E1975,5,2))="33","EEE",IF((MID(E1975,5,2))="34","NFE",IF((MID(E1975,5,2))="35","SWE",IF((MID(E1975,5,2))="36","LLB(P)",IF((MID(E1975,5,2))="37","LLM(Pre)",IF((MID(E1975,5,2))="38","LLM(F)",IF((MID(E1975,5,2))="39","ICT",IF((MID(E1975,5,2))="40","MTCA",IF((MID(E1975,5,2))="41","MS-PH",IF((MID(E1975,5,2))="42","ARCH",IF((MID(E1975,5,2))="43","THM",IF((MID(E1975,5,2))="44","MS-SWE",IF((MID(E1975,5,2))="45","ENTRE",IF((MID(E1975,5,2))="46","M-PHARM",IF((MID(E1975,5,2))="47","CIVIL-ENG",0)))))))))))))))))))))))))))))))))))))</f>
        <v/>
      </c>
      <c r="G1975" s="90">
        <f>IF((LEFT(E1975,3))="063","Fall-2006",IF((LEFT(E1975,3))="071","Spring-2007",IF((LEFT(E1975,3))="072","Summer-2007",IF((LEFT(E1975,3))="073","Fall-2007",IF((LEFT(E1975,3))="081","Spring-2008",IF((LEFT(E1975,3))="082","Summer-2008",IF((LEFT(E1975,3))="083","Fall-2008",IF((LEFT(E1975,3))="091","Spring-2009",IF((LEFT(E1975,3))="092","Summer-2009",IF((LEFT(E1975,3))="093","Fall-2009",IF((LEFT(E1975,3))="101","Spring-2010",IF((LEFT(E1975,3))="102","Summer-2010",IF((LEFT(E1975,3))="103","Fall-2010",IF((LEFT(E1975,3))="111","Spring-2011",IF((LEFT(E1975,3))="112","Summer-2011",IF((LEFT(E1975,3))="113","Fall-2011",IF((LEFT(E1975,3))="121","Spring-2012",IF((LEFT(E1975,3))="122","Summer-2012",IF((LEFT(E1975,3))="123","Fall-2012",IF((LEFT(E1975,3))="131","Spring-2013",IF((LEFT(E1975,3))="132","Summer-2013",IF((LEFT(E1975,3))="133","Fall-2013",IF((LEFT(E1975,3))="141","Spring-2014",IF((LEFT(E1975,3))="142","Summer-2014",IF((LEFT(E1975,3))="143","Fall-2014",0)))))))))))))))))))))))))</f>
        <v/>
      </c>
      <c r="H1975" s="108" t="inlineStr">
        <is>
          <t>Spring-2015</t>
        </is>
      </c>
      <c r="I1975" s="108" t="inlineStr">
        <is>
          <t>-</t>
        </is>
      </c>
      <c r="J1975" s="108" t="inlineStr">
        <is>
          <t>-</t>
        </is>
      </c>
      <c r="K1975" s="108" t="inlineStr">
        <is>
          <t>Vill-Laxmipur, Post-Dumain, Thana-Modhukhali, Dist-Faridpur.</t>
        </is>
      </c>
      <c r="L1975" s="108" t="inlineStr">
        <is>
          <t>Vill-Laxmipur, Post-Dumain, Thana-Modhukhali, Dist-Faridpur.</t>
        </is>
      </c>
      <c r="M1975" s="101" t="n">
        <v>1624808609</v>
      </c>
      <c r="N1975" s="90" t="inlineStr">
        <is>
          <t>taposhbiswas92@gmail.com</t>
        </is>
      </c>
    </row>
    <row customHeight="1" ht="12.75" r="1976" s="161">
      <c r="A1976" s="84" t="n"/>
      <c r="B1976" s="85" t="n">
        <v>1980</v>
      </c>
      <c r="C1976" s="106" t="n"/>
      <c r="D1976" s="98" t="inlineStr">
        <is>
          <t>Md. Rafikuzzaman</t>
        </is>
      </c>
      <c r="E1976" s="98" t="inlineStr">
        <is>
          <t>112-11-2071</t>
        </is>
      </c>
      <c r="F1976" s="49">
        <f>IF((MID(E1976,5,2))="10","ENG",IF((MID(E1976,5,2))="11","BBA",IF((MID(E1976,5,2))="12","MBA(E)",IF((MID(E1976,5,2))="14","MBA",IF((MID(E1976,5,2))="15","CSE",IF((MID(E1976,5,2))="16","CIS",IF((MID(E1976,5,2))="17","MS-MIS",IF((MID(E1976,5,2))="18","B.COM",IF((MID(E1976,5,2))="19","ETE",IF((MID(E1976,5,2))="20","CS",IF((MID(E1976,5,2))="21","MA-ENG(P)",IF((MID(E1976,5,2))="22","MA-ENG(F)",IF((MID(E1976,5,2))="23","TE",IF((MID(E1976,5,2))="24","JMC",IF((MID(E1976,5,2))="25","MS-CSE",IF((MID(E1976,5,2))="26","LLB(H)",IF((MID(E1976,5,2))="27","BRE",IF((MID(E1976,5,2))="28","MSS-JMC",IF((MID(E1976,5,2))="29","PHARMACY",IF((MID(E1976,5,2))="30","ESDM",IF((MID(E1976,5,2))="31","MS-ETE",IF((MID(E1976,5,2))="32","MS-TE",IF((MID(E1976,5,2))="33","EEE",IF((MID(E1976,5,2))="34","NFE",IF((MID(E1976,5,2))="35","SWE",IF((MID(E1976,5,2))="36","LLB(P)",IF((MID(E1976,5,2))="37","LLM(Pre)",IF((MID(E1976,5,2))="38","LLM(F)",IF((MID(E1976,5,2))="39","ICT",IF((MID(E1976,5,2))="40","MTCA",IF((MID(E1976,5,2))="41","MS-PH",IF((MID(E1976,5,2))="42","ARCH",IF((MID(E1976,5,2))="43","THM",IF((MID(E1976,5,2))="44","MS-SWE",IF((MID(E1976,5,2))="45","ENTRE",IF((MID(E1976,5,2))="46","M-PHARM",IF((MID(E1976,5,2))="47","CIVIL-ENG",0)))))))))))))))))))))))))))))))))))))</f>
        <v/>
      </c>
      <c r="G1976" s="90">
        <f>IF((LEFT(E1976,3))="063","Fall-2006",IF((LEFT(E1976,3))="071","Spring-2007",IF((LEFT(E1976,3))="072","Summer-2007",IF((LEFT(E1976,3))="073","Fall-2007",IF((LEFT(E1976,3))="081","Spring-2008",IF((LEFT(E1976,3))="082","Summer-2008",IF((LEFT(E1976,3))="083","Fall-2008",IF((LEFT(E1976,3))="091","Spring-2009",IF((LEFT(E1976,3))="092","Summer-2009",IF((LEFT(E1976,3))="093","Fall-2009",IF((LEFT(E1976,3))="101","Spring-2010",IF((LEFT(E1976,3))="102","Summer-2010",IF((LEFT(E1976,3))="103","Fall-2010",IF((LEFT(E1976,3))="111","Spring-2011",IF((LEFT(E1976,3))="112","Summer-2011",IF((LEFT(E1976,3))="113","Fall-2011",IF((LEFT(E1976,3))="121","Spring-2012",IF((LEFT(E1976,3))="122","Summer-2012",IF((LEFT(E1976,3))="123","Fall-2012",IF((LEFT(E1976,3))="131","Spring-2013",IF((LEFT(E1976,3))="132","Summer-2013",IF((LEFT(E1976,3))="133","Fall-2013",IF((LEFT(E1976,3))="141","Spring-2014",IF((LEFT(E1976,3))="142","Summer-2014",IF((LEFT(E1976,3))="143","Fall-2014",0)))))))))))))))))))))))))</f>
        <v/>
      </c>
      <c r="H1976" s="108" t="inlineStr">
        <is>
          <t>Summer-2015</t>
        </is>
      </c>
      <c r="I1976" s="108" t="inlineStr">
        <is>
          <t>-</t>
        </is>
      </c>
      <c r="J1976" s="108" t="inlineStr">
        <is>
          <t>-</t>
        </is>
      </c>
      <c r="K1976" s="108" t="inlineStr">
        <is>
          <t>10/A, Road No-1, Kollyanpur, Dhaka.</t>
        </is>
      </c>
      <c r="L1976" s="108" t="inlineStr">
        <is>
          <t>Old Telephone Office Building, T&amp;T Road, Boro Bazar, Meherpur.</t>
        </is>
      </c>
      <c r="M1976" s="101" t="n">
        <v>1719270233</v>
      </c>
      <c r="N1976" s="90" t="inlineStr">
        <is>
          <t>rafik11-2071@diu.edu.bd</t>
        </is>
      </c>
    </row>
    <row customHeight="1" ht="12.75" r="1977" s="161">
      <c r="A1977" s="84" t="n"/>
      <c r="B1977" s="85" t="n">
        <v>1981</v>
      </c>
      <c r="C1977" s="106" t="n"/>
      <c r="D1977" s="86" t="inlineStr">
        <is>
          <t xml:space="preserve">Mohammad Nurul Nabeey Sujon  </t>
        </is>
      </c>
      <c r="E1977" s="86" t="inlineStr">
        <is>
          <t>113-24-242</t>
        </is>
      </c>
      <c r="F1977" s="49">
        <f>IF((MID(E1977,5,2))="10","ENG",IF((MID(E1977,5,2))="11","BBA",IF((MID(E1977,5,2))="12","MBA(E)",IF((MID(E1977,5,2))="14","MBA",IF((MID(E1977,5,2))="15","CSE",IF((MID(E1977,5,2))="16","CIS",IF((MID(E1977,5,2))="17","MS-MIS",IF((MID(E1977,5,2))="18","B.COM",IF((MID(E1977,5,2))="19","ETE",IF((MID(E1977,5,2))="20","CS",IF((MID(E1977,5,2))="21","MA-ENG(P)",IF((MID(E1977,5,2))="22","MA-ENG(F)",IF((MID(E1977,5,2))="23","TE",IF((MID(E1977,5,2))="24","JMC",IF((MID(E1977,5,2))="25","MS-CSE",IF((MID(E1977,5,2))="26","LLB(H)",IF((MID(E1977,5,2))="27","BRE",IF((MID(E1977,5,2))="28","MSS-JMC",IF((MID(E1977,5,2))="29","PHARMACY",IF((MID(E1977,5,2))="30","ESDM",IF((MID(E1977,5,2))="31","MS-ETE",IF((MID(E1977,5,2))="32","MS-TE",IF((MID(E1977,5,2))="33","EEE",IF((MID(E1977,5,2))="34","NFE",IF((MID(E1977,5,2))="35","SWE",IF((MID(E1977,5,2))="36","LLB(P)",IF((MID(E1977,5,2))="37","LLM(Pre)",IF((MID(E1977,5,2))="38","LLM(F)",IF((MID(E1977,5,2))="39","ICT",IF((MID(E1977,5,2))="40","MTCA",IF((MID(E1977,5,2))="41","MS-PH",IF((MID(E1977,5,2))="42","ARCH",IF((MID(E1977,5,2))="43","THM",IF((MID(E1977,5,2))="44","MS-SWE",IF((MID(E1977,5,2))="45","ENTRE",IF((MID(E1977,5,2))="46","M-PHARM",IF((MID(E1977,5,2))="47","CIVIL-ENG",0)))))))))))))))))))))))))))))))))))))</f>
        <v/>
      </c>
      <c r="G1977" s="90">
        <f>IF((LEFT(E1977,3))="063","Fall-2006",IF((LEFT(E1977,3))="071","Spring-2007",IF((LEFT(E1977,3))="072","Summer-2007",IF((LEFT(E1977,3))="073","Fall-2007",IF((LEFT(E1977,3))="081","Spring-2008",IF((LEFT(E1977,3))="082","Summer-2008",IF((LEFT(E1977,3))="083","Fall-2008",IF((LEFT(E1977,3))="091","Spring-2009",IF((LEFT(E1977,3))="092","Summer-2009",IF((LEFT(E1977,3))="093","Fall-2009",IF((LEFT(E1977,3))="101","Spring-2010",IF((LEFT(E1977,3))="102","Summer-2010",IF((LEFT(E1977,3))="103","Fall-2010",IF((LEFT(E1977,3))="111","Spring-2011",IF((LEFT(E1977,3))="112","Summer-2011",IF((LEFT(E1977,3))="113","Fall-2011",IF((LEFT(E1977,3))="121","Spring-2012",IF((LEFT(E1977,3))="122","Summer-2012",IF((LEFT(E1977,3))="123","Fall-2012",IF((LEFT(E1977,3))="131","Spring-2013",IF((LEFT(E1977,3))="132","Summer-2013",IF((LEFT(E1977,3))="133","Fall-2013",IF((LEFT(E1977,3))="141","Spring-2014",IF((LEFT(E1977,3))="142","Summer-2014",IF((LEFT(E1977,3))="143","Fall-2014",0)))))))))))))))))))))))))</f>
        <v/>
      </c>
      <c r="H1977" s="108" t="inlineStr">
        <is>
          <t>Fall-2015</t>
        </is>
      </c>
      <c r="I1977" s="108" t="inlineStr">
        <is>
          <t>Banglavision TV</t>
        </is>
      </c>
      <c r="J1977" s="108" t="inlineStr">
        <is>
          <t>Assistent Producer In Program</t>
        </is>
      </c>
      <c r="K1977" s="108" t="inlineStr">
        <is>
          <t>59/C, New Scaton, Banglamotor, Dhaka.</t>
        </is>
      </c>
      <c r="L1977" s="108" t="inlineStr">
        <is>
          <t>Vill-Banghor, Post-Laxmipur, Thana-Monohorgonj, Dist-Comilla.</t>
        </is>
      </c>
      <c r="M1977" s="101" t="n">
        <v>1675561520</v>
      </c>
      <c r="N1977" s="90" t="inlineStr">
        <is>
          <t>sujonahmed85@gamil.com</t>
        </is>
      </c>
    </row>
    <row customHeight="1" ht="12.75" r="1978" s="161">
      <c r="A1978" s="84" t="n"/>
      <c r="B1978" s="85" t="n">
        <v>1982</v>
      </c>
      <c r="C1978" s="106" t="n"/>
      <c r="D1978" s="98" t="inlineStr">
        <is>
          <t>Abdullah - Al - Farabe</t>
        </is>
      </c>
      <c r="E1978" s="98" t="inlineStr">
        <is>
          <t>123-14-895</t>
        </is>
      </c>
      <c r="F1978" s="49">
        <f>IF((MID(E1978,5,2))="10","ENG",IF((MID(E1978,5,2))="11","BBA",IF((MID(E1978,5,2))="12","MBA(E)",IF((MID(E1978,5,2))="14","MBA",IF((MID(E1978,5,2))="15","CSE",IF((MID(E1978,5,2))="16","CIS",IF((MID(E1978,5,2))="17","MS-MIS",IF((MID(E1978,5,2))="18","B.COM",IF((MID(E1978,5,2))="19","ETE",IF((MID(E1978,5,2))="20","CS",IF((MID(E1978,5,2))="21","MA-ENG(P)",IF((MID(E1978,5,2))="22","MA-ENG(F)",IF((MID(E1978,5,2))="23","TE",IF((MID(E1978,5,2))="24","JMC",IF((MID(E1978,5,2))="25","MS-CSE",IF((MID(E1978,5,2))="26","LLB(H)",IF((MID(E1978,5,2))="27","BRE",IF((MID(E1978,5,2))="28","MSS-JMC",IF((MID(E1978,5,2))="29","PHARMACY",IF((MID(E1978,5,2))="30","ESDM",IF((MID(E1978,5,2))="31","MS-ETE",IF((MID(E1978,5,2))="32","MS-TE",IF((MID(E1978,5,2))="33","EEE",IF((MID(E1978,5,2))="34","NFE",IF((MID(E1978,5,2))="35","SWE",IF((MID(E1978,5,2))="36","LLB(P)",IF((MID(E1978,5,2))="37","LLM(Pre)",IF((MID(E1978,5,2))="38","LLM(F)",IF((MID(E1978,5,2))="39","ICT",IF((MID(E1978,5,2))="40","MTCA",IF((MID(E1978,5,2))="41","MS-PH",IF((MID(E1978,5,2))="42","ARCH",IF((MID(E1978,5,2))="43","THM",IF((MID(E1978,5,2))="44","MS-SWE",IF((MID(E1978,5,2))="45","ENTRE",IF((MID(E1978,5,2))="46","M-PHARM",IF((MID(E1978,5,2))="47","CIVIL-ENG",0)))))))))))))))))))))))))))))))))))))</f>
        <v/>
      </c>
      <c r="G1978" s="90">
        <f>IF((LEFT(E1978,3))="063","Fall-2006",IF((LEFT(E1978,3))="071","Spring-2007",IF((LEFT(E1978,3))="072","Summer-2007",IF((LEFT(E1978,3))="073","Fall-2007",IF((LEFT(E1978,3))="081","Spring-2008",IF((LEFT(E1978,3))="082","Summer-2008",IF((LEFT(E1978,3))="083","Fall-2008",IF((LEFT(E1978,3))="091","Spring-2009",IF((LEFT(E1978,3))="092","Summer-2009",IF((LEFT(E1978,3))="093","Fall-2009",IF((LEFT(E1978,3))="101","Spring-2010",IF((LEFT(E1978,3))="102","Summer-2010",IF((LEFT(E1978,3))="103","Fall-2010",IF((LEFT(E1978,3))="111","Spring-2011",IF((LEFT(E1978,3))="112","Summer-2011",IF((LEFT(E1978,3))="113","Fall-2011",IF((LEFT(E1978,3))="121","Spring-2012",IF((LEFT(E1978,3))="122","Summer-2012",IF((LEFT(E1978,3))="123","Fall-2012",IF((LEFT(E1978,3))="131","Spring-2013",IF((LEFT(E1978,3))="132","Summer-2013",IF((LEFT(E1978,3))="133","Fall-2013",IF((LEFT(E1978,3))="141","Spring-2014",IF((LEFT(E1978,3))="142","Summer-2014",IF((LEFT(E1978,3))="143","Fall-2014",0)))))))))))))))))))))))))</f>
        <v/>
      </c>
      <c r="H1978" s="108" t="inlineStr">
        <is>
          <t>Summer-2013</t>
        </is>
      </c>
      <c r="I1978" s="108" t="inlineStr">
        <is>
          <t>Walton Hi-Tech Ind. Ltd.</t>
        </is>
      </c>
      <c r="J1978" s="108" t="inlineStr">
        <is>
          <t>Officer Grade-1, Purchase Monitor.</t>
        </is>
      </c>
      <c r="K1978" s="108" t="inlineStr">
        <is>
          <t>96/1, Khan Vill, Mirpur-1, Dhaka.</t>
        </is>
      </c>
      <c r="L1978" s="108" t="inlineStr">
        <is>
          <t>Vill-Bogadaid, Post-Jamalpur, Dist-Jamalpur.</t>
        </is>
      </c>
      <c r="M1978" s="101" t="n">
        <v>1675618898</v>
      </c>
      <c r="N1978" s="90" t="inlineStr">
        <is>
          <t>abdullah_al_farabe@gmail.com</t>
        </is>
      </c>
    </row>
    <row customHeight="1" ht="12.75" r="1979" s="161">
      <c r="A1979" s="84" t="n"/>
      <c r="B1979" s="85" t="n">
        <v>1983</v>
      </c>
      <c r="C1979" s="106" t="n"/>
      <c r="D1979" s="98" t="inlineStr">
        <is>
          <t>Kapil Uddin Mahmud</t>
        </is>
      </c>
      <c r="E1979" s="98" t="inlineStr">
        <is>
          <t>112-33-620</t>
        </is>
      </c>
      <c r="F1979" s="49">
        <f>IF((MID(E1979,5,2))="10","ENG",IF((MID(E1979,5,2))="11","BBA",IF((MID(E1979,5,2))="12","MBA(E)",IF((MID(E1979,5,2))="14","MBA",IF((MID(E1979,5,2))="15","CSE",IF((MID(E1979,5,2))="16","CIS",IF((MID(E1979,5,2))="17","MS-MIS",IF((MID(E1979,5,2))="18","B.COM",IF((MID(E1979,5,2))="19","ETE",IF((MID(E1979,5,2))="20","CS",IF((MID(E1979,5,2))="21","MA-ENG(P)",IF((MID(E1979,5,2))="22","MA-ENG(F)",IF((MID(E1979,5,2))="23","TE",IF((MID(E1979,5,2))="24","JMC",IF((MID(E1979,5,2))="25","MS-CSE",IF((MID(E1979,5,2))="26","LLB(H)",IF((MID(E1979,5,2))="27","BRE",IF((MID(E1979,5,2))="28","MSS-JMC",IF((MID(E1979,5,2))="29","PHARMACY",IF((MID(E1979,5,2))="30","ESDM",IF((MID(E1979,5,2))="31","MS-ETE",IF((MID(E1979,5,2))="32","MS-TE",IF((MID(E1979,5,2))="33","EEE",IF((MID(E1979,5,2))="34","NFE",IF((MID(E1979,5,2))="35","SWE",IF((MID(E1979,5,2))="36","LLB(P)",IF((MID(E1979,5,2))="37","LLM(Pre)",IF((MID(E1979,5,2))="38","LLM(F)",IF((MID(E1979,5,2))="39","ICT",IF((MID(E1979,5,2))="40","MTCA",IF((MID(E1979,5,2))="41","MS-PH",IF((MID(E1979,5,2))="42","ARCH",IF((MID(E1979,5,2))="43","THM",IF((MID(E1979,5,2))="44","MS-SWE",IF((MID(E1979,5,2))="45","ENTRE",IF((MID(E1979,5,2))="46","M-PHARM",IF((MID(E1979,5,2))="47","CIVIL-ENG",0)))))))))))))))))))))))))))))))))))))</f>
        <v/>
      </c>
      <c r="G1979" s="90">
        <f>IF((LEFT(E1979,3))="063","Fall-2006",IF((LEFT(E1979,3))="071","Spring-2007",IF((LEFT(E1979,3))="072","Summer-2007",IF((LEFT(E1979,3))="073","Fall-2007",IF((LEFT(E1979,3))="081","Spring-2008",IF((LEFT(E1979,3))="082","Summer-2008",IF((LEFT(E1979,3))="083","Fall-2008",IF((LEFT(E1979,3))="091","Spring-2009",IF((LEFT(E1979,3))="092","Summer-2009",IF((LEFT(E1979,3))="093","Fall-2009",IF((LEFT(E1979,3))="101","Spring-2010",IF((LEFT(E1979,3))="102","Summer-2010",IF((LEFT(E1979,3))="103","Fall-2010",IF((LEFT(E1979,3))="111","Spring-2011",IF((LEFT(E1979,3))="112","Summer-2011",IF((LEFT(E1979,3))="113","Fall-2011",IF((LEFT(E1979,3))="121","Spring-2012",IF((LEFT(E1979,3))="122","Summer-2012",IF((LEFT(E1979,3))="123","Fall-2012",IF((LEFT(E1979,3))="131","Spring-2013",IF((LEFT(E1979,3))="132","Summer-2013",IF((LEFT(E1979,3))="133","Fall-2013",IF((LEFT(E1979,3))="141","Spring-2014",IF((LEFT(E1979,3))="142","Summer-2014",IF((LEFT(E1979,3))="143","Fall-2014",0)))))))))))))))))))))))))</f>
        <v/>
      </c>
      <c r="H1979" s="108" t="inlineStr">
        <is>
          <t>Summer-2015</t>
        </is>
      </c>
      <c r="I1979" s="108" t="inlineStr">
        <is>
          <t>-</t>
        </is>
      </c>
      <c r="J1979" s="108" t="inlineStr">
        <is>
          <t>-</t>
        </is>
      </c>
      <c r="K1979" s="108" t="inlineStr">
        <is>
          <t>-</t>
        </is>
      </c>
      <c r="L1979" s="108" t="inlineStr">
        <is>
          <t>Appertment-3C, 7 Joynag Road, Lallbagh, Dhaka.</t>
        </is>
      </c>
      <c r="M1979" s="101" t="n">
        <v>1863230079</v>
      </c>
      <c r="N1979" s="90" t="inlineStr">
        <is>
          <t>kapilrab8@gmail.com</t>
        </is>
      </c>
    </row>
    <row customHeight="1" ht="12.75" r="1980" s="161">
      <c r="A1980" s="84" t="n"/>
      <c r="B1980" s="85" t="n">
        <v>1984</v>
      </c>
      <c r="C1980" s="106" t="n"/>
      <c r="D1980" s="105" t="inlineStr">
        <is>
          <t xml:space="preserve">Md. Arifuzzaman Rajon  </t>
        </is>
      </c>
      <c r="E1980" s="98" t="inlineStr">
        <is>
          <t>121-10-773</t>
        </is>
      </c>
      <c r="F1980" s="49">
        <f>IF((MID(E1980,5,2))="10","ENG",IF((MID(E1980,5,2))="11","BBA",IF((MID(E1980,5,2))="12","MBA(E)",IF((MID(E1980,5,2))="14","MBA",IF((MID(E1980,5,2))="15","CSE",IF((MID(E1980,5,2))="16","CIS",IF((MID(E1980,5,2))="17","MS-MIS",IF((MID(E1980,5,2))="18","B.COM",IF((MID(E1980,5,2))="19","ETE",IF((MID(E1980,5,2))="20","CS",IF((MID(E1980,5,2))="21","MA-ENG(P)",IF((MID(E1980,5,2))="22","MA-ENG(F)",IF((MID(E1980,5,2))="23","TE",IF((MID(E1980,5,2))="24","JMC",IF((MID(E1980,5,2))="25","MS-CSE",IF((MID(E1980,5,2))="26","LLB(H)",IF((MID(E1980,5,2))="27","BRE",IF((MID(E1980,5,2))="28","MSS-JMC",IF((MID(E1980,5,2))="29","PHARMACY",IF((MID(E1980,5,2))="30","ESDM",IF((MID(E1980,5,2))="31","MS-ETE",IF((MID(E1980,5,2))="32","MS-TE",IF((MID(E1980,5,2))="33","EEE",IF((MID(E1980,5,2))="34","NFE",IF((MID(E1980,5,2))="35","SWE",IF((MID(E1980,5,2))="36","LLB(P)",IF((MID(E1980,5,2))="37","LLM(Pre)",IF((MID(E1980,5,2))="38","LLM(F)",IF((MID(E1980,5,2))="39","ICT",IF((MID(E1980,5,2))="40","MTCA",IF((MID(E1980,5,2))="41","MS-PH",IF((MID(E1980,5,2))="42","ARCH",IF((MID(E1980,5,2))="43","THM",IF((MID(E1980,5,2))="44","MS-SWE",IF((MID(E1980,5,2))="45","ENTRE",IF((MID(E1980,5,2))="46","M-PHARM",IF((MID(E1980,5,2))="47","CIVIL-ENG",0)))))))))))))))))))))))))))))))))))))</f>
        <v/>
      </c>
      <c r="G1980" s="90">
        <f>IF((LEFT(E1980,3))="063","Fall-2006",IF((LEFT(E1980,3))="071","Spring-2007",IF((LEFT(E1980,3))="072","Summer-2007",IF((LEFT(E1980,3))="073","Fall-2007",IF((LEFT(E1980,3))="081","Spring-2008",IF((LEFT(E1980,3))="082","Summer-2008",IF((LEFT(E1980,3))="083","Fall-2008",IF((LEFT(E1980,3))="091","Spring-2009",IF((LEFT(E1980,3))="092","Summer-2009",IF((LEFT(E1980,3))="093","Fall-2009",IF((LEFT(E1980,3))="101","Spring-2010",IF((LEFT(E1980,3))="102","Summer-2010",IF((LEFT(E1980,3))="103","Fall-2010",IF((LEFT(E1980,3))="111","Spring-2011",IF((LEFT(E1980,3))="112","Summer-2011",IF((LEFT(E1980,3))="113","Fall-2011",IF((LEFT(E1980,3))="121","Spring-2012",IF((LEFT(E1980,3))="122","Summer-2012",IF((LEFT(E1980,3))="123","Fall-2012",IF((LEFT(E1980,3))="131","Spring-2013",IF((LEFT(E1980,3))="132","Summer-2013",IF((LEFT(E1980,3))="133","Fall-2013",IF((LEFT(E1980,3))="141","Spring-2014",IF((LEFT(E1980,3))="142","Summer-2014",IF((LEFT(E1980,3))="143","Fall-2014",0)))))))))))))))))))))))))</f>
        <v/>
      </c>
      <c r="H1980" s="108" t="inlineStr">
        <is>
          <t>Summer-2015</t>
        </is>
      </c>
      <c r="I1980" s="108" t="inlineStr">
        <is>
          <t>-</t>
        </is>
      </c>
      <c r="J1980" s="108" t="inlineStr">
        <is>
          <t>-</t>
        </is>
      </c>
      <c r="K1980" s="108" t="inlineStr">
        <is>
          <t>House No-946, Road No-15, Adabor, Mohammadpur, Dhaka.</t>
        </is>
      </c>
      <c r="L1980" s="108" t="inlineStr">
        <is>
          <t>T&amp;T Road Satani Sreebardi, Sherpur.</t>
        </is>
      </c>
      <c r="M1980" s="101" t="n">
        <v>1722961050</v>
      </c>
      <c r="N1980" s="90" t="inlineStr">
        <is>
          <t>rajon10-773@diu.edu.bd</t>
        </is>
      </c>
    </row>
    <row customHeight="1" ht="12.75" r="1981" s="161">
      <c r="A1981" s="84" t="n"/>
      <c r="B1981" s="85" t="n">
        <v>1985</v>
      </c>
      <c r="C1981" s="106" t="n"/>
      <c r="D1981" s="86" t="inlineStr">
        <is>
          <t xml:space="preserve">Md. Nadim Hossain Aslam  </t>
        </is>
      </c>
      <c r="E1981" s="86" t="inlineStr">
        <is>
          <t>111-33-559</t>
        </is>
      </c>
      <c r="F1981" s="49">
        <f>IF((MID(E1981,5,2))="10","ENG",IF((MID(E1981,5,2))="11","BBA",IF((MID(E1981,5,2))="12","MBA(E)",IF((MID(E1981,5,2))="14","MBA",IF((MID(E1981,5,2))="15","CSE",IF((MID(E1981,5,2))="16","CIS",IF((MID(E1981,5,2))="17","MS-MIS",IF((MID(E1981,5,2))="18","B.COM",IF((MID(E1981,5,2))="19","ETE",IF((MID(E1981,5,2))="20","CS",IF((MID(E1981,5,2))="21","MA-ENG(P)",IF((MID(E1981,5,2))="22","MA-ENG(F)",IF((MID(E1981,5,2))="23","TE",IF((MID(E1981,5,2))="24","JMC",IF((MID(E1981,5,2))="25","MS-CSE",IF((MID(E1981,5,2))="26","LLB(H)",IF((MID(E1981,5,2))="27","BRE",IF((MID(E1981,5,2))="28","MSS-JMC",IF((MID(E1981,5,2))="29","PHARMACY",IF((MID(E1981,5,2))="30","ESDM",IF((MID(E1981,5,2))="31","MS-ETE",IF((MID(E1981,5,2))="32","MS-TE",IF((MID(E1981,5,2))="33","EEE",IF((MID(E1981,5,2))="34","NFE",IF((MID(E1981,5,2))="35","SWE",IF((MID(E1981,5,2))="36","LLB(P)",IF((MID(E1981,5,2))="37","LLM(Pre)",IF((MID(E1981,5,2))="38","LLM(F)",IF((MID(E1981,5,2))="39","ICT",IF((MID(E1981,5,2))="40","MTCA",IF((MID(E1981,5,2))="41","MS-PH",IF((MID(E1981,5,2))="42","ARCH",IF((MID(E1981,5,2))="43","THM",IF((MID(E1981,5,2))="44","MS-SWE",IF((MID(E1981,5,2))="45","ENTRE",IF((MID(E1981,5,2))="46","M-PHARM",IF((MID(E1981,5,2))="47","CIVIL-ENG",0)))))))))))))))))))))))))))))))))))))</f>
        <v/>
      </c>
      <c r="G1981" s="90">
        <f>IF((LEFT(E1981,3))="063","Fall-2006",IF((LEFT(E1981,3))="071","Spring-2007",IF((LEFT(E1981,3))="072","Summer-2007",IF((LEFT(E1981,3))="073","Fall-2007",IF((LEFT(E1981,3))="081","Spring-2008",IF((LEFT(E1981,3))="082","Summer-2008",IF((LEFT(E1981,3))="083","Fall-2008",IF((LEFT(E1981,3))="091","Spring-2009",IF((LEFT(E1981,3))="092","Summer-2009",IF((LEFT(E1981,3))="093","Fall-2009",IF((LEFT(E1981,3))="101","Spring-2010",IF((LEFT(E1981,3))="102","Summer-2010",IF((LEFT(E1981,3))="103","Fall-2010",IF((LEFT(E1981,3))="111","Spring-2011",IF((LEFT(E1981,3))="112","Summer-2011",IF((LEFT(E1981,3))="113","Fall-2011",IF((LEFT(E1981,3))="121","Spring-2012",IF((LEFT(E1981,3))="122","Summer-2012",IF((LEFT(E1981,3))="123","Fall-2012",IF((LEFT(E1981,3))="131","Spring-2013",IF((LEFT(E1981,3))="132","Summer-2013",IF((LEFT(E1981,3))="133","Fall-2013",IF((LEFT(E1981,3))="141","Spring-2014",IF((LEFT(E1981,3))="142","Summer-2014",IF((LEFT(E1981,3))="143","Fall-2014",0)))))))))))))))))))))))))</f>
        <v/>
      </c>
      <c r="H1981" s="108" t="inlineStr">
        <is>
          <t>Fall-2014</t>
        </is>
      </c>
      <c r="I1981" s="108" t="inlineStr">
        <is>
          <t>-</t>
        </is>
      </c>
      <c r="J1981" s="108" t="inlineStr">
        <is>
          <t>-</t>
        </is>
      </c>
      <c r="K1981" s="108" t="inlineStr">
        <is>
          <t>1/2,B, Sutikhalpar, North Jatrabari, Jatrabari, Dhaka-1204.</t>
        </is>
      </c>
      <c r="L1981" s="108" t="inlineStr">
        <is>
          <t>1/2,B, Sutikhalpar, North Jatrabari, Jatrabari, Dhaka-1204.</t>
        </is>
      </c>
      <c r="M1981" s="101" t="n">
        <v>1676679609</v>
      </c>
      <c r="N1981" s="90" t="inlineStr">
        <is>
          <t>nadim33-559@diu.edu.bd</t>
        </is>
      </c>
    </row>
    <row customHeight="1" ht="12.75" r="1982" s="161">
      <c r="A1982" s="84" t="n"/>
      <c r="B1982" s="85" t="n">
        <v>1986</v>
      </c>
      <c r="C1982" s="106" t="n"/>
      <c r="D1982" s="86" t="inlineStr">
        <is>
          <t xml:space="preserve">Tanmoy Sana  </t>
        </is>
      </c>
      <c r="E1982" s="86" t="inlineStr">
        <is>
          <t>142-41-137</t>
        </is>
      </c>
      <c r="F1982" s="49">
        <f>IF((MID(E1982,5,2))="10","ENG",IF((MID(E1982,5,2))="11","BBA",IF((MID(E1982,5,2))="12","MBA(E)",IF((MID(E1982,5,2))="14","MBA",IF((MID(E1982,5,2))="15","CSE",IF((MID(E1982,5,2))="16","CIS",IF((MID(E1982,5,2))="17","MS-MIS",IF((MID(E1982,5,2))="18","B.COM",IF((MID(E1982,5,2))="19","ETE",IF((MID(E1982,5,2))="20","CS",IF((MID(E1982,5,2))="21","MA-ENG(P)",IF((MID(E1982,5,2))="22","MA-ENG(F)",IF((MID(E1982,5,2))="23","TE",IF((MID(E1982,5,2))="24","JMC",IF((MID(E1982,5,2))="25","MS-CSE",IF((MID(E1982,5,2))="26","LLB(H)",IF((MID(E1982,5,2))="27","BRE",IF((MID(E1982,5,2))="28","MSS-JMC",IF((MID(E1982,5,2))="29","PHARMACY",IF((MID(E1982,5,2))="30","ESDM",IF((MID(E1982,5,2))="31","MS-ETE",IF((MID(E1982,5,2))="32","MS-TE",IF((MID(E1982,5,2))="33","EEE",IF((MID(E1982,5,2))="34","NFE",IF((MID(E1982,5,2))="35","SWE",IF((MID(E1982,5,2))="36","LLB(P)",IF((MID(E1982,5,2))="37","LLM(Pre)",IF((MID(E1982,5,2))="38","LLM(F)",IF((MID(E1982,5,2))="39","ICT",IF((MID(E1982,5,2))="40","MTCA",IF((MID(E1982,5,2))="41","MS-PH",IF((MID(E1982,5,2))="42","ARCH",IF((MID(E1982,5,2))="43","THM",IF((MID(E1982,5,2))="44","MS-SWE",IF((MID(E1982,5,2))="45","ENTRE",IF((MID(E1982,5,2))="46","M-PHARM",IF((MID(E1982,5,2))="47","CIVIL-ENG",0)))))))))))))))))))))))))))))))))))))</f>
        <v/>
      </c>
      <c r="G1982" s="90">
        <f>IF((LEFT(E1982,3))="063","Fall-2006",IF((LEFT(E1982,3))="071","Spring-2007",IF((LEFT(E1982,3))="072","Summer-2007",IF((LEFT(E1982,3))="073","Fall-2007",IF((LEFT(E1982,3))="081","Spring-2008",IF((LEFT(E1982,3))="082","Summer-2008",IF((LEFT(E1982,3))="083","Fall-2008",IF((LEFT(E1982,3))="091","Spring-2009",IF((LEFT(E1982,3))="092","Summer-2009",IF((LEFT(E1982,3))="093","Fall-2009",IF((LEFT(E1982,3))="101","Spring-2010",IF((LEFT(E1982,3))="102","Summer-2010",IF((LEFT(E1982,3))="103","Fall-2010",IF((LEFT(E1982,3))="111","Spring-2011",IF((LEFT(E1982,3))="112","Summer-2011",IF((LEFT(E1982,3))="113","Fall-2011",IF((LEFT(E1982,3))="121","Spring-2012",IF((LEFT(E1982,3))="122","Summer-2012",IF((LEFT(E1982,3))="123","Fall-2012",IF((LEFT(E1982,3))="131","Spring-2013",IF((LEFT(E1982,3))="132","Summer-2013",IF((LEFT(E1982,3))="133","Fall-2013",IF((LEFT(E1982,3))="141","Spring-2014",IF((LEFT(E1982,3))="142","Summer-2014",IF((LEFT(E1982,3))="143","Fall-2014",0)))))))))))))))))))))))))</f>
        <v/>
      </c>
      <c r="H1982" s="108" t="inlineStr">
        <is>
          <t>Summer-2015</t>
        </is>
      </c>
      <c r="I1982" s="108" t="inlineStr">
        <is>
          <t>Beximco Pharma Ltd.</t>
        </is>
      </c>
      <c r="J1982" s="108" t="inlineStr">
        <is>
          <t>Brand Executive</t>
        </is>
      </c>
      <c r="K1982" s="108" t="inlineStr">
        <is>
          <t>19 Dhanmondi R/A, Road No-07, Dhanmondi, Dhaka-1205</t>
        </is>
      </c>
      <c r="L1982" s="108" t="inlineStr">
        <is>
          <t>Vill-Permadertala, Post-Bayersing, Thana-Dumuria, Dist-Khulna.</t>
        </is>
      </c>
      <c r="M1982" s="101" t="n">
        <v>1718774093</v>
      </c>
      <c r="N1982" s="90" t="inlineStr">
        <is>
          <t>turja1214@gmail.com</t>
        </is>
      </c>
    </row>
    <row customHeight="1" ht="12.75" r="1983" s="161">
      <c r="A1983" s="84" t="n"/>
      <c r="B1983" s="85" t="n">
        <v>1987</v>
      </c>
      <c r="C1983" s="106" t="n"/>
      <c r="D1983" s="94" t="inlineStr">
        <is>
          <t>MD. MAMUNUR RASHID</t>
        </is>
      </c>
      <c r="E1983" s="98" t="inlineStr">
        <is>
          <t>123-15-2030</t>
        </is>
      </c>
      <c r="F1983" s="49">
        <f>IF((MID(E1983,5,2))="10","ENG",IF((MID(E1983,5,2))="11","BBA",IF((MID(E1983,5,2))="12","MBA(E)",IF((MID(E1983,5,2))="14","MBA",IF((MID(E1983,5,2))="15","CSE",IF((MID(E1983,5,2))="16","CIS",IF((MID(E1983,5,2))="17","MS-MIS",IF((MID(E1983,5,2))="18","B.COM",IF((MID(E1983,5,2))="19","ETE",IF((MID(E1983,5,2))="20","CS",IF((MID(E1983,5,2))="21","MA-ENG(P)",IF((MID(E1983,5,2))="22","MA-ENG(F)",IF((MID(E1983,5,2))="23","TE",IF((MID(E1983,5,2))="24","JMC",IF((MID(E1983,5,2))="25","MS-CSE",IF((MID(E1983,5,2))="26","LLB(H)",IF((MID(E1983,5,2))="27","BRE",IF((MID(E1983,5,2))="28","MSS-JMC",IF((MID(E1983,5,2))="29","PHARMACY",IF((MID(E1983,5,2))="30","ESDM",IF((MID(E1983,5,2))="31","MS-ETE",IF((MID(E1983,5,2))="32","MS-TE",IF((MID(E1983,5,2))="33","EEE",IF((MID(E1983,5,2))="34","NFE",IF((MID(E1983,5,2))="35","SWE",IF((MID(E1983,5,2))="36","LLB(P)",IF((MID(E1983,5,2))="37","LLM(Pre)",IF((MID(E1983,5,2))="38","LLM(F)",IF((MID(E1983,5,2))="39","ICT",IF((MID(E1983,5,2))="40","MTCA",IF((MID(E1983,5,2))="41","MS-PH",IF((MID(E1983,5,2))="42","ARCH",IF((MID(E1983,5,2))="43","THM",IF((MID(E1983,5,2))="44","MS-SWE",IF((MID(E1983,5,2))="45","ENTRE",IF((MID(E1983,5,2))="46","M-PHARM",IF((MID(E1983,5,2))="47","CIVIL-ENG",0)))))))))))))))))))))))))))))))))))))</f>
        <v/>
      </c>
      <c r="G1983" s="90">
        <f>IF((LEFT(E1983,3))="063","Fall-2006",IF((LEFT(E1983,3))="071","Spring-2007",IF((LEFT(E1983,3))="072","Summer-2007",IF((LEFT(E1983,3))="073","Fall-2007",IF((LEFT(E1983,3))="081","Spring-2008",IF((LEFT(E1983,3))="082","Summer-2008",IF((LEFT(E1983,3))="083","Fall-2008",IF((LEFT(E1983,3))="091","Spring-2009",IF((LEFT(E1983,3))="092","Summer-2009",IF((LEFT(E1983,3))="093","Fall-2009",IF((LEFT(E1983,3))="101","Spring-2010",IF((LEFT(E1983,3))="102","Summer-2010",IF((LEFT(E1983,3))="103","Fall-2010",IF((LEFT(E1983,3))="111","Spring-2011",IF((LEFT(E1983,3))="112","Summer-2011",IF((LEFT(E1983,3))="113","Fall-2011",IF((LEFT(E1983,3))="121","Spring-2012",IF((LEFT(E1983,3))="122","Summer-2012",IF((LEFT(E1983,3))="123","Fall-2012",IF((LEFT(E1983,3))="131","Spring-2013",IF((LEFT(E1983,3))="132","Summer-2013",IF((LEFT(E1983,3))="133","Fall-2013",IF((LEFT(E1983,3))="141","Spring-2014",IF((LEFT(E1983,3))="142","Summer-2014",IF((LEFT(E1983,3))="143","Fall-2014",0)))))))))))))))))))))))))</f>
        <v/>
      </c>
      <c r="H1983" s="108" t="inlineStr">
        <is>
          <t>Summer-2015</t>
        </is>
      </c>
      <c r="I1983" s="108" t="inlineStr">
        <is>
          <t>Connect BD Ltd</t>
        </is>
      </c>
      <c r="J1983" s="108" t="inlineStr">
        <is>
          <t>Executive, System Support.</t>
        </is>
      </c>
      <c r="K1983" s="108" t="inlineStr">
        <is>
          <t>152/Kh, 2D, Road No-2, Shamolibag, Sher-E-Banglanagor, Dhaka-1207</t>
        </is>
      </c>
      <c r="L1983" s="108" t="inlineStr">
        <is>
          <t>Vill-Baitona, Post-Bayguni, Gabtoli, Bogra.</t>
        </is>
      </c>
      <c r="M1983" s="101" t="n">
        <v>1714707520</v>
      </c>
      <c r="N1983" s="33" t="inlineStr">
        <is>
          <t>mamunur20@hotmail.com</t>
        </is>
      </c>
    </row>
    <row customHeight="1" ht="12.75" r="1984" s="161">
      <c r="A1984" s="84" t="n"/>
      <c r="B1984" s="85" t="n">
        <v>1988</v>
      </c>
      <c r="C1984" s="106" t="n"/>
      <c r="D1984" s="98" t="inlineStr">
        <is>
          <t>Momenul Reaz</t>
        </is>
      </c>
      <c r="E1984" s="98" t="inlineStr">
        <is>
          <t>112-11-2060</t>
        </is>
      </c>
      <c r="F1984" s="49">
        <f>IF((MID(E1984,5,2))="10","ENG",IF((MID(E1984,5,2))="11","BBA",IF((MID(E1984,5,2))="12","MBA(E)",IF((MID(E1984,5,2))="14","MBA",IF((MID(E1984,5,2))="15","CSE",IF((MID(E1984,5,2))="16","CIS",IF((MID(E1984,5,2))="17","MS-MIS",IF((MID(E1984,5,2))="18","B.COM",IF((MID(E1984,5,2))="19","ETE",IF((MID(E1984,5,2))="20","CS",IF((MID(E1984,5,2))="21","MA-ENG(P)",IF((MID(E1984,5,2))="22","MA-ENG(F)",IF((MID(E1984,5,2))="23","TE",IF((MID(E1984,5,2))="24","JMC",IF((MID(E1984,5,2))="25","MS-CSE",IF((MID(E1984,5,2))="26","LLB(H)",IF((MID(E1984,5,2))="27","BRE",IF((MID(E1984,5,2))="28","MSS-JMC",IF((MID(E1984,5,2))="29","PHARMACY",IF((MID(E1984,5,2))="30","ESDM",IF((MID(E1984,5,2))="31","MS-ETE",IF((MID(E1984,5,2))="32","MS-TE",IF((MID(E1984,5,2))="33","EEE",IF((MID(E1984,5,2))="34","NFE",IF((MID(E1984,5,2))="35","SWE",IF((MID(E1984,5,2))="36","LLB(P)",IF((MID(E1984,5,2))="37","LLM(Pre)",IF((MID(E1984,5,2))="38","LLM(F)",IF((MID(E1984,5,2))="39","ICT",IF((MID(E1984,5,2))="40","MTCA",IF((MID(E1984,5,2))="41","MS-PH",IF((MID(E1984,5,2))="42","ARCH",IF((MID(E1984,5,2))="43","THM",IF((MID(E1984,5,2))="44","MS-SWE",IF((MID(E1984,5,2))="45","ENTRE",IF((MID(E1984,5,2))="46","M-PHARM",IF((MID(E1984,5,2))="47","CIVIL-ENG",0)))))))))))))))))))))))))))))))))))))</f>
        <v/>
      </c>
      <c r="G1984" s="90">
        <f>IF((LEFT(E1984,3))="063","Fall-2006",IF((LEFT(E1984,3))="071","Spring-2007",IF((LEFT(E1984,3))="072","Summer-2007",IF((LEFT(E1984,3))="073","Fall-2007",IF((LEFT(E1984,3))="081","Spring-2008",IF((LEFT(E1984,3))="082","Summer-2008",IF((LEFT(E1984,3))="083","Fall-2008",IF((LEFT(E1984,3))="091","Spring-2009",IF((LEFT(E1984,3))="092","Summer-2009",IF((LEFT(E1984,3))="093","Fall-2009",IF((LEFT(E1984,3))="101","Spring-2010",IF((LEFT(E1984,3))="102","Summer-2010",IF((LEFT(E1984,3))="103","Fall-2010",IF((LEFT(E1984,3))="111","Spring-2011",IF((LEFT(E1984,3))="112","Summer-2011",IF((LEFT(E1984,3))="113","Fall-2011",IF((LEFT(E1984,3))="121","Spring-2012",IF((LEFT(E1984,3))="122","Summer-2012",IF((LEFT(E1984,3))="123","Fall-2012",IF((LEFT(E1984,3))="131","Spring-2013",IF((LEFT(E1984,3))="132","Summer-2013",IF((LEFT(E1984,3))="133","Fall-2013",IF((LEFT(E1984,3))="141","Spring-2014",IF((LEFT(E1984,3))="142","Summer-2014",IF((LEFT(E1984,3))="143","Fall-2014",0)))))))))))))))))))))))))</f>
        <v/>
      </c>
      <c r="H1984" s="108" t="inlineStr">
        <is>
          <t>Summer-2015</t>
        </is>
      </c>
      <c r="I1984" s="108" t="inlineStr">
        <is>
          <t>-</t>
        </is>
      </c>
      <c r="J1984" s="108" t="inlineStr">
        <is>
          <t>-</t>
        </is>
      </c>
      <c r="K1984" s="108" t="inlineStr">
        <is>
          <t>Vill-Tengra, Post-Sarulia, Thana-Demra, Dist-Dhaka.</t>
        </is>
      </c>
      <c r="L1984" s="108" t="inlineStr">
        <is>
          <t>Vill-Tengra, Post-Sarulia, Thana-Demra, Dist-Dhaka.</t>
        </is>
      </c>
      <c r="M1984" s="101" t="n">
        <v>1671833275</v>
      </c>
      <c r="N1984" s="33" t="inlineStr">
        <is>
          <t>shohanreaz@gmail.com</t>
        </is>
      </c>
    </row>
    <row customHeight="1" ht="12.75" r="1985" s="161">
      <c r="A1985" s="84" t="n"/>
      <c r="B1985" s="85" t="n">
        <v>1989</v>
      </c>
      <c r="C1985" s="106" t="n"/>
      <c r="D1985" s="98" t="inlineStr">
        <is>
          <t>Abu Bakker Siddik</t>
        </is>
      </c>
      <c r="E1985" s="98" t="inlineStr">
        <is>
          <t>111-23-2401</t>
        </is>
      </c>
      <c r="F1985" s="49">
        <f>IF((MID(E1985,5,2))="10","ENG",IF((MID(E1985,5,2))="11","BBA",IF((MID(E1985,5,2))="12","MBA(E)",IF((MID(E1985,5,2))="14","MBA",IF((MID(E1985,5,2))="15","CSE",IF((MID(E1985,5,2))="16","CIS",IF((MID(E1985,5,2))="17","MS-MIS",IF((MID(E1985,5,2))="18","B.COM",IF((MID(E1985,5,2))="19","ETE",IF((MID(E1985,5,2))="20","CS",IF((MID(E1985,5,2))="21","MA-ENG(P)",IF((MID(E1985,5,2))="22","MA-ENG(F)",IF((MID(E1985,5,2))="23","TE",IF((MID(E1985,5,2))="24","JMC",IF((MID(E1985,5,2))="25","MS-CSE",IF((MID(E1985,5,2))="26","LLB(H)",IF((MID(E1985,5,2))="27","BRE",IF((MID(E1985,5,2))="28","MSS-JMC",IF((MID(E1985,5,2))="29","PHARMACY",IF((MID(E1985,5,2))="30","ESDM",IF((MID(E1985,5,2))="31","MS-ETE",IF((MID(E1985,5,2))="32","MS-TE",IF((MID(E1985,5,2))="33","EEE",IF((MID(E1985,5,2))="34","NFE",IF((MID(E1985,5,2))="35","SWE",IF((MID(E1985,5,2))="36","LLB(P)",IF((MID(E1985,5,2))="37","LLM(Pre)",IF((MID(E1985,5,2))="38","LLM(F)",IF((MID(E1985,5,2))="39","ICT",IF((MID(E1985,5,2))="40","MTCA",IF((MID(E1985,5,2))="41","MS-PH",IF((MID(E1985,5,2))="42","ARCH",IF((MID(E1985,5,2))="43","THM",IF((MID(E1985,5,2))="44","MS-SWE",IF((MID(E1985,5,2))="45","ENTRE",IF((MID(E1985,5,2))="46","M-PHARM",IF((MID(E1985,5,2))="47","CIVIL-ENG",0)))))))))))))))))))))))))))))))))))))</f>
        <v/>
      </c>
      <c r="G1985" s="90">
        <f>IF((LEFT(E1985,3))="063","Fall-2006",IF((LEFT(E1985,3))="071","Spring-2007",IF((LEFT(E1985,3))="072","Summer-2007",IF((LEFT(E1985,3))="073","Fall-2007",IF((LEFT(E1985,3))="081","Spring-2008",IF((LEFT(E1985,3))="082","Summer-2008",IF((LEFT(E1985,3))="083","Fall-2008",IF((LEFT(E1985,3))="091","Spring-2009",IF((LEFT(E1985,3))="092","Summer-2009",IF((LEFT(E1985,3))="093","Fall-2009",IF((LEFT(E1985,3))="101","Spring-2010",IF((LEFT(E1985,3))="102","Summer-2010",IF((LEFT(E1985,3))="103","Fall-2010",IF((LEFT(E1985,3))="111","Spring-2011",IF((LEFT(E1985,3))="112","Summer-2011",IF((LEFT(E1985,3))="113","Fall-2011",IF((LEFT(E1985,3))="121","Spring-2012",IF((LEFT(E1985,3))="122","Summer-2012",IF((LEFT(E1985,3))="123","Fall-2012",IF((LEFT(E1985,3))="131","Spring-2013",IF((LEFT(E1985,3))="132","Summer-2013",IF((LEFT(E1985,3))="133","Fall-2013",IF((LEFT(E1985,3))="141","Spring-2014",IF((LEFT(E1985,3))="142","Summer-2014",IF((LEFT(E1985,3))="143","Fall-2014",0)))))))))))))))))))))))))</f>
        <v/>
      </c>
      <c r="H1985" s="108" t="inlineStr">
        <is>
          <t>Fall-2014</t>
        </is>
      </c>
      <c r="I1985" s="108" t="inlineStr">
        <is>
          <t>Epyllion Group</t>
        </is>
      </c>
      <c r="J1985" s="108" t="inlineStr">
        <is>
          <t>Assistent Executive</t>
        </is>
      </c>
      <c r="K1985" s="108" t="inlineStr">
        <is>
          <t>Gazipur</t>
        </is>
      </c>
      <c r="L1985" s="108" t="inlineStr">
        <is>
          <t>Vill-Zoypur, Post-Sapahar, Thana-Sapahar, dist-Naogaon</t>
        </is>
      </c>
      <c r="M1985" s="101" t="n">
        <v>1675929996</v>
      </c>
      <c r="N1985" s="90" t="inlineStr">
        <is>
          <t>abs232401@gmail.com</t>
        </is>
      </c>
    </row>
    <row customHeight="1" ht="12.75" r="1986" s="161">
      <c r="A1986" s="84" t="n"/>
      <c r="B1986" s="85" t="n">
        <v>1990</v>
      </c>
      <c r="C1986" s="106" t="inlineStr">
        <is>
          <t>Partnership Business</t>
        </is>
      </c>
      <c r="D1986" s="98" t="inlineStr">
        <is>
          <t xml:space="preserve">Muhammad Abdul Kahhar </t>
        </is>
      </c>
      <c r="E1986" s="98" t="inlineStr">
        <is>
          <t>122-15-1961</t>
        </is>
      </c>
      <c r="F1986" s="49">
        <f>IF((MID(E1986,5,2))="10","ENG",IF((MID(E1986,5,2))="11","BBA",IF((MID(E1986,5,2))="12","MBA(E)",IF((MID(E1986,5,2))="14","MBA",IF((MID(E1986,5,2))="15","CSE",IF((MID(E1986,5,2))="16","CIS",IF((MID(E1986,5,2))="17","MS-MIS",IF((MID(E1986,5,2))="18","B.COM",IF((MID(E1986,5,2))="19","ETE",IF((MID(E1986,5,2))="20","CS",IF((MID(E1986,5,2))="21","MA-ENG(P)",IF((MID(E1986,5,2))="22","MA-ENG(F)",IF((MID(E1986,5,2))="23","TE",IF((MID(E1986,5,2))="24","JMC",IF((MID(E1986,5,2))="25","MS-CSE",IF((MID(E1986,5,2))="26","LLB(H)",IF((MID(E1986,5,2))="27","BRE",IF((MID(E1986,5,2))="28","MSS-JMC",IF((MID(E1986,5,2))="29","PHARMACY",IF((MID(E1986,5,2))="30","ESDM",IF((MID(E1986,5,2))="31","MS-ETE",IF((MID(E1986,5,2))="32","MS-TE",IF((MID(E1986,5,2))="33","EEE",IF((MID(E1986,5,2))="34","NFE",IF((MID(E1986,5,2))="35","SWE",IF((MID(E1986,5,2))="36","LLB(P)",IF((MID(E1986,5,2))="37","LLM(Pre)",IF((MID(E1986,5,2))="38","LLM(F)",IF((MID(E1986,5,2))="39","ICT",IF((MID(E1986,5,2))="40","MTCA",IF((MID(E1986,5,2))="41","MS-PH",IF((MID(E1986,5,2))="42","ARCH",IF((MID(E1986,5,2))="43","THM",IF((MID(E1986,5,2))="44","MS-SWE",IF((MID(E1986,5,2))="45","ENTRE",IF((MID(E1986,5,2))="46","M-PHARM",IF((MID(E1986,5,2))="47","CIVIL-ENG",0)))))))))))))))))))))))))))))))))))))</f>
        <v/>
      </c>
      <c r="G1986" s="90">
        <f>IF((LEFT(E1986,3))="063","Fall-2006",IF((LEFT(E1986,3))="071","Spring-2007",IF((LEFT(E1986,3))="072","Summer-2007",IF((LEFT(E1986,3))="073","Fall-2007",IF((LEFT(E1986,3))="081","Spring-2008",IF((LEFT(E1986,3))="082","Summer-2008",IF((LEFT(E1986,3))="083","Fall-2008",IF((LEFT(E1986,3))="091","Spring-2009",IF((LEFT(E1986,3))="092","Summer-2009",IF((LEFT(E1986,3))="093","Fall-2009",IF((LEFT(E1986,3))="101","Spring-2010",IF((LEFT(E1986,3))="102","Summer-2010",IF((LEFT(E1986,3))="103","Fall-2010",IF((LEFT(E1986,3))="111","Spring-2011",IF((LEFT(E1986,3))="112","Summer-2011",IF((LEFT(E1986,3))="113","Fall-2011",IF((LEFT(E1986,3))="121","Spring-2012",IF((LEFT(E1986,3))="122","Summer-2012",IF((LEFT(E1986,3))="123","Fall-2012",IF((LEFT(E1986,3))="131","Spring-2013",IF((LEFT(E1986,3))="132","Summer-2013",IF((LEFT(E1986,3))="133","Fall-2013",IF((LEFT(E1986,3))="141","Spring-2014",IF((LEFT(E1986,3))="142","Summer-2014",IF((LEFT(E1986,3))="143","Fall-2014",0)))))))))))))))))))))))))</f>
        <v/>
      </c>
      <c r="H1986" s="108" t="inlineStr">
        <is>
          <t>Fall-2015</t>
        </is>
      </c>
      <c r="I1986" s="115" t="inlineStr">
        <is>
          <t>Trescoder.com</t>
        </is>
      </c>
      <c r="J1986" s="108" t="inlineStr">
        <is>
          <t>Semior Developer</t>
        </is>
      </c>
      <c r="K1986" s="108" t="inlineStr">
        <is>
          <t>Keay Buruj Tower-1, D12, 7/1, South Kollynpur, Mirpur, Dhaka.</t>
        </is>
      </c>
      <c r="L1986" s="108" t="inlineStr">
        <is>
          <t>Vill-Haria Mushipara, Post-Bagua, Thana-Ulipur, Dist-Kurigram.</t>
        </is>
      </c>
      <c r="M1986" s="101" t="n">
        <v>1723611125</v>
      </c>
      <c r="N1986" s="90" t="inlineStr">
        <is>
          <t>nayeem.edu@gmail.com</t>
        </is>
      </c>
    </row>
    <row customHeight="1" ht="12.75" r="1987" s="161">
      <c r="A1987" s="84" t="n"/>
      <c r="B1987" s="85" t="n">
        <v>1990</v>
      </c>
      <c r="C1987" s="106" t="n"/>
      <c r="D1987" s="98" t="inlineStr">
        <is>
          <t>Jafar Ahmed</t>
        </is>
      </c>
      <c r="E1987" s="98" t="inlineStr">
        <is>
          <t>133-22-288</t>
        </is>
      </c>
      <c r="F1987" s="49">
        <f>IF((MID(E1987,5,2))="10","ENG",IF((MID(E1987,5,2))="11","BBA",IF((MID(E1987,5,2))="12","MBA(E)",IF((MID(E1987,5,2))="14","MBA",IF((MID(E1987,5,2))="15","CSE",IF((MID(E1987,5,2))="16","CIS",IF((MID(E1987,5,2))="17","MS-MIS",IF((MID(E1987,5,2))="18","B.COM",IF((MID(E1987,5,2))="19","ETE",IF((MID(E1987,5,2))="20","CS",IF((MID(E1987,5,2))="21","MA-ENG(P)",IF((MID(E1987,5,2))="22","MA-ENG(F)",IF((MID(E1987,5,2))="23","TE",IF((MID(E1987,5,2))="24","JMC",IF((MID(E1987,5,2))="25","MS-CSE",IF((MID(E1987,5,2))="26","LLB(H)",IF((MID(E1987,5,2))="27","BRE",IF((MID(E1987,5,2))="28","MSS-JMC",IF((MID(E1987,5,2))="29","PHARMACY",IF((MID(E1987,5,2))="30","ESDM",IF((MID(E1987,5,2))="31","MS-ETE",IF((MID(E1987,5,2))="32","MS-TE",IF((MID(E1987,5,2))="33","EEE",IF((MID(E1987,5,2))="34","NFE",IF((MID(E1987,5,2))="35","SWE",IF((MID(E1987,5,2))="36","LLB(P)",IF((MID(E1987,5,2))="37","LLM(Pre)",IF((MID(E1987,5,2))="38","LLM(F)",IF((MID(E1987,5,2))="39","ICT",IF((MID(E1987,5,2))="40","MTCA",IF((MID(E1987,5,2))="41","MS-PH",IF((MID(E1987,5,2))="42","ARCH",IF((MID(E1987,5,2))="43","THM",IF((MID(E1987,5,2))="44","MS-SWE",IF((MID(E1987,5,2))="45","ENTRE",IF((MID(E1987,5,2))="46","M-PHARM",IF((MID(E1987,5,2))="47","CIVIL-ENG",0)))))))))))))))))))))))))))))))))))))</f>
        <v/>
      </c>
      <c r="G1987" s="90">
        <f>IF((LEFT(E1987,3))="063","Fall-2006",IF((LEFT(E1987,3))="071","Spring-2007",IF((LEFT(E1987,3))="072","Summer-2007",IF((LEFT(E1987,3))="073","Fall-2007",IF((LEFT(E1987,3))="081","Spring-2008",IF((LEFT(E1987,3))="082","Summer-2008",IF((LEFT(E1987,3))="083","Fall-2008",IF((LEFT(E1987,3))="091","Spring-2009",IF((LEFT(E1987,3))="092","Summer-2009",IF((LEFT(E1987,3))="093","Fall-2009",IF((LEFT(E1987,3))="101","Spring-2010",IF((LEFT(E1987,3))="102","Summer-2010",IF((LEFT(E1987,3))="103","Fall-2010",IF((LEFT(E1987,3))="111","Spring-2011",IF((LEFT(E1987,3))="112","Summer-2011",IF((LEFT(E1987,3))="113","Fall-2011",IF((LEFT(E1987,3))="121","Spring-2012",IF((LEFT(E1987,3))="122","Summer-2012",IF((LEFT(E1987,3))="123","Fall-2012",IF((LEFT(E1987,3))="131","Spring-2013",IF((LEFT(E1987,3))="132","Summer-2013",IF((LEFT(E1987,3))="133","Fall-2013",IF((LEFT(E1987,3))="141","Spring-2014",IF((LEFT(E1987,3))="142","Summer-2014",IF((LEFT(E1987,3))="143","Fall-2014",0)))))))))))))))))))))))))</f>
        <v/>
      </c>
      <c r="H1987" s="108" t="inlineStr">
        <is>
          <t>Summer-2014</t>
        </is>
      </c>
      <c r="I1987" s="108" t="inlineStr">
        <is>
          <t>Medinova Medical Services Ltd</t>
        </is>
      </c>
      <c r="J1987" s="108" t="inlineStr">
        <is>
          <t>Public Relation Officer.</t>
        </is>
      </c>
      <c r="K1987" s="108" t="inlineStr">
        <is>
          <t>Vill-Thiro Para, Post-Gharishar, Thana-Naria, Dist-Shariatpur.</t>
        </is>
      </c>
      <c r="L1987" s="108" t="inlineStr">
        <is>
          <t>Vill-Thiro Para, Post-Gharishar, Thana-Naria, Dist-Shariatpur.</t>
        </is>
      </c>
      <c r="M1987" s="101" t="n">
        <v>1720958495</v>
      </c>
      <c r="N1987" s="90" t="inlineStr">
        <is>
          <t>midulenglish@gmail.com</t>
        </is>
      </c>
    </row>
    <row customHeight="1" ht="12.75" r="1988" s="161">
      <c r="A1988" s="84" t="n"/>
      <c r="B1988" s="85" t="n">
        <v>1992</v>
      </c>
      <c r="C1988" s="106" t="n"/>
      <c r="D1988" s="94" t="inlineStr">
        <is>
          <t xml:space="preserve">Md. Abedur Rahaman  </t>
        </is>
      </c>
      <c r="E1988" s="98" t="inlineStr">
        <is>
          <t>113-15-1547</t>
        </is>
      </c>
      <c r="F1988" s="49">
        <f>IF((MID(E1988,5,2))="10","ENG",IF((MID(E1988,5,2))="11","BBA",IF((MID(E1988,5,2))="12","MBA(E)",IF((MID(E1988,5,2))="14","MBA",IF((MID(E1988,5,2))="15","CSE",IF((MID(E1988,5,2))="16","CIS",IF((MID(E1988,5,2))="17","MS-MIS",IF((MID(E1988,5,2))="18","B.COM",IF((MID(E1988,5,2))="19","ETE",IF((MID(E1988,5,2))="20","CS",IF((MID(E1988,5,2))="21","MA-ENG(P)",IF((MID(E1988,5,2))="22","MA-ENG(F)",IF((MID(E1988,5,2))="23","TE",IF((MID(E1988,5,2))="24","JMC",IF((MID(E1988,5,2))="25","MS-CSE",IF((MID(E1988,5,2))="26","LLB(H)",IF((MID(E1988,5,2))="27","BRE",IF((MID(E1988,5,2))="28","MSS-JMC",IF((MID(E1988,5,2))="29","PHARMACY",IF((MID(E1988,5,2))="30","ESDM",IF((MID(E1988,5,2))="31","MS-ETE",IF((MID(E1988,5,2))="32","MS-TE",IF((MID(E1988,5,2))="33","EEE",IF((MID(E1988,5,2))="34","NFE",IF((MID(E1988,5,2))="35","SWE",IF((MID(E1988,5,2))="36","LLB(P)",IF((MID(E1988,5,2))="37","LLM(Pre)",IF((MID(E1988,5,2))="38","LLM(F)",IF((MID(E1988,5,2))="39","ICT",IF((MID(E1988,5,2))="40","MTCA",IF((MID(E1988,5,2))="41","MS-PH",IF((MID(E1988,5,2))="42","ARCH",IF((MID(E1988,5,2))="43","THM",IF((MID(E1988,5,2))="44","MS-SWE",IF((MID(E1988,5,2))="45","ENTRE",IF((MID(E1988,5,2))="46","M-PHARM",IF((MID(E1988,5,2))="47","CIVIL-ENG",0)))))))))))))))))))))))))))))))))))))</f>
        <v/>
      </c>
      <c r="G1988" s="90">
        <f>IF((LEFT(E1988,3))="063","Fall-2006",IF((LEFT(E1988,3))="071","Spring-2007",IF((LEFT(E1988,3))="072","Summer-2007",IF((LEFT(E1988,3))="073","Fall-2007",IF((LEFT(E1988,3))="081","Spring-2008",IF((LEFT(E1988,3))="082","Summer-2008",IF((LEFT(E1988,3))="083","Fall-2008",IF((LEFT(E1988,3))="091","Spring-2009",IF((LEFT(E1988,3))="092","Summer-2009",IF((LEFT(E1988,3))="093","Fall-2009",IF((LEFT(E1988,3))="101","Spring-2010",IF((LEFT(E1988,3))="102","Summer-2010",IF((LEFT(E1988,3))="103","Fall-2010",IF((LEFT(E1988,3))="111","Spring-2011",IF((LEFT(E1988,3))="112","Summer-2011",IF((LEFT(E1988,3))="113","Fall-2011",IF((LEFT(E1988,3))="121","Spring-2012",IF((LEFT(E1988,3))="122","Summer-2012",IF((LEFT(E1988,3))="123","Fall-2012",IF((LEFT(E1988,3))="131","Spring-2013",IF((LEFT(E1988,3))="132","Summer-2013",IF((LEFT(E1988,3))="133","Fall-2013",IF((LEFT(E1988,3))="141","Spring-2014",IF((LEFT(E1988,3))="142","Summer-2014",IF((LEFT(E1988,3))="143","Fall-2014",0)))))))))))))))))))))))))</f>
        <v/>
      </c>
      <c r="H1988" s="108" t="inlineStr">
        <is>
          <t>Summer-2014</t>
        </is>
      </c>
      <c r="I1988" s="108" t="inlineStr">
        <is>
          <t>BMCL</t>
        </is>
      </c>
      <c r="J1988" s="108" t="inlineStr">
        <is>
          <t>Officer(IT)</t>
        </is>
      </c>
      <c r="K1988" s="108" t="inlineStr">
        <is>
          <t>60, Dolphin Goli, Lake Circus, Kalabagan, Dhaka.</t>
        </is>
      </c>
      <c r="L1988" s="108" t="inlineStr">
        <is>
          <t>1789. Daroga Bari, Rupatali, Barisal.</t>
        </is>
      </c>
      <c r="M1988" s="101" t="n">
        <v>1728809814</v>
      </c>
      <c r="N1988" s="90" t="inlineStr">
        <is>
          <t>md.abedurrahman43@gmail.com</t>
        </is>
      </c>
    </row>
    <row customHeight="1" ht="12.75" r="1989" s="161">
      <c r="A1989" s="84" t="n"/>
      <c r="B1989" s="85" t="n">
        <v>1993</v>
      </c>
      <c r="C1989" s="106" t="n"/>
      <c r="D1989" s="94" t="inlineStr">
        <is>
          <t>Shohel Parves</t>
        </is>
      </c>
      <c r="E1989" s="98" t="inlineStr">
        <is>
          <t>111-15-1264</t>
        </is>
      </c>
      <c r="F1989" s="49">
        <f>IF((MID(E1989,5,2))="10","ENG",IF((MID(E1989,5,2))="11","BBA",IF((MID(E1989,5,2))="12","MBA(E)",IF((MID(E1989,5,2))="14","MBA",IF((MID(E1989,5,2))="15","CSE",IF((MID(E1989,5,2))="16","CIS",IF((MID(E1989,5,2))="17","MS-MIS",IF((MID(E1989,5,2))="18","B.COM",IF((MID(E1989,5,2))="19","ETE",IF((MID(E1989,5,2))="20","CS",IF((MID(E1989,5,2))="21","MA-ENG(P)",IF((MID(E1989,5,2))="22","MA-ENG(F)",IF((MID(E1989,5,2))="23","TE",IF((MID(E1989,5,2))="24","JMC",IF((MID(E1989,5,2))="25","MS-CSE",IF((MID(E1989,5,2))="26","LLB(H)",IF((MID(E1989,5,2))="27","BRE",IF((MID(E1989,5,2))="28","MSS-JMC",IF((MID(E1989,5,2))="29","PHARMACY",IF((MID(E1989,5,2))="30","ESDM",IF((MID(E1989,5,2))="31","MS-ETE",IF((MID(E1989,5,2))="32","MS-TE",IF((MID(E1989,5,2))="33","EEE",IF((MID(E1989,5,2))="34","NFE",IF((MID(E1989,5,2))="35","SWE",IF((MID(E1989,5,2))="36","LLB(P)",IF((MID(E1989,5,2))="37","LLM(Pre)",IF((MID(E1989,5,2))="38","LLM(F)",IF((MID(E1989,5,2))="39","ICT",IF((MID(E1989,5,2))="40","MTCA",IF((MID(E1989,5,2))="41","MS-PH",IF((MID(E1989,5,2))="42","ARCH",IF((MID(E1989,5,2))="43","THM",IF((MID(E1989,5,2))="44","MS-SWE",IF((MID(E1989,5,2))="45","ENTRE",IF((MID(E1989,5,2))="46","M-PHARM",IF((MID(E1989,5,2))="47","CIVIL-ENG",0)))))))))))))))))))))))))))))))))))))</f>
        <v/>
      </c>
      <c r="G1989" s="90">
        <f>IF((LEFT(E1989,3))="063","Fall-2006",IF((LEFT(E1989,3))="071","Spring-2007",IF((LEFT(E1989,3))="072","Summer-2007",IF((LEFT(E1989,3))="073","Fall-2007",IF((LEFT(E1989,3))="081","Spring-2008",IF((LEFT(E1989,3))="082","Summer-2008",IF((LEFT(E1989,3))="083","Fall-2008",IF((LEFT(E1989,3))="091","Spring-2009",IF((LEFT(E1989,3))="092","Summer-2009",IF((LEFT(E1989,3))="093","Fall-2009",IF((LEFT(E1989,3))="101","Spring-2010",IF((LEFT(E1989,3))="102","Summer-2010",IF((LEFT(E1989,3))="103","Fall-2010",IF((LEFT(E1989,3))="111","Spring-2011",IF((LEFT(E1989,3))="112","Summer-2011",IF((LEFT(E1989,3))="113","Fall-2011",IF((LEFT(E1989,3))="121","Spring-2012",IF((LEFT(E1989,3))="122","Summer-2012",IF((LEFT(E1989,3))="123","Fall-2012",IF((LEFT(E1989,3))="131","Spring-2013",IF((LEFT(E1989,3))="132","Summer-2013",IF((LEFT(E1989,3))="133","Fall-2013",IF((LEFT(E1989,3))="141","Spring-2014",IF((LEFT(E1989,3))="142","Summer-2014",IF((LEFT(E1989,3))="143","Fall-2014",0)))))))))))))))))))))))))</f>
        <v/>
      </c>
      <c r="H1989" s="108" t="inlineStr">
        <is>
          <t>Fall-2015</t>
        </is>
      </c>
      <c r="I1989" s="108" t="inlineStr">
        <is>
          <t>-</t>
        </is>
      </c>
      <c r="J1989" s="108" t="inlineStr">
        <is>
          <t>-</t>
        </is>
      </c>
      <c r="K1989" s="108" t="inlineStr">
        <is>
          <t>46/B, Shekhertek 6, Adabor, Dhaka.</t>
        </is>
      </c>
      <c r="L1989" s="108" t="inlineStr">
        <is>
          <t>House No-343/2, Union-Chinishpur, Word-05, Narsingdi Sadar, Narsingdi.</t>
        </is>
      </c>
      <c r="M1989" s="101" t="n">
        <v>1722453248</v>
      </c>
      <c r="N1989" s="33" t="inlineStr">
        <is>
          <t>parvessohel@gamil.com</t>
        </is>
      </c>
    </row>
    <row customHeight="1" ht="12.75" r="1990" s="161">
      <c r="A1990" s="84" t="n"/>
      <c r="B1990" s="85" t="n">
        <v>1994</v>
      </c>
      <c r="C1990" s="106" t="n"/>
      <c r="D1990" s="94" t="inlineStr">
        <is>
          <t>Mukhlisur Rahman</t>
        </is>
      </c>
      <c r="E1990" s="98" t="inlineStr">
        <is>
          <t>111-15-1220</t>
        </is>
      </c>
      <c r="F1990" s="49">
        <f>IF((MID(E1990,5,2))="10","ENG",IF((MID(E1990,5,2))="11","BBA",IF((MID(E1990,5,2))="12","MBA(E)",IF((MID(E1990,5,2))="14","MBA",IF((MID(E1990,5,2))="15","CSE",IF((MID(E1990,5,2))="16","CIS",IF((MID(E1990,5,2))="17","MS-MIS",IF((MID(E1990,5,2))="18","B.COM",IF((MID(E1990,5,2))="19","ETE",IF((MID(E1990,5,2))="20","CS",IF((MID(E1990,5,2))="21","MA-ENG(P)",IF((MID(E1990,5,2))="22","MA-ENG(F)",IF((MID(E1990,5,2))="23","TE",IF((MID(E1990,5,2))="24","JMC",IF((MID(E1990,5,2))="25","MS-CSE",IF((MID(E1990,5,2))="26","LLB(H)",IF((MID(E1990,5,2))="27","BRE",IF((MID(E1990,5,2))="28","MSS-JMC",IF((MID(E1990,5,2))="29","PHARMACY",IF((MID(E1990,5,2))="30","ESDM",IF((MID(E1990,5,2))="31","MS-ETE",IF((MID(E1990,5,2))="32","MS-TE",IF((MID(E1990,5,2))="33","EEE",IF((MID(E1990,5,2))="34","NFE",IF((MID(E1990,5,2))="35","SWE",IF((MID(E1990,5,2))="36","LLB(P)",IF((MID(E1990,5,2))="37","LLM(Pre)",IF((MID(E1990,5,2))="38","LLM(F)",IF((MID(E1990,5,2))="39","ICT",IF((MID(E1990,5,2))="40","MTCA",IF((MID(E1990,5,2))="41","MS-PH",IF((MID(E1990,5,2))="42","ARCH",IF((MID(E1990,5,2))="43","THM",IF((MID(E1990,5,2))="44","MS-SWE",IF((MID(E1990,5,2))="45","ENTRE",IF((MID(E1990,5,2))="46","M-PHARM",IF((MID(E1990,5,2))="47","CIVIL-ENG",0)))))))))))))))))))))))))))))))))))))</f>
        <v/>
      </c>
      <c r="G1990" s="90">
        <f>IF((LEFT(E1990,3))="063","Fall-2006",IF((LEFT(E1990,3))="071","Spring-2007",IF((LEFT(E1990,3))="072","Summer-2007",IF((LEFT(E1990,3))="073","Fall-2007",IF((LEFT(E1990,3))="081","Spring-2008",IF((LEFT(E1990,3))="082","Summer-2008",IF((LEFT(E1990,3))="083","Fall-2008",IF((LEFT(E1990,3))="091","Spring-2009",IF((LEFT(E1990,3))="092","Summer-2009",IF((LEFT(E1990,3))="093","Fall-2009",IF((LEFT(E1990,3))="101","Spring-2010",IF((LEFT(E1990,3))="102","Summer-2010",IF((LEFT(E1990,3))="103","Fall-2010",IF((LEFT(E1990,3))="111","Spring-2011",IF((LEFT(E1990,3))="112","Summer-2011",IF((LEFT(E1990,3))="113","Fall-2011",IF((LEFT(E1990,3))="121","Spring-2012",IF((LEFT(E1990,3))="122","Summer-2012",IF((LEFT(E1990,3))="123","Fall-2012",IF((LEFT(E1990,3))="131","Spring-2013",IF((LEFT(E1990,3))="132","Summer-2013",IF((LEFT(E1990,3))="133","Fall-2013",IF((LEFT(E1990,3))="141","Spring-2014",IF((LEFT(E1990,3))="142","Summer-2014",IF((LEFT(E1990,3))="143","Fall-2014",0)))))))))))))))))))))))))</f>
        <v/>
      </c>
      <c r="H1990" s="108" t="inlineStr">
        <is>
          <t>Fall-2015</t>
        </is>
      </c>
      <c r="I1990" s="108" t="inlineStr">
        <is>
          <t>-</t>
        </is>
      </c>
      <c r="J1990" s="108" t="inlineStr">
        <is>
          <t>-</t>
        </is>
      </c>
      <c r="K1990" s="108" t="inlineStr">
        <is>
          <t>House No-46/B, Road No-06, Shekhertek, Adabor, Dhaka.</t>
        </is>
      </c>
      <c r="L1990" s="108" t="inlineStr">
        <is>
          <t>Vill-Chilami, Post-Satiyojuri, Thana-Chunarughat, Dist-Habigonj.</t>
        </is>
      </c>
      <c r="M1990" s="101" t="n">
        <v>1722593495</v>
      </c>
      <c r="N1990" s="33" t="inlineStr">
        <is>
          <t>mr9.rahman@gmail.com</t>
        </is>
      </c>
    </row>
    <row customHeight="1" ht="12.75" r="1991" s="161">
      <c r="A1991" s="84" t="n"/>
      <c r="B1991" s="85" t="n">
        <v>1995</v>
      </c>
      <c r="C1991" s="106" t="n"/>
      <c r="D1991" s="98" t="inlineStr">
        <is>
          <t>Md. Raihan Farhad</t>
        </is>
      </c>
      <c r="E1991" s="98" t="inlineStr">
        <is>
          <t>111-15-1217</t>
        </is>
      </c>
      <c r="F1991" s="49">
        <f>IF((MID(E1991,5,2))="10","ENG",IF((MID(E1991,5,2))="11","BBA",IF((MID(E1991,5,2))="12","MBA(E)",IF((MID(E1991,5,2))="14","MBA",IF((MID(E1991,5,2))="15","CSE",IF((MID(E1991,5,2))="16","CIS",IF((MID(E1991,5,2))="17","MS-MIS",IF((MID(E1991,5,2))="18","B.COM",IF((MID(E1991,5,2))="19","ETE",IF((MID(E1991,5,2))="20","CS",IF((MID(E1991,5,2))="21","MA-ENG(P)",IF((MID(E1991,5,2))="22","MA-ENG(F)",IF((MID(E1991,5,2))="23","TE",IF((MID(E1991,5,2))="24","JMC",IF((MID(E1991,5,2))="25","MS-CSE",IF((MID(E1991,5,2))="26","LLB(H)",IF((MID(E1991,5,2))="27","BRE",IF((MID(E1991,5,2))="28","MSS-JMC",IF((MID(E1991,5,2))="29","PHARMACY",IF((MID(E1991,5,2))="30","ESDM",IF((MID(E1991,5,2))="31","MS-ETE",IF((MID(E1991,5,2))="32","MS-TE",IF((MID(E1991,5,2))="33","EEE",IF((MID(E1991,5,2))="34","NFE",IF((MID(E1991,5,2))="35","SWE",IF((MID(E1991,5,2))="36","LLB(P)",IF((MID(E1991,5,2))="37","LLM(Pre)",IF((MID(E1991,5,2))="38","LLM(F)",IF((MID(E1991,5,2))="39","ICT",IF((MID(E1991,5,2))="40","MTCA",IF((MID(E1991,5,2))="41","MS-PH",IF((MID(E1991,5,2))="42","ARCH",IF((MID(E1991,5,2))="43","THM",IF((MID(E1991,5,2))="44","MS-SWE",IF((MID(E1991,5,2))="45","ENTRE",IF((MID(E1991,5,2))="46","M-PHARM",IF((MID(E1991,5,2))="47","CIVIL-ENG",0)))))))))))))))))))))))))))))))))))))</f>
        <v/>
      </c>
      <c r="G1991" s="90">
        <f>IF((LEFT(E1991,3))="063","Fall-2006",IF((LEFT(E1991,3))="071","Spring-2007",IF((LEFT(E1991,3))="072","Summer-2007",IF((LEFT(E1991,3))="073","Fall-2007",IF((LEFT(E1991,3))="081","Spring-2008",IF((LEFT(E1991,3))="082","Summer-2008",IF((LEFT(E1991,3))="083","Fall-2008",IF((LEFT(E1991,3))="091","Spring-2009",IF((LEFT(E1991,3))="092","Summer-2009",IF((LEFT(E1991,3))="093","Fall-2009",IF((LEFT(E1991,3))="101","Spring-2010",IF((LEFT(E1991,3))="102","Summer-2010",IF((LEFT(E1991,3))="103","Fall-2010",IF((LEFT(E1991,3))="111","Spring-2011",IF((LEFT(E1991,3))="112","Summer-2011",IF((LEFT(E1991,3))="113","Fall-2011",IF((LEFT(E1991,3))="121","Spring-2012",IF((LEFT(E1991,3))="122","Summer-2012",IF((LEFT(E1991,3))="123","Fall-2012",IF((LEFT(E1991,3))="131","Spring-2013",IF((LEFT(E1991,3))="132","Summer-2013",IF((LEFT(E1991,3))="133","Fall-2013",IF((LEFT(E1991,3))="141","Spring-2014",IF((LEFT(E1991,3))="142","Summer-2014",IF((LEFT(E1991,3))="143","Fall-2014",0)))))))))))))))))))))))))</f>
        <v/>
      </c>
      <c r="H1991" s="108" t="inlineStr">
        <is>
          <t>Spring-2015</t>
        </is>
      </c>
      <c r="I1991" s="108" t="inlineStr">
        <is>
          <t>-</t>
        </is>
      </c>
      <c r="J1991" s="108" t="inlineStr">
        <is>
          <t>-</t>
        </is>
      </c>
      <c r="K1991" s="108" t="inlineStr">
        <is>
          <t>Legond Momo, House No-3/7/Kho, 5th Floor, West Tejturi Bazar, Tejga, Dhaka-1215.</t>
        </is>
      </c>
      <c r="L1991" s="108" t="inlineStr">
        <is>
          <t>Legond Momo, House No-3/7/Kho, 5th Floor, West Tejturi Bazar, Tejga, Dhaka-1215.</t>
        </is>
      </c>
      <c r="M1991" s="101" t="n">
        <v>1747201159</v>
      </c>
      <c r="N1991" s="33" t="inlineStr">
        <is>
          <t>bdraihan71@gmail.com</t>
        </is>
      </c>
    </row>
    <row customHeight="1" ht="12.75" r="1992" s="161">
      <c r="A1992" s="84" t="n"/>
      <c r="B1992" s="85" t="n">
        <v>1996</v>
      </c>
      <c r="C1992" s="106" t="n"/>
      <c r="D1992" s="86" t="inlineStr">
        <is>
          <t xml:space="preserve">Md. Saddam Hosen  </t>
        </is>
      </c>
      <c r="E1992" s="86" t="inlineStr">
        <is>
          <t>113-11-2261</t>
        </is>
      </c>
      <c r="F1992" s="49">
        <f>IF((MID(E1992,5,2))="10","ENG",IF((MID(E1992,5,2))="11","BBA",IF((MID(E1992,5,2))="12","MBA(E)",IF((MID(E1992,5,2))="14","MBA",IF((MID(E1992,5,2))="15","CSE",IF((MID(E1992,5,2))="16","CIS",IF((MID(E1992,5,2))="17","MS-MIS",IF((MID(E1992,5,2))="18","B.COM",IF((MID(E1992,5,2))="19","ETE",IF((MID(E1992,5,2))="20","CS",IF((MID(E1992,5,2))="21","MA-ENG(P)",IF((MID(E1992,5,2))="22","MA-ENG(F)",IF((MID(E1992,5,2))="23","TE",IF((MID(E1992,5,2))="24","JMC",IF((MID(E1992,5,2))="25","MS-CSE",IF((MID(E1992,5,2))="26","LLB(H)",IF((MID(E1992,5,2))="27","BRE",IF((MID(E1992,5,2))="28","MSS-JMC",IF((MID(E1992,5,2))="29","PHARMACY",IF((MID(E1992,5,2))="30","ESDM",IF((MID(E1992,5,2))="31","MS-ETE",IF((MID(E1992,5,2))="32","MS-TE",IF((MID(E1992,5,2))="33","EEE",IF((MID(E1992,5,2))="34","NFE",IF((MID(E1992,5,2))="35","SWE",IF((MID(E1992,5,2))="36","LLB(P)",IF((MID(E1992,5,2))="37","LLM(Pre)",IF((MID(E1992,5,2))="38","LLM(F)",IF((MID(E1992,5,2))="39","ICT",IF((MID(E1992,5,2))="40","MTCA",IF((MID(E1992,5,2))="41","MS-PH",IF((MID(E1992,5,2))="42","ARCH",IF((MID(E1992,5,2))="43","THM",IF((MID(E1992,5,2))="44","MS-SWE",IF((MID(E1992,5,2))="45","ENTRE",IF((MID(E1992,5,2))="46","M-PHARM",IF((MID(E1992,5,2))="47","CIVIL-ENG",0)))))))))))))))))))))))))))))))))))))</f>
        <v/>
      </c>
      <c r="G1992" s="90">
        <f>IF((LEFT(E1992,3))="063","Fall-2006",IF((LEFT(E1992,3))="071","Spring-2007",IF((LEFT(E1992,3))="072","Summer-2007",IF((LEFT(E1992,3))="073","Fall-2007",IF((LEFT(E1992,3))="081","Spring-2008",IF((LEFT(E1992,3))="082","Summer-2008",IF((LEFT(E1992,3))="083","Fall-2008",IF((LEFT(E1992,3))="091","Spring-2009",IF((LEFT(E1992,3))="092","Summer-2009",IF((LEFT(E1992,3))="093","Fall-2009",IF((LEFT(E1992,3))="101","Spring-2010",IF((LEFT(E1992,3))="102","Summer-2010",IF((LEFT(E1992,3))="103","Fall-2010",IF((LEFT(E1992,3))="111","Spring-2011",IF((LEFT(E1992,3))="112","Summer-2011",IF((LEFT(E1992,3))="113","Fall-2011",IF((LEFT(E1992,3))="121","Spring-2012",IF((LEFT(E1992,3))="122","Summer-2012",IF((LEFT(E1992,3))="123","Fall-2012",IF((LEFT(E1992,3))="131","Spring-2013",IF((LEFT(E1992,3))="132","Summer-2013",IF((LEFT(E1992,3))="133","Fall-2013",IF((LEFT(E1992,3))="141","Spring-2014",IF((LEFT(E1992,3))="142","Summer-2014",IF((LEFT(E1992,3))="143","Fall-2014",0)))))))))))))))))))))))))</f>
        <v/>
      </c>
      <c r="H1992" s="108" t="inlineStr">
        <is>
          <t>Fall-2015</t>
        </is>
      </c>
      <c r="I1992" s="108" t="inlineStr">
        <is>
          <t>-</t>
        </is>
      </c>
      <c r="J1992" s="108" t="inlineStr">
        <is>
          <t>-</t>
        </is>
      </c>
      <c r="K1992" s="108" t="inlineStr">
        <is>
          <t>9/A, Shukrabad, Dhanmondi, Dhaka.</t>
        </is>
      </c>
      <c r="L1992" s="108" t="inlineStr">
        <is>
          <t>Anondobas, Maherpur, Khulna.</t>
        </is>
      </c>
      <c r="M1992" s="101" t="n">
        <v>1729309537</v>
      </c>
      <c r="N1992" s="90" t="inlineStr">
        <is>
          <t>saddam11-2261@diu.edu.bd</t>
        </is>
      </c>
    </row>
    <row customHeight="1" ht="12.75" r="1993" s="161">
      <c r="A1993" s="84" t="n"/>
      <c r="B1993" s="85" t="n">
        <v>1997</v>
      </c>
      <c r="C1993" s="106" t="n"/>
      <c r="D1993" s="86" t="inlineStr">
        <is>
          <t xml:space="preserve">Md. Toufikul Islam  </t>
        </is>
      </c>
      <c r="E1993" s="86" t="inlineStr">
        <is>
          <t>113-11-2263</t>
        </is>
      </c>
      <c r="F1993" s="49">
        <f>IF((MID(E1993,5,2))="10","ENG",IF((MID(E1993,5,2))="11","BBA",IF((MID(E1993,5,2))="12","MBA(E)",IF((MID(E1993,5,2))="14","MBA",IF((MID(E1993,5,2))="15","CSE",IF((MID(E1993,5,2))="16","CIS",IF((MID(E1993,5,2))="17","MS-MIS",IF((MID(E1993,5,2))="18","B.COM",IF((MID(E1993,5,2))="19","ETE",IF((MID(E1993,5,2))="20","CS",IF((MID(E1993,5,2))="21","MA-ENG(P)",IF((MID(E1993,5,2))="22","MA-ENG(F)",IF((MID(E1993,5,2))="23","TE",IF((MID(E1993,5,2))="24","JMC",IF((MID(E1993,5,2))="25","MS-CSE",IF((MID(E1993,5,2))="26","LLB(H)",IF((MID(E1993,5,2))="27","BRE",IF((MID(E1993,5,2))="28","MSS-JMC",IF((MID(E1993,5,2))="29","PHARMACY",IF((MID(E1993,5,2))="30","ESDM",IF((MID(E1993,5,2))="31","MS-ETE",IF((MID(E1993,5,2))="32","MS-TE",IF((MID(E1993,5,2))="33","EEE",IF((MID(E1993,5,2))="34","NFE",IF((MID(E1993,5,2))="35","SWE",IF((MID(E1993,5,2))="36","LLB(P)",IF((MID(E1993,5,2))="37","LLM(Pre)",IF((MID(E1993,5,2))="38","LLM(F)",IF((MID(E1993,5,2))="39","ICT",IF((MID(E1993,5,2))="40","MTCA",IF((MID(E1993,5,2))="41","MS-PH",IF((MID(E1993,5,2))="42","ARCH",IF((MID(E1993,5,2))="43","THM",IF((MID(E1993,5,2))="44","MS-SWE",IF((MID(E1993,5,2))="45","ENTRE",IF((MID(E1993,5,2))="46","M-PHARM",IF((MID(E1993,5,2))="47","CIVIL-ENG",0)))))))))))))))))))))))))))))))))))))</f>
        <v/>
      </c>
      <c r="G1993" s="90">
        <f>IF((LEFT(E1993,3))="063","Fall-2006",IF((LEFT(E1993,3))="071","Spring-2007",IF((LEFT(E1993,3))="072","Summer-2007",IF((LEFT(E1993,3))="073","Fall-2007",IF((LEFT(E1993,3))="081","Spring-2008",IF((LEFT(E1993,3))="082","Summer-2008",IF((LEFT(E1993,3))="083","Fall-2008",IF((LEFT(E1993,3))="091","Spring-2009",IF((LEFT(E1993,3))="092","Summer-2009",IF((LEFT(E1993,3))="093","Fall-2009",IF((LEFT(E1993,3))="101","Spring-2010",IF((LEFT(E1993,3))="102","Summer-2010",IF((LEFT(E1993,3))="103","Fall-2010",IF((LEFT(E1993,3))="111","Spring-2011",IF((LEFT(E1993,3))="112","Summer-2011",IF((LEFT(E1993,3))="113","Fall-2011",IF((LEFT(E1993,3))="121","Spring-2012",IF((LEFT(E1993,3))="122","Summer-2012",IF((LEFT(E1993,3))="123","Fall-2012",IF((LEFT(E1993,3))="131","Spring-2013",IF((LEFT(E1993,3))="132","Summer-2013",IF((LEFT(E1993,3))="133","Fall-2013",IF((LEFT(E1993,3))="141","Spring-2014",IF((LEFT(E1993,3))="142","Summer-2014",IF((LEFT(E1993,3))="143","Fall-2014",0)))))))))))))))))))))))))</f>
        <v/>
      </c>
      <c r="H1993" s="108" t="inlineStr">
        <is>
          <t>Fall-2015</t>
        </is>
      </c>
      <c r="I1993" s="108" t="inlineStr">
        <is>
          <t>-</t>
        </is>
      </c>
      <c r="J1993" s="108" t="inlineStr">
        <is>
          <t>-</t>
        </is>
      </c>
      <c r="K1993" s="108" t="inlineStr">
        <is>
          <t>59/A, West Rajabazar, Rejgaon, Dhaka.</t>
        </is>
      </c>
      <c r="L1993" s="108" t="inlineStr">
        <is>
          <t>Namopara, Nowhata, Shahmukhdom, Rajshahi.</t>
        </is>
      </c>
      <c r="M1993" s="101" t="n">
        <v>1745498940</v>
      </c>
      <c r="N1993" s="90" t="inlineStr">
        <is>
          <t>toufok11-2263@diu.edu.bd</t>
        </is>
      </c>
    </row>
    <row customHeight="1" ht="12.75" r="1994" s="161">
      <c r="A1994" s="84" t="n"/>
      <c r="B1994" s="85" t="n">
        <v>1998</v>
      </c>
      <c r="C1994" s="106" t="n"/>
      <c r="D1994" s="86" t="inlineStr">
        <is>
          <t xml:space="preserve">Md. Julfiker Ali  </t>
        </is>
      </c>
      <c r="E1994" s="86" t="inlineStr">
        <is>
          <t>113-11-2281</t>
        </is>
      </c>
      <c r="F1994" s="49">
        <f>IF((MID(E1994,5,2))="10","ENG",IF((MID(E1994,5,2))="11","BBA",IF((MID(E1994,5,2))="12","MBA(E)",IF((MID(E1994,5,2))="14","MBA",IF((MID(E1994,5,2))="15","CSE",IF((MID(E1994,5,2))="16","CIS",IF((MID(E1994,5,2))="17","MS-MIS",IF((MID(E1994,5,2))="18","B.COM",IF((MID(E1994,5,2))="19","ETE",IF((MID(E1994,5,2))="20","CS",IF((MID(E1994,5,2))="21","MA-ENG(P)",IF((MID(E1994,5,2))="22","MA-ENG(F)",IF((MID(E1994,5,2))="23","TE",IF((MID(E1994,5,2))="24","JMC",IF((MID(E1994,5,2))="25","MS-CSE",IF((MID(E1994,5,2))="26","LLB(H)",IF((MID(E1994,5,2))="27","BRE",IF((MID(E1994,5,2))="28","MSS-JMC",IF((MID(E1994,5,2))="29","PHARMACY",IF((MID(E1994,5,2))="30","ESDM",IF((MID(E1994,5,2))="31","MS-ETE",IF((MID(E1994,5,2))="32","MS-TE",IF((MID(E1994,5,2))="33","EEE",IF((MID(E1994,5,2))="34","NFE",IF((MID(E1994,5,2))="35","SWE",IF((MID(E1994,5,2))="36","LLB(P)",IF((MID(E1994,5,2))="37","LLM(Pre)",IF((MID(E1994,5,2))="38","LLM(F)",IF((MID(E1994,5,2))="39","ICT",IF((MID(E1994,5,2))="40","MTCA",IF((MID(E1994,5,2))="41","MS-PH",IF((MID(E1994,5,2))="42","ARCH",IF((MID(E1994,5,2))="43","THM",IF((MID(E1994,5,2))="44","MS-SWE",IF((MID(E1994,5,2))="45","ENTRE",IF((MID(E1994,5,2))="46","M-PHARM",IF((MID(E1994,5,2))="47","CIVIL-ENG",0)))))))))))))))))))))))))))))))))))))</f>
        <v/>
      </c>
      <c r="G1994" s="90">
        <f>IF((LEFT(E1994,3))="063","Fall-2006",IF((LEFT(E1994,3))="071","Spring-2007",IF((LEFT(E1994,3))="072","Summer-2007",IF((LEFT(E1994,3))="073","Fall-2007",IF((LEFT(E1994,3))="081","Spring-2008",IF((LEFT(E1994,3))="082","Summer-2008",IF((LEFT(E1994,3))="083","Fall-2008",IF((LEFT(E1994,3))="091","Spring-2009",IF((LEFT(E1994,3))="092","Summer-2009",IF((LEFT(E1994,3))="093","Fall-2009",IF((LEFT(E1994,3))="101","Spring-2010",IF((LEFT(E1994,3))="102","Summer-2010",IF((LEFT(E1994,3))="103","Fall-2010",IF((LEFT(E1994,3))="111","Spring-2011",IF((LEFT(E1994,3))="112","Summer-2011",IF((LEFT(E1994,3))="113","Fall-2011",IF((LEFT(E1994,3))="121","Spring-2012",IF((LEFT(E1994,3))="122","Summer-2012",IF((LEFT(E1994,3))="123","Fall-2012",IF((LEFT(E1994,3))="131","Spring-2013",IF((LEFT(E1994,3))="132","Summer-2013",IF((LEFT(E1994,3))="133","Fall-2013",IF((LEFT(E1994,3))="141","Spring-2014",IF((LEFT(E1994,3))="142","Summer-2014",IF((LEFT(E1994,3))="143","Fall-2014",0)))))))))))))))))))))))))</f>
        <v/>
      </c>
      <c r="H1994" s="108" t="inlineStr">
        <is>
          <t>Fall-2015</t>
        </is>
      </c>
      <c r="I1994" s="108" t="inlineStr">
        <is>
          <t>-</t>
        </is>
      </c>
      <c r="J1994" s="108" t="inlineStr">
        <is>
          <t>-</t>
        </is>
      </c>
      <c r="K1994" s="108" t="inlineStr">
        <is>
          <t>-</t>
        </is>
      </c>
      <c r="L1994" s="108" t="inlineStr">
        <is>
          <t>Alichara, Prodaha, Kustia Sadar, Kustia.</t>
        </is>
      </c>
      <c r="M1994" s="101" t="n">
        <v>1919094111</v>
      </c>
      <c r="N1994" s="90" t="inlineStr">
        <is>
          <t>julfikerin99@yahoo.com</t>
        </is>
      </c>
    </row>
    <row customHeight="1" ht="12.75" r="1995" s="161">
      <c r="A1995" s="84" t="n"/>
      <c r="B1995" s="85" t="n">
        <v>1999</v>
      </c>
      <c r="C1995" s="106" t="n"/>
      <c r="D1995" s="98" t="inlineStr">
        <is>
          <t>Md. Sohel Rana</t>
        </is>
      </c>
      <c r="E1995" s="98" t="inlineStr">
        <is>
          <t>101-33-158</t>
        </is>
      </c>
      <c r="F1995" s="49">
        <f>IF((MID(E1995,5,2))="10","ENG",IF((MID(E1995,5,2))="11","BBA",IF((MID(E1995,5,2))="12","MBA(E)",IF((MID(E1995,5,2))="14","MBA",IF((MID(E1995,5,2))="15","CSE",IF((MID(E1995,5,2))="16","CIS",IF((MID(E1995,5,2))="17","MS-MIS",IF((MID(E1995,5,2))="18","B.COM",IF((MID(E1995,5,2))="19","ETE",IF((MID(E1995,5,2))="20","CS",IF((MID(E1995,5,2))="21","MA-ENG(P)",IF((MID(E1995,5,2))="22","MA-ENG(F)",IF((MID(E1995,5,2))="23","TE",IF((MID(E1995,5,2))="24","JMC",IF((MID(E1995,5,2))="25","MS-CSE",IF((MID(E1995,5,2))="26","LLB(H)",IF((MID(E1995,5,2))="27","BRE",IF((MID(E1995,5,2))="28","MSS-JMC",IF((MID(E1995,5,2))="29","PHARMACY",IF((MID(E1995,5,2))="30","ESDM",IF((MID(E1995,5,2))="31","MS-ETE",IF((MID(E1995,5,2))="32","MS-TE",IF((MID(E1995,5,2))="33","EEE",IF((MID(E1995,5,2))="34","NFE",IF((MID(E1995,5,2))="35","SWE",IF((MID(E1995,5,2))="36","LLB(P)",IF((MID(E1995,5,2))="37","LLM(Pre)",IF((MID(E1995,5,2))="38","LLM(F)",IF((MID(E1995,5,2))="39","ICT",IF((MID(E1995,5,2))="40","MTCA",IF((MID(E1995,5,2))="41","MS-PH",IF((MID(E1995,5,2))="42","ARCH",IF((MID(E1995,5,2))="43","THM",IF((MID(E1995,5,2))="44","MS-SWE",IF((MID(E1995,5,2))="45","ENTRE",IF((MID(E1995,5,2))="46","M-PHARM",IF((MID(E1995,5,2))="47","CIVIL-ENG",0)))))))))))))))))))))))))))))))))))))</f>
        <v/>
      </c>
      <c r="G1995" s="90">
        <f>IF((LEFT(E1995,3))="063","Fall-2006",IF((LEFT(E1995,3))="071","Spring-2007",IF((LEFT(E1995,3))="072","Summer-2007",IF((LEFT(E1995,3))="073","Fall-2007",IF((LEFT(E1995,3))="081","Spring-2008",IF((LEFT(E1995,3))="082","Summer-2008",IF((LEFT(E1995,3))="083","Fall-2008",IF((LEFT(E1995,3))="091","Spring-2009",IF((LEFT(E1995,3))="092","Summer-2009",IF((LEFT(E1995,3))="093","Fall-2009",IF((LEFT(E1995,3))="101","Spring-2010",IF((LEFT(E1995,3))="102","Summer-2010",IF((LEFT(E1995,3))="103","Fall-2010",IF((LEFT(E1995,3))="111","Spring-2011",IF((LEFT(E1995,3))="112","Summer-2011",IF((LEFT(E1995,3))="113","Fall-2011",IF((LEFT(E1995,3))="121","Spring-2012",IF((LEFT(E1995,3))="122","Summer-2012",IF((LEFT(E1995,3))="123","Fall-2012",IF((LEFT(E1995,3))="131","Spring-2013",IF((LEFT(E1995,3))="132","Summer-2013",IF((LEFT(E1995,3))="133","Fall-2013",IF((LEFT(E1995,3))="141","Spring-2014",IF((LEFT(E1995,3))="142","Summer-2014",IF((LEFT(E1995,3))="143","Fall-2014",0)))))))))))))))))))))))))</f>
        <v/>
      </c>
      <c r="H1995" s="108" t="inlineStr">
        <is>
          <t>Summer-2014</t>
        </is>
      </c>
      <c r="I1995" s="108" t="inlineStr">
        <is>
          <t xml:space="preserve">Beximco IT (BOL), </t>
        </is>
      </c>
      <c r="J1995" s="108" t="inlineStr">
        <is>
          <t>Trainee Executive</t>
        </is>
      </c>
      <c r="K1995" s="108" t="inlineStr">
        <is>
          <t>68/C, Parul Villa, Green Road, Panthapath, Dhaka-1205</t>
        </is>
      </c>
      <c r="L1995" s="108" t="inlineStr">
        <is>
          <t>Vill-Nurpur, Thana-Pabna Sadar, Dist-Pabna.</t>
        </is>
      </c>
      <c r="M1995" s="101" t="n">
        <v>1722001177</v>
      </c>
      <c r="N1995" s="33" t="inlineStr">
        <is>
          <t>mdsohelrana158@gmail.com</t>
        </is>
      </c>
    </row>
    <row customHeight="1" ht="12.75" r="1996" s="161">
      <c r="A1996" s="84" t="n"/>
      <c r="B1996" s="85" t="n">
        <v>2000</v>
      </c>
      <c r="C1996" s="85" t="n"/>
      <c r="D1996" s="98" t="inlineStr">
        <is>
          <t>Md. Shahan Reza</t>
        </is>
      </c>
      <c r="E1996" s="98" t="inlineStr">
        <is>
          <t>132-14-419</t>
        </is>
      </c>
      <c r="F1996" s="49">
        <f>IF((MID(E1996,5,2))="10","ENG",IF((MID(E1996,5,2))="11","BBA",IF((MID(E1996,5,2))="12","MBA(E)",IF((MID(E1996,5,2))="14","MBA",IF((MID(E1996,5,2))="15","CSE",IF((MID(E1996,5,2))="16","CIS",IF((MID(E1996,5,2))="17","MS-MIS",IF((MID(E1996,5,2))="18","B.COM",IF((MID(E1996,5,2))="19","ETE",IF((MID(E1996,5,2))="20","CS",IF((MID(E1996,5,2))="21","MA-ENG(P)",IF((MID(E1996,5,2))="22","MA-ENG(F)",IF((MID(E1996,5,2))="23","TE",IF((MID(E1996,5,2))="24","JMC",IF((MID(E1996,5,2))="25","MS-CSE",IF((MID(E1996,5,2))="26","LLB(H)",IF((MID(E1996,5,2))="27","BRE",IF((MID(E1996,5,2))="28","MSS-JMC",IF((MID(E1996,5,2))="29","PHARMACY",IF((MID(E1996,5,2))="30","ESDM",IF((MID(E1996,5,2))="31","MS-ETE",IF((MID(E1996,5,2))="32","MS-TE",IF((MID(E1996,5,2))="33","EEE",IF((MID(E1996,5,2))="34","NFE",IF((MID(E1996,5,2))="35","SWE",IF((MID(E1996,5,2))="36","LLB(P)",IF((MID(E1996,5,2))="37","LLM(Pre)",IF((MID(E1996,5,2))="38","LLM(F)",IF((MID(E1996,5,2))="39","ICT",IF((MID(E1996,5,2))="40","MTCA",IF((MID(E1996,5,2))="41","MS-PH",IF((MID(E1996,5,2))="42","ARCH",IF((MID(E1996,5,2))="43","THM",IF((MID(E1996,5,2))="44","MS-SWE",IF((MID(E1996,5,2))="45","ENTRE",IF((MID(E1996,5,2))="46","M-PHARM",IF((MID(E1996,5,2))="47","CIVIL-ENG",0)))))))))))))))))))))))))))))))))))))</f>
        <v/>
      </c>
      <c r="G1996" s="90">
        <f>IF((LEFT(E1996,3))="063","Fall-2006",IF((LEFT(E1996,3))="071","Spring-2007",IF((LEFT(E1996,3))="072","Summer-2007",IF((LEFT(E1996,3))="073","Fall-2007",IF((LEFT(E1996,3))="081","Spring-2008",IF((LEFT(E1996,3))="082","Summer-2008",IF((LEFT(E1996,3))="083","Fall-2008",IF((LEFT(E1996,3))="091","Spring-2009",IF((LEFT(E1996,3))="092","Summer-2009",IF((LEFT(E1996,3))="093","Fall-2009",IF((LEFT(E1996,3))="101","Spring-2010",IF((LEFT(E1996,3))="102","Summer-2010",IF((LEFT(E1996,3))="103","Fall-2010",IF((LEFT(E1996,3))="111","Spring-2011",IF((LEFT(E1996,3))="112","Summer-2011",IF((LEFT(E1996,3))="113","Fall-2011",IF((LEFT(E1996,3))="121","Spring-2012",IF((LEFT(E1996,3))="122","Summer-2012",IF((LEFT(E1996,3))="123","Fall-2012",IF((LEFT(E1996,3))="131","Spring-2013",IF((LEFT(E1996,3))="132","Summer-2013",IF((LEFT(E1996,3))="133","Fall-2013",IF((LEFT(E1996,3))="141","Spring-2014",IF((LEFT(E1996,3))="142","Summer-2014",IF((LEFT(E1996,3))="143","Fall-2014",0)))))))))))))))))))))))))</f>
        <v/>
      </c>
      <c r="H1996" s="108" t="inlineStr">
        <is>
          <t>Fall-2015</t>
        </is>
      </c>
      <c r="I1996" s="108" t="inlineStr">
        <is>
          <t>The Daily Nabochatona</t>
        </is>
      </c>
      <c r="J1996" s="108" t="inlineStr">
        <is>
          <t>Manager</t>
        </is>
      </c>
      <c r="K1996" s="108" t="inlineStr">
        <is>
          <t>Suit-F&amp;G, 7th Floor Meharba Plaza, 33 Topkhana Road, Polton, Dhaka-1000.</t>
        </is>
      </c>
      <c r="L1996" s="108" t="inlineStr">
        <is>
          <t>House No-60, Attipara, Uttarkhan, Dhaka-1230.</t>
        </is>
      </c>
      <c r="M1996" s="101" t="n">
        <v>1717694758</v>
      </c>
      <c r="N1996" s="33" t="inlineStr">
        <is>
          <t>shahandiu@gmail.com</t>
        </is>
      </c>
    </row>
    <row customHeight="1" ht="12.75" r="1997" s="161">
      <c r="A1997" s="84" t="n"/>
      <c r="B1997" s="85" t="n">
        <v>2001</v>
      </c>
      <c r="C1997" s="106" t="n"/>
      <c r="D1997" s="98" t="inlineStr">
        <is>
          <t>Farzana Haque Kanta</t>
        </is>
      </c>
      <c r="E1997" s="98" t="inlineStr">
        <is>
          <t>092-11-928</t>
        </is>
      </c>
      <c r="F1997" s="49">
        <f>IF((MID(E1997,5,2))="10","ENG",IF((MID(E1997,5,2))="11","BBA",IF((MID(E1997,5,2))="12","MBA(E)",IF((MID(E1997,5,2))="14","MBA",IF((MID(E1997,5,2))="15","CSE",IF((MID(E1997,5,2))="16","CIS",IF((MID(E1997,5,2))="17","MS-MIS",IF((MID(E1997,5,2))="18","B.COM",IF((MID(E1997,5,2))="19","ETE",IF((MID(E1997,5,2))="20","CS",IF((MID(E1997,5,2))="21","MA-ENG(P)",IF((MID(E1997,5,2))="22","MA-ENG(F)",IF((MID(E1997,5,2))="23","TE",IF((MID(E1997,5,2))="24","JMC",IF((MID(E1997,5,2))="25","MS-CSE",IF((MID(E1997,5,2))="26","LLB(H)",IF((MID(E1997,5,2))="27","BRE",IF((MID(E1997,5,2))="28","MSS-JMC",IF((MID(E1997,5,2))="29","PHARMACY",IF((MID(E1997,5,2))="30","ESDM",IF((MID(E1997,5,2))="31","MS-ETE",IF((MID(E1997,5,2))="32","MS-TE",IF((MID(E1997,5,2))="33","EEE",IF((MID(E1997,5,2))="34","NFE",IF((MID(E1997,5,2))="35","SWE",IF((MID(E1997,5,2))="36","LLB(P)",IF((MID(E1997,5,2))="37","LLM(Pre)",IF((MID(E1997,5,2))="38","LLM(F)",IF((MID(E1997,5,2))="39","ICT",IF((MID(E1997,5,2))="40","MTCA",IF((MID(E1997,5,2))="41","MS-PH",IF((MID(E1997,5,2))="42","ARCH",IF((MID(E1997,5,2))="43","THM",IF((MID(E1997,5,2))="44","MS-SWE",IF((MID(E1997,5,2))="45","ENTRE",IF((MID(E1997,5,2))="46","M-PHARM",IF((MID(E1997,5,2))="47","CIVIL-ENG",0)))))))))))))))))))))))))))))))))))))</f>
        <v/>
      </c>
      <c r="G1997" s="90">
        <f>IF((LEFT(E1997,3))="063","Fall-2006",IF((LEFT(E1997,3))="071","Spring-2007",IF((LEFT(E1997,3))="072","Summer-2007",IF((LEFT(E1997,3))="073","Fall-2007",IF((LEFT(E1997,3))="081","Spring-2008",IF((LEFT(E1997,3))="082","Summer-2008",IF((LEFT(E1997,3))="083","Fall-2008",IF((LEFT(E1997,3))="091","Spring-2009",IF((LEFT(E1997,3))="092","Summer-2009",IF((LEFT(E1997,3))="093","Fall-2009",IF((LEFT(E1997,3))="101","Spring-2010",IF((LEFT(E1997,3))="102","Summer-2010",IF((LEFT(E1997,3))="103","Fall-2010",IF((LEFT(E1997,3))="111","Spring-2011",IF((LEFT(E1997,3))="112","Summer-2011",IF((LEFT(E1997,3))="113","Fall-2011",IF((LEFT(E1997,3))="121","Spring-2012",IF((LEFT(E1997,3))="122","Summer-2012",IF((LEFT(E1997,3))="123","Fall-2012",IF((LEFT(E1997,3))="131","Spring-2013",IF((LEFT(E1997,3))="132","Summer-2013",IF((LEFT(E1997,3))="133","Fall-2013",IF((LEFT(E1997,3))="141","Spring-2014",IF((LEFT(E1997,3))="142","Summer-2014",IF((LEFT(E1997,3))="143","Fall-2014",0)))))))))))))))))))))))))</f>
        <v/>
      </c>
      <c r="H1997" s="108" t="inlineStr">
        <is>
          <t>Fall-2012</t>
        </is>
      </c>
      <c r="I1997" s="108" t="inlineStr">
        <is>
          <t>-</t>
        </is>
      </c>
      <c r="J1997" s="108" t="inlineStr">
        <is>
          <t>-</t>
        </is>
      </c>
      <c r="K1997" s="108" t="inlineStr">
        <is>
          <t>16/2/A East Bashaboo Sabujbagan, Dhaka-1214</t>
        </is>
      </c>
      <c r="L1997" s="108" t="inlineStr">
        <is>
          <t>16/2/A East Bashaboo Sabujbagan, Dhaka-1214</t>
        </is>
      </c>
      <c r="M1997" s="101" t="n">
        <v>1680564496</v>
      </c>
      <c r="N1997" s="33" t="inlineStr">
        <is>
          <t>siddique-mahtab@yahoo.com</t>
        </is>
      </c>
    </row>
    <row customHeight="1" ht="12.75" r="1998" s="161">
      <c r="A1998" s="84" t="n"/>
      <c r="B1998" s="85" t="n">
        <v>2002</v>
      </c>
      <c r="C1998" s="106" t="n"/>
      <c r="D1998" s="98" t="inlineStr">
        <is>
          <t>Md. Arifuzzaman Shaon</t>
        </is>
      </c>
      <c r="E1998" s="98" t="inlineStr">
        <is>
          <t>103-29-200</t>
        </is>
      </c>
      <c r="F1998" s="49">
        <f>IF((MID(E1998,5,2))="10","ENG",IF((MID(E1998,5,2))="11","BBA",IF((MID(E1998,5,2))="12","MBA(E)",IF((MID(E1998,5,2))="14","MBA",IF((MID(E1998,5,2))="15","CSE",IF((MID(E1998,5,2))="16","CIS",IF((MID(E1998,5,2))="17","MS-MIS",IF((MID(E1998,5,2))="18","B.COM",IF((MID(E1998,5,2))="19","ETE",IF((MID(E1998,5,2))="20","CS",IF((MID(E1998,5,2))="21","MA-ENG(P)",IF((MID(E1998,5,2))="22","MA-ENG(F)",IF((MID(E1998,5,2))="23","TE",IF((MID(E1998,5,2))="24","JMC",IF((MID(E1998,5,2))="25","MS-CSE",IF((MID(E1998,5,2))="26","LLB(H)",IF((MID(E1998,5,2))="27","BRE",IF((MID(E1998,5,2))="28","MSS-JMC",IF((MID(E1998,5,2))="29","PHARMACY",IF((MID(E1998,5,2))="30","ESDM",IF((MID(E1998,5,2))="31","MS-ETE",IF((MID(E1998,5,2))="32","MS-TE",IF((MID(E1998,5,2))="33","EEE",IF((MID(E1998,5,2))="34","NFE",IF((MID(E1998,5,2))="35","SWE",IF((MID(E1998,5,2))="36","LLB(P)",IF((MID(E1998,5,2))="37","LLM(Pre)",IF((MID(E1998,5,2))="38","LLM(F)",IF((MID(E1998,5,2))="39","ICT",IF((MID(E1998,5,2))="40","MTCA",IF((MID(E1998,5,2))="41","MS-PH",IF((MID(E1998,5,2))="42","ARCH",IF((MID(E1998,5,2))="43","THM",IF((MID(E1998,5,2))="44","MS-SWE",IF((MID(E1998,5,2))="45","ENTRE",IF((MID(E1998,5,2))="46","M-PHARM",IF((MID(E1998,5,2))="47","CIVIL-ENG",0)))))))))))))))))))))))))))))))))))))</f>
        <v/>
      </c>
      <c r="G1998" s="90">
        <f>IF((LEFT(E1998,3))="063","Fall-2006",IF((LEFT(E1998,3))="071","Spring-2007",IF((LEFT(E1998,3))="072","Summer-2007",IF((LEFT(E1998,3))="073","Fall-2007",IF((LEFT(E1998,3))="081","Spring-2008",IF((LEFT(E1998,3))="082","Summer-2008",IF((LEFT(E1998,3))="083","Fall-2008",IF((LEFT(E1998,3))="091","Spring-2009",IF((LEFT(E1998,3))="092","Summer-2009",IF((LEFT(E1998,3))="093","Fall-2009",IF((LEFT(E1998,3))="101","Spring-2010",IF((LEFT(E1998,3))="102","Summer-2010",IF((LEFT(E1998,3))="103","Fall-2010",IF((LEFT(E1998,3))="111","Spring-2011",IF((LEFT(E1998,3))="112","Summer-2011",IF((LEFT(E1998,3))="113","Fall-2011",IF((LEFT(E1998,3))="121","Spring-2012",IF((LEFT(E1998,3))="122","Summer-2012",IF((LEFT(E1998,3))="123","Fall-2012",IF((LEFT(E1998,3))="131","Spring-2013",IF((LEFT(E1998,3))="132","Summer-2013",IF((LEFT(E1998,3))="133","Fall-2013",IF((LEFT(E1998,3))="141","Spring-2014",IF((LEFT(E1998,3))="142","Summer-2014",IF((LEFT(E1998,3))="143","Fall-2014",0)))))))))))))))))))))))))</f>
        <v/>
      </c>
      <c r="H1998" s="108" t="inlineStr">
        <is>
          <t>-</t>
        </is>
      </c>
      <c r="I1998" s="108" t="inlineStr">
        <is>
          <t>-</t>
        </is>
      </c>
      <c r="J1998" s="108" t="inlineStr">
        <is>
          <t>-</t>
        </is>
      </c>
      <c r="K1998" s="108" t="inlineStr">
        <is>
          <t>25/c, Sukrabad Dhanmondi Dhaka-1207</t>
        </is>
      </c>
      <c r="L1998" s="108" t="inlineStr">
        <is>
          <t>Poraton Bazar Dupcharchia Bogra</t>
        </is>
      </c>
      <c r="M1998" s="101" t="n">
        <v>1716320289</v>
      </c>
      <c r="N1998" s="33" t="inlineStr">
        <is>
          <t>shaondiu@gmail.com</t>
        </is>
      </c>
    </row>
    <row customHeight="1" ht="12.75" r="1999" s="161">
      <c r="A1999" s="84" t="n"/>
      <c r="B1999" s="85" t="n">
        <v>2003</v>
      </c>
      <c r="C1999" s="106" t="n"/>
      <c r="D1999" s="98" t="inlineStr">
        <is>
          <t xml:space="preserve">Anjan Kumar Kundu  </t>
        </is>
      </c>
      <c r="E1999" s="98" t="inlineStr">
        <is>
          <t>141-12-570</t>
        </is>
      </c>
      <c r="F1999" s="49">
        <f>IF((MID(E1999,5,2))="10","ENG",IF((MID(E1999,5,2))="11","BBA",IF((MID(E1999,5,2))="12","MBA(E)",IF((MID(E1999,5,2))="14","MBA",IF((MID(E1999,5,2))="15","CSE",IF((MID(E1999,5,2))="16","CIS",IF((MID(E1999,5,2))="17","MS-MIS",IF((MID(E1999,5,2))="18","B.COM",IF((MID(E1999,5,2))="19","ETE",IF((MID(E1999,5,2))="20","CS",IF((MID(E1999,5,2))="21","MA-ENG(P)",IF((MID(E1999,5,2))="22","MA-ENG(F)",IF((MID(E1999,5,2))="23","TE",IF((MID(E1999,5,2))="24","JMC",IF((MID(E1999,5,2))="25","MS-CSE",IF((MID(E1999,5,2))="26","LLB(H)",IF((MID(E1999,5,2))="27","BRE",IF((MID(E1999,5,2))="28","MSS-JMC",IF((MID(E1999,5,2))="29","PHARMACY",IF((MID(E1999,5,2))="30","ESDM",IF((MID(E1999,5,2))="31","MS-ETE",IF((MID(E1999,5,2))="32","MS-TE",IF((MID(E1999,5,2))="33","EEE",IF((MID(E1999,5,2))="34","NFE",IF((MID(E1999,5,2))="35","SWE",IF((MID(E1999,5,2))="36","LLB(P)",IF((MID(E1999,5,2))="37","LLM(Pre)",IF((MID(E1999,5,2))="38","LLM(F)",IF((MID(E1999,5,2))="39","ICT",IF((MID(E1999,5,2))="40","MTCA",IF((MID(E1999,5,2))="41","MS-PH",IF((MID(E1999,5,2))="42","ARCH",IF((MID(E1999,5,2))="43","THM",IF((MID(E1999,5,2))="44","MS-SWE",IF((MID(E1999,5,2))="45","ENTRE",IF((MID(E1999,5,2))="46","M-PHARM",IF((MID(E1999,5,2))="47","CIVIL-ENG",0)))))))))))))))))))))))))))))))))))))</f>
        <v/>
      </c>
      <c r="G1999" s="90">
        <f>IF((LEFT(E1999,3))="063","Fall-2006",IF((LEFT(E1999,3))="071","Spring-2007",IF((LEFT(E1999,3))="072","Summer-2007",IF((LEFT(E1999,3))="073","Fall-2007",IF((LEFT(E1999,3))="081","Spring-2008",IF((LEFT(E1999,3))="082","Summer-2008",IF((LEFT(E1999,3))="083","Fall-2008",IF((LEFT(E1999,3))="091","Spring-2009",IF((LEFT(E1999,3))="092","Summer-2009",IF((LEFT(E1999,3))="093","Fall-2009",IF((LEFT(E1999,3))="101","Spring-2010",IF((LEFT(E1999,3))="102","Summer-2010",IF((LEFT(E1999,3))="103","Fall-2010",IF((LEFT(E1999,3))="111","Spring-2011",IF((LEFT(E1999,3))="112","Summer-2011",IF((LEFT(E1999,3))="113","Fall-2011",IF((LEFT(E1999,3))="121","Spring-2012",IF((LEFT(E1999,3))="122","Summer-2012",IF((LEFT(E1999,3))="123","Fall-2012",IF((LEFT(E1999,3))="131","Spring-2013",IF((LEFT(E1999,3))="132","Summer-2013",IF((LEFT(E1999,3))="133","Fall-2013",IF((LEFT(E1999,3))="141","Spring-2014",IF((LEFT(E1999,3))="142","Summer-2014",IF((LEFT(E1999,3))="143","Fall-2014",0)))))))))))))))))))))))))</f>
        <v/>
      </c>
      <c r="H1999" s="108" t="inlineStr">
        <is>
          <t>Fall-2015</t>
        </is>
      </c>
      <c r="I1999" s="108" t="inlineStr">
        <is>
          <t>Service Salution pvt. ltd</t>
        </is>
      </c>
      <c r="J1999" s="108" t="inlineStr">
        <is>
          <t>Sr. officer</t>
        </is>
      </c>
      <c r="K1999" s="108" t="inlineStr">
        <is>
          <t>374/1, Middle Paikpara, Ahmednagor, Mirpur-1, Dhaka-1216</t>
        </is>
      </c>
      <c r="L1999" s="108" t="inlineStr">
        <is>
          <t>Gopalpur Bazar, Gopalpur, Jalpur, Natore</t>
        </is>
      </c>
      <c r="M1999" s="111" t="n">
        <v>1715672887</v>
      </c>
      <c r="N1999" s="108" t="inlineStr">
        <is>
          <t>kundu570@diu.edu.bd</t>
        </is>
      </c>
    </row>
    <row customHeight="1" ht="12.75" r="2000" s="161">
      <c r="A2000" s="84" t="n"/>
      <c r="B2000" s="85" t="n">
        <v>2004</v>
      </c>
      <c r="C2000" s="106" t="n"/>
      <c r="D2000" s="98" t="inlineStr">
        <is>
          <t>Abdur Razzak</t>
        </is>
      </c>
      <c r="E2000" s="98" t="inlineStr">
        <is>
          <t>113-23-2637</t>
        </is>
      </c>
      <c r="F2000" s="49">
        <f>IF((MID(E2000,5,2))="10","ENG",IF((MID(E2000,5,2))="11","BBA",IF((MID(E2000,5,2))="12","MBA(E)",IF((MID(E2000,5,2))="14","MBA",IF((MID(E2000,5,2))="15","CSE",IF((MID(E2000,5,2))="16","CIS",IF((MID(E2000,5,2))="17","MS-MIS",IF((MID(E2000,5,2))="18","B.COM",IF((MID(E2000,5,2))="19","ETE",IF((MID(E2000,5,2))="20","CS",IF((MID(E2000,5,2))="21","MA-ENG(P)",IF((MID(E2000,5,2))="22","MA-ENG(F)",IF((MID(E2000,5,2))="23","TE",IF((MID(E2000,5,2))="24","JMC",IF((MID(E2000,5,2))="25","MS-CSE",IF((MID(E2000,5,2))="26","LLB(H)",IF((MID(E2000,5,2))="27","BRE",IF((MID(E2000,5,2))="28","MSS-JMC",IF((MID(E2000,5,2))="29","PHARMACY",IF((MID(E2000,5,2))="30","ESDM",IF((MID(E2000,5,2))="31","MS-ETE",IF((MID(E2000,5,2))="32","MS-TE",IF((MID(E2000,5,2))="33","EEE",IF((MID(E2000,5,2))="34","NFE",IF((MID(E2000,5,2))="35","SWE",IF((MID(E2000,5,2))="36","LLB(P)",IF((MID(E2000,5,2))="37","LLM(Pre)",IF((MID(E2000,5,2))="38","LLM(F)",IF((MID(E2000,5,2))="39","ICT",IF((MID(E2000,5,2))="40","MTCA",IF((MID(E2000,5,2))="41","MS-PH",IF((MID(E2000,5,2))="42","ARCH",IF((MID(E2000,5,2))="43","THM",IF((MID(E2000,5,2))="44","MS-SWE",IF((MID(E2000,5,2))="45","ENTRE",IF((MID(E2000,5,2))="46","M-PHARM",IF((MID(E2000,5,2))="47","CIVIL-ENG",0)))))))))))))))))))))))))))))))))))))</f>
        <v/>
      </c>
      <c r="G2000" s="90">
        <f>IF((LEFT(E2000,3))="063","Fall-2006",IF((LEFT(E2000,3))="071","Spring-2007",IF((LEFT(E2000,3))="072","Summer-2007",IF((LEFT(E2000,3))="073","Fall-2007",IF((LEFT(E2000,3))="081","Spring-2008",IF((LEFT(E2000,3))="082","Summer-2008",IF((LEFT(E2000,3))="083","Fall-2008",IF((LEFT(E2000,3))="091","Spring-2009",IF((LEFT(E2000,3))="092","Summer-2009",IF((LEFT(E2000,3))="093","Fall-2009",IF((LEFT(E2000,3))="101","Spring-2010",IF((LEFT(E2000,3))="102","Summer-2010",IF((LEFT(E2000,3))="103","Fall-2010",IF((LEFT(E2000,3))="111","Spring-2011",IF((LEFT(E2000,3))="112","Summer-2011",IF((LEFT(E2000,3))="113","Fall-2011",IF((LEFT(E2000,3))="121","Spring-2012",IF((LEFT(E2000,3))="122","Summer-2012",IF((LEFT(E2000,3))="123","Fall-2012",IF((LEFT(E2000,3))="131","Spring-2013",IF((LEFT(E2000,3))="132","Summer-2013",IF((LEFT(E2000,3))="133","Fall-2013",IF((LEFT(E2000,3))="141","Spring-2014",IF((LEFT(E2000,3))="142","Summer-2014",IF((LEFT(E2000,3))="143","Fall-2014",0)))))))))))))))))))))))))</f>
        <v/>
      </c>
      <c r="H2000" s="108" t="inlineStr">
        <is>
          <t>Summer-2015</t>
        </is>
      </c>
      <c r="I2000" s="108" t="inlineStr">
        <is>
          <t>Needle Drop ltd, National University 1704, Gazipur</t>
        </is>
      </c>
      <c r="J2000" s="108" t="inlineStr">
        <is>
          <t>-</t>
        </is>
      </c>
      <c r="K2000" s="108" t="inlineStr">
        <is>
          <t>Post- Pundul, Thana-ulipur, Dis-Kurigram</t>
        </is>
      </c>
      <c r="L2000" s="108" t="inlineStr">
        <is>
          <t>354/1-E, South Pikpara, Kallaynpur, Dhaka</t>
        </is>
      </c>
      <c r="M2000" s="101" t="n">
        <v>1723221661</v>
      </c>
      <c r="N2000" s="33" t="inlineStr">
        <is>
          <t>razzak2637@gmail.com</t>
        </is>
      </c>
    </row>
    <row customHeight="1" ht="12.75" r="2001" s="161">
      <c r="A2001" s="84" t="n"/>
      <c r="B2001" s="85" t="n">
        <v>2005</v>
      </c>
      <c r="C2001" s="106" t="n"/>
      <c r="D2001" s="98" t="inlineStr">
        <is>
          <t>Mostafa Hasan</t>
        </is>
      </c>
      <c r="E2001" s="98" t="inlineStr">
        <is>
          <t>113-23-2791</t>
        </is>
      </c>
      <c r="F2001" s="49">
        <f>IF((MID(E2001,5,2))="10","ENG",IF((MID(E2001,5,2))="11","BBA",IF((MID(E2001,5,2))="12","MBA(E)",IF((MID(E2001,5,2))="14","MBA",IF((MID(E2001,5,2))="15","CSE",IF((MID(E2001,5,2))="16","CIS",IF((MID(E2001,5,2))="17","MS-MIS",IF((MID(E2001,5,2))="18","B.COM",IF((MID(E2001,5,2))="19","ETE",IF((MID(E2001,5,2))="20","CS",IF((MID(E2001,5,2))="21","MA-ENG(P)",IF((MID(E2001,5,2))="22","MA-ENG(F)",IF((MID(E2001,5,2))="23","TE",IF((MID(E2001,5,2))="24","JMC",IF((MID(E2001,5,2))="25","MS-CSE",IF((MID(E2001,5,2))="26","LLB(H)",IF((MID(E2001,5,2))="27","BRE",IF((MID(E2001,5,2))="28","MSS-JMC",IF((MID(E2001,5,2))="29","PHARMACY",IF((MID(E2001,5,2))="30","ESDM",IF((MID(E2001,5,2))="31","MS-ETE",IF((MID(E2001,5,2))="32","MS-TE",IF((MID(E2001,5,2))="33","EEE",IF((MID(E2001,5,2))="34","NFE",IF((MID(E2001,5,2))="35","SWE",IF((MID(E2001,5,2))="36","LLB(P)",IF((MID(E2001,5,2))="37","LLM(Pre)",IF((MID(E2001,5,2))="38","LLM(F)",IF((MID(E2001,5,2))="39","ICT",IF((MID(E2001,5,2))="40","MTCA",IF((MID(E2001,5,2))="41","MS-PH",IF((MID(E2001,5,2))="42","ARCH",IF((MID(E2001,5,2))="43","THM",IF((MID(E2001,5,2))="44","MS-SWE",IF((MID(E2001,5,2))="45","ENTRE",IF((MID(E2001,5,2))="46","M-PHARM",IF((MID(E2001,5,2))="47","CIVIL-ENG",0)))))))))))))))))))))))))))))))))))))</f>
        <v/>
      </c>
      <c r="G2001" s="90">
        <f>IF((LEFT(E2001,3))="063","Fall-2006",IF((LEFT(E2001,3))="071","Spring-2007",IF((LEFT(E2001,3))="072","Summer-2007",IF((LEFT(E2001,3))="073","Fall-2007",IF((LEFT(E2001,3))="081","Spring-2008",IF((LEFT(E2001,3))="082","Summer-2008",IF((LEFT(E2001,3))="083","Fall-2008",IF((LEFT(E2001,3))="091","Spring-2009",IF((LEFT(E2001,3))="092","Summer-2009",IF((LEFT(E2001,3))="093","Fall-2009",IF((LEFT(E2001,3))="101","Spring-2010",IF((LEFT(E2001,3))="102","Summer-2010",IF((LEFT(E2001,3))="103","Fall-2010",IF((LEFT(E2001,3))="111","Spring-2011",IF((LEFT(E2001,3))="112","Summer-2011",IF((LEFT(E2001,3))="113","Fall-2011",IF((LEFT(E2001,3))="121","Spring-2012",IF((LEFT(E2001,3))="122","Summer-2012",IF((LEFT(E2001,3))="123","Fall-2012",IF((LEFT(E2001,3))="131","Spring-2013",IF((LEFT(E2001,3))="132","Summer-2013",IF((LEFT(E2001,3))="133","Fall-2013",IF((LEFT(E2001,3))="141","Spring-2014",IF((LEFT(E2001,3))="142","Summer-2014",IF((LEFT(E2001,3))="143","Fall-2014",0)))))))))))))))))))))))))</f>
        <v/>
      </c>
      <c r="H2001" s="108" t="inlineStr">
        <is>
          <t>Summer-2015</t>
        </is>
      </c>
      <c r="I2001" s="108" t="inlineStr">
        <is>
          <t>Bureau Veritas, Dhaka EPZ</t>
        </is>
      </c>
      <c r="J2001" s="108" t="inlineStr">
        <is>
          <t>Asst.Testing Engineer</t>
        </is>
      </c>
      <c r="K2001" s="116" t="inlineStr">
        <is>
          <t>Arafat Nagar Joipurhat</t>
        </is>
      </c>
      <c r="L2001" s="108" t="inlineStr">
        <is>
          <t>Baipail Savar</t>
        </is>
      </c>
      <c r="M2001" s="111" t="n">
        <v>1717139086</v>
      </c>
      <c r="N2001" s="90" t="inlineStr">
        <is>
          <t>mostafa23-2791@diu.edu.bd</t>
        </is>
      </c>
    </row>
    <row customHeight="1" ht="12.75" r="2002" s="161">
      <c r="A2002" s="84" t="n"/>
      <c r="B2002" s="85" t="n">
        <v>2006</v>
      </c>
      <c r="C2002" s="106" t="n"/>
      <c r="D2002" s="98" t="inlineStr">
        <is>
          <t>Mohammad Nishad Miah</t>
        </is>
      </c>
      <c r="E2002" s="98" t="inlineStr">
        <is>
          <t>121-15-1737</t>
        </is>
      </c>
      <c r="F2002" s="49">
        <f>IF((MID(E2002,5,2))="10","ENG",IF((MID(E2002,5,2))="11","BBA",IF((MID(E2002,5,2))="12","MBA(E)",IF((MID(E2002,5,2))="14","MBA",IF((MID(E2002,5,2))="15","CSE",IF((MID(E2002,5,2))="16","CIS",IF((MID(E2002,5,2))="17","MS-MIS",IF((MID(E2002,5,2))="18","B.COM",IF((MID(E2002,5,2))="19","ETE",IF((MID(E2002,5,2))="20","CS",IF((MID(E2002,5,2))="21","MA-ENG(P)",IF((MID(E2002,5,2))="22","MA-ENG(F)",IF((MID(E2002,5,2))="23","TE",IF((MID(E2002,5,2))="24","JMC",IF((MID(E2002,5,2))="25","MS-CSE",IF((MID(E2002,5,2))="26","LLB(H)",IF((MID(E2002,5,2))="27","BRE",IF((MID(E2002,5,2))="28","MSS-JMC",IF((MID(E2002,5,2))="29","PHARMACY",IF((MID(E2002,5,2))="30","ESDM",IF((MID(E2002,5,2))="31","MS-ETE",IF((MID(E2002,5,2))="32","MS-TE",IF((MID(E2002,5,2))="33","EEE",IF((MID(E2002,5,2))="34","NFE",IF((MID(E2002,5,2))="35","SWE",IF((MID(E2002,5,2))="36","LLB(P)",IF((MID(E2002,5,2))="37","LLM(Pre)",IF((MID(E2002,5,2))="38","LLM(F)",IF((MID(E2002,5,2))="39","ICT",IF((MID(E2002,5,2))="40","MTCA",IF((MID(E2002,5,2))="41","MS-PH",IF((MID(E2002,5,2))="42","ARCH",IF((MID(E2002,5,2))="43","THM",IF((MID(E2002,5,2))="44","MS-SWE",IF((MID(E2002,5,2))="45","ENTRE",IF((MID(E2002,5,2))="46","M-PHARM",IF((MID(E2002,5,2))="47","CIVIL-ENG",0)))))))))))))))))))))))))))))))))))))</f>
        <v/>
      </c>
      <c r="G2002" s="90">
        <f>IF((LEFT(E2002,3))="063","Fall-2006",IF((LEFT(E2002,3))="071","Spring-2007",IF((LEFT(E2002,3))="072","Summer-2007",IF((LEFT(E2002,3))="073","Fall-2007",IF((LEFT(E2002,3))="081","Spring-2008",IF((LEFT(E2002,3))="082","Summer-2008",IF((LEFT(E2002,3))="083","Fall-2008",IF((LEFT(E2002,3))="091","Spring-2009",IF((LEFT(E2002,3))="092","Summer-2009",IF((LEFT(E2002,3))="093","Fall-2009",IF((LEFT(E2002,3))="101","Spring-2010",IF((LEFT(E2002,3))="102","Summer-2010",IF((LEFT(E2002,3))="103","Fall-2010",IF((LEFT(E2002,3))="111","Spring-2011",IF((LEFT(E2002,3))="112","Summer-2011",IF((LEFT(E2002,3))="113","Fall-2011",IF((LEFT(E2002,3))="121","Spring-2012",IF((LEFT(E2002,3))="122","Summer-2012",IF((LEFT(E2002,3))="123","Fall-2012",IF((LEFT(E2002,3))="131","Spring-2013",IF((LEFT(E2002,3))="132","Summer-2013",IF((LEFT(E2002,3))="133","Fall-2013",IF((LEFT(E2002,3))="141","Spring-2014",IF((LEFT(E2002,3))="142","Summer-2014",IF((LEFT(E2002,3))="143","Fall-2014",0)))))))))))))))))))))))))</f>
        <v/>
      </c>
      <c r="H2002" s="108" t="inlineStr">
        <is>
          <t>Spring-2015</t>
        </is>
      </c>
      <c r="I2002" s="108" t="inlineStr">
        <is>
          <t>-</t>
        </is>
      </c>
      <c r="J2002" s="108" t="inlineStr">
        <is>
          <t>-</t>
        </is>
      </c>
      <c r="K2002" s="108" t="inlineStr">
        <is>
          <t>127/B, Ulon Road, West Rampura Dhaka</t>
        </is>
      </c>
      <c r="L2002" s="108" t="inlineStr">
        <is>
          <t>Vill-Viti-Bishara, Post-Gokul Nagar, P.S-Nabinagor, B-Baria</t>
        </is>
      </c>
      <c r="M2002" s="111" t="n">
        <v>1726965511</v>
      </c>
      <c r="N2002" s="108" t="inlineStr">
        <is>
          <t>nished11@gmail.com</t>
        </is>
      </c>
    </row>
    <row customHeight="1" ht="12.75" r="2003" s="161">
      <c r="A2003" s="84" t="n"/>
      <c r="B2003" s="85" t="n">
        <v>2007</v>
      </c>
      <c r="C2003" s="106" t="n"/>
      <c r="D2003" s="98" t="inlineStr">
        <is>
          <t>Reasat Ibrahim</t>
        </is>
      </c>
      <c r="E2003" s="98" t="inlineStr">
        <is>
          <t>112-23-2567</t>
        </is>
      </c>
      <c r="F2003" s="49">
        <f>IF((MID(E2003,5,2))="10","ENG",IF((MID(E2003,5,2))="11","BBA",IF((MID(E2003,5,2))="12","MBA(E)",IF((MID(E2003,5,2))="14","MBA",IF((MID(E2003,5,2))="15","CSE",IF((MID(E2003,5,2))="16","CIS",IF((MID(E2003,5,2))="17","MS-MIS",IF((MID(E2003,5,2))="18","B.COM",IF((MID(E2003,5,2))="19","ETE",IF((MID(E2003,5,2))="20","CS",IF((MID(E2003,5,2))="21","MA-ENG(P)",IF((MID(E2003,5,2))="22","MA-ENG(F)",IF((MID(E2003,5,2))="23","TE",IF((MID(E2003,5,2))="24","JMC",IF((MID(E2003,5,2))="25","MS-CSE",IF((MID(E2003,5,2))="26","LLB(H)",IF((MID(E2003,5,2))="27","BRE",IF((MID(E2003,5,2))="28","MSS-JMC",IF((MID(E2003,5,2))="29","PHARMACY",IF((MID(E2003,5,2))="30","ESDM",IF((MID(E2003,5,2))="31","MS-ETE",IF((MID(E2003,5,2))="32","MS-TE",IF((MID(E2003,5,2))="33","EEE",IF((MID(E2003,5,2))="34","NFE",IF((MID(E2003,5,2))="35","SWE",IF((MID(E2003,5,2))="36","LLB(P)",IF((MID(E2003,5,2))="37","LLM(Pre)",IF((MID(E2003,5,2))="38","LLM(F)",IF((MID(E2003,5,2))="39","ICT",IF((MID(E2003,5,2))="40","MTCA",IF((MID(E2003,5,2))="41","MS-PH",IF((MID(E2003,5,2))="42","ARCH",IF((MID(E2003,5,2))="43","THM",IF((MID(E2003,5,2))="44","MS-SWE",IF((MID(E2003,5,2))="45","ENTRE",IF((MID(E2003,5,2))="46","M-PHARM",IF((MID(E2003,5,2))="47","CIVIL-ENG",0)))))))))))))))))))))))))))))))))))))</f>
        <v/>
      </c>
      <c r="G2003" s="90">
        <f>IF((LEFT(E2003,3))="063","Fall-2006",IF((LEFT(E2003,3))="071","Spring-2007",IF((LEFT(E2003,3))="072","Summer-2007",IF((LEFT(E2003,3))="073","Fall-2007",IF((LEFT(E2003,3))="081","Spring-2008",IF((LEFT(E2003,3))="082","Summer-2008",IF((LEFT(E2003,3))="083","Fall-2008",IF((LEFT(E2003,3))="091","Spring-2009",IF((LEFT(E2003,3))="092","Summer-2009",IF((LEFT(E2003,3))="093","Fall-2009",IF((LEFT(E2003,3))="101","Spring-2010",IF((LEFT(E2003,3))="102","Summer-2010",IF((LEFT(E2003,3))="103","Fall-2010",IF((LEFT(E2003,3))="111","Spring-2011",IF((LEFT(E2003,3))="112","Summer-2011",IF((LEFT(E2003,3))="113","Fall-2011",IF((LEFT(E2003,3))="121","Spring-2012",IF((LEFT(E2003,3))="122","Summer-2012",IF((LEFT(E2003,3))="123","Fall-2012",IF((LEFT(E2003,3))="131","Spring-2013",IF((LEFT(E2003,3))="132","Summer-2013",IF((LEFT(E2003,3))="133","Fall-2013",IF((LEFT(E2003,3))="141","Spring-2014",IF((LEFT(E2003,3))="142","Summer-2014",IF((LEFT(E2003,3))="143","Fall-2014",0)))))))))))))))))))))))))</f>
        <v/>
      </c>
      <c r="H2003" s="108" t="inlineStr">
        <is>
          <t>Summer-2015</t>
        </is>
      </c>
      <c r="I2003" s="108" t="inlineStr">
        <is>
          <t>Bitopi group</t>
        </is>
      </c>
      <c r="J2003" s="108" t="inlineStr">
        <is>
          <t>MTO.</t>
        </is>
      </c>
      <c r="K2003" s="108" t="inlineStr">
        <is>
          <t>1013, Sayed Monjil, Sobujbag R/A, Chawkbazar, Chittagonj</t>
        </is>
      </c>
      <c r="L2003" s="108" t="inlineStr">
        <is>
          <t>Vill-Ghoramora, P.O-Iiuc, Thana- Setakundo, Chittagonj</t>
        </is>
      </c>
      <c r="M2003" s="101" t="n">
        <v>1676134479</v>
      </c>
      <c r="N2003" s="108" t="inlineStr">
        <is>
          <t>reasat2567@gmail.com</t>
        </is>
      </c>
    </row>
    <row customHeight="1" ht="12.75" r="2004" s="161">
      <c r="A2004" s="84" t="n"/>
      <c r="B2004" s="85" t="n">
        <v>2008</v>
      </c>
      <c r="C2004" s="106" t="n"/>
      <c r="D2004" s="98" t="inlineStr">
        <is>
          <t>Md. Waliwoollah Siddiki</t>
        </is>
      </c>
      <c r="E2004" s="98" t="inlineStr">
        <is>
          <t>112-23-2621</t>
        </is>
      </c>
      <c r="F2004" s="49">
        <f>IF((MID(E2004,5,2))="10","ENG",IF((MID(E2004,5,2))="11","BBA",IF((MID(E2004,5,2))="12","MBA(E)",IF((MID(E2004,5,2))="14","MBA",IF((MID(E2004,5,2))="15","CSE",IF((MID(E2004,5,2))="16","CIS",IF((MID(E2004,5,2))="17","MS-MIS",IF((MID(E2004,5,2))="18","B.COM",IF((MID(E2004,5,2))="19","ETE",IF((MID(E2004,5,2))="20","CS",IF((MID(E2004,5,2))="21","MA-ENG(P)",IF((MID(E2004,5,2))="22","MA-ENG(F)",IF((MID(E2004,5,2))="23","TE",IF((MID(E2004,5,2))="24","JMC",IF((MID(E2004,5,2))="25","MS-CSE",IF((MID(E2004,5,2))="26","LLB(H)",IF((MID(E2004,5,2))="27","BRE",IF((MID(E2004,5,2))="28","MSS-JMC",IF((MID(E2004,5,2))="29","PHARMACY",IF((MID(E2004,5,2))="30","ESDM",IF((MID(E2004,5,2))="31","MS-ETE",IF((MID(E2004,5,2))="32","MS-TE",IF((MID(E2004,5,2))="33","EEE",IF((MID(E2004,5,2))="34","NFE",IF((MID(E2004,5,2))="35","SWE",IF((MID(E2004,5,2))="36","LLB(P)",IF((MID(E2004,5,2))="37","LLM(Pre)",IF((MID(E2004,5,2))="38","LLM(F)",IF((MID(E2004,5,2))="39","ICT",IF((MID(E2004,5,2))="40","MTCA",IF((MID(E2004,5,2))="41","MS-PH",IF((MID(E2004,5,2))="42","ARCH",IF((MID(E2004,5,2))="43","THM",IF((MID(E2004,5,2))="44","MS-SWE",IF((MID(E2004,5,2))="45","ENTRE",IF((MID(E2004,5,2))="46","M-PHARM",IF((MID(E2004,5,2))="47","CIVIL-ENG",0)))))))))))))))))))))))))))))))))))))</f>
        <v/>
      </c>
      <c r="G2004" s="90">
        <f>IF((LEFT(E2004,3))="063","Fall-2006",IF((LEFT(E2004,3))="071","Spring-2007",IF((LEFT(E2004,3))="072","Summer-2007",IF((LEFT(E2004,3))="073","Fall-2007",IF((LEFT(E2004,3))="081","Spring-2008",IF((LEFT(E2004,3))="082","Summer-2008",IF((LEFT(E2004,3))="083","Fall-2008",IF((LEFT(E2004,3))="091","Spring-2009",IF((LEFT(E2004,3))="092","Summer-2009",IF((LEFT(E2004,3))="093","Fall-2009",IF((LEFT(E2004,3))="101","Spring-2010",IF((LEFT(E2004,3))="102","Summer-2010",IF((LEFT(E2004,3))="103","Fall-2010",IF((LEFT(E2004,3))="111","Spring-2011",IF((LEFT(E2004,3))="112","Summer-2011",IF((LEFT(E2004,3))="113","Fall-2011",IF((LEFT(E2004,3))="121","Spring-2012",IF((LEFT(E2004,3))="122","Summer-2012",IF((LEFT(E2004,3))="123","Fall-2012",IF((LEFT(E2004,3))="131","Spring-2013",IF((LEFT(E2004,3))="132","Summer-2013",IF((LEFT(E2004,3))="133","Fall-2013",IF((LEFT(E2004,3))="141","Spring-2014",IF((LEFT(E2004,3))="142","Summer-2014",IF((LEFT(E2004,3))="143","Fall-2014",0)))))))))))))))))))))))))</f>
        <v/>
      </c>
      <c r="H2004" s="108" t="inlineStr">
        <is>
          <t>Summer-2015</t>
        </is>
      </c>
      <c r="I2004" s="108" t="inlineStr">
        <is>
          <t>Mission Fashion ltd</t>
        </is>
      </c>
      <c r="J2004" s="108" t="inlineStr">
        <is>
          <t>Asst. Merchandizar, Chuadanga</t>
        </is>
      </c>
      <c r="K2004" s="108" t="inlineStr">
        <is>
          <t>Mirpur-2, Dhaka</t>
        </is>
      </c>
      <c r="L2004" s="108" t="inlineStr">
        <is>
          <t>Uthali, Jibannagar, Chuadanga</t>
        </is>
      </c>
      <c r="M2004" s="101" t="n">
        <v>1920427136</v>
      </c>
      <c r="N2004" s="108" t="inlineStr">
        <is>
          <t>s01920427136@gmail.com</t>
        </is>
      </c>
    </row>
    <row customHeight="1" ht="12.75" r="2005" s="161">
      <c r="A2005" s="84" t="n"/>
      <c r="B2005" s="85" t="n">
        <v>2009</v>
      </c>
      <c r="C2005" s="106" t="n"/>
      <c r="D2005" s="98" t="inlineStr">
        <is>
          <t xml:space="preserve">farzana Akter  </t>
        </is>
      </c>
      <c r="E2005" s="98" t="inlineStr">
        <is>
          <t>121-11-344</t>
        </is>
      </c>
      <c r="F2005" s="49">
        <f>IF((MID(E2005,5,2))="10","ENG",IF((MID(E2005,5,2))="11","BBA",IF((MID(E2005,5,2))="12","MBA(E)",IF((MID(E2005,5,2))="14","MBA",IF((MID(E2005,5,2))="15","CSE",IF((MID(E2005,5,2))="16","CIS",IF((MID(E2005,5,2))="17","MS-MIS",IF((MID(E2005,5,2))="18","B.COM",IF((MID(E2005,5,2))="19","ETE",IF((MID(E2005,5,2))="20","CS",IF((MID(E2005,5,2))="21","MA-ENG(P)",IF((MID(E2005,5,2))="22","MA-ENG(F)",IF((MID(E2005,5,2))="23","TE",IF((MID(E2005,5,2))="24","JMC",IF((MID(E2005,5,2))="25","MS-CSE",IF((MID(E2005,5,2))="26","LLB(H)",IF((MID(E2005,5,2))="27","BRE",IF((MID(E2005,5,2))="28","MSS-JMC",IF((MID(E2005,5,2))="29","PHARMACY",IF((MID(E2005,5,2))="30","ESDM",IF((MID(E2005,5,2))="31","MS-ETE",IF((MID(E2005,5,2))="32","MS-TE",IF((MID(E2005,5,2))="33","EEE",IF((MID(E2005,5,2))="34","NFE",IF((MID(E2005,5,2))="35","SWE",IF((MID(E2005,5,2))="36","LLB(P)",IF((MID(E2005,5,2))="37","LLM(Pre)",IF((MID(E2005,5,2))="38","LLM(F)",IF((MID(E2005,5,2))="39","ICT",IF((MID(E2005,5,2))="40","MTCA",IF((MID(E2005,5,2))="41","MS-PH",IF((MID(E2005,5,2))="42","ARCH",IF((MID(E2005,5,2))="43","THM",IF((MID(E2005,5,2))="44","MS-SWE",IF((MID(E2005,5,2))="45","ENTRE",IF((MID(E2005,5,2))="46","M-PHARM",IF((MID(E2005,5,2))="47","CIVIL-ENG",0)))))))))))))))))))))))))))))))))))))</f>
        <v/>
      </c>
      <c r="G2005" s="90">
        <f>IF((LEFT(E2005,3))="063","Fall-2006",IF((LEFT(E2005,3))="071","Spring-2007",IF((LEFT(E2005,3))="072","Summer-2007",IF((LEFT(E2005,3))="073","Fall-2007",IF((LEFT(E2005,3))="081","Spring-2008",IF((LEFT(E2005,3))="082","Summer-2008",IF((LEFT(E2005,3))="083","Fall-2008",IF((LEFT(E2005,3))="091","Spring-2009",IF((LEFT(E2005,3))="092","Summer-2009",IF((LEFT(E2005,3))="093","Fall-2009",IF((LEFT(E2005,3))="101","Spring-2010",IF((LEFT(E2005,3))="102","Summer-2010",IF((LEFT(E2005,3))="103","Fall-2010",IF((LEFT(E2005,3))="111","Spring-2011",IF((LEFT(E2005,3))="112","Summer-2011",IF((LEFT(E2005,3))="113","Fall-2011",IF((LEFT(E2005,3))="121","Spring-2012",IF((LEFT(E2005,3))="122","Summer-2012",IF((LEFT(E2005,3))="123","Fall-2012",IF((LEFT(E2005,3))="131","Spring-2013",IF((LEFT(E2005,3))="132","Summer-2013",IF((LEFT(E2005,3))="133","Fall-2013",IF((LEFT(E2005,3))="141","Spring-2014",IF((LEFT(E2005,3))="142","Summer-2014",IF((LEFT(E2005,3))="143","Fall-2014",0)))))))))))))))))))))))))</f>
        <v/>
      </c>
      <c r="H2005" s="108" t="inlineStr">
        <is>
          <t>Spring-2015</t>
        </is>
      </c>
      <c r="I2005" s="108" t="inlineStr">
        <is>
          <t>-</t>
        </is>
      </c>
      <c r="J2005" s="108" t="inlineStr">
        <is>
          <t>-</t>
        </is>
      </c>
      <c r="K2005" s="108" t="inlineStr">
        <is>
          <t>House#478, Ashkona, Medical Road, Uttara, Uttara Dhaka</t>
        </is>
      </c>
      <c r="L2005" s="108" t="inlineStr">
        <is>
          <t>Vill+Maij, Bari, Post+Thana#Sarishabari, Dis-Jamalpur, Dhaka.</t>
        </is>
      </c>
      <c r="M2005" s="111" t="n">
        <v>1622743851</v>
      </c>
      <c r="N2005" s="108" t="inlineStr">
        <is>
          <t>farzanaete@gmail.com</t>
        </is>
      </c>
    </row>
    <row customHeight="1" ht="12.75" r="2006" s="161">
      <c r="A2006" s="84" t="n"/>
      <c r="B2006" s="85" t="n">
        <v>2010</v>
      </c>
      <c r="C2006" s="106" t="n"/>
      <c r="D2006" s="98" t="inlineStr">
        <is>
          <t>Asfakur Rahman</t>
        </is>
      </c>
      <c r="E2006" s="98" t="inlineStr">
        <is>
          <t>111-23-2403</t>
        </is>
      </c>
      <c r="F2006" s="49">
        <f>IF((MID(E2006,5,2))="10","ENG",IF((MID(E2006,5,2))="11","BBA",IF((MID(E2006,5,2))="12","MBA(E)",IF((MID(E2006,5,2))="14","MBA",IF((MID(E2006,5,2))="15","CSE",IF((MID(E2006,5,2))="16","CIS",IF((MID(E2006,5,2))="17","MS-MIS",IF((MID(E2006,5,2))="18","B.COM",IF((MID(E2006,5,2))="19","ETE",IF((MID(E2006,5,2))="20","CS",IF((MID(E2006,5,2))="21","MA-ENG(P)",IF((MID(E2006,5,2))="22","MA-ENG(F)",IF((MID(E2006,5,2))="23","TE",IF((MID(E2006,5,2))="24","JMC",IF((MID(E2006,5,2))="25","MS-CSE",IF((MID(E2006,5,2))="26","LLB(H)",IF((MID(E2006,5,2))="27","BRE",IF((MID(E2006,5,2))="28","MSS-JMC",IF((MID(E2006,5,2))="29","PHARMACY",IF((MID(E2006,5,2))="30","ESDM",IF((MID(E2006,5,2))="31","MS-ETE",IF((MID(E2006,5,2))="32","MS-TE",IF((MID(E2006,5,2))="33","EEE",IF((MID(E2006,5,2))="34","NFE",IF((MID(E2006,5,2))="35","SWE",IF((MID(E2006,5,2))="36","LLB(P)",IF((MID(E2006,5,2))="37","LLM(Pre)",IF((MID(E2006,5,2))="38","LLM(F)",IF((MID(E2006,5,2))="39","ICT",IF((MID(E2006,5,2))="40","MTCA",IF((MID(E2006,5,2))="41","MS-PH",IF((MID(E2006,5,2))="42","ARCH",IF((MID(E2006,5,2))="43","THM",IF((MID(E2006,5,2))="44","MS-SWE",IF((MID(E2006,5,2))="45","ENTRE",IF((MID(E2006,5,2))="46","M-PHARM",IF((MID(E2006,5,2))="47","CIVIL-ENG",0)))))))))))))))))))))))))))))))))))))</f>
        <v/>
      </c>
      <c r="G2006" s="90">
        <f>IF((LEFT(E2006,3))="063","Fall-2006",IF((LEFT(E2006,3))="071","Spring-2007",IF((LEFT(E2006,3))="072","Summer-2007",IF((LEFT(E2006,3))="073","Fall-2007",IF((LEFT(E2006,3))="081","Spring-2008",IF((LEFT(E2006,3))="082","Summer-2008",IF((LEFT(E2006,3))="083","Fall-2008",IF((LEFT(E2006,3))="091","Spring-2009",IF((LEFT(E2006,3))="092","Summer-2009",IF((LEFT(E2006,3))="093","Fall-2009",IF((LEFT(E2006,3))="101","Spring-2010",IF((LEFT(E2006,3))="102","Summer-2010",IF((LEFT(E2006,3))="103","Fall-2010",IF((LEFT(E2006,3))="111","Spring-2011",IF((LEFT(E2006,3))="112","Summer-2011",IF((LEFT(E2006,3))="113","Fall-2011",IF((LEFT(E2006,3))="121","Spring-2012",IF((LEFT(E2006,3))="122","Summer-2012",IF((LEFT(E2006,3))="123","Fall-2012",IF((LEFT(E2006,3))="131","Spring-2013",IF((LEFT(E2006,3))="132","Summer-2013",IF((LEFT(E2006,3))="133","Fall-2013",IF((LEFT(E2006,3))="141","Spring-2014",IF((LEFT(E2006,3))="142","Summer-2014",IF((LEFT(E2006,3))="143","Fall-2014",0)))))))))))))))))))))))))</f>
        <v/>
      </c>
      <c r="H2006" s="108" t="inlineStr">
        <is>
          <t>Spring-2015</t>
        </is>
      </c>
      <c r="I2006" s="108" t="inlineStr">
        <is>
          <t>B.I.T.O.P.1 Group</t>
        </is>
      </c>
      <c r="J2006" s="108" t="inlineStr">
        <is>
          <t>IE- Executive</t>
        </is>
      </c>
      <c r="K2006" s="108" t="inlineStr">
        <is>
          <t>Vill-Senial, P.O-Rowilc,P.S-Dhamrai, Dis-Dhaka</t>
        </is>
      </c>
      <c r="L2006" s="108" t="inlineStr">
        <is>
          <t>Vill-Senial, P.O-Rowilc,P.S-Dhamrai, Dis-Dhaka</t>
        </is>
      </c>
      <c r="M2006" s="101" t="n">
        <v>1735696649</v>
      </c>
      <c r="N2006" s="108" t="inlineStr">
        <is>
          <t>diuapu@gmail.com</t>
        </is>
      </c>
    </row>
    <row customHeight="1" ht="12.75" r="2007" s="161">
      <c r="A2007" s="84" t="n"/>
      <c r="B2007" s="85" t="n">
        <v>2011</v>
      </c>
      <c r="C2007" s="106" t="n"/>
      <c r="D2007" s="98" t="inlineStr">
        <is>
          <t>Md. Al-Amin</t>
        </is>
      </c>
      <c r="E2007" s="98" t="inlineStr">
        <is>
          <t>111-23-2394</t>
        </is>
      </c>
      <c r="F2007" s="49">
        <f>IF((MID(E2007,5,2))="10","ENG",IF((MID(E2007,5,2))="11","BBA",IF((MID(E2007,5,2))="12","MBA(E)",IF((MID(E2007,5,2))="14","MBA",IF((MID(E2007,5,2))="15","CSE",IF((MID(E2007,5,2))="16","CIS",IF((MID(E2007,5,2))="17","MS-MIS",IF((MID(E2007,5,2))="18","B.COM",IF((MID(E2007,5,2))="19","ETE",IF((MID(E2007,5,2))="20","CS",IF((MID(E2007,5,2))="21","MA-ENG(P)",IF((MID(E2007,5,2))="22","MA-ENG(F)",IF((MID(E2007,5,2))="23","TE",IF((MID(E2007,5,2))="24","JMC",IF((MID(E2007,5,2))="25","MS-CSE",IF((MID(E2007,5,2))="26","LLB(H)",IF((MID(E2007,5,2))="27","BRE",IF((MID(E2007,5,2))="28","MSS-JMC",IF((MID(E2007,5,2))="29","PHARMACY",IF((MID(E2007,5,2))="30","ESDM",IF((MID(E2007,5,2))="31","MS-ETE",IF((MID(E2007,5,2))="32","MS-TE",IF((MID(E2007,5,2))="33","EEE",IF((MID(E2007,5,2))="34","NFE",IF((MID(E2007,5,2))="35","SWE",IF((MID(E2007,5,2))="36","LLB(P)",IF((MID(E2007,5,2))="37","LLM(Pre)",IF((MID(E2007,5,2))="38","LLM(F)",IF((MID(E2007,5,2))="39","ICT",IF((MID(E2007,5,2))="40","MTCA",IF((MID(E2007,5,2))="41","MS-PH",IF((MID(E2007,5,2))="42","ARCH",IF((MID(E2007,5,2))="43","THM",IF((MID(E2007,5,2))="44","MS-SWE",IF((MID(E2007,5,2))="45","ENTRE",IF((MID(E2007,5,2))="46","M-PHARM",IF((MID(E2007,5,2))="47","CIVIL-ENG",0)))))))))))))))))))))))))))))))))))))</f>
        <v/>
      </c>
      <c r="G2007" s="90">
        <f>IF((LEFT(E2007,3))="063","Fall-2006",IF((LEFT(E2007,3))="071","Spring-2007",IF((LEFT(E2007,3))="072","Summer-2007",IF((LEFT(E2007,3))="073","Fall-2007",IF((LEFT(E2007,3))="081","Spring-2008",IF((LEFT(E2007,3))="082","Summer-2008",IF((LEFT(E2007,3))="083","Fall-2008",IF((LEFT(E2007,3))="091","Spring-2009",IF((LEFT(E2007,3))="092","Summer-2009",IF((LEFT(E2007,3))="093","Fall-2009",IF((LEFT(E2007,3))="101","Spring-2010",IF((LEFT(E2007,3))="102","Summer-2010",IF((LEFT(E2007,3))="103","Fall-2010",IF((LEFT(E2007,3))="111","Spring-2011",IF((LEFT(E2007,3))="112","Summer-2011",IF((LEFT(E2007,3))="113","Fall-2011",IF((LEFT(E2007,3))="121","Spring-2012",IF((LEFT(E2007,3))="122","Summer-2012",IF((LEFT(E2007,3))="123","Fall-2012",IF((LEFT(E2007,3))="131","Spring-2013",IF((LEFT(E2007,3))="132","Summer-2013",IF((LEFT(E2007,3))="133","Fall-2013",IF((LEFT(E2007,3))="141","Spring-2014",IF((LEFT(E2007,3))="142","Summer-2014",IF((LEFT(E2007,3))="143","Fall-2014",0)))))))))))))))))))))))))</f>
        <v/>
      </c>
      <c r="H2007" s="108" t="inlineStr">
        <is>
          <t>Spring-2015</t>
        </is>
      </c>
      <c r="I2007" s="108" t="inlineStr">
        <is>
          <t>Ananta Group</t>
        </is>
      </c>
      <c r="J2007" s="108" t="inlineStr">
        <is>
          <t>IE- Executive</t>
        </is>
      </c>
      <c r="K2007" s="108" t="inlineStr">
        <is>
          <t>Ghata, Borobag, Mirpur-2, Dhaka.</t>
        </is>
      </c>
      <c r="L2007" s="108" t="inlineStr">
        <is>
          <t>Vill-Ghonsogara, Post-Naruamala, Thana-Gabtoli, Dist-Bogra.</t>
        </is>
      </c>
      <c r="M2007" s="101" t="n">
        <v>1719468133</v>
      </c>
      <c r="N2007" s="33">
        <f>HYPERLINK("mailto:amindiu60@yahoo.com","amindiu10@yahoo.com")</f>
        <v/>
      </c>
    </row>
    <row customHeight="1" ht="12.75" r="2008" s="161">
      <c r="A2008" s="84" t="n"/>
      <c r="B2008" s="85" t="n">
        <v>2012</v>
      </c>
      <c r="C2008" s="106" t="n"/>
      <c r="D2008" s="98" t="inlineStr">
        <is>
          <t>Mohd. Sahidul Islam</t>
        </is>
      </c>
      <c r="E2008" s="98" t="inlineStr">
        <is>
          <t>103-33-345</t>
        </is>
      </c>
      <c r="F2008" s="49">
        <f>IF((MID(E2008,5,2))="10","ENG",IF((MID(E2008,5,2))="11","BBA",IF((MID(E2008,5,2))="12","MBA(E)",IF((MID(E2008,5,2))="14","MBA",IF((MID(E2008,5,2))="15","CSE",IF((MID(E2008,5,2))="16","CIS",IF((MID(E2008,5,2))="17","MS-MIS",IF((MID(E2008,5,2))="18","B.COM",IF((MID(E2008,5,2))="19","ETE",IF((MID(E2008,5,2))="20","CS",IF((MID(E2008,5,2))="21","MA-ENG(P)",IF((MID(E2008,5,2))="22","MA-ENG(F)",IF((MID(E2008,5,2))="23","TE",IF((MID(E2008,5,2))="24","JMC",IF((MID(E2008,5,2))="25","MS-CSE",IF((MID(E2008,5,2))="26","LLB(H)",IF((MID(E2008,5,2))="27","BRE",IF((MID(E2008,5,2))="28","MSS-JMC",IF((MID(E2008,5,2))="29","PHARMACY",IF((MID(E2008,5,2))="30","ESDM",IF((MID(E2008,5,2))="31","MS-ETE",IF((MID(E2008,5,2))="32","MS-TE",IF((MID(E2008,5,2))="33","EEE",IF((MID(E2008,5,2))="34","NFE",IF((MID(E2008,5,2))="35","SWE",IF((MID(E2008,5,2))="36","LLB(P)",IF((MID(E2008,5,2))="37","LLM(Pre)",IF((MID(E2008,5,2))="38","LLM(F)",IF((MID(E2008,5,2))="39","ICT",IF((MID(E2008,5,2))="40","MTCA",IF((MID(E2008,5,2))="41","MS-PH",IF((MID(E2008,5,2))="42","ARCH",IF((MID(E2008,5,2))="43","THM",IF((MID(E2008,5,2))="44","MS-SWE",IF((MID(E2008,5,2))="45","ENTRE",IF((MID(E2008,5,2))="46","M-PHARM",IF((MID(E2008,5,2))="47","CIVIL-ENG",0)))))))))))))))))))))))))))))))))))))</f>
        <v/>
      </c>
      <c r="G2008" s="90">
        <f>IF((LEFT(E2008,3))="063","Fall-2006",IF((LEFT(E2008,3))="071","Spring-2007",IF((LEFT(E2008,3))="072","Summer-2007",IF((LEFT(E2008,3))="073","Fall-2007",IF((LEFT(E2008,3))="081","Spring-2008",IF((LEFT(E2008,3))="082","Summer-2008",IF((LEFT(E2008,3))="083","Fall-2008",IF((LEFT(E2008,3))="091","Spring-2009",IF((LEFT(E2008,3))="092","Summer-2009",IF((LEFT(E2008,3))="093","Fall-2009",IF((LEFT(E2008,3))="101","Spring-2010",IF((LEFT(E2008,3))="102","Summer-2010",IF((LEFT(E2008,3))="103","Fall-2010",IF((LEFT(E2008,3))="111","Spring-2011",IF((LEFT(E2008,3))="112","Summer-2011",IF((LEFT(E2008,3))="113","Fall-2011",IF((LEFT(E2008,3))="121","Spring-2012",IF((LEFT(E2008,3))="122","Summer-2012",IF((LEFT(E2008,3))="123","Fall-2012",IF((LEFT(E2008,3))="131","Spring-2013",IF((LEFT(E2008,3))="132","Summer-2013",IF((LEFT(E2008,3))="133","Fall-2013",IF((LEFT(E2008,3))="141","Spring-2014",IF((LEFT(E2008,3))="142","Summer-2014",IF((LEFT(E2008,3))="143","Fall-2014",0)))))))))))))))))))))))))</f>
        <v/>
      </c>
      <c r="H2008" s="108" t="inlineStr">
        <is>
          <t>Fall-2014</t>
        </is>
      </c>
      <c r="I2008" s="108" t="inlineStr">
        <is>
          <t>-</t>
        </is>
      </c>
      <c r="J2008" s="108" t="inlineStr">
        <is>
          <t>-</t>
        </is>
      </c>
      <c r="K2008" s="108" t="inlineStr">
        <is>
          <t>17/1B, Babor Road, Shyamoli, Dhaka-1207.</t>
        </is>
      </c>
      <c r="L2008" s="108" t="inlineStr">
        <is>
          <t>Vill-Nakhalpara, Post-Chapainawabgonj, Thana-Chapainawabgonj, Dist-Chapainawabgonj.</t>
        </is>
      </c>
      <c r="M2008" s="101" t="n">
        <v>1733909099</v>
      </c>
      <c r="N2008" s="33" t="inlineStr">
        <is>
          <t>sahidul202616@gmial.com</t>
        </is>
      </c>
    </row>
    <row customHeight="1" ht="12.75" r="2009" s="161">
      <c r="A2009" s="84" t="n"/>
      <c r="B2009" s="85" t="n">
        <v>2013</v>
      </c>
      <c r="C2009" s="106" t="n"/>
      <c r="D2009" s="86" t="inlineStr">
        <is>
          <t xml:space="preserve">Md. Rafiuzzaman  </t>
        </is>
      </c>
      <c r="E2009" s="86" t="inlineStr">
        <is>
          <t>112-11-2084</t>
        </is>
      </c>
      <c r="F2009" s="49">
        <f>IF((MID(E2009,5,2))="10","ENG",IF((MID(E2009,5,2))="11","BBA",IF((MID(E2009,5,2))="12","MBA(E)",IF((MID(E2009,5,2))="14","MBA",IF((MID(E2009,5,2))="15","CSE",IF((MID(E2009,5,2))="16","CIS",IF((MID(E2009,5,2))="17","MS-MIS",IF((MID(E2009,5,2))="18","B.COM",IF((MID(E2009,5,2))="19","ETE",IF((MID(E2009,5,2))="20","CS",IF((MID(E2009,5,2))="21","MA-ENG(P)",IF((MID(E2009,5,2))="22","MA-ENG(F)",IF((MID(E2009,5,2))="23","TE",IF((MID(E2009,5,2))="24","JMC",IF((MID(E2009,5,2))="25","MS-CSE",IF((MID(E2009,5,2))="26","LLB(H)",IF((MID(E2009,5,2))="27","BRE",IF((MID(E2009,5,2))="28","MSS-JMC",IF((MID(E2009,5,2))="29","PHARMACY",IF((MID(E2009,5,2))="30","ESDM",IF((MID(E2009,5,2))="31","MS-ETE",IF((MID(E2009,5,2))="32","MS-TE",IF((MID(E2009,5,2))="33","EEE",IF((MID(E2009,5,2))="34","NFE",IF((MID(E2009,5,2))="35","SWE",IF((MID(E2009,5,2))="36","LLB(P)",IF((MID(E2009,5,2))="37","LLM(Pre)",IF((MID(E2009,5,2))="38","LLM(F)",IF((MID(E2009,5,2))="39","ICT",IF((MID(E2009,5,2))="40","MTCA",IF((MID(E2009,5,2))="41","MS-PH",IF((MID(E2009,5,2))="42","ARCH",IF((MID(E2009,5,2))="43","THM",IF((MID(E2009,5,2))="44","MS-SWE",IF((MID(E2009,5,2))="45","ENTRE",IF((MID(E2009,5,2))="46","M-PHARM",IF((MID(E2009,5,2))="47","CIVIL-ENG",0)))))))))))))))))))))))))))))))))))))</f>
        <v/>
      </c>
      <c r="G2009" s="90">
        <f>IF((LEFT(E2009,3))="063","Fall-2006",IF((LEFT(E2009,3))="071","Spring-2007",IF((LEFT(E2009,3))="072","Summer-2007",IF((LEFT(E2009,3))="073","Fall-2007",IF((LEFT(E2009,3))="081","Spring-2008",IF((LEFT(E2009,3))="082","Summer-2008",IF((LEFT(E2009,3))="083","Fall-2008",IF((LEFT(E2009,3))="091","Spring-2009",IF((LEFT(E2009,3))="092","Summer-2009",IF((LEFT(E2009,3))="093","Fall-2009",IF((LEFT(E2009,3))="101","Spring-2010",IF((LEFT(E2009,3))="102","Summer-2010",IF((LEFT(E2009,3))="103","Fall-2010",IF((LEFT(E2009,3))="111","Spring-2011",IF((LEFT(E2009,3))="112","Summer-2011",IF((LEFT(E2009,3))="113","Fall-2011",IF((LEFT(E2009,3))="121","Spring-2012",IF((LEFT(E2009,3))="122","Summer-2012",IF((LEFT(E2009,3))="123","Fall-2012",IF((LEFT(E2009,3))="131","Spring-2013",IF((LEFT(E2009,3))="132","Summer-2013",IF((LEFT(E2009,3))="133","Fall-2013",IF((LEFT(E2009,3))="141","Spring-2014",IF((LEFT(E2009,3))="142","Summer-2014",IF((LEFT(E2009,3))="143","Fall-2014",0)))))))))))))))))))))))))</f>
        <v/>
      </c>
      <c r="H2009" s="108" t="inlineStr">
        <is>
          <t>Fall-2015</t>
        </is>
      </c>
      <c r="I2009" s="108" t="inlineStr">
        <is>
          <t>-</t>
        </is>
      </c>
      <c r="J2009" s="108" t="inlineStr">
        <is>
          <t>-</t>
        </is>
      </c>
      <c r="K2009" s="108" t="inlineStr">
        <is>
          <t>House No-105/1, Shukrabad, MIrpur Raod, Dhaka-1207.</t>
        </is>
      </c>
      <c r="L2009" s="108" t="inlineStr">
        <is>
          <t>House No-35, Road No-01, Munshipara, Rangpur.</t>
        </is>
      </c>
      <c r="M2009" s="101" t="n">
        <v>1677449966</v>
      </c>
      <c r="N2009" s="33" t="inlineStr">
        <is>
          <t>rafiuzzaman@diu.edu.bd</t>
        </is>
      </c>
    </row>
    <row customHeight="1" ht="12.75" r="2010" s="161">
      <c r="A2010" s="84" t="n"/>
      <c r="B2010" s="85" t="n">
        <v>2014</v>
      </c>
      <c r="C2010" s="106" t="n"/>
      <c r="D2010" s="86" t="inlineStr">
        <is>
          <t xml:space="preserve">Amzad Hossain  </t>
        </is>
      </c>
      <c r="E2010" s="86" t="inlineStr">
        <is>
          <t>112-11-2088</t>
        </is>
      </c>
      <c r="F2010" s="49">
        <f>IF((MID(E2010,5,2))="10","ENG",IF((MID(E2010,5,2))="11","BBA",IF((MID(E2010,5,2))="12","MBA(E)",IF((MID(E2010,5,2))="14","MBA",IF((MID(E2010,5,2))="15","CSE",IF((MID(E2010,5,2))="16","CIS",IF((MID(E2010,5,2))="17","MS-MIS",IF((MID(E2010,5,2))="18","B.COM",IF((MID(E2010,5,2))="19","ETE",IF((MID(E2010,5,2))="20","CS",IF((MID(E2010,5,2))="21","MA-ENG(P)",IF((MID(E2010,5,2))="22","MA-ENG(F)",IF((MID(E2010,5,2))="23","TE",IF((MID(E2010,5,2))="24","JMC",IF((MID(E2010,5,2))="25","MS-CSE",IF((MID(E2010,5,2))="26","LLB(H)",IF((MID(E2010,5,2))="27","BRE",IF((MID(E2010,5,2))="28","MSS-JMC",IF((MID(E2010,5,2))="29","PHARMACY",IF((MID(E2010,5,2))="30","ESDM",IF((MID(E2010,5,2))="31","MS-ETE",IF((MID(E2010,5,2))="32","MS-TE",IF((MID(E2010,5,2))="33","EEE",IF((MID(E2010,5,2))="34","NFE",IF((MID(E2010,5,2))="35","SWE",IF((MID(E2010,5,2))="36","LLB(P)",IF((MID(E2010,5,2))="37","LLM(Pre)",IF((MID(E2010,5,2))="38","LLM(F)",IF((MID(E2010,5,2))="39","ICT",IF((MID(E2010,5,2))="40","MTCA",IF((MID(E2010,5,2))="41","MS-PH",IF((MID(E2010,5,2))="42","ARCH",IF((MID(E2010,5,2))="43","THM",IF((MID(E2010,5,2))="44","MS-SWE",IF((MID(E2010,5,2))="45","ENTRE",IF((MID(E2010,5,2))="46","M-PHARM",IF((MID(E2010,5,2))="47","CIVIL-ENG",0)))))))))))))))))))))))))))))))))))))</f>
        <v/>
      </c>
      <c r="G2010" s="90">
        <f>IF((LEFT(E2010,3))="063","Fall-2006",IF((LEFT(E2010,3))="071","Spring-2007",IF((LEFT(E2010,3))="072","Summer-2007",IF((LEFT(E2010,3))="073","Fall-2007",IF((LEFT(E2010,3))="081","Spring-2008",IF((LEFT(E2010,3))="082","Summer-2008",IF((LEFT(E2010,3))="083","Fall-2008",IF((LEFT(E2010,3))="091","Spring-2009",IF((LEFT(E2010,3))="092","Summer-2009",IF((LEFT(E2010,3))="093","Fall-2009",IF((LEFT(E2010,3))="101","Spring-2010",IF((LEFT(E2010,3))="102","Summer-2010",IF((LEFT(E2010,3))="103","Fall-2010",IF((LEFT(E2010,3))="111","Spring-2011",IF((LEFT(E2010,3))="112","Summer-2011",IF((LEFT(E2010,3))="113","Fall-2011",IF((LEFT(E2010,3))="121","Spring-2012",IF((LEFT(E2010,3))="122","Summer-2012",IF((LEFT(E2010,3))="123","Fall-2012",IF((LEFT(E2010,3))="131","Spring-2013",IF((LEFT(E2010,3))="132","Summer-2013",IF((LEFT(E2010,3))="133","Fall-2013",IF((LEFT(E2010,3))="141","Spring-2014",IF((LEFT(E2010,3))="142","Summer-2014",IF((LEFT(E2010,3))="143","Fall-2014",0)))))))))))))))))))))))))</f>
        <v/>
      </c>
      <c r="H2010" s="108" t="inlineStr">
        <is>
          <t>Fall-2015</t>
        </is>
      </c>
      <c r="I2010" s="108" t="inlineStr">
        <is>
          <t>DHL Express BD. Pvt. Ltd.</t>
        </is>
      </c>
      <c r="J2010" s="108" t="inlineStr">
        <is>
          <t>Operation Agent</t>
        </is>
      </c>
      <c r="K2010" s="108" t="inlineStr">
        <is>
          <t>House No-92, Shukrabad, Mirpur Road, Dhaka-1207.</t>
        </is>
      </c>
      <c r="L2010" s="108" t="inlineStr">
        <is>
          <t>Vill-Shahedapur, Post-Shahedapur, Thana-Kachua, Dist-Chandpur.</t>
        </is>
      </c>
      <c r="M2010" s="101" t="n">
        <v>1682172128</v>
      </c>
      <c r="N2010" s="33" t="inlineStr">
        <is>
          <t>amzadworld@gmail.com</t>
        </is>
      </c>
    </row>
    <row customHeight="1" ht="12.75" r="2011" s="161">
      <c r="A2011" s="84" t="n"/>
      <c r="B2011" s="85" t="n">
        <v>2015</v>
      </c>
      <c r="C2011" s="106" t="n"/>
      <c r="D2011" s="86" t="inlineStr">
        <is>
          <t xml:space="preserve">Mt.Taslima Akter  </t>
        </is>
      </c>
      <c r="E2011" s="86" t="inlineStr">
        <is>
          <t>112-11-2083</t>
        </is>
      </c>
      <c r="F2011" s="49">
        <f>IF((MID(E2011,5,2))="10","ENG",IF((MID(E2011,5,2))="11","BBA",IF((MID(E2011,5,2))="12","MBA(E)",IF((MID(E2011,5,2))="14","MBA",IF((MID(E2011,5,2))="15","CSE",IF((MID(E2011,5,2))="16","CIS",IF((MID(E2011,5,2))="17","MS-MIS",IF((MID(E2011,5,2))="18","B.COM",IF((MID(E2011,5,2))="19","ETE",IF((MID(E2011,5,2))="20","CS",IF((MID(E2011,5,2))="21","MA-ENG(P)",IF((MID(E2011,5,2))="22","MA-ENG(F)",IF((MID(E2011,5,2))="23","TE",IF((MID(E2011,5,2))="24","JMC",IF((MID(E2011,5,2))="25","MS-CSE",IF((MID(E2011,5,2))="26","LLB(H)",IF((MID(E2011,5,2))="27","BRE",IF((MID(E2011,5,2))="28","MSS-JMC",IF((MID(E2011,5,2))="29","PHARMACY",IF((MID(E2011,5,2))="30","ESDM",IF((MID(E2011,5,2))="31","MS-ETE",IF((MID(E2011,5,2))="32","MS-TE",IF((MID(E2011,5,2))="33","EEE",IF((MID(E2011,5,2))="34","NFE",IF((MID(E2011,5,2))="35","SWE",IF((MID(E2011,5,2))="36","LLB(P)",IF((MID(E2011,5,2))="37","LLM(Pre)",IF((MID(E2011,5,2))="38","LLM(F)",IF((MID(E2011,5,2))="39","ICT",IF((MID(E2011,5,2))="40","MTCA",IF((MID(E2011,5,2))="41","MS-PH",IF((MID(E2011,5,2))="42","ARCH",IF((MID(E2011,5,2))="43","THM",IF((MID(E2011,5,2))="44","MS-SWE",IF((MID(E2011,5,2))="45","ENTRE",IF((MID(E2011,5,2))="46","M-PHARM",IF((MID(E2011,5,2))="47","CIVIL-ENG",0)))))))))))))))))))))))))))))))))))))</f>
        <v/>
      </c>
      <c r="G2011" s="90">
        <f>IF((LEFT(E2011,3))="063","Fall-2006",IF((LEFT(E2011,3))="071","Spring-2007",IF((LEFT(E2011,3))="072","Summer-2007",IF((LEFT(E2011,3))="073","Fall-2007",IF((LEFT(E2011,3))="081","Spring-2008",IF((LEFT(E2011,3))="082","Summer-2008",IF((LEFT(E2011,3))="083","Fall-2008",IF((LEFT(E2011,3))="091","Spring-2009",IF((LEFT(E2011,3))="092","Summer-2009",IF((LEFT(E2011,3))="093","Fall-2009",IF((LEFT(E2011,3))="101","Spring-2010",IF((LEFT(E2011,3))="102","Summer-2010",IF((LEFT(E2011,3))="103","Fall-2010",IF((LEFT(E2011,3))="111","Spring-2011",IF((LEFT(E2011,3))="112","Summer-2011",IF((LEFT(E2011,3))="113","Fall-2011",IF((LEFT(E2011,3))="121","Spring-2012",IF((LEFT(E2011,3))="122","Summer-2012",IF((LEFT(E2011,3))="123","Fall-2012",IF((LEFT(E2011,3))="131","Spring-2013",IF((LEFT(E2011,3))="132","Summer-2013",IF((LEFT(E2011,3))="133","Fall-2013",IF((LEFT(E2011,3))="141","Spring-2014",IF((LEFT(E2011,3))="142","Summer-2014",IF((LEFT(E2011,3))="143","Fall-2014",0)))))))))))))))))))))))))</f>
        <v/>
      </c>
      <c r="H2011" s="108" t="inlineStr">
        <is>
          <t>Fall-2015</t>
        </is>
      </c>
      <c r="I2011" s="108" t="inlineStr">
        <is>
          <t>-</t>
        </is>
      </c>
      <c r="J2011" s="108" t="inlineStr">
        <is>
          <t>-</t>
        </is>
      </c>
      <c r="K2011" s="108" t="inlineStr">
        <is>
          <t>92, Shukrabad, Mirpur Road, Dhaka-1207</t>
        </is>
      </c>
      <c r="L2011" s="108" t="inlineStr">
        <is>
          <t>Vill-Somasnari, Post-Paikorhati, Thana-Santhia, Dist-Pabna.</t>
        </is>
      </c>
      <c r="M2011" s="101" t="n">
        <v>1770113133</v>
      </c>
      <c r="N2011" s="33" t="inlineStr">
        <is>
          <t>taslima11-2083@diu.edu.bd</t>
        </is>
      </c>
    </row>
    <row customHeight="1" ht="12.75" r="2012" s="161">
      <c r="A2012" s="84" t="n"/>
      <c r="B2012" s="85" t="n">
        <v>2016</v>
      </c>
      <c r="C2012" s="106" t="n"/>
      <c r="D2012" s="98" t="inlineStr">
        <is>
          <t>Md. Abdul Hadi</t>
        </is>
      </c>
      <c r="E2012" s="98" t="inlineStr">
        <is>
          <t>102-11-1520</t>
        </is>
      </c>
      <c r="F2012" s="49">
        <f>IF((MID(E2012,5,2))="10","ENG",IF((MID(E2012,5,2))="11","BBA",IF((MID(E2012,5,2))="12","MBA(E)",IF((MID(E2012,5,2))="14","MBA",IF((MID(E2012,5,2))="15","CSE",IF((MID(E2012,5,2))="16","CIS",IF((MID(E2012,5,2))="17","MS-MIS",IF((MID(E2012,5,2))="18","B.COM",IF((MID(E2012,5,2))="19","ETE",IF((MID(E2012,5,2))="20","CS",IF((MID(E2012,5,2))="21","MA-ENG(P)",IF((MID(E2012,5,2))="22","MA-ENG(F)",IF((MID(E2012,5,2))="23","TE",IF((MID(E2012,5,2))="24","JMC",IF((MID(E2012,5,2))="25","MS-CSE",IF((MID(E2012,5,2))="26","LLB(H)",IF((MID(E2012,5,2))="27","BRE",IF((MID(E2012,5,2))="28","MSS-JMC",IF((MID(E2012,5,2))="29","PHARMACY",IF((MID(E2012,5,2))="30","ESDM",IF((MID(E2012,5,2))="31","MS-ETE",IF((MID(E2012,5,2))="32","MS-TE",IF((MID(E2012,5,2))="33","EEE",IF((MID(E2012,5,2))="34","NFE",IF((MID(E2012,5,2))="35","SWE",IF((MID(E2012,5,2))="36","LLB(P)",IF((MID(E2012,5,2))="37","LLM(Pre)",IF((MID(E2012,5,2))="38","LLM(F)",IF((MID(E2012,5,2))="39","ICT",IF((MID(E2012,5,2))="40","MTCA",IF((MID(E2012,5,2))="41","MS-PH",IF((MID(E2012,5,2))="42","ARCH",IF((MID(E2012,5,2))="43","THM",IF((MID(E2012,5,2))="44","MS-SWE",IF((MID(E2012,5,2))="45","ENTRE",IF((MID(E2012,5,2))="46","M-PHARM",IF((MID(E2012,5,2))="47","CIVIL-ENG",0)))))))))))))))))))))))))))))))))))))</f>
        <v/>
      </c>
      <c r="G2012" s="90">
        <f>IF((LEFT(E2012,3))="063","Fall-2006",IF((LEFT(E2012,3))="071","Spring-2007",IF((LEFT(E2012,3))="072","Summer-2007",IF((LEFT(E2012,3))="073","Fall-2007",IF((LEFT(E2012,3))="081","Spring-2008",IF((LEFT(E2012,3))="082","Summer-2008",IF((LEFT(E2012,3))="083","Fall-2008",IF((LEFT(E2012,3))="091","Spring-2009",IF((LEFT(E2012,3))="092","Summer-2009",IF((LEFT(E2012,3))="093","Fall-2009",IF((LEFT(E2012,3))="101","Spring-2010",IF((LEFT(E2012,3))="102","Summer-2010",IF((LEFT(E2012,3))="103","Fall-2010",IF((LEFT(E2012,3))="111","Spring-2011",IF((LEFT(E2012,3))="112","Summer-2011",IF((LEFT(E2012,3))="113","Fall-2011",IF((LEFT(E2012,3))="121","Spring-2012",IF((LEFT(E2012,3))="122","Summer-2012",IF((LEFT(E2012,3))="123","Fall-2012",IF((LEFT(E2012,3))="131","Spring-2013",IF((LEFT(E2012,3))="132","Summer-2013",IF((LEFT(E2012,3))="133","Fall-2013",IF((LEFT(E2012,3))="141","Spring-2014",IF((LEFT(E2012,3))="142","Summer-2014",IF((LEFT(E2012,3))="143","Fall-2014",0)))))))))))))))))))))))))</f>
        <v/>
      </c>
      <c r="H2012" s="108" t="inlineStr">
        <is>
          <t>Fall-2014</t>
        </is>
      </c>
      <c r="I2012" s="108" t="inlineStr">
        <is>
          <t>-</t>
        </is>
      </c>
      <c r="J2012" s="108" t="inlineStr">
        <is>
          <t>Student</t>
        </is>
      </c>
      <c r="K2012" s="108" t="inlineStr">
        <is>
          <t>57/1, Mian Road, Kallayanpur, Dhaka-1207</t>
        </is>
      </c>
      <c r="L2012" s="108" t="inlineStr">
        <is>
          <t>Vill-Palsha, Post-Dugdugihut, Thana-Ghoraghat, Dist-Ginajpur.</t>
        </is>
      </c>
      <c r="M2012" s="101" t="n">
        <v>1722905569</v>
      </c>
      <c r="N2012" s="33" t="inlineStr">
        <is>
          <t>hadituhin91@gmail.com</t>
        </is>
      </c>
    </row>
    <row customHeight="1" ht="12.75" r="2013" s="161">
      <c r="A2013" s="84" t="n"/>
      <c r="B2013" s="85" t="n">
        <v>2017</v>
      </c>
      <c r="C2013" s="106" t="n"/>
      <c r="D2013" s="98" t="inlineStr">
        <is>
          <t>Md. Rajib Alam</t>
        </is>
      </c>
      <c r="E2013" s="98" t="inlineStr">
        <is>
          <t>102-11-1535</t>
        </is>
      </c>
      <c r="F2013" s="49">
        <f>IF((MID(E2013,5,2))="10","ENG",IF((MID(E2013,5,2))="11","BBA",IF((MID(E2013,5,2))="12","MBA(E)",IF((MID(E2013,5,2))="14","MBA",IF((MID(E2013,5,2))="15","CSE",IF((MID(E2013,5,2))="16","CIS",IF((MID(E2013,5,2))="17","MS-MIS",IF((MID(E2013,5,2))="18","B.COM",IF((MID(E2013,5,2))="19","ETE",IF((MID(E2013,5,2))="20","CS",IF((MID(E2013,5,2))="21","MA-ENG(P)",IF((MID(E2013,5,2))="22","MA-ENG(F)",IF((MID(E2013,5,2))="23","TE",IF((MID(E2013,5,2))="24","JMC",IF((MID(E2013,5,2))="25","MS-CSE",IF((MID(E2013,5,2))="26","LLB(H)",IF((MID(E2013,5,2))="27","BRE",IF((MID(E2013,5,2))="28","MSS-JMC",IF((MID(E2013,5,2))="29","PHARMACY",IF((MID(E2013,5,2))="30","ESDM",IF((MID(E2013,5,2))="31","MS-ETE",IF((MID(E2013,5,2))="32","MS-TE",IF((MID(E2013,5,2))="33","EEE",IF((MID(E2013,5,2))="34","NFE",IF((MID(E2013,5,2))="35","SWE",IF((MID(E2013,5,2))="36","LLB(P)",IF((MID(E2013,5,2))="37","LLM(Pre)",IF((MID(E2013,5,2))="38","LLM(F)",IF((MID(E2013,5,2))="39","ICT",IF((MID(E2013,5,2))="40","MTCA",IF((MID(E2013,5,2))="41","MS-PH",IF((MID(E2013,5,2))="42","ARCH",IF((MID(E2013,5,2))="43","THM",IF((MID(E2013,5,2))="44","MS-SWE",IF((MID(E2013,5,2))="45","ENTRE",IF((MID(E2013,5,2))="46","M-PHARM",IF((MID(E2013,5,2))="47","CIVIL-ENG",0)))))))))))))))))))))))))))))))))))))</f>
        <v/>
      </c>
      <c r="G2013" s="90">
        <f>IF((LEFT(E2013,3))="063","Fall-2006",IF((LEFT(E2013,3))="071","Spring-2007",IF((LEFT(E2013,3))="072","Summer-2007",IF((LEFT(E2013,3))="073","Fall-2007",IF((LEFT(E2013,3))="081","Spring-2008",IF((LEFT(E2013,3))="082","Summer-2008",IF((LEFT(E2013,3))="083","Fall-2008",IF((LEFT(E2013,3))="091","Spring-2009",IF((LEFT(E2013,3))="092","Summer-2009",IF((LEFT(E2013,3))="093","Fall-2009",IF((LEFT(E2013,3))="101","Spring-2010",IF((LEFT(E2013,3))="102","Summer-2010",IF((LEFT(E2013,3))="103","Fall-2010",IF((LEFT(E2013,3))="111","Spring-2011",IF((LEFT(E2013,3))="112","Summer-2011",IF((LEFT(E2013,3))="113","Fall-2011",IF((LEFT(E2013,3))="121","Spring-2012",IF((LEFT(E2013,3))="122","Summer-2012",IF((LEFT(E2013,3))="123","Fall-2012",IF((LEFT(E2013,3))="131","Spring-2013",IF((LEFT(E2013,3))="132","Summer-2013",IF((LEFT(E2013,3))="133","Fall-2013",IF((LEFT(E2013,3))="141","Spring-2014",IF((LEFT(E2013,3))="142","Summer-2014",IF((LEFT(E2013,3))="143","Fall-2014",0)))))))))))))))))))))))))</f>
        <v/>
      </c>
      <c r="H2013" s="108" t="inlineStr">
        <is>
          <t>Fall-2014</t>
        </is>
      </c>
      <c r="I2013" s="108" t="inlineStr">
        <is>
          <t>-</t>
        </is>
      </c>
      <c r="J2013" s="108" t="inlineStr">
        <is>
          <t>Student</t>
        </is>
      </c>
      <c r="K2013" s="108" t="inlineStr">
        <is>
          <t>35/8, Block-F, Johuri Moholla, Babor Road, Mohammadpur, Dhaka-1207</t>
        </is>
      </c>
      <c r="L2013" s="108" t="inlineStr">
        <is>
          <t>Vill-Boromanika, Post-Manika, Thana-Bormanuddin, Bhola.</t>
        </is>
      </c>
      <c r="M2013" s="101" t="n">
        <v>1920426699</v>
      </c>
      <c r="N2013" s="33" t="inlineStr">
        <is>
          <t>rajibalamratul@yahoo.com</t>
        </is>
      </c>
    </row>
    <row customHeight="1" ht="12.75" r="2014" s="161">
      <c r="A2014" s="84" t="n"/>
      <c r="B2014" s="85" t="n">
        <v>2018</v>
      </c>
      <c r="C2014" s="106" t="n"/>
      <c r="D2014" s="98" t="inlineStr">
        <is>
          <t>Md. Hasibur Rahman</t>
        </is>
      </c>
      <c r="E2014" s="98" t="inlineStr">
        <is>
          <t>103-23-2062</t>
        </is>
      </c>
      <c r="F2014" s="49">
        <f>IF((MID(E2014,5,2))="10","ENG",IF((MID(E2014,5,2))="11","BBA",IF((MID(E2014,5,2))="12","MBA(E)",IF((MID(E2014,5,2))="14","MBA",IF((MID(E2014,5,2))="15","CSE",IF((MID(E2014,5,2))="16","CIS",IF((MID(E2014,5,2))="17","MS-MIS",IF((MID(E2014,5,2))="18","B.COM",IF((MID(E2014,5,2))="19","ETE",IF((MID(E2014,5,2))="20","CS",IF((MID(E2014,5,2))="21","MA-ENG(P)",IF((MID(E2014,5,2))="22","MA-ENG(F)",IF((MID(E2014,5,2))="23","TE",IF((MID(E2014,5,2))="24","JMC",IF((MID(E2014,5,2))="25","MS-CSE",IF((MID(E2014,5,2))="26","LLB(H)",IF((MID(E2014,5,2))="27","BRE",IF((MID(E2014,5,2))="28","MSS-JMC",IF((MID(E2014,5,2))="29","PHARMACY",IF((MID(E2014,5,2))="30","ESDM",IF((MID(E2014,5,2))="31","MS-ETE",IF((MID(E2014,5,2))="32","MS-TE",IF((MID(E2014,5,2))="33","EEE",IF((MID(E2014,5,2))="34","NFE",IF((MID(E2014,5,2))="35","SWE",IF((MID(E2014,5,2))="36","LLB(P)",IF((MID(E2014,5,2))="37","LLM(Pre)",IF((MID(E2014,5,2))="38","LLM(F)",IF((MID(E2014,5,2))="39","ICT",IF((MID(E2014,5,2))="40","MTCA",IF((MID(E2014,5,2))="41","MS-PH",IF((MID(E2014,5,2))="42","ARCH",IF((MID(E2014,5,2))="43","THM",IF((MID(E2014,5,2))="44","MS-SWE",IF((MID(E2014,5,2))="45","ENTRE",IF((MID(E2014,5,2))="46","M-PHARM",IF((MID(E2014,5,2))="47","CIVIL-ENG",0)))))))))))))))))))))))))))))))))))))</f>
        <v/>
      </c>
      <c r="G2014" s="90">
        <f>IF((LEFT(E2014,3))="063","Fall-2006",IF((LEFT(E2014,3))="071","Spring-2007",IF((LEFT(E2014,3))="072","Summer-2007",IF((LEFT(E2014,3))="073","Fall-2007",IF((LEFT(E2014,3))="081","Spring-2008",IF((LEFT(E2014,3))="082","Summer-2008",IF((LEFT(E2014,3))="083","Fall-2008",IF((LEFT(E2014,3))="091","Spring-2009",IF((LEFT(E2014,3))="092","Summer-2009",IF((LEFT(E2014,3))="093","Fall-2009",IF((LEFT(E2014,3))="101","Spring-2010",IF((LEFT(E2014,3))="102","Summer-2010",IF((LEFT(E2014,3))="103","Fall-2010",IF((LEFT(E2014,3))="111","Spring-2011",IF((LEFT(E2014,3))="112","Summer-2011",IF((LEFT(E2014,3))="113","Fall-2011",IF((LEFT(E2014,3))="121","Spring-2012",IF((LEFT(E2014,3))="122","Summer-2012",IF((LEFT(E2014,3))="123","Fall-2012",IF((LEFT(E2014,3))="131","Spring-2013",IF((LEFT(E2014,3))="132","Summer-2013",IF((LEFT(E2014,3))="133","Fall-2013",IF((LEFT(E2014,3))="141","Spring-2014",IF((LEFT(E2014,3))="142","Summer-2014",IF((LEFT(E2014,3))="143","Fall-2014",0)))))))))))))))))))))))))</f>
        <v/>
      </c>
      <c r="H2014" s="108" t="inlineStr">
        <is>
          <t>Fall-2014</t>
        </is>
      </c>
      <c r="I2014" s="108" t="inlineStr">
        <is>
          <t>Interstoff Apparels Ltd.</t>
        </is>
      </c>
      <c r="J2014" s="108" t="inlineStr">
        <is>
          <t>Assistant Merchandiser</t>
        </is>
      </c>
      <c r="K2014" s="108" t="inlineStr">
        <is>
          <t>Pollybiddut, Chandra,  Gajipur.</t>
        </is>
      </c>
      <c r="L2014" s="108" t="inlineStr">
        <is>
          <t>Pollybiddut, Chandra,  Gajipur.</t>
        </is>
      </c>
      <c r="M2014" s="101" t="n">
        <v>1722774047</v>
      </c>
      <c r="N2014" s="33">
        <f>HYPERLINK("mailto:mhr.bappy@gamil.com","mhr.bappy@gamil.com")</f>
        <v/>
      </c>
    </row>
    <row customHeight="1" ht="12.75" r="2015" s="161">
      <c r="A2015" s="84" t="n"/>
      <c r="B2015" s="85" t="n">
        <v>2019</v>
      </c>
      <c r="C2015" s="106" t="n"/>
      <c r="D2015" s="98" t="inlineStr">
        <is>
          <t>Khoshnur Jahan</t>
        </is>
      </c>
      <c r="E2015" s="98" t="inlineStr">
        <is>
          <t>101-29-145</t>
        </is>
      </c>
      <c r="F2015" s="49">
        <f>IF((MID(E2015,5,2))="10","ENG",IF((MID(E2015,5,2))="11","BBA",IF((MID(E2015,5,2))="12","MBA(E)",IF((MID(E2015,5,2))="14","MBA",IF((MID(E2015,5,2))="15","CSE",IF((MID(E2015,5,2))="16","CIS",IF((MID(E2015,5,2))="17","MS-MIS",IF((MID(E2015,5,2))="18","B.COM",IF((MID(E2015,5,2))="19","ETE",IF((MID(E2015,5,2))="20","CS",IF((MID(E2015,5,2))="21","MA-ENG(P)",IF((MID(E2015,5,2))="22","MA-ENG(F)",IF((MID(E2015,5,2))="23","TE",IF((MID(E2015,5,2))="24","JMC",IF((MID(E2015,5,2))="25","MS-CSE",IF((MID(E2015,5,2))="26","LLB(H)",IF((MID(E2015,5,2))="27","BRE",IF((MID(E2015,5,2))="28","MSS-JMC",IF((MID(E2015,5,2))="29","PHARMACY",IF((MID(E2015,5,2))="30","ESDM",IF((MID(E2015,5,2))="31","MS-ETE",IF((MID(E2015,5,2))="32","MS-TE",IF((MID(E2015,5,2))="33","EEE",IF((MID(E2015,5,2))="34","NFE",IF((MID(E2015,5,2))="35","SWE",IF((MID(E2015,5,2))="36","LLB(P)",IF((MID(E2015,5,2))="37","LLM(Pre)",IF((MID(E2015,5,2))="38","LLM(F)",IF((MID(E2015,5,2))="39","ICT",IF((MID(E2015,5,2))="40","MTCA",IF((MID(E2015,5,2))="41","MS-PH",IF((MID(E2015,5,2))="42","ARCH",IF((MID(E2015,5,2))="43","THM",IF((MID(E2015,5,2))="44","MS-SWE",IF((MID(E2015,5,2))="45","ENTRE",IF((MID(E2015,5,2))="46","M-PHARM",IF((MID(E2015,5,2))="47","CIVIL-ENG",0)))))))))))))))))))))))))))))))))))))</f>
        <v/>
      </c>
      <c r="G2015" s="90">
        <f>IF((LEFT(E2015,3))="063","Fall-2006",IF((LEFT(E2015,3))="071","Spring-2007",IF((LEFT(E2015,3))="072","Summer-2007",IF((LEFT(E2015,3))="073","Fall-2007",IF((LEFT(E2015,3))="081","Spring-2008",IF((LEFT(E2015,3))="082","Summer-2008",IF((LEFT(E2015,3))="083","Fall-2008",IF((LEFT(E2015,3))="091","Spring-2009",IF((LEFT(E2015,3))="092","Summer-2009",IF((LEFT(E2015,3))="093","Fall-2009",IF((LEFT(E2015,3))="101","Spring-2010",IF((LEFT(E2015,3))="102","Summer-2010",IF((LEFT(E2015,3))="103","Fall-2010",IF((LEFT(E2015,3))="111","Spring-2011",IF((LEFT(E2015,3))="112","Summer-2011",IF((LEFT(E2015,3))="113","Fall-2011",IF((LEFT(E2015,3))="121","Spring-2012",IF((LEFT(E2015,3))="122","Summer-2012",IF((LEFT(E2015,3))="123","Fall-2012",IF((LEFT(E2015,3))="131","Spring-2013",IF((LEFT(E2015,3))="132","Summer-2013",IF((LEFT(E2015,3))="133","Fall-2013",IF((LEFT(E2015,3))="141","Spring-2014",IF((LEFT(E2015,3))="142","Summer-2014",IF((LEFT(E2015,3))="143","Fall-2014",0)))))))))))))))))))))))))</f>
        <v/>
      </c>
      <c r="H2015" s="108" t="inlineStr">
        <is>
          <t>-</t>
        </is>
      </c>
      <c r="I2015" s="108" t="inlineStr">
        <is>
          <t>-</t>
        </is>
      </c>
      <c r="J2015" s="108" t="inlineStr">
        <is>
          <t>-</t>
        </is>
      </c>
      <c r="K2015" s="108" t="inlineStr">
        <is>
          <t>102, Talla Road, Narayangonj.</t>
        </is>
      </c>
      <c r="L2015" s="108" t="inlineStr">
        <is>
          <t>102, Talla Road, Narayangonj.</t>
        </is>
      </c>
      <c r="M2015" s="101" t="n">
        <v>1911181133</v>
      </c>
      <c r="N2015" s="33" t="inlineStr">
        <is>
          <t>kjfahmida@yahoo.com</t>
        </is>
      </c>
    </row>
    <row customHeight="1" ht="12.75" r="2016" s="161">
      <c r="A2016" s="84" t="n"/>
      <c r="B2016" s="85" t="n">
        <v>2020</v>
      </c>
      <c r="C2016" s="106" t="n"/>
      <c r="D2016" s="86" t="inlineStr">
        <is>
          <t xml:space="preserve">Md. Kowser Miah </t>
        </is>
      </c>
      <c r="E2016" s="86" t="inlineStr">
        <is>
          <t>113-26-313</t>
        </is>
      </c>
      <c r="F2016" s="49">
        <f>IF((MID(E2016,5,2))="10","ENG",IF((MID(E2016,5,2))="11","BBA",IF((MID(E2016,5,2))="12","MBA(E)",IF((MID(E2016,5,2))="14","MBA",IF((MID(E2016,5,2))="15","CSE",IF((MID(E2016,5,2))="16","CIS",IF((MID(E2016,5,2))="17","MS-MIS",IF((MID(E2016,5,2))="18","B.COM",IF((MID(E2016,5,2))="19","ETE",IF((MID(E2016,5,2))="20","CS",IF((MID(E2016,5,2))="21","MA-ENG(P)",IF((MID(E2016,5,2))="22","MA-ENG(F)",IF((MID(E2016,5,2))="23","TE",IF((MID(E2016,5,2))="24","JMC",IF((MID(E2016,5,2))="25","MS-CSE",IF((MID(E2016,5,2))="26","LLB(H)",IF((MID(E2016,5,2))="27","BRE",IF((MID(E2016,5,2))="28","MSS-JMC",IF((MID(E2016,5,2))="29","PHARMACY",IF((MID(E2016,5,2))="30","ESDM",IF((MID(E2016,5,2))="31","MS-ETE",IF((MID(E2016,5,2))="32","MS-TE",IF((MID(E2016,5,2))="33","EEE",IF((MID(E2016,5,2))="34","NFE",IF((MID(E2016,5,2))="35","SWE",IF((MID(E2016,5,2))="36","LLB(P)",IF((MID(E2016,5,2))="37","LLM(Pre)",IF((MID(E2016,5,2))="38","LLM(F)",IF((MID(E2016,5,2))="39","ICT",IF((MID(E2016,5,2))="40","MTCA",IF((MID(E2016,5,2))="41","MS-PH",IF((MID(E2016,5,2))="42","ARCH",IF((MID(E2016,5,2))="43","THM",IF((MID(E2016,5,2))="44","MS-SWE",IF((MID(E2016,5,2))="45","ENTRE",IF((MID(E2016,5,2))="46","M-PHARM",IF((MID(E2016,5,2))="47","CIVIL-ENG",0)))))))))))))))))))))))))))))))))))))</f>
        <v/>
      </c>
      <c r="G2016" s="90">
        <f>IF((LEFT(E2016,3))="063","Fall-2006",IF((LEFT(E2016,3))="071","Spring-2007",IF((LEFT(E2016,3))="072","Summer-2007",IF((LEFT(E2016,3))="073","Fall-2007",IF((LEFT(E2016,3))="081","Spring-2008",IF((LEFT(E2016,3))="082","Summer-2008",IF((LEFT(E2016,3))="083","Fall-2008",IF((LEFT(E2016,3))="091","Spring-2009",IF((LEFT(E2016,3))="092","Summer-2009",IF((LEFT(E2016,3))="093","Fall-2009",IF((LEFT(E2016,3))="101","Spring-2010",IF((LEFT(E2016,3))="102","Summer-2010",IF((LEFT(E2016,3))="103","Fall-2010",IF((LEFT(E2016,3))="111","Spring-2011",IF((LEFT(E2016,3))="112","Summer-2011",IF((LEFT(E2016,3))="113","Fall-2011",IF((LEFT(E2016,3))="121","Spring-2012",IF((LEFT(E2016,3))="122","Summer-2012",IF((LEFT(E2016,3))="123","Fall-2012",IF((LEFT(E2016,3))="131","Spring-2013",IF((LEFT(E2016,3))="132","Summer-2013",IF((LEFT(E2016,3))="133","Fall-2013",IF((LEFT(E2016,3))="141","Spring-2014",IF((LEFT(E2016,3))="142","Summer-2014",IF((LEFT(E2016,3))="143","Fall-2014",0)))))))))))))))))))))))))</f>
        <v/>
      </c>
      <c r="H2016" s="108" t="inlineStr">
        <is>
          <t>Summer-2015</t>
        </is>
      </c>
      <c r="I2016" s="108" t="inlineStr">
        <is>
          <t>-</t>
        </is>
      </c>
      <c r="J2016" s="108" t="inlineStr">
        <is>
          <t>-</t>
        </is>
      </c>
      <c r="K2016" s="108" t="inlineStr">
        <is>
          <t>Vill-Karimgong, Post-Bazzar Hasnabad, Thana-Paipura, Dist-Narsingdi.</t>
        </is>
      </c>
      <c r="L2016" s="108" t="inlineStr">
        <is>
          <t>Vill-Karimgong, Post-Bazzar Hasnabad, Thana-Paipura, Dist-Narsingdi.</t>
        </is>
      </c>
      <c r="M2016" s="101" t="n">
        <v>1683848672</v>
      </c>
      <c r="N2016" s="33" t="inlineStr">
        <is>
          <t>Kawser26-313@diu.edu.bd</t>
        </is>
      </c>
    </row>
    <row customHeight="1" ht="12.75" r="2017" s="161">
      <c r="A2017" s="84" t="n"/>
      <c r="B2017" s="85" t="n">
        <v>2021</v>
      </c>
      <c r="C2017" s="106" t="n"/>
      <c r="D2017" s="98" t="inlineStr">
        <is>
          <t>Md Hasib Mahmud Rabby</t>
        </is>
      </c>
      <c r="E2017" s="98" t="inlineStr">
        <is>
          <t>103-33-320</t>
        </is>
      </c>
      <c r="F2017" s="49">
        <f>IF((MID(E2017,5,2))="10","ENG",IF((MID(E2017,5,2))="11","BBA",IF((MID(E2017,5,2))="12","MBA(E)",IF((MID(E2017,5,2))="14","MBA",IF((MID(E2017,5,2))="15","CSE",IF((MID(E2017,5,2))="16","CIS",IF((MID(E2017,5,2))="17","MS-MIS",IF((MID(E2017,5,2))="18","B.COM",IF((MID(E2017,5,2))="19","ETE",IF((MID(E2017,5,2))="20","CS",IF((MID(E2017,5,2))="21","MA-ENG(P)",IF((MID(E2017,5,2))="22","MA-ENG(F)",IF((MID(E2017,5,2))="23","TE",IF((MID(E2017,5,2))="24","JMC",IF((MID(E2017,5,2))="25","MS-CSE",IF((MID(E2017,5,2))="26","LLB(H)",IF((MID(E2017,5,2))="27","BRE",IF((MID(E2017,5,2))="28","MSS-JMC",IF((MID(E2017,5,2))="29","PHARMACY",IF((MID(E2017,5,2))="30","ESDM",IF((MID(E2017,5,2))="31","MS-ETE",IF((MID(E2017,5,2))="32","MS-TE",IF((MID(E2017,5,2))="33","EEE",IF((MID(E2017,5,2))="34","NFE",IF((MID(E2017,5,2))="35","SWE",IF((MID(E2017,5,2))="36","LLB(P)",IF((MID(E2017,5,2))="37","LLM(Pre)",IF((MID(E2017,5,2))="38","LLM(F)",IF((MID(E2017,5,2))="39","ICT",IF((MID(E2017,5,2))="40","MTCA",IF((MID(E2017,5,2))="41","MS-PH",IF((MID(E2017,5,2))="42","ARCH",IF((MID(E2017,5,2))="43","THM",IF((MID(E2017,5,2))="44","MS-SWE",IF((MID(E2017,5,2))="45","ENTRE",IF((MID(E2017,5,2))="46","M-PHARM",IF((MID(E2017,5,2))="47","CIVIL-ENG",0)))))))))))))))))))))))))))))))))))))</f>
        <v/>
      </c>
      <c r="G2017" s="90">
        <f>IF((LEFT(E2017,3))="063","Fall-2006",IF((LEFT(E2017,3))="071","Spring-2007",IF((LEFT(E2017,3))="072","Summer-2007",IF((LEFT(E2017,3))="073","Fall-2007",IF((LEFT(E2017,3))="081","Spring-2008",IF((LEFT(E2017,3))="082","Summer-2008",IF((LEFT(E2017,3))="083","Fall-2008",IF((LEFT(E2017,3))="091","Spring-2009",IF((LEFT(E2017,3))="092","Summer-2009",IF((LEFT(E2017,3))="093","Fall-2009",IF((LEFT(E2017,3))="101","Spring-2010",IF((LEFT(E2017,3))="102","Summer-2010",IF((LEFT(E2017,3))="103","Fall-2010",IF((LEFT(E2017,3))="111","Spring-2011",IF((LEFT(E2017,3))="112","Summer-2011",IF((LEFT(E2017,3))="113","Fall-2011",IF((LEFT(E2017,3))="121","Spring-2012",IF((LEFT(E2017,3))="122","Summer-2012",IF((LEFT(E2017,3))="123","Fall-2012",IF((LEFT(E2017,3))="131","Spring-2013",IF((LEFT(E2017,3))="132","Summer-2013",IF((LEFT(E2017,3))="133","Fall-2013",IF((LEFT(E2017,3))="141","Spring-2014",IF((LEFT(E2017,3))="142","Summer-2014",IF((LEFT(E2017,3))="143","Fall-2014",0)))))))))))))))))))))))))</f>
        <v/>
      </c>
      <c r="H2017" s="108" t="inlineStr">
        <is>
          <t>Spring-2015</t>
        </is>
      </c>
      <c r="I2017" s="108" t="inlineStr">
        <is>
          <t>-</t>
        </is>
      </c>
      <c r="J2017" s="108" t="inlineStr">
        <is>
          <t>-</t>
        </is>
      </c>
      <c r="K2017" s="108" t="inlineStr">
        <is>
          <t>Humayun Shohib Cmoplex, 2nd Floor, Flat-C,13/A-2, K.M Dash Lane Tikatuli.</t>
        </is>
      </c>
      <c r="L2017" s="108" t="inlineStr">
        <is>
          <t>Humayun Shohib Cmoplex, 2nd Floor, Flat-C,13/A-2, K.M Dash Lane Tikatuli.</t>
        </is>
      </c>
      <c r="M2017" s="101" t="n">
        <v>1672863368</v>
      </c>
      <c r="N2017" s="33" t="inlineStr">
        <is>
          <t>hasib.diu.edu.eee@gmail.com</t>
        </is>
      </c>
    </row>
    <row customHeight="1" ht="12.75" r="2018" s="161">
      <c r="A2018" s="84" t="n"/>
      <c r="B2018" s="85" t="n">
        <v>2022</v>
      </c>
      <c r="C2018" s="106" t="n"/>
      <c r="D2018" s="94" t="inlineStr">
        <is>
          <t xml:space="preserve">Sami Mahmud Chowdhury  </t>
        </is>
      </c>
      <c r="E2018" s="98" t="inlineStr">
        <is>
          <t>132-14-415</t>
        </is>
      </c>
      <c r="F2018" s="49">
        <f>IF((MID(E2018,5,2))="10","ENG",IF((MID(E2018,5,2))="11","BBA",IF((MID(E2018,5,2))="12","MBA(E)",IF((MID(E2018,5,2))="14","MBA",IF((MID(E2018,5,2))="15","CSE",IF((MID(E2018,5,2))="16","CIS",IF((MID(E2018,5,2))="17","MS-MIS",IF((MID(E2018,5,2))="18","B.COM",IF((MID(E2018,5,2))="19","ETE",IF((MID(E2018,5,2))="20","CS",IF((MID(E2018,5,2))="21","MA-ENG(P)",IF((MID(E2018,5,2))="22","MA-ENG(F)",IF((MID(E2018,5,2))="23","TE",IF((MID(E2018,5,2))="24","JMC",IF((MID(E2018,5,2))="25","MS-CSE",IF((MID(E2018,5,2))="26","LLB(H)",IF((MID(E2018,5,2))="27","BRE",IF((MID(E2018,5,2))="28","MSS-JMC",IF((MID(E2018,5,2))="29","PHARMACY",IF((MID(E2018,5,2))="30","ESDM",IF((MID(E2018,5,2))="31","MS-ETE",IF((MID(E2018,5,2))="32","MS-TE",IF((MID(E2018,5,2))="33","EEE",IF((MID(E2018,5,2))="34","NFE",IF((MID(E2018,5,2))="35","SWE",IF((MID(E2018,5,2))="36","LLB(P)",IF((MID(E2018,5,2))="37","LLM(Pre)",IF((MID(E2018,5,2))="38","LLM(F)",IF((MID(E2018,5,2))="39","ICT",IF((MID(E2018,5,2))="40","MTCA",IF((MID(E2018,5,2))="41","MS-PH",IF((MID(E2018,5,2))="42","ARCH",IF((MID(E2018,5,2))="43","THM",IF((MID(E2018,5,2))="44","MS-SWE",IF((MID(E2018,5,2))="45","ENTRE",IF((MID(E2018,5,2))="46","M-PHARM",IF((MID(E2018,5,2))="47","CIVIL-ENG",0)))))))))))))))))))))))))))))))))))))</f>
        <v/>
      </c>
      <c r="G2018" s="90">
        <f>IF((LEFT(E2018,3))="063","Fall-2006",IF((LEFT(E2018,3))="071","Spring-2007",IF((LEFT(E2018,3))="072","Summer-2007",IF((LEFT(E2018,3))="073","Fall-2007",IF((LEFT(E2018,3))="081","Spring-2008",IF((LEFT(E2018,3))="082","Summer-2008",IF((LEFT(E2018,3))="083","Fall-2008",IF((LEFT(E2018,3))="091","Spring-2009",IF((LEFT(E2018,3))="092","Summer-2009",IF((LEFT(E2018,3))="093","Fall-2009",IF((LEFT(E2018,3))="101","Spring-2010",IF((LEFT(E2018,3))="102","Summer-2010",IF((LEFT(E2018,3))="103","Fall-2010",IF((LEFT(E2018,3))="111","Spring-2011",IF((LEFT(E2018,3))="112","Summer-2011",IF((LEFT(E2018,3))="113","Fall-2011",IF((LEFT(E2018,3))="121","Spring-2012",IF((LEFT(E2018,3))="122","Summer-2012",IF((LEFT(E2018,3))="123","Fall-2012",IF((LEFT(E2018,3))="131","Spring-2013",IF((LEFT(E2018,3))="132","Summer-2013",IF((LEFT(E2018,3))="133","Fall-2013",IF((LEFT(E2018,3))="141","Spring-2014",IF((LEFT(E2018,3))="142","Summer-2014",IF((LEFT(E2018,3))="143","Fall-2014",0)))))))))))))))))))))))))</f>
        <v/>
      </c>
      <c r="H2018" s="108" t="inlineStr">
        <is>
          <t>Fall-2015</t>
        </is>
      </c>
      <c r="I2018" s="108" t="inlineStr">
        <is>
          <t>Ace Capital Mangmet Service Ltd.</t>
        </is>
      </c>
      <c r="J2018" s="108" t="inlineStr">
        <is>
          <t>Manager, Trading Operation.</t>
        </is>
      </c>
      <c r="K2018" s="108" t="inlineStr">
        <is>
          <t>Hosue No-34, Road No-16, Sector-12, Uttara, Dhaka.</t>
        </is>
      </c>
      <c r="L2018" s="108" t="inlineStr">
        <is>
          <t>22/C2, Shamoli, Sreemangal, Moulvibazar.</t>
        </is>
      </c>
      <c r="M2018" s="101" t="n">
        <v>1674394935</v>
      </c>
      <c r="N2018" s="33" t="inlineStr">
        <is>
          <t>smchowdhury5@gamil.com</t>
        </is>
      </c>
    </row>
    <row customHeight="1" ht="12.75" r="2019" s="161">
      <c r="A2019" s="84" t="n"/>
      <c r="B2019" s="85" t="n">
        <v>2023</v>
      </c>
      <c r="C2019" s="106" t="inlineStr">
        <is>
          <t>Self Employe</t>
        </is>
      </c>
      <c r="D2019" s="86" t="inlineStr">
        <is>
          <t xml:space="preserve">Mehedi Hasan Ashik  </t>
        </is>
      </c>
      <c r="E2019" s="86" t="inlineStr">
        <is>
          <t>103-11-1655</t>
        </is>
      </c>
      <c r="F2019" s="49">
        <f>IF((MID(E2019,5,2))="10","ENG",IF((MID(E2019,5,2))="11","BBA",IF((MID(E2019,5,2))="12","MBA(E)",IF((MID(E2019,5,2))="14","MBA",IF((MID(E2019,5,2))="15","CSE",IF((MID(E2019,5,2))="16","CIS",IF((MID(E2019,5,2))="17","MS-MIS",IF((MID(E2019,5,2))="18","B.COM",IF((MID(E2019,5,2))="19","ETE",IF((MID(E2019,5,2))="20","CS",IF((MID(E2019,5,2))="21","MA-ENG(P)",IF((MID(E2019,5,2))="22","MA-ENG(F)",IF((MID(E2019,5,2))="23","TE",IF((MID(E2019,5,2))="24","JMC",IF((MID(E2019,5,2))="25","MS-CSE",IF((MID(E2019,5,2))="26","LLB(H)",IF((MID(E2019,5,2))="27","BRE",IF((MID(E2019,5,2))="28","MSS-JMC",IF((MID(E2019,5,2))="29","PHARMACY",IF((MID(E2019,5,2))="30","ESDM",IF((MID(E2019,5,2))="31","MS-ETE",IF((MID(E2019,5,2))="32","MS-TE",IF((MID(E2019,5,2))="33","EEE",IF((MID(E2019,5,2))="34","NFE",IF((MID(E2019,5,2))="35","SWE",IF((MID(E2019,5,2))="36","LLB(P)",IF((MID(E2019,5,2))="37","LLM(Pre)",IF((MID(E2019,5,2))="38","LLM(F)",IF((MID(E2019,5,2))="39","ICT",IF((MID(E2019,5,2))="40","MTCA",IF((MID(E2019,5,2))="41","MS-PH",IF((MID(E2019,5,2))="42","ARCH",IF((MID(E2019,5,2))="43","THM",IF((MID(E2019,5,2))="44","MS-SWE",IF((MID(E2019,5,2))="45","ENTRE",IF((MID(E2019,5,2))="46","M-PHARM",IF((MID(E2019,5,2))="47","CIVIL-ENG",0)))))))))))))))))))))))))))))))))))))</f>
        <v/>
      </c>
      <c r="G2019" s="90">
        <f>IF((LEFT(E2019,3))="063","Fall-2006",IF((LEFT(E2019,3))="071","Spring-2007",IF((LEFT(E2019,3))="072","Summer-2007",IF((LEFT(E2019,3))="073","Fall-2007",IF((LEFT(E2019,3))="081","Spring-2008",IF((LEFT(E2019,3))="082","Summer-2008",IF((LEFT(E2019,3))="083","Fall-2008",IF((LEFT(E2019,3))="091","Spring-2009",IF((LEFT(E2019,3))="092","Summer-2009",IF((LEFT(E2019,3))="093","Fall-2009",IF((LEFT(E2019,3))="101","Spring-2010",IF((LEFT(E2019,3))="102","Summer-2010",IF((LEFT(E2019,3))="103","Fall-2010",IF((LEFT(E2019,3))="111","Spring-2011",IF((LEFT(E2019,3))="112","Summer-2011",IF((LEFT(E2019,3))="113","Fall-2011",IF((LEFT(E2019,3))="121","Spring-2012",IF((LEFT(E2019,3))="122","Summer-2012",IF((LEFT(E2019,3))="123","Fall-2012",IF((LEFT(E2019,3))="131","Spring-2013",IF((LEFT(E2019,3))="132","Summer-2013",IF((LEFT(E2019,3))="133","Fall-2013",IF((LEFT(E2019,3))="141","Spring-2014",IF((LEFT(E2019,3))="142","Summer-2014",IF((LEFT(E2019,3))="143","Fall-2014",0)))))))))))))))))))))))))</f>
        <v/>
      </c>
      <c r="H2019" s="108" t="inlineStr">
        <is>
          <t>Fall-2015</t>
        </is>
      </c>
      <c r="I2019" s="108" t="inlineStr">
        <is>
          <t>-</t>
        </is>
      </c>
      <c r="J2019" s="108" t="inlineStr">
        <is>
          <t>-</t>
        </is>
      </c>
      <c r="K2019" s="108" t="inlineStr">
        <is>
          <t>241, South Paikpara, Block-B, Road No-11, Mirpur-1216.</t>
        </is>
      </c>
      <c r="L2019" s="108" t="inlineStr">
        <is>
          <t>241, South Paikpara, Block-B, Road No-11, Mirpur-1216.</t>
        </is>
      </c>
      <c r="M2019" s="101" t="n">
        <v>1741666637</v>
      </c>
      <c r="N2019" s="33" t="inlineStr">
        <is>
          <t>ashikhasan96@gamil.com</t>
        </is>
      </c>
    </row>
    <row customHeight="1" ht="12.75" r="2020" s="161">
      <c r="A2020" s="84" t="n"/>
      <c r="B2020" s="85" t="n">
        <v>2024</v>
      </c>
      <c r="C2020" s="106" t="n"/>
      <c r="D2020" s="98" t="inlineStr">
        <is>
          <t>Md. Asaduzzaman</t>
        </is>
      </c>
      <c r="E2020" s="98" t="inlineStr">
        <is>
          <t>111-23-2486</t>
        </is>
      </c>
      <c r="F2020" s="49">
        <f>IF((MID(E2020,5,2))="10","ENG",IF((MID(E2020,5,2))="11","BBA",IF((MID(E2020,5,2))="12","MBA(E)",IF((MID(E2020,5,2))="14","MBA",IF((MID(E2020,5,2))="15","CSE",IF((MID(E2020,5,2))="16","CIS",IF((MID(E2020,5,2))="17","MS-MIS",IF((MID(E2020,5,2))="18","B.COM",IF((MID(E2020,5,2))="19","ETE",IF((MID(E2020,5,2))="20","CS",IF((MID(E2020,5,2))="21","MA-ENG(P)",IF((MID(E2020,5,2))="22","MA-ENG(F)",IF((MID(E2020,5,2))="23","TE",IF((MID(E2020,5,2))="24","JMC",IF((MID(E2020,5,2))="25","MS-CSE",IF((MID(E2020,5,2))="26","LLB(H)",IF((MID(E2020,5,2))="27","BRE",IF((MID(E2020,5,2))="28","MSS-JMC",IF((MID(E2020,5,2))="29","PHARMACY",IF((MID(E2020,5,2))="30","ESDM",IF((MID(E2020,5,2))="31","MS-ETE",IF((MID(E2020,5,2))="32","MS-TE",IF((MID(E2020,5,2))="33","EEE",IF((MID(E2020,5,2))="34","NFE",IF((MID(E2020,5,2))="35","SWE",IF((MID(E2020,5,2))="36","LLB(P)",IF((MID(E2020,5,2))="37","LLM(Pre)",IF((MID(E2020,5,2))="38","LLM(F)",IF((MID(E2020,5,2))="39","ICT",IF((MID(E2020,5,2))="40","MTCA",IF((MID(E2020,5,2))="41","MS-PH",IF((MID(E2020,5,2))="42","ARCH",IF((MID(E2020,5,2))="43","THM",IF((MID(E2020,5,2))="44","MS-SWE",IF((MID(E2020,5,2))="45","ENTRE",IF((MID(E2020,5,2))="46","M-PHARM",IF((MID(E2020,5,2))="47","CIVIL-ENG",0)))))))))))))))))))))))))))))))))))))</f>
        <v/>
      </c>
      <c r="G2020" s="90">
        <f>IF((LEFT(E2020,3))="063","Fall-2006",IF((LEFT(E2020,3))="071","Spring-2007",IF((LEFT(E2020,3))="072","Summer-2007",IF((LEFT(E2020,3))="073","Fall-2007",IF((LEFT(E2020,3))="081","Spring-2008",IF((LEFT(E2020,3))="082","Summer-2008",IF((LEFT(E2020,3))="083","Fall-2008",IF((LEFT(E2020,3))="091","Spring-2009",IF((LEFT(E2020,3))="092","Summer-2009",IF((LEFT(E2020,3))="093","Fall-2009",IF((LEFT(E2020,3))="101","Spring-2010",IF((LEFT(E2020,3))="102","Summer-2010",IF((LEFT(E2020,3))="103","Fall-2010",IF((LEFT(E2020,3))="111","Spring-2011",IF((LEFT(E2020,3))="112","Summer-2011",IF((LEFT(E2020,3))="113","Fall-2011",IF((LEFT(E2020,3))="121","Spring-2012",IF((LEFT(E2020,3))="122","Summer-2012",IF((LEFT(E2020,3))="123","Fall-2012",IF((LEFT(E2020,3))="131","Spring-2013",IF((LEFT(E2020,3))="132","Summer-2013",IF((LEFT(E2020,3))="133","Fall-2013",IF((LEFT(E2020,3))="141","Spring-2014",IF((LEFT(E2020,3))="142","Summer-2014",IF((LEFT(E2020,3))="143","Fall-2014",0)))))))))))))))))))))))))</f>
        <v/>
      </c>
      <c r="H2020" s="108" t="inlineStr">
        <is>
          <t>-</t>
        </is>
      </c>
      <c r="I2020" s="108" t="inlineStr">
        <is>
          <t>Pannacle Group</t>
        </is>
      </c>
      <c r="J2020" s="108" t="inlineStr">
        <is>
          <t>Merchandiser</t>
        </is>
      </c>
      <c r="K2020" s="108" t="inlineStr">
        <is>
          <t>House No-307, Road No-02, Adabor, Dhaka.</t>
        </is>
      </c>
      <c r="L2020" s="108" t="inlineStr">
        <is>
          <t>Vill-Vllapara, Post-Udghari, Thana-Kazipur, Dhaka-Sirajgonj.</t>
        </is>
      </c>
      <c r="M2020" s="101" t="n">
        <v>1734010151</v>
      </c>
      <c r="N2020" s="33">
        <f>HYPERLINK("mailto:asad23-2486@diu.edu.bd","asad23-2486@diu.edu.bd")</f>
        <v/>
      </c>
    </row>
    <row customHeight="1" ht="12.75" r="2021" s="161">
      <c r="A2021" s="84" t="n"/>
      <c r="B2021" s="85" t="n">
        <v>2025</v>
      </c>
      <c r="C2021" s="106" t="n"/>
      <c r="D2021" s="98" t="inlineStr">
        <is>
          <t>Mohammed  Saiful Islam</t>
        </is>
      </c>
      <c r="E2021" s="98" t="inlineStr">
        <is>
          <t>113-23-142</t>
        </is>
      </c>
      <c r="F2021" s="49">
        <f>IF((MID(E2021,5,2))="10","ENG",IF((MID(E2021,5,2))="11","BBA",IF((MID(E2021,5,2))="12","MBA(E)",IF((MID(E2021,5,2))="14","MBA",IF((MID(E2021,5,2))="15","CSE",IF((MID(E2021,5,2))="16","CIS",IF((MID(E2021,5,2))="17","MS-MIS",IF((MID(E2021,5,2))="18","B.COM",IF((MID(E2021,5,2))="19","ETE",IF((MID(E2021,5,2))="20","CS",IF((MID(E2021,5,2))="21","MA-ENG(P)",IF((MID(E2021,5,2))="22","MA-ENG(F)",IF((MID(E2021,5,2))="23","TE",IF((MID(E2021,5,2))="24","JMC",IF((MID(E2021,5,2))="25","MS-CSE",IF((MID(E2021,5,2))="26","LLB(H)",IF((MID(E2021,5,2))="27","BRE",IF((MID(E2021,5,2))="28","MSS-JMC",IF((MID(E2021,5,2))="29","PHARMACY",IF((MID(E2021,5,2))="30","ESDM",IF((MID(E2021,5,2))="31","MS-ETE",IF((MID(E2021,5,2))="32","MS-TE",IF((MID(E2021,5,2))="33","EEE",IF((MID(E2021,5,2))="34","NFE",IF((MID(E2021,5,2))="35","SWE",IF((MID(E2021,5,2))="36","LLB(P)",IF((MID(E2021,5,2))="37","LLM(Pre)",IF((MID(E2021,5,2))="38","LLM(F)",IF((MID(E2021,5,2))="39","ICT",IF((MID(E2021,5,2))="40","MTCA",IF((MID(E2021,5,2))="41","MS-PH",IF((MID(E2021,5,2))="42","ARCH",IF((MID(E2021,5,2))="43","THM",IF((MID(E2021,5,2))="44","MS-SWE",IF((MID(E2021,5,2))="45","ENTRE",IF((MID(E2021,5,2))="46","M-PHARM",IF((MID(E2021,5,2))="47","CIVIL-ENG",0)))))))))))))))))))))))))))))))))))))</f>
        <v/>
      </c>
      <c r="G2021" s="90">
        <f>IF((LEFT(E2021,3))="063","Fall-2006",IF((LEFT(E2021,3))="071","Spring-2007",IF((LEFT(E2021,3))="072","Summer-2007",IF((LEFT(E2021,3))="073","Fall-2007",IF((LEFT(E2021,3))="081","Spring-2008",IF((LEFT(E2021,3))="082","Summer-2008",IF((LEFT(E2021,3))="083","Fall-2008",IF((LEFT(E2021,3))="091","Spring-2009",IF((LEFT(E2021,3))="092","Summer-2009",IF((LEFT(E2021,3))="093","Fall-2009",IF((LEFT(E2021,3))="101","Spring-2010",IF((LEFT(E2021,3))="102","Summer-2010",IF((LEFT(E2021,3))="103","Fall-2010",IF((LEFT(E2021,3))="111","Spring-2011",IF((LEFT(E2021,3))="112","Summer-2011",IF((LEFT(E2021,3))="113","Fall-2011",IF((LEFT(E2021,3))="121","Spring-2012",IF((LEFT(E2021,3))="122","Summer-2012",IF((LEFT(E2021,3))="123","Fall-2012",IF((LEFT(E2021,3))="131","Spring-2013",IF((LEFT(E2021,3))="132","Summer-2013",IF((LEFT(E2021,3))="133","Fall-2013",IF((LEFT(E2021,3))="141","Spring-2014",IF((LEFT(E2021,3))="142","Summer-2014",IF((LEFT(E2021,3))="143","Fall-2014",0)))))))))))))))))))))))))</f>
        <v/>
      </c>
      <c r="H2021" s="108" t="inlineStr">
        <is>
          <t>Summer-2015</t>
        </is>
      </c>
      <c r="I2021" s="108" t="inlineStr">
        <is>
          <t>Chaity Composite Ltd</t>
        </is>
      </c>
      <c r="J2021" s="108" t="inlineStr">
        <is>
          <t>Service</t>
        </is>
      </c>
      <c r="K2021" s="108" t="inlineStr">
        <is>
          <t>Tripurdi, Sunargaow, Narayangonj.</t>
        </is>
      </c>
      <c r="L2021" s="108" t="inlineStr">
        <is>
          <t>Vill-Sreepur Kumaria, Post-Sreepur, Thana-Jamalpur Sadar, Dist-Jamalpur.</t>
        </is>
      </c>
      <c r="M2021" s="101" t="n">
        <v>1921960611</v>
      </c>
      <c r="N2021" s="33" t="inlineStr">
        <is>
          <t>msaiful069@gamil.com</t>
        </is>
      </c>
    </row>
    <row customHeight="1" ht="12.75" r="2022" s="161">
      <c r="A2022" s="84" t="n"/>
      <c r="B2022" s="85" t="n">
        <v>2026</v>
      </c>
      <c r="C2022" s="106" t="n"/>
      <c r="D2022" s="98" t="inlineStr">
        <is>
          <t>Kazi Sazzad Hossain</t>
        </is>
      </c>
      <c r="E2022" s="98" t="inlineStr">
        <is>
          <t>141-22-302</t>
        </is>
      </c>
      <c r="F2022" s="49">
        <f>IF((MID(E2022,5,2))="10","ENG",IF((MID(E2022,5,2))="11","BBA",IF((MID(E2022,5,2))="12","MBA(E)",IF((MID(E2022,5,2))="14","MBA",IF((MID(E2022,5,2))="15","CSE",IF((MID(E2022,5,2))="16","CIS",IF((MID(E2022,5,2))="17","MS-MIS",IF((MID(E2022,5,2))="18","B.COM",IF((MID(E2022,5,2))="19","ETE",IF((MID(E2022,5,2))="20","CS",IF((MID(E2022,5,2))="21","MA-ENG(P)",IF((MID(E2022,5,2))="22","MA-ENG(F)",IF((MID(E2022,5,2))="23","TE",IF((MID(E2022,5,2))="24","JMC",IF((MID(E2022,5,2))="25","MS-CSE",IF((MID(E2022,5,2))="26","LLB(H)",IF((MID(E2022,5,2))="27","BRE",IF((MID(E2022,5,2))="28","MSS-JMC",IF((MID(E2022,5,2))="29","PHARMACY",IF((MID(E2022,5,2))="30","ESDM",IF((MID(E2022,5,2))="31","MS-ETE",IF((MID(E2022,5,2))="32","MS-TE",IF((MID(E2022,5,2))="33","EEE",IF((MID(E2022,5,2))="34","NFE",IF((MID(E2022,5,2))="35","SWE",IF((MID(E2022,5,2))="36","LLB(P)",IF((MID(E2022,5,2))="37","LLM(Pre)",IF((MID(E2022,5,2))="38","LLM(F)",IF((MID(E2022,5,2))="39","ICT",IF((MID(E2022,5,2))="40","MTCA",IF((MID(E2022,5,2))="41","MS-PH",IF((MID(E2022,5,2))="42","ARCH",IF((MID(E2022,5,2))="43","THM",IF((MID(E2022,5,2))="44","MS-SWE",IF((MID(E2022,5,2))="45","ENTRE",IF((MID(E2022,5,2))="46","M-PHARM",IF((MID(E2022,5,2))="47","CIVIL-ENG",0)))))))))))))))))))))))))))))))))))))</f>
        <v/>
      </c>
      <c r="G2022" s="90">
        <f>IF((LEFT(E2022,3))="063","Fall-2006",IF((LEFT(E2022,3))="071","Spring-2007",IF((LEFT(E2022,3))="072","Summer-2007",IF((LEFT(E2022,3))="073","Fall-2007",IF((LEFT(E2022,3))="081","Spring-2008",IF((LEFT(E2022,3))="082","Summer-2008",IF((LEFT(E2022,3))="083","Fall-2008",IF((LEFT(E2022,3))="091","Spring-2009",IF((LEFT(E2022,3))="092","Summer-2009",IF((LEFT(E2022,3))="093","Fall-2009",IF((LEFT(E2022,3))="101","Spring-2010",IF((LEFT(E2022,3))="102","Summer-2010",IF((LEFT(E2022,3))="103","Fall-2010",IF((LEFT(E2022,3))="111","Spring-2011",IF((LEFT(E2022,3))="112","Summer-2011",IF((LEFT(E2022,3))="113","Fall-2011",IF((LEFT(E2022,3))="121","Spring-2012",IF((LEFT(E2022,3))="122","Summer-2012",IF((LEFT(E2022,3))="123","Fall-2012",IF((LEFT(E2022,3))="131","Spring-2013",IF((LEFT(E2022,3))="132","Summer-2013",IF((LEFT(E2022,3))="133","Fall-2013",IF((LEFT(E2022,3))="141","Spring-2014",IF((LEFT(E2022,3))="142","Summer-2014",IF((LEFT(E2022,3))="143","Fall-2014",0)))))))))))))))))))))))))</f>
        <v/>
      </c>
      <c r="H2022" s="108" t="inlineStr">
        <is>
          <t>Spring-2015</t>
        </is>
      </c>
      <c r="I2022" s="108" t="inlineStr">
        <is>
          <t>-</t>
        </is>
      </c>
      <c r="J2022" s="108" t="inlineStr">
        <is>
          <t>-</t>
        </is>
      </c>
      <c r="K2022" s="108" t="inlineStr">
        <is>
          <t>House No-44, Road No-08, Diit Project, Merul Badda, Dhaka.</t>
        </is>
      </c>
      <c r="L2022" s="108" t="inlineStr">
        <is>
          <t>Vill-Krishnapur Digha, Post-Mirzapur Digha, Thana-Noldanga, Dist-Natore.</t>
        </is>
      </c>
      <c r="M2022" s="101" t="n">
        <v>1754824789</v>
      </c>
      <c r="N2022" s="33" t="inlineStr">
        <is>
          <t>ksazzad789@gmail.com</t>
        </is>
      </c>
    </row>
    <row customHeight="1" ht="12.75" r="2023" s="161">
      <c r="A2023" s="84" t="n"/>
      <c r="B2023" s="85" t="n">
        <v>2027</v>
      </c>
      <c r="C2023" s="106" t="n"/>
      <c r="D2023" s="98" t="inlineStr">
        <is>
          <t>Md. Abu Bakar Siddique</t>
        </is>
      </c>
      <c r="E2023" s="98" t="inlineStr">
        <is>
          <t>103-34-135</t>
        </is>
      </c>
      <c r="F2023" s="49">
        <f>IF((MID(E2023,5,2))="10","ENG",IF((MID(E2023,5,2))="11","BBA",IF((MID(E2023,5,2))="12","MBA(E)",IF((MID(E2023,5,2))="14","MBA",IF((MID(E2023,5,2))="15","CSE",IF((MID(E2023,5,2))="16","CIS",IF((MID(E2023,5,2))="17","MS-MIS",IF((MID(E2023,5,2))="18","B.COM",IF((MID(E2023,5,2))="19","ETE",IF((MID(E2023,5,2))="20","CS",IF((MID(E2023,5,2))="21","MA-ENG(P)",IF((MID(E2023,5,2))="22","MA-ENG(F)",IF((MID(E2023,5,2))="23","TE",IF((MID(E2023,5,2))="24","JMC",IF((MID(E2023,5,2))="25","MS-CSE",IF((MID(E2023,5,2))="26","LLB(H)",IF((MID(E2023,5,2))="27","BRE",IF((MID(E2023,5,2))="28","MSS-JMC",IF((MID(E2023,5,2))="29","PHARMACY",IF((MID(E2023,5,2))="30","ESDM",IF((MID(E2023,5,2))="31","MS-ETE",IF((MID(E2023,5,2))="32","MS-TE",IF((MID(E2023,5,2))="33","EEE",IF((MID(E2023,5,2))="34","NFE",IF((MID(E2023,5,2))="35","SWE",IF((MID(E2023,5,2))="36","LLB(P)",IF((MID(E2023,5,2))="37","LLM(Pre)",IF((MID(E2023,5,2))="38","LLM(F)",IF((MID(E2023,5,2))="39","ICT",IF((MID(E2023,5,2))="40","MTCA",IF((MID(E2023,5,2))="41","MS-PH",IF((MID(E2023,5,2))="42","ARCH",IF((MID(E2023,5,2))="43","THM",IF((MID(E2023,5,2))="44","MS-SWE",IF((MID(E2023,5,2))="45","ENTRE",IF((MID(E2023,5,2))="46","M-PHARM",IF((MID(E2023,5,2))="47","CIVIL-ENG",0)))))))))))))))))))))))))))))))))))))</f>
        <v/>
      </c>
      <c r="G2023" s="90">
        <f>IF((LEFT(E2023,3))="063","Fall-2006",IF((LEFT(E2023,3))="071","Spring-2007",IF((LEFT(E2023,3))="072","Summer-2007",IF((LEFT(E2023,3))="073","Fall-2007",IF((LEFT(E2023,3))="081","Spring-2008",IF((LEFT(E2023,3))="082","Summer-2008",IF((LEFT(E2023,3))="083","Fall-2008",IF((LEFT(E2023,3))="091","Spring-2009",IF((LEFT(E2023,3))="092","Summer-2009",IF((LEFT(E2023,3))="093","Fall-2009",IF((LEFT(E2023,3))="101","Spring-2010",IF((LEFT(E2023,3))="102","Summer-2010",IF((LEFT(E2023,3))="103","Fall-2010",IF((LEFT(E2023,3))="111","Spring-2011",IF((LEFT(E2023,3))="112","Summer-2011",IF((LEFT(E2023,3))="113","Fall-2011",IF((LEFT(E2023,3))="121","Spring-2012",IF((LEFT(E2023,3))="122","Summer-2012",IF((LEFT(E2023,3))="123","Fall-2012",IF((LEFT(E2023,3))="131","Spring-2013",IF((LEFT(E2023,3))="132","Summer-2013",IF((LEFT(E2023,3))="133","Fall-2013",IF((LEFT(E2023,3))="141","Spring-2014",IF((LEFT(E2023,3))="142","Summer-2014",IF((LEFT(E2023,3))="143","Fall-2014",0)))))))))))))))))))))))))</f>
        <v/>
      </c>
      <c r="H2023" s="108" t="inlineStr">
        <is>
          <t>Fall-2014</t>
        </is>
      </c>
      <c r="I2023" s="108" t="inlineStr">
        <is>
          <t>FGSL</t>
        </is>
      </c>
      <c r="J2023" s="108" t="inlineStr">
        <is>
          <t>Marketing Officer</t>
        </is>
      </c>
      <c r="K2023" s="108" t="inlineStr">
        <is>
          <t xml:space="preserve">122/2, Middle Morkun, Tongi, Gazipur, </t>
        </is>
      </c>
      <c r="L2023" s="108" t="inlineStr">
        <is>
          <t xml:space="preserve">122/2, Middle Morkun, Tongi, Gazipur, </t>
        </is>
      </c>
      <c r="M2023" s="101" t="n">
        <v>1571791132</v>
      </c>
      <c r="N2023" s="33" t="inlineStr">
        <is>
          <t>sm.abir088@gamil.com</t>
        </is>
      </c>
    </row>
    <row customHeight="1" ht="12.75" r="2024" s="161">
      <c r="A2024" s="84" t="n"/>
      <c r="B2024" s="85" t="n">
        <v>2028</v>
      </c>
      <c r="C2024" s="106" t="n"/>
      <c r="D2024" s="94" t="inlineStr">
        <is>
          <t xml:space="preserve">A. Latif  </t>
        </is>
      </c>
      <c r="E2024" s="98" t="inlineStr">
        <is>
          <t>111-33-473</t>
        </is>
      </c>
      <c r="F2024" s="49">
        <f>IF((MID(E2024,5,2))="10","ENG",IF((MID(E2024,5,2))="11","BBA",IF((MID(E2024,5,2))="12","MBA(E)",IF((MID(E2024,5,2))="14","MBA",IF((MID(E2024,5,2))="15","CSE",IF((MID(E2024,5,2))="16","CIS",IF((MID(E2024,5,2))="17","MS-MIS",IF((MID(E2024,5,2))="18","B.COM",IF((MID(E2024,5,2))="19","ETE",IF((MID(E2024,5,2))="20","CS",IF((MID(E2024,5,2))="21","MA-ENG(P)",IF((MID(E2024,5,2))="22","MA-ENG(F)",IF((MID(E2024,5,2))="23","TE",IF((MID(E2024,5,2))="24","JMC",IF((MID(E2024,5,2))="25","MS-CSE",IF((MID(E2024,5,2))="26","LLB(H)",IF((MID(E2024,5,2))="27","BRE",IF((MID(E2024,5,2))="28","MSS-JMC",IF((MID(E2024,5,2))="29","PHARMACY",IF((MID(E2024,5,2))="30","ESDM",IF((MID(E2024,5,2))="31","MS-ETE",IF((MID(E2024,5,2))="32","MS-TE",IF((MID(E2024,5,2))="33","EEE",IF((MID(E2024,5,2))="34","NFE",IF((MID(E2024,5,2))="35","SWE",IF((MID(E2024,5,2))="36","LLB(P)",IF((MID(E2024,5,2))="37","LLM(Pre)",IF((MID(E2024,5,2))="38","LLM(F)",IF((MID(E2024,5,2))="39","ICT",IF((MID(E2024,5,2))="40","MTCA",IF((MID(E2024,5,2))="41","MS-PH",IF((MID(E2024,5,2))="42","ARCH",IF((MID(E2024,5,2))="43","THM",IF((MID(E2024,5,2))="44","MS-SWE",IF((MID(E2024,5,2))="45","ENTRE",IF((MID(E2024,5,2))="46","M-PHARM",IF((MID(E2024,5,2))="47","CIVIL-ENG",0)))))))))))))))))))))))))))))))))))))</f>
        <v/>
      </c>
      <c r="G2024" s="90">
        <f>IF((LEFT(E2024,3))="063","Fall-2006",IF((LEFT(E2024,3))="071","Spring-2007",IF((LEFT(E2024,3))="072","Summer-2007",IF((LEFT(E2024,3))="073","Fall-2007",IF((LEFT(E2024,3))="081","Spring-2008",IF((LEFT(E2024,3))="082","Summer-2008",IF((LEFT(E2024,3))="083","Fall-2008",IF((LEFT(E2024,3))="091","Spring-2009",IF((LEFT(E2024,3))="092","Summer-2009",IF((LEFT(E2024,3))="093","Fall-2009",IF((LEFT(E2024,3))="101","Spring-2010",IF((LEFT(E2024,3))="102","Summer-2010",IF((LEFT(E2024,3))="103","Fall-2010",IF((LEFT(E2024,3))="111","Spring-2011",IF((LEFT(E2024,3))="112","Summer-2011",IF((LEFT(E2024,3))="113","Fall-2011",IF((LEFT(E2024,3))="121","Spring-2012",IF((LEFT(E2024,3))="122","Summer-2012",IF((LEFT(E2024,3))="123","Fall-2012",IF((LEFT(E2024,3))="131","Spring-2013",IF((LEFT(E2024,3))="132","Summer-2013",IF((LEFT(E2024,3))="133","Fall-2013",IF((LEFT(E2024,3))="141","Spring-2014",IF((LEFT(E2024,3))="142","Summer-2014",IF((LEFT(E2024,3))="143","Fall-2014",0)))))))))))))))))))))))))</f>
        <v/>
      </c>
      <c r="H2024" s="108" t="inlineStr">
        <is>
          <t>-</t>
        </is>
      </c>
      <c r="I2024" s="108" t="inlineStr">
        <is>
          <t>Ericsson Bangladesh</t>
        </is>
      </c>
      <c r="J2024" s="108" t="inlineStr">
        <is>
          <t>FME</t>
        </is>
      </c>
      <c r="K2024" s="108" t="inlineStr">
        <is>
          <t>Vill-Ramnagor, Post-Kanakdia, Thana-Bauphal, Dist-Patuakhali.</t>
        </is>
      </c>
      <c r="L2024" s="108" t="inlineStr">
        <is>
          <t>194/2/1, Falt-C-3, Tegkunipara, Tejgaon, Dhaka.</t>
        </is>
      </c>
      <c r="M2024" s="101" t="n">
        <v>1734686596</v>
      </c>
      <c r="N2024" s="33" t="inlineStr">
        <is>
          <t>latif.31de@gmail.com</t>
        </is>
      </c>
    </row>
    <row customHeight="1" ht="12.75" r="2025" s="161">
      <c r="A2025" s="84" t="n"/>
      <c r="B2025" s="85" t="n">
        <v>2029</v>
      </c>
      <c r="C2025" s="106" t="n"/>
      <c r="D2025" s="86" t="inlineStr">
        <is>
          <t xml:space="preserve">Md. Nure Sadik Chowdhury  </t>
        </is>
      </c>
      <c r="E2025" s="86" t="inlineStr">
        <is>
          <t>111-34-156</t>
        </is>
      </c>
      <c r="F2025" s="49">
        <f>IF((MID(E2025,5,2))="10","ENG",IF((MID(E2025,5,2))="11","BBA",IF((MID(E2025,5,2))="12","MBA(E)",IF((MID(E2025,5,2))="14","MBA",IF((MID(E2025,5,2))="15","CSE",IF((MID(E2025,5,2))="16","CIS",IF((MID(E2025,5,2))="17","MS-MIS",IF((MID(E2025,5,2))="18","B.COM",IF((MID(E2025,5,2))="19","ETE",IF((MID(E2025,5,2))="20","CS",IF((MID(E2025,5,2))="21","MA-ENG(P)",IF((MID(E2025,5,2))="22","MA-ENG(F)",IF((MID(E2025,5,2))="23","TE",IF((MID(E2025,5,2))="24","JMC",IF((MID(E2025,5,2))="25","MS-CSE",IF((MID(E2025,5,2))="26","LLB(H)",IF((MID(E2025,5,2))="27","BRE",IF((MID(E2025,5,2))="28","MSS-JMC",IF((MID(E2025,5,2))="29","PHARMACY",IF((MID(E2025,5,2))="30","ESDM",IF((MID(E2025,5,2))="31","MS-ETE",IF((MID(E2025,5,2))="32","MS-TE",IF((MID(E2025,5,2))="33","EEE",IF((MID(E2025,5,2))="34","NFE",IF((MID(E2025,5,2))="35","SWE",IF((MID(E2025,5,2))="36","LLB(P)",IF((MID(E2025,5,2))="37","LLM(Pre)",IF((MID(E2025,5,2))="38","LLM(F)",IF((MID(E2025,5,2))="39","ICT",IF((MID(E2025,5,2))="40","MTCA",IF((MID(E2025,5,2))="41","MS-PH",IF((MID(E2025,5,2))="42","ARCH",IF((MID(E2025,5,2))="43","THM",IF((MID(E2025,5,2))="44","MS-SWE",IF((MID(E2025,5,2))="45","ENTRE",IF((MID(E2025,5,2))="46","M-PHARM",IF((MID(E2025,5,2))="47","CIVIL-ENG",0)))))))))))))))))))))))))))))))))))))</f>
        <v/>
      </c>
      <c r="G2025" s="90">
        <f>IF((LEFT(E2025,3))="063","Fall-2006",IF((LEFT(E2025,3))="071","Spring-2007",IF((LEFT(E2025,3))="072","Summer-2007",IF((LEFT(E2025,3))="073","Fall-2007",IF((LEFT(E2025,3))="081","Spring-2008",IF((LEFT(E2025,3))="082","Summer-2008",IF((LEFT(E2025,3))="083","Fall-2008",IF((LEFT(E2025,3))="091","Spring-2009",IF((LEFT(E2025,3))="092","Summer-2009",IF((LEFT(E2025,3))="093","Fall-2009",IF((LEFT(E2025,3))="101","Spring-2010",IF((LEFT(E2025,3))="102","Summer-2010",IF((LEFT(E2025,3))="103","Fall-2010",IF((LEFT(E2025,3))="111","Spring-2011",IF((LEFT(E2025,3))="112","Summer-2011",IF((LEFT(E2025,3))="113","Fall-2011",IF((LEFT(E2025,3))="121","Spring-2012",IF((LEFT(E2025,3))="122","Summer-2012",IF((LEFT(E2025,3))="123","Fall-2012",IF((LEFT(E2025,3))="131","Spring-2013",IF((LEFT(E2025,3))="132","Summer-2013",IF((LEFT(E2025,3))="133","Fall-2013",IF((LEFT(E2025,3))="141","Spring-2014",IF((LEFT(E2025,3))="142","Summer-2014",IF((LEFT(E2025,3))="143","Fall-2014",0)))))))))))))))))))))))))</f>
        <v/>
      </c>
      <c r="H2025" s="108" t="inlineStr">
        <is>
          <t>-</t>
        </is>
      </c>
      <c r="I2025" s="108" t="inlineStr">
        <is>
          <t>Pran RfL Group</t>
        </is>
      </c>
      <c r="J2025" s="108" t="inlineStr">
        <is>
          <t>Assistant Manager(Production)</t>
        </is>
      </c>
      <c r="K2025" s="108" t="inlineStr">
        <is>
          <t>House No-304, Momotaj Mohol, Sher-E-Bangla Road, Rayer Bazar, Dhanmondi, Dhaka.</t>
        </is>
      </c>
      <c r="L2025" s="108" t="inlineStr">
        <is>
          <t>Vill-Ekair, Post-Ekair, Thana-Birampur, Dist-Dinajpur.</t>
        </is>
      </c>
      <c r="M2025" s="101" t="n">
        <v>1765814425</v>
      </c>
      <c r="N2025" s="33" t="inlineStr">
        <is>
          <t>nuresaddikchowdhury175@gmail.com</t>
        </is>
      </c>
    </row>
    <row customHeight="1" ht="12.75" r="2026" s="161">
      <c r="A2026" s="84" t="n"/>
      <c r="B2026" s="85" t="n">
        <v>2030</v>
      </c>
      <c r="C2026" s="106" t="n"/>
      <c r="D2026" s="98" t="inlineStr">
        <is>
          <t>Ronard Augustine D Rozario</t>
        </is>
      </c>
      <c r="E2026" s="98" t="inlineStr">
        <is>
          <t>132-14-1085</t>
        </is>
      </c>
      <c r="F2026" s="49">
        <f>IF((MID(E2026,5,2))="10","ENG",IF((MID(E2026,5,2))="11","BBA",IF((MID(E2026,5,2))="12","MBA(E)",IF((MID(E2026,5,2))="14","MBA",IF((MID(E2026,5,2))="15","CSE",IF((MID(E2026,5,2))="16","CIS",IF((MID(E2026,5,2))="17","MS-MIS",IF((MID(E2026,5,2))="18","B.COM",IF((MID(E2026,5,2))="19","ETE",IF((MID(E2026,5,2))="20","CS",IF((MID(E2026,5,2))="21","MA-ENG(P)",IF((MID(E2026,5,2))="22","MA-ENG(F)",IF((MID(E2026,5,2))="23","TE",IF((MID(E2026,5,2))="24","JMC",IF((MID(E2026,5,2))="25","MS-CSE",IF((MID(E2026,5,2))="26","LLB(H)",IF((MID(E2026,5,2))="27","BRE",IF((MID(E2026,5,2))="28","MSS-JMC",IF((MID(E2026,5,2))="29","PHARMACY",IF((MID(E2026,5,2))="30","ESDM",IF((MID(E2026,5,2))="31","MS-ETE",IF((MID(E2026,5,2))="32","MS-TE",IF((MID(E2026,5,2))="33","EEE",IF((MID(E2026,5,2))="34","NFE",IF((MID(E2026,5,2))="35","SWE",IF((MID(E2026,5,2))="36","LLB(P)",IF((MID(E2026,5,2))="37","LLM(Pre)",IF((MID(E2026,5,2))="38","LLM(F)",IF((MID(E2026,5,2))="39","ICT",IF((MID(E2026,5,2))="40","MTCA",IF((MID(E2026,5,2))="41","MS-PH",IF((MID(E2026,5,2))="42","ARCH",IF((MID(E2026,5,2))="43","THM",IF((MID(E2026,5,2))="44","MS-SWE",IF((MID(E2026,5,2))="45","ENTRE",IF((MID(E2026,5,2))="46","M-PHARM",IF((MID(E2026,5,2))="47","CIVIL-ENG",0)))))))))))))))))))))))))))))))))))))</f>
        <v/>
      </c>
      <c r="G2026" s="90">
        <f>IF((LEFT(E2026,3))="063","Fall-2006",IF((LEFT(E2026,3))="071","Spring-2007",IF((LEFT(E2026,3))="072","Summer-2007",IF((LEFT(E2026,3))="073","Fall-2007",IF((LEFT(E2026,3))="081","Spring-2008",IF((LEFT(E2026,3))="082","Summer-2008",IF((LEFT(E2026,3))="083","Fall-2008",IF((LEFT(E2026,3))="091","Spring-2009",IF((LEFT(E2026,3))="092","Summer-2009",IF((LEFT(E2026,3))="093","Fall-2009",IF((LEFT(E2026,3))="101","Spring-2010",IF((LEFT(E2026,3))="102","Summer-2010",IF((LEFT(E2026,3))="103","Fall-2010",IF((LEFT(E2026,3))="111","Spring-2011",IF((LEFT(E2026,3))="112","Summer-2011",IF((LEFT(E2026,3))="113","Fall-2011",IF((LEFT(E2026,3))="121","Spring-2012",IF((LEFT(E2026,3))="122","Summer-2012",IF((LEFT(E2026,3))="123","Fall-2012",IF((LEFT(E2026,3))="131","Spring-2013",IF((LEFT(E2026,3))="132","Summer-2013",IF((LEFT(E2026,3))="133","Fall-2013",IF((LEFT(E2026,3))="141","Spring-2014",IF((LEFT(E2026,3))="142","Summer-2014",IF((LEFT(E2026,3))="143","Fall-2014",0)))))))))))))))))))))))))</f>
        <v/>
      </c>
      <c r="H2026" s="108" t="inlineStr">
        <is>
          <t>Spring-2015</t>
        </is>
      </c>
      <c r="I2026" s="108" t="inlineStr">
        <is>
          <t>Eastern Bank Ltd</t>
        </is>
      </c>
      <c r="J2026" s="108" t="inlineStr">
        <is>
          <t>Customer Service Officer</t>
        </is>
      </c>
      <c r="K2026" s="108" t="inlineStr">
        <is>
          <t>46, Justice lal Mohan Das Road, Kuluola, Sutrapur, Dhaka-1100.</t>
        </is>
      </c>
      <c r="L2026" s="108" t="inlineStr">
        <is>
          <t>102 Choto Satahi, Post-Raghamatia, Thana-Kaligonj, Dist-Gazipur.</t>
        </is>
      </c>
      <c r="M2026" s="101" t="n">
        <v>1677183184</v>
      </c>
      <c r="N2026" s="33" t="inlineStr">
        <is>
          <t>ronard.rozario@gmail.com</t>
        </is>
      </c>
    </row>
    <row customHeight="1" ht="12.75" r="2027" s="161">
      <c r="A2027" s="84" t="n"/>
      <c r="B2027" s="85" t="n">
        <v>2031</v>
      </c>
      <c r="C2027" s="106" t="n"/>
      <c r="D2027" s="98" t="inlineStr">
        <is>
          <t>Md. Sarwar Hossain</t>
        </is>
      </c>
      <c r="E2027" s="98" t="inlineStr">
        <is>
          <t>113-23-2802</t>
        </is>
      </c>
      <c r="F2027" s="49">
        <f>IF((MID(E2027,5,2))="10","ENG",IF((MID(E2027,5,2))="11","BBA",IF((MID(E2027,5,2))="12","MBA(E)",IF((MID(E2027,5,2))="14","MBA",IF((MID(E2027,5,2))="15","CSE",IF((MID(E2027,5,2))="16","CIS",IF((MID(E2027,5,2))="17","MS-MIS",IF((MID(E2027,5,2))="18","B.COM",IF((MID(E2027,5,2))="19","ETE",IF((MID(E2027,5,2))="20","CS",IF((MID(E2027,5,2))="21","MA-ENG(P)",IF((MID(E2027,5,2))="22","MA-ENG(F)",IF((MID(E2027,5,2))="23","TE",IF((MID(E2027,5,2))="24","JMC",IF((MID(E2027,5,2))="25","MS-CSE",IF((MID(E2027,5,2))="26","LLB(H)",IF((MID(E2027,5,2))="27","BRE",IF((MID(E2027,5,2))="28","MSS-JMC",IF((MID(E2027,5,2))="29","PHARMACY",IF((MID(E2027,5,2))="30","ESDM",IF((MID(E2027,5,2))="31","MS-ETE",IF((MID(E2027,5,2))="32","MS-TE",IF((MID(E2027,5,2))="33","EEE",IF((MID(E2027,5,2))="34","NFE",IF((MID(E2027,5,2))="35","SWE",IF((MID(E2027,5,2))="36","LLB(P)",IF((MID(E2027,5,2))="37","LLM(Pre)",IF((MID(E2027,5,2))="38","LLM(F)",IF((MID(E2027,5,2))="39","ICT",IF((MID(E2027,5,2))="40","MTCA",IF((MID(E2027,5,2))="41","MS-PH",IF((MID(E2027,5,2))="42","ARCH",IF((MID(E2027,5,2))="43","THM",IF((MID(E2027,5,2))="44","MS-SWE",IF((MID(E2027,5,2))="45","ENTRE",IF((MID(E2027,5,2))="46","M-PHARM",IF((MID(E2027,5,2))="47","CIVIL-ENG",0)))))))))))))))))))))))))))))))))))))</f>
        <v/>
      </c>
      <c r="G2027" s="90">
        <f>IF((LEFT(E2027,3))="063","Fall-2006",IF((LEFT(E2027,3))="071","Spring-2007",IF((LEFT(E2027,3))="072","Summer-2007",IF((LEFT(E2027,3))="073","Fall-2007",IF((LEFT(E2027,3))="081","Spring-2008",IF((LEFT(E2027,3))="082","Summer-2008",IF((LEFT(E2027,3))="083","Fall-2008",IF((LEFT(E2027,3))="091","Spring-2009",IF((LEFT(E2027,3))="092","Summer-2009",IF((LEFT(E2027,3))="093","Fall-2009",IF((LEFT(E2027,3))="101","Spring-2010",IF((LEFT(E2027,3))="102","Summer-2010",IF((LEFT(E2027,3))="103","Fall-2010",IF((LEFT(E2027,3))="111","Spring-2011",IF((LEFT(E2027,3))="112","Summer-2011",IF((LEFT(E2027,3))="113","Fall-2011",IF((LEFT(E2027,3))="121","Spring-2012",IF((LEFT(E2027,3))="122","Summer-2012",IF((LEFT(E2027,3))="123","Fall-2012",IF((LEFT(E2027,3))="131","Spring-2013",IF((LEFT(E2027,3))="132","Summer-2013",IF((LEFT(E2027,3))="133","Fall-2013",IF((LEFT(E2027,3))="141","Spring-2014",IF((LEFT(E2027,3))="142","Summer-2014",IF((LEFT(E2027,3))="143","Fall-2014",0)))))))))))))))))))))))))</f>
        <v/>
      </c>
      <c r="H2027" s="108" t="inlineStr">
        <is>
          <t>Summer-2015</t>
        </is>
      </c>
      <c r="I2027" s="108" t="inlineStr">
        <is>
          <t>Luminent D&amp;A,</t>
        </is>
      </c>
      <c r="J2027" s="108" t="inlineStr">
        <is>
          <t>Executive Sales</t>
        </is>
      </c>
      <c r="K2027" s="108" t="inlineStr">
        <is>
          <t>Sher Shah Shuri Road, Mohammadpur, Dhaka-1207.</t>
        </is>
      </c>
      <c r="L2027" s="108" t="inlineStr">
        <is>
          <t>Chowbila, Kacharipara, Ullapara, Sirajgonj-6760.</t>
        </is>
      </c>
      <c r="M2027" s="101" t="n">
        <v>1717257092</v>
      </c>
      <c r="N2027" s="33">
        <f>HYPERLINK("mailto:sarwartex@yahoo.com","sarwartex@yahoo.com")</f>
        <v/>
      </c>
    </row>
    <row customHeight="1" ht="12.75" r="2028" s="161">
      <c r="A2028" s="84" t="n"/>
      <c r="B2028" s="85" t="n">
        <v>2032</v>
      </c>
      <c r="C2028" s="106" t="n"/>
      <c r="D2028" s="98" t="inlineStr">
        <is>
          <t>Sajib Paul</t>
        </is>
      </c>
      <c r="E2028" s="98" t="inlineStr">
        <is>
          <t>111-19-1276</t>
        </is>
      </c>
      <c r="F2028" s="49">
        <f>IF((MID(E2028,5,2))="10","ENG",IF((MID(E2028,5,2))="11","BBA",IF((MID(E2028,5,2))="12","MBA(E)",IF((MID(E2028,5,2))="14","MBA",IF((MID(E2028,5,2))="15","CSE",IF((MID(E2028,5,2))="16","CIS",IF((MID(E2028,5,2))="17","MS-MIS",IF((MID(E2028,5,2))="18","B.COM",IF((MID(E2028,5,2))="19","ETE",IF((MID(E2028,5,2))="20","CS",IF((MID(E2028,5,2))="21","MA-ENG(P)",IF((MID(E2028,5,2))="22","MA-ENG(F)",IF((MID(E2028,5,2))="23","TE",IF((MID(E2028,5,2))="24","JMC",IF((MID(E2028,5,2))="25","MS-CSE",IF((MID(E2028,5,2))="26","LLB(H)",IF((MID(E2028,5,2))="27","BRE",IF((MID(E2028,5,2))="28","MSS-JMC",IF((MID(E2028,5,2))="29","PHARMACY",IF((MID(E2028,5,2))="30","ESDM",IF((MID(E2028,5,2))="31","MS-ETE",IF((MID(E2028,5,2))="32","MS-TE",IF((MID(E2028,5,2))="33","EEE",IF((MID(E2028,5,2))="34","NFE",IF((MID(E2028,5,2))="35","SWE",IF((MID(E2028,5,2))="36","LLB(P)",IF((MID(E2028,5,2))="37","LLM(Pre)",IF((MID(E2028,5,2))="38","LLM(F)",IF((MID(E2028,5,2))="39","ICT",IF((MID(E2028,5,2))="40","MTCA",IF((MID(E2028,5,2))="41","MS-PH",IF((MID(E2028,5,2))="42","ARCH",IF((MID(E2028,5,2))="43","THM",IF((MID(E2028,5,2))="44","MS-SWE",IF((MID(E2028,5,2))="45","ENTRE",IF((MID(E2028,5,2))="46","M-PHARM",IF((MID(E2028,5,2))="47","CIVIL-ENG",0)))))))))))))))))))))))))))))))))))))</f>
        <v/>
      </c>
      <c r="G2028" s="90">
        <f>IF((LEFT(E2028,3))="063","Fall-2006",IF((LEFT(E2028,3))="071","Spring-2007",IF((LEFT(E2028,3))="072","Summer-2007",IF((LEFT(E2028,3))="073","Fall-2007",IF((LEFT(E2028,3))="081","Spring-2008",IF((LEFT(E2028,3))="082","Summer-2008",IF((LEFT(E2028,3))="083","Fall-2008",IF((LEFT(E2028,3))="091","Spring-2009",IF((LEFT(E2028,3))="092","Summer-2009",IF((LEFT(E2028,3))="093","Fall-2009",IF((LEFT(E2028,3))="101","Spring-2010",IF((LEFT(E2028,3))="102","Summer-2010",IF((LEFT(E2028,3))="103","Fall-2010",IF((LEFT(E2028,3))="111","Spring-2011",IF((LEFT(E2028,3))="112","Summer-2011",IF((LEFT(E2028,3))="113","Fall-2011",IF((LEFT(E2028,3))="121","Spring-2012",IF((LEFT(E2028,3))="122","Summer-2012",IF((LEFT(E2028,3))="123","Fall-2012",IF((LEFT(E2028,3))="131","Spring-2013",IF((LEFT(E2028,3))="132","Summer-2013",IF((LEFT(E2028,3))="133","Fall-2013",IF((LEFT(E2028,3))="141","Spring-2014",IF((LEFT(E2028,3))="142","Summer-2014",IF((LEFT(E2028,3))="143","Fall-2014",0)))))))))))))))))))))))))</f>
        <v/>
      </c>
      <c r="H2028" s="108" t="inlineStr">
        <is>
          <t>Spring-2015</t>
        </is>
      </c>
      <c r="I2028" s="49" t="inlineStr">
        <is>
          <t>Alap Communication</t>
        </is>
      </c>
      <c r="J2028" s="108" t="inlineStr">
        <is>
          <t>System Engineer</t>
        </is>
      </c>
      <c r="K2028" s="108" t="inlineStr">
        <is>
          <t>A-33/5, Savar Dokkin Para, Savar, Dhaka.</t>
        </is>
      </c>
      <c r="L2028" s="108" t="inlineStr">
        <is>
          <t>A-33/5, Savar Dokkin Para, Savar, Dhaka.</t>
        </is>
      </c>
      <c r="M2028" s="101" t="n">
        <v>1670141268</v>
      </c>
      <c r="N2028" s="33" t="inlineStr">
        <is>
          <t>sajeed_paul@yahoo.com</t>
        </is>
      </c>
    </row>
    <row customHeight="1" ht="12.75" r="2029" s="161">
      <c r="A2029" s="84" t="n"/>
      <c r="B2029" s="85" t="n">
        <v>2033</v>
      </c>
      <c r="C2029" s="106" t="n"/>
      <c r="D2029" s="98" t="inlineStr">
        <is>
          <t>Md Ashrafur Rahman Khan</t>
        </is>
      </c>
      <c r="E2029" s="98" t="inlineStr">
        <is>
          <t>111-19-1279</t>
        </is>
      </c>
      <c r="F2029" s="49">
        <f>IF((MID(E2029,5,2))="10","ENG",IF((MID(E2029,5,2))="11","BBA",IF((MID(E2029,5,2))="12","MBA(E)",IF((MID(E2029,5,2))="14","MBA",IF((MID(E2029,5,2))="15","CSE",IF((MID(E2029,5,2))="16","CIS",IF((MID(E2029,5,2))="17","MS-MIS",IF((MID(E2029,5,2))="18","B.COM",IF((MID(E2029,5,2))="19","ETE",IF((MID(E2029,5,2))="20","CS",IF((MID(E2029,5,2))="21","MA-ENG(P)",IF((MID(E2029,5,2))="22","MA-ENG(F)",IF((MID(E2029,5,2))="23","TE",IF((MID(E2029,5,2))="24","JMC",IF((MID(E2029,5,2))="25","MS-CSE",IF((MID(E2029,5,2))="26","LLB(H)",IF((MID(E2029,5,2))="27","BRE",IF((MID(E2029,5,2))="28","MSS-JMC",IF((MID(E2029,5,2))="29","PHARMACY",IF((MID(E2029,5,2))="30","ESDM",IF((MID(E2029,5,2))="31","MS-ETE",IF((MID(E2029,5,2))="32","MS-TE",IF((MID(E2029,5,2))="33","EEE",IF((MID(E2029,5,2))="34","NFE",IF((MID(E2029,5,2))="35","SWE",IF((MID(E2029,5,2))="36","LLB(P)",IF((MID(E2029,5,2))="37","LLM(Pre)",IF((MID(E2029,5,2))="38","LLM(F)",IF((MID(E2029,5,2))="39","ICT",IF((MID(E2029,5,2))="40","MTCA",IF((MID(E2029,5,2))="41","MS-PH",IF((MID(E2029,5,2))="42","ARCH",IF((MID(E2029,5,2))="43","THM",IF((MID(E2029,5,2))="44","MS-SWE",IF((MID(E2029,5,2))="45","ENTRE",IF((MID(E2029,5,2))="46","M-PHARM",IF((MID(E2029,5,2))="47","CIVIL-ENG",0)))))))))))))))))))))))))))))))))))))</f>
        <v/>
      </c>
      <c r="G2029" s="90">
        <f>IF((LEFT(E2029,3))="063","Fall-2006",IF((LEFT(E2029,3))="071","Spring-2007",IF((LEFT(E2029,3))="072","Summer-2007",IF((LEFT(E2029,3))="073","Fall-2007",IF((LEFT(E2029,3))="081","Spring-2008",IF((LEFT(E2029,3))="082","Summer-2008",IF((LEFT(E2029,3))="083","Fall-2008",IF((LEFT(E2029,3))="091","Spring-2009",IF((LEFT(E2029,3))="092","Summer-2009",IF((LEFT(E2029,3))="093","Fall-2009",IF((LEFT(E2029,3))="101","Spring-2010",IF((LEFT(E2029,3))="102","Summer-2010",IF((LEFT(E2029,3))="103","Fall-2010",IF((LEFT(E2029,3))="111","Spring-2011",IF((LEFT(E2029,3))="112","Summer-2011",IF((LEFT(E2029,3))="113","Fall-2011",IF((LEFT(E2029,3))="121","Spring-2012",IF((LEFT(E2029,3))="122","Summer-2012",IF((LEFT(E2029,3))="123","Fall-2012",IF((LEFT(E2029,3))="131","Spring-2013",IF((LEFT(E2029,3))="132","Summer-2013",IF((LEFT(E2029,3))="133","Fall-2013",IF((LEFT(E2029,3))="141","Spring-2014",IF((LEFT(E2029,3))="142","Summer-2014",IF((LEFT(E2029,3))="143","Fall-2014",0)))))))))))))))))))))))))</f>
        <v/>
      </c>
      <c r="H2029" s="108" t="inlineStr">
        <is>
          <t>Spring-2015</t>
        </is>
      </c>
      <c r="I2029" s="108" t="inlineStr">
        <is>
          <t>Novocom Ltd.</t>
        </is>
      </c>
      <c r="J2029" s="108" t="inlineStr">
        <is>
          <t>System Engineer, Technical Divison.</t>
        </is>
      </c>
      <c r="K2029" s="108" t="inlineStr">
        <is>
          <t>Vill-Dautia, Post-Kalampur, Thana-Dhamri, Dist-Dhaka-1351.</t>
        </is>
      </c>
      <c r="L2029" s="108" t="inlineStr">
        <is>
          <t>Vill-Dautia, Post-Kalampur, Thana-Dhamri, Dist-Dhaka-1351.</t>
        </is>
      </c>
      <c r="M2029" s="101" t="n">
        <v>1923191080</v>
      </c>
      <c r="N2029" s="109" t="inlineStr">
        <is>
          <t>ashrafur.dhamrai@gmail.com</t>
        </is>
      </c>
    </row>
    <row customHeight="1" ht="12.75" r="2030" s="161">
      <c r="A2030" s="84" t="n"/>
      <c r="B2030" s="85" t="n">
        <v>2034</v>
      </c>
      <c r="C2030" s="106" t="n"/>
      <c r="D2030" s="98" t="inlineStr">
        <is>
          <t>Md. Mahbubur Rahman</t>
        </is>
      </c>
      <c r="E2030" s="98" t="inlineStr">
        <is>
          <t>111-19-1290</t>
        </is>
      </c>
      <c r="F2030" s="49">
        <f>IF((MID(E2030,5,2))="10","ENG",IF((MID(E2030,5,2))="11","BBA",IF((MID(E2030,5,2))="12","MBA(E)",IF((MID(E2030,5,2))="14","MBA",IF((MID(E2030,5,2))="15","CSE",IF((MID(E2030,5,2))="16","CIS",IF((MID(E2030,5,2))="17","MS-MIS",IF((MID(E2030,5,2))="18","B.COM",IF((MID(E2030,5,2))="19","ETE",IF((MID(E2030,5,2))="20","CS",IF((MID(E2030,5,2))="21","MA-ENG(P)",IF((MID(E2030,5,2))="22","MA-ENG(F)",IF((MID(E2030,5,2))="23","TE",IF((MID(E2030,5,2))="24","JMC",IF((MID(E2030,5,2))="25","MS-CSE",IF((MID(E2030,5,2))="26","LLB(H)",IF((MID(E2030,5,2))="27","BRE",IF((MID(E2030,5,2))="28","MSS-JMC",IF((MID(E2030,5,2))="29","PHARMACY",IF((MID(E2030,5,2))="30","ESDM",IF((MID(E2030,5,2))="31","MS-ETE",IF((MID(E2030,5,2))="32","MS-TE",IF((MID(E2030,5,2))="33","EEE",IF((MID(E2030,5,2))="34","NFE",IF((MID(E2030,5,2))="35","SWE",IF((MID(E2030,5,2))="36","LLB(P)",IF((MID(E2030,5,2))="37","LLM(Pre)",IF((MID(E2030,5,2))="38","LLM(F)",IF((MID(E2030,5,2))="39","ICT",IF((MID(E2030,5,2))="40","MTCA",IF((MID(E2030,5,2))="41","MS-PH",IF((MID(E2030,5,2))="42","ARCH",IF((MID(E2030,5,2))="43","THM",IF((MID(E2030,5,2))="44","MS-SWE",IF((MID(E2030,5,2))="45","ENTRE",IF((MID(E2030,5,2))="46","M-PHARM",IF((MID(E2030,5,2))="47","CIVIL-ENG",0)))))))))))))))))))))))))))))))))))))</f>
        <v/>
      </c>
      <c r="G2030" s="90">
        <f>IF((LEFT(E2030,3))="063","Fall-2006",IF((LEFT(E2030,3))="071","Spring-2007",IF((LEFT(E2030,3))="072","Summer-2007",IF((LEFT(E2030,3))="073","Fall-2007",IF((LEFT(E2030,3))="081","Spring-2008",IF((LEFT(E2030,3))="082","Summer-2008",IF((LEFT(E2030,3))="083","Fall-2008",IF((LEFT(E2030,3))="091","Spring-2009",IF((LEFT(E2030,3))="092","Summer-2009",IF((LEFT(E2030,3))="093","Fall-2009",IF((LEFT(E2030,3))="101","Spring-2010",IF((LEFT(E2030,3))="102","Summer-2010",IF((LEFT(E2030,3))="103","Fall-2010",IF((LEFT(E2030,3))="111","Spring-2011",IF((LEFT(E2030,3))="112","Summer-2011",IF((LEFT(E2030,3))="113","Fall-2011",IF((LEFT(E2030,3))="121","Spring-2012",IF((LEFT(E2030,3))="122","Summer-2012",IF((LEFT(E2030,3))="123","Fall-2012",IF((LEFT(E2030,3))="131","Spring-2013",IF((LEFT(E2030,3))="132","Summer-2013",IF((LEFT(E2030,3))="133","Fall-2013",IF((LEFT(E2030,3))="141","Spring-2014",IF((LEFT(E2030,3))="142","Summer-2014",IF((LEFT(E2030,3))="143","Fall-2014",0)))))))))))))))))))))))))</f>
        <v/>
      </c>
      <c r="H2030" s="108" t="inlineStr">
        <is>
          <t>Spring-2015</t>
        </is>
      </c>
      <c r="I2030" s="108" t="inlineStr">
        <is>
          <t>Augere Wireless Broadand Ltd.</t>
        </is>
      </c>
      <c r="J2030" s="108" t="inlineStr">
        <is>
          <t>System Engineer, Enterprise Solution.</t>
        </is>
      </c>
      <c r="K2030" s="108" t="inlineStr">
        <is>
          <t>Ka-193/2, Kuril Priamary School Road, Kuril, Vatara, Dhaka-1229.</t>
        </is>
      </c>
      <c r="L2030" s="108" t="inlineStr">
        <is>
          <t>Vill-Alinokipur, Post-Hasanabad, Thana-Monohargonj, Dist-Comilla.</t>
        </is>
      </c>
      <c r="M2030" s="101" t="n">
        <v>1813818363</v>
      </c>
      <c r="N2030" s="33" t="inlineStr">
        <is>
          <t>mahbub.ete1290@gmail.com</t>
        </is>
      </c>
    </row>
    <row customHeight="1" ht="12.75" r="2031" s="161">
      <c r="A2031" s="84" t="n"/>
      <c r="B2031" s="85" t="n">
        <v>2035</v>
      </c>
      <c r="C2031" s="106" t="n"/>
      <c r="D2031" s="98" t="inlineStr">
        <is>
          <t>Khaled Md. Ali</t>
        </is>
      </c>
      <c r="E2031" s="98" t="inlineStr">
        <is>
          <t>111-19-1309</t>
        </is>
      </c>
      <c r="F2031" s="49">
        <f>IF((MID(E2031,5,2))="10","ENG",IF((MID(E2031,5,2))="11","BBA",IF((MID(E2031,5,2))="12","MBA(E)",IF((MID(E2031,5,2))="14","MBA",IF((MID(E2031,5,2))="15","CSE",IF((MID(E2031,5,2))="16","CIS",IF((MID(E2031,5,2))="17","MS-MIS",IF((MID(E2031,5,2))="18","B.COM",IF((MID(E2031,5,2))="19","ETE",IF((MID(E2031,5,2))="20","CS",IF((MID(E2031,5,2))="21","MA-ENG(P)",IF((MID(E2031,5,2))="22","MA-ENG(F)",IF((MID(E2031,5,2))="23","TE",IF((MID(E2031,5,2))="24","JMC",IF((MID(E2031,5,2))="25","MS-CSE",IF((MID(E2031,5,2))="26","LLB(H)",IF((MID(E2031,5,2))="27","BRE",IF((MID(E2031,5,2))="28","MSS-JMC",IF((MID(E2031,5,2))="29","PHARMACY",IF((MID(E2031,5,2))="30","ESDM",IF((MID(E2031,5,2))="31","MS-ETE",IF((MID(E2031,5,2))="32","MS-TE",IF((MID(E2031,5,2))="33","EEE",IF((MID(E2031,5,2))="34","NFE",IF((MID(E2031,5,2))="35","SWE",IF((MID(E2031,5,2))="36","LLB(P)",IF((MID(E2031,5,2))="37","LLM(Pre)",IF((MID(E2031,5,2))="38","LLM(F)",IF((MID(E2031,5,2))="39","ICT",IF((MID(E2031,5,2))="40","MTCA",IF((MID(E2031,5,2))="41","MS-PH",IF((MID(E2031,5,2))="42","ARCH",IF((MID(E2031,5,2))="43","THM",IF((MID(E2031,5,2))="44","MS-SWE",IF((MID(E2031,5,2))="45","ENTRE",IF((MID(E2031,5,2))="46","M-PHARM",IF((MID(E2031,5,2))="47","CIVIL-ENG",0)))))))))))))))))))))))))))))))))))))</f>
        <v/>
      </c>
      <c r="G2031" s="90">
        <f>IF((LEFT(E2031,3))="063","Fall-2006",IF((LEFT(E2031,3))="071","Spring-2007",IF((LEFT(E2031,3))="072","Summer-2007",IF((LEFT(E2031,3))="073","Fall-2007",IF((LEFT(E2031,3))="081","Spring-2008",IF((LEFT(E2031,3))="082","Summer-2008",IF((LEFT(E2031,3))="083","Fall-2008",IF((LEFT(E2031,3))="091","Spring-2009",IF((LEFT(E2031,3))="092","Summer-2009",IF((LEFT(E2031,3))="093","Fall-2009",IF((LEFT(E2031,3))="101","Spring-2010",IF((LEFT(E2031,3))="102","Summer-2010",IF((LEFT(E2031,3))="103","Fall-2010",IF((LEFT(E2031,3))="111","Spring-2011",IF((LEFT(E2031,3))="112","Summer-2011",IF((LEFT(E2031,3))="113","Fall-2011",IF((LEFT(E2031,3))="121","Spring-2012",IF((LEFT(E2031,3))="122","Summer-2012",IF((LEFT(E2031,3))="123","Fall-2012",IF((LEFT(E2031,3))="131","Spring-2013",IF((LEFT(E2031,3))="132","Summer-2013",IF((LEFT(E2031,3))="133","Fall-2013",IF((LEFT(E2031,3))="141","Spring-2014",IF((LEFT(E2031,3))="142","Summer-2014",IF((LEFT(E2031,3))="143","Fall-2014",0)))))))))))))))))))))))))</f>
        <v/>
      </c>
      <c r="H2031" s="108" t="inlineStr">
        <is>
          <t>Spring-2015</t>
        </is>
      </c>
      <c r="I2031" s="108" t="inlineStr">
        <is>
          <t>Softtech</t>
        </is>
      </c>
      <c r="J2031" s="108" t="inlineStr">
        <is>
          <t>System Engineer.</t>
        </is>
      </c>
      <c r="K2031" s="108" t="inlineStr">
        <is>
          <t>B-80/11, AGB Colony, Motijheel, Dhaka.</t>
        </is>
      </c>
      <c r="L2031" s="108" t="inlineStr">
        <is>
          <t>Abdul Haque Toshildar Bari, Motua, Post-Chhagalnaiya, Dist-Feni.</t>
        </is>
      </c>
      <c r="M2031" s="101" t="n">
        <v>1918701736</v>
      </c>
      <c r="N2031" s="33" t="inlineStr">
        <is>
          <t>khaled.ete.diu@gamil.com</t>
        </is>
      </c>
    </row>
    <row customHeight="1" ht="12.75" r="2032" s="161">
      <c r="A2032" s="84" t="n"/>
      <c r="B2032" s="85" t="n">
        <v>2036</v>
      </c>
      <c r="C2032" s="106" t="n"/>
      <c r="D2032" s="98" t="inlineStr">
        <is>
          <t>H M Shahariar Hossain</t>
        </is>
      </c>
      <c r="E2032" s="98" t="inlineStr">
        <is>
          <t>082-11-393</t>
        </is>
      </c>
      <c r="F2032" s="49">
        <f>IF((MID(E2032,5,2))="10","ENG",IF((MID(E2032,5,2))="11","BBA",IF((MID(E2032,5,2))="12","MBA(E)",IF((MID(E2032,5,2))="14","MBA",IF((MID(E2032,5,2))="15","CSE",IF((MID(E2032,5,2))="16","CIS",IF((MID(E2032,5,2))="17","MS-MIS",IF((MID(E2032,5,2))="18","B.COM",IF((MID(E2032,5,2))="19","ETE",IF((MID(E2032,5,2))="20","CS",IF((MID(E2032,5,2))="21","MA-ENG(P)",IF((MID(E2032,5,2))="22","MA-ENG(F)",IF((MID(E2032,5,2))="23","TE",IF((MID(E2032,5,2))="24","JMC",IF((MID(E2032,5,2))="25","MS-CSE",IF((MID(E2032,5,2))="26","LLB(H)",IF((MID(E2032,5,2))="27","BRE",IF((MID(E2032,5,2))="28","MSS-JMC",IF((MID(E2032,5,2))="29","PHARMACY",IF((MID(E2032,5,2))="30","ESDM",IF((MID(E2032,5,2))="31","MS-ETE",IF((MID(E2032,5,2))="32","MS-TE",IF((MID(E2032,5,2))="33","EEE",IF((MID(E2032,5,2))="34","NFE",IF((MID(E2032,5,2))="35","SWE",IF((MID(E2032,5,2))="36","LLB(P)",IF((MID(E2032,5,2))="37","LLM(Pre)",IF((MID(E2032,5,2))="38","LLM(F)",IF((MID(E2032,5,2))="39","ICT",IF((MID(E2032,5,2))="40","MTCA",IF((MID(E2032,5,2))="41","MS-PH",IF((MID(E2032,5,2))="42","ARCH",IF((MID(E2032,5,2))="43","THM",IF((MID(E2032,5,2))="44","MS-SWE",IF((MID(E2032,5,2))="45","ENTRE",IF((MID(E2032,5,2))="46","M-PHARM",IF((MID(E2032,5,2))="47","CIVIL-ENG",0)))))))))))))))))))))))))))))))))))))</f>
        <v/>
      </c>
      <c r="G2032" s="90">
        <f>IF((LEFT(E2032,3))="063","Fall-2006",IF((LEFT(E2032,3))="071","Spring-2007",IF((LEFT(E2032,3))="072","Summer-2007",IF((LEFT(E2032,3))="073","Fall-2007",IF((LEFT(E2032,3))="081","Spring-2008",IF((LEFT(E2032,3))="082","Summer-2008",IF((LEFT(E2032,3))="083","Fall-2008",IF((LEFT(E2032,3))="091","Spring-2009",IF((LEFT(E2032,3))="092","Summer-2009",IF((LEFT(E2032,3))="093","Fall-2009",IF((LEFT(E2032,3))="101","Spring-2010",IF((LEFT(E2032,3))="102","Summer-2010",IF((LEFT(E2032,3))="103","Fall-2010",IF((LEFT(E2032,3))="111","Spring-2011",IF((LEFT(E2032,3))="112","Summer-2011",IF((LEFT(E2032,3))="113","Fall-2011",IF((LEFT(E2032,3))="121","Spring-2012",IF((LEFT(E2032,3))="122","Summer-2012",IF((LEFT(E2032,3))="123","Fall-2012",IF((LEFT(E2032,3))="131","Spring-2013",IF((LEFT(E2032,3))="132","Summer-2013",IF((LEFT(E2032,3))="133","Fall-2013",IF((LEFT(E2032,3))="141","Spring-2014",IF((LEFT(E2032,3))="142","Summer-2014",IF((LEFT(E2032,3))="143","Fall-2014",0)))))))))))))))))))))))))</f>
        <v/>
      </c>
      <c r="H2032" s="108" t="inlineStr">
        <is>
          <t>Spring-2015</t>
        </is>
      </c>
      <c r="I2032" s="108" t="inlineStr">
        <is>
          <t>BATB</t>
        </is>
      </c>
      <c r="J2032" s="108" t="inlineStr">
        <is>
          <t>TSO</t>
        </is>
      </c>
      <c r="K2032" s="108" t="inlineStr">
        <is>
          <t>-</t>
        </is>
      </c>
      <c r="L2032" s="108" t="inlineStr">
        <is>
          <t>645/Ka, West Kazipara, Mirpur, Dhaka.</t>
        </is>
      </c>
      <c r="M2032" s="101" t="n">
        <v>1673232638</v>
      </c>
      <c r="N2032" s="33" t="inlineStr">
        <is>
          <t>shoshe09@gmail.com</t>
        </is>
      </c>
    </row>
    <row customHeight="1" ht="12.75" r="2033" s="161">
      <c r="A2033" s="84" t="n"/>
      <c r="B2033" s="85" t="n">
        <v>2037</v>
      </c>
      <c r="C2033" s="106" t="n"/>
      <c r="D2033" s="98" t="inlineStr">
        <is>
          <t>Md. Rezuwan Hossain</t>
        </is>
      </c>
      <c r="E2033" s="98" t="inlineStr">
        <is>
          <t>113-23-2779</t>
        </is>
      </c>
      <c r="F2033" s="49">
        <f>IF((MID(E2033,5,2))="10","ENG",IF((MID(E2033,5,2))="11","BBA",IF((MID(E2033,5,2))="12","MBA(E)",IF((MID(E2033,5,2))="14","MBA",IF((MID(E2033,5,2))="15","CSE",IF((MID(E2033,5,2))="16","CIS",IF((MID(E2033,5,2))="17","MS-MIS",IF((MID(E2033,5,2))="18","B.COM",IF((MID(E2033,5,2))="19","ETE",IF((MID(E2033,5,2))="20","CS",IF((MID(E2033,5,2))="21","MA-ENG(P)",IF((MID(E2033,5,2))="22","MA-ENG(F)",IF((MID(E2033,5,2))="23","TE",IF((MID(E2033,5,2))="24","JMC",IF((MID(E2033,5,2))="25","MS-CSE",IF((MID(E2033,5,2))="26","LLB(H)",IF((MID(E2033,5,2))="27","BRE",IF((MID(E2033,5,2))="28","MSS-JMC",IF((MID(E2033,5,2))="29","PHARMACY",IF((MID(E2033,5,2))="30","ESDM",IF((MID(E2033,5,2))="31","MS-ETE",IF((MID(E2033,5,2))="32","MS-TE",IF((MID(E2033,5,2))="33","EEE",IF((MID(E2033,5,2))="34","NFE",IF((MID(E2033,5,2))="35","SWE",IF((MID(E2033,5,2))="36","LLB(P)",IF((MID(E2033,5,2))="37","LLM(Pre)",IF((MID(E2033,5,2))="38","LLM(F)",IF((MID(E2033,5,2))="39","ICT",IF((MID(E2033,5,2))="40","MTCA",IF((MID(E2033,5,2))="41","MS-PH",IF((MID(E2033,5,2))="42","ARCH",IF((MID(E2033,5,2))="43","THM",IF((MID(E2033,5,2))="44","MS-SWE",IF((MID(E2033,5,2))="45","ENTRE",IF((MID(E2033,5,2))="46","M-PHARM",IF((MID(E2033,5,2))="47","CIVIL-ENG",0)))))))))))))))))))))))))))))))))))))</f>
        <v/>
      </c>
      <c r="G2033" s="90">
        <f>IF((LEFT(E2033,3))="063","Fall-2006",IF((LEFT(E2033,3))="071","Spring-2007",IF((LEFT(E2033,3))="072","Summer-2007",IF((LEFT(E2033,3))="073","Fall-2007",IF((LEFT(E2033,3))="081","Spring-2008",IF((LEFT(E2033,3))="082","Summer-2008",IF((LEFT(E2033,3))="083","Fall-2008",IF((LEFT(E2033,3))="091","Spring-2009",IF((LEFT(E2033,3))="092","Summer-2009",IF((LEFT(E2033,3))="093","Fall-2009",IF((LEFT(E2033,3))="101","Spring-2010",IF((LEFT(E2033,3))="102","Summer-2010",IF((LEFT(E2033,3))="103","Fall-2010",IF((LEFT(E2033,3))="111","Spring-2011",IF((LEFT(E2033,3))="112","Summer-2011",IF((LEFT(E2033,3))="113","Fall-2011",IF((LEFT(E2033,3))="121","Spring-2012",IF((LEFT(E2033,3))="122","Summer-2012",IF((LEFT(E2033,3))="123","Fall-2012",IF((LEFT(E2033,3))="131","Spring-2013",IF((LEFT(E2033,3))="132","Summer-2013",IF((LEFT(E2033,3))="133","Fall-2013",IF((LEFT(E2033,3))="141","Spring-2014",IF((LEFT(E2033,3))="142","Summer-2014",IF((LEFT(E2033,3))="143","Fall-2014",0)))))))))))))))))))))))))</f>
        <v/>
      </c>
      <c r="H2033" s="108" t="inlineStr">
        <is>
          <t>Summer-2014</t>
        </is>
      </c>
      <c r="I2033" s="108" t="inlineStr">
        <is>
          <t>-</t>
        </is>
      </c>
      <c r="J2033" s="108" t="inlineStr">
        <is>
          <t>-</t>
        </is>
      </c>
      <c r="K2033" s="108" t="inlineStr">
        <is>
          <t>Natonhat, Gowri Para, Joypurhat Sadar, Joypurhat.</t>
        </is>
      </c>
      <c r="L2033" s="108" t="inlineStr">
        <is>
          <t>Natonhat, Gowri Para, Joypurhat Sadar, Joypurhat.</t>
        </is>
      </c>
      <c r="M2033" s="101" t="n">
        <v>1738032595</v>
      </c>
      <c r="N2033" s="33">
        <f>HYPERLINK("mailto:rezuwan.tex@gmail.com","rezuwan.tex@gmail.com")</f>
        <v/>
      </c>
    </row>
    <row customHeight="1" ht="12.75" r="2034" s="161">
      <c r="A2034" s="84" t="n"/>
      <c r="B2034" s="85" t="n">
        <v>2038</v>
      </c>
      <c r="C2034" s="106" t="n"/>
      <c r="D2034" s="86" t="inlineStr">
        <is>
          <t xml:space="preserve">Md. Sanaul Karim  </t>
        </is>
      </c>
      <c r="E2034" s="86" t="inlineStr">
        <is>
          <t>121-34-214</t>
        </is>
      </c>
      <c r="F2034" s="49">
        <f>IF((MID(E2034,5,2))="10","ENG",IF((MID(E2034,5,2))="11","BBA",IF((MID(E2034,5,2))="12","MBA(E)",IF((MID(E2034,5,2))="14","MBA",IF((MID(E2034,5,2))="15","CSE",IF((MID(E2034,5,2))="16","CIS",IF((MID(E2034,5,2))="17","MS-MIS",IF((MID(E2034,5,2))="18","B.COM",IF((MID(E2034,5,2))="19","ETE",IF((MID(E2034,5,2))="20","CS",IF((MID(E2034,5,2))="21","MA-ENG(P)",IF((MID(E2034,5,2))="22","MA-ENG(F)",IF((MID(E2034,5,2))="23","TE",IF((MID(E2034,5,2))="24","JMC",IF((MID(E2034,5,2))="25","MS-CSE",IF((MID(E2034,5,2))="26","LLB(H)",IF((MID(E2034,5,2))="27","BRE",IF((MID(E2034,5,2))="28","MSS-JMC",IF((MID(E2034,5,2))="29","PHARMACY",IF((MID(E2034,5,2))="30","ESDM",IF((MID(E2034,5,2))="31","MS-ETE",IF((MID(E2034,5,2))="32","MS-TE",IF((MID(E2034,5,2))="33","EEE",IF((MID(E2034,5,2))="34","NFE",IF((MID(E2034,5,2))="35","SWE",IF((MID(E2034,5,2))="36","LLB(P)",IF((MID(E2034,5,2))="37","LLM(Pre)",IF((MID(E2034,5,2))="38","LLM(F)",IF((MID(E2034,5,2))="39","ICT",IF((MID(E2034,5,2))="40","MTCA",IF((MID(E2034,5,2))="41","MS-PH",IF((MID(E2034,5,2))="42","ARCH",IF((MID(E2034,5,2))="43","THM",IF((MID(E2034,5,2))="44","MS-SWE",IF((MID(E2034,5,2))="45","ENTRE",IF((MID(E2034,5,2))="46","M-PHARM",IF((MID(E2034,5,2))="47","CIVIL-ENG",0)))))))))))))))))))))))))))))))))))))</f>
        <v/>
      </c>
      <c r="G2034" s="90">
        <f>IF((LEFT(E2034,3))="063","Fall-2006",IF((LEFT(E2034,3))="071","Spring-2007",IF((LEFT(E2034,3))="072","Summer-2007",IF((LEFT(E2034,3))="073","Fall-2007",IF((LEFT(E2034,3))="081","Spring-2008",IF((LEFT(E2034,3))="082","Summer-2008",IF((LEFT(E2034,3))="083","Fall-2008",IF((LEFT(E2034,3))="091","Spring-2009",IF((LEFT(E2034,3))="092","Summer-2009",IF((LEFT(E2034,3))="093","Fall-2009",IF((LEFT(E2034,3))="101","Spring-2010",IF((LEFT(E2034,3))="102","Summer-2010",IF((LEFT(E2034,3))="103","Fall-2010",IF((LEFT(E2034,3))="111","Spring-2011",IF((LEFT(E2034,3))="112","Summer-2011",IF((LEFT(E2034,3))="113","Fall-2011",IF((LEFT(E2034,3))="121","Spring-2012",IF((LEFT(E2034,3))="122","Summer-2012",IF((LEFT(E2034,3))="123","Fall-2012",IF((LEFT(E2034,3))="131","Spring-2013",IF((LEFT(E2034,3))="132","Summer-2013",IF((LEFT(E2034,3))="133","Fall-2013",IF((LEFT(E2034,3))="141","Spring-2014",IF((LEFT(E2034,3))="142","Summer-2014",IF((LEFT(E2034,3))="143","Fall-2014",0)))))))))))))))))))))))))</f>
        <v/>
      </c>
      <c r="H2034" s="108" t="inlineStr">
        <is>
          <t>-</t>
        </is>
      </c>
      <c r="I2034" s="108" t="inlineStr">
        <is>
          <t>Laboni Food And Consumer Products Ltd.</t>
        </is>
      </c>
      <c r="J2034" s="108" t="inlineStr">
        <is>
          <t>Manager(Quality)</t>
        </is>
      </c>
      <c r="K2034" s="108" t="inlineStr">
        <is>
          <t>Mayamati Dhol, Muslempara, Pagla, Fatullah, Narayangonj.</t>
        </is>
      </c>
      <c r="L2034" s="108" t="inlineStr">
        <is>
          <t>Atimkhana Road, Dhanmondi, Joypurhat.</t>
        </is>
      </c>
      <c r="M2034" s="101" t="n">
        <v>1720191230</v>
      </c>
      <c r="N2034" s="33" t="inlineStr">
        <is>
          <t>mdsanaul.diu@gami.com</t>
        </is>
      </c>
    </row>
    <row customHeight="1" ht="12.75" r="2035" s="161">
      <c r="A2035" s="84" t="n"/>
      <c r="B2035" s="85" t="n">
        <v>2039</v>
      </c>
      <c r="C2035" s="106" t="n"/>
      <c r="D2035" s="98" t="inlineStr">
        <is>
          <t>Md. Badruddoza Chowdhury</t>
        </is>
      </c>
      <c r="E2035" s="98" t="inlineStr">
        <is>
          <t>113-23-2655</t>
        </is>
      </c>
      <c r="F2035" s="49">
        <f>IF((MID(E2035,5,2))="10","ENG",IF((MID(E2035,5,2))="11","BBA",IF((MID(E2035,5,2))="12","MBA(E)",IF((MID(E2035,5,2))="14","MBA",IF((MID(E2035,5,2))="15","CSE",IF((MID(E2035,5,2))="16","CIS",IF((MID(E2035,5,2))="17","MS-MIS",IF((MID(E2035,5,2))="18","B.COM",IF((MID(E2035,5,2))="19","ETE",IF((MID(E2035,5,2))="20","CS",IF((MID(E2035,5,2))="21","MA-ENG(P)",IF((MID(E2035,5,2))="22","MA-ENG(F)",IF((MID(E2035,5,2))="23","TE",IF((MID(E2035,5,2))="24","JMC",IF((MID(E2035,5,2))="25","MS-CSE",IF((MID(E2035,5,2))="26","LLB(H)",IF((MID(E2035,5,2))="27","BRE",IF((MID(E2035,5,2))="28","MSS-JMC",IF((MID(E2035,5,2))="29","PHARMACY",IF((MID(E2035,5,2))="30","ESDM",IF((MID(E2035,5,2))="31","MS-ETE",IF((MID(E2035,5,2))="32","MS-TE",IF((MID(E2035,5,2))="33","EEE",IF((MID(E2035,5,2))="34","NFE",IF((MID(E2035,5,2))="35","SWE",IF((MID(E2035,5,2))="36","LLB(P)",IF((MID(E2035,5,2))="37","LLM(Pre)",IF((MID(E2035,5,2))="38","LLM(F)",IF((MID(E2035,5,2))="39","ICT",IF((MID(E2035,5,2))="40","MTCA",IF((MID(E2035,5,2))="41","MS-PH",IF((MID(E2035,5,2))="42","ARCH",IF((MID(E2035,5,2))="43","THM",IF((MID(E2035,5,2))="44","MS-SWE",IF((MID(E2035,5,2))="45","ENTRE",IF((MID(E2035,5,2))="46","M-PHARM",IF((MID(E2035,5,2))="47","CIVIL-ENG",0)))))))))))))))))))))))))))))))))))))</f>
        <v/>
      </c>
      <c r="G2035" s="90">
        <f>IF((LEFT(E2035,3))="063","Fall-2006",IF((LEFT(E2035,3))="071","Spring-2007",IF((LEFT(E2035,3))="072","Summer-2007",IF((LEFT(E2035,3))="073","Fall-2007",IF((LEFT(E2035,3))="081","Spring-2008",IF((LEFT(E2035,3))="082","Summer-2008",IF((LEFT(E2035,3))="083","Fall-2008",IF((LEFT(E2035,3))="091","Spring-2009",IF((LEFT(E2035,3))="092","Summer-2009",IF((LEFT(E2035,3))="093","Fall-2009",IF((LEFT(E2035,3))="101","Spring-2010",IF((LEFT(E2035,3))="102","Summer-2010",IF((LEFT(E2035,3))="103","Fall-2010",IF((LEFT(E2035,3))="111","Spring-2011",IF((LEFT(E2035,3))="112","Summer-2011",IF((LEFT(E2035,3))="113","Fall-2011",IF((LEFT(E2035,3))="121","Spring-2012",IF((LEFT(E2035,3))="122","Summer-2012",IF((LEFT(E2035,3))="123","Fall-2012",IF((LEFT(E2035,3))="131","Spring-2013",IF((LEFT(E2035,3))="132","Summer-2013",IF((LEFT(E2035,3))="133","Fall-2013",IF((LEFT(E2035,3))="141","Spring-2014",IF((LEFT(E2035,3))="142","Summer-2014",IF((LEFT(E2035,3))="143","Fall-2014",0)))))))))))))))))))))))))</f>
        <v/>
      </c>
      <c r="H2035" s="108" t="inlineStr">
        <is>
          <t>-</t>
        </is>
      </c>
      <c r="I2035" s="108" t="inlineStr">
        <is>
          <t>Jamuna Denims Weaving Ltd</t>
        </is>
      </c>
      <c r="J2035" s="108" t="inlineStr">
        <is>
          <t>Production Officer</t>
        </is>
      </c>
      <c r="K2035" s="108" t="inlineStr">
        <is>
          <t>Konabari, Joybedpur, Gazipur.</t>
        </is>
      </c>
      <c r="L2035" s="108" t="inlineStr">
        <is>
          <t>Vill-Pakerhat, Post-Pakerhat, Thana-Khansama, Dist-Dinajpur.</t>
        </is>
      </c>
      <c r="M2035" s="101" t="n">
        <v>1719794971</v>
      </c>
      <c r="N2035" s="33" t="inlineStr">
        <is>
          <t>eng.tex.badruddoza@gmail.com</t>
        </is>
      </c>
    </row>
    <row customHeight="1" ht="12.75" r="2036" s="161">
      <c r="A2036" s="84" t="n"/>
      <c r="B2036" s="85" t="n">
        <v>2040</v>
      </c>
      <c r="C2036" s="106" t="n"/>
      <c r="D2036" s="117" t="inlineStr">
        <is>
          <t xml:space="preserve">Md. Shahadat Hossain  </t>
        </is>
      </c>
      <c r="E2036" s="98" t="inlineStr">
        <is>
          <t>123-25-273</t>
        </is>
      </c>
      <c r="F2036" s="49">
        <f>IF((MID(E2036,5,2))="10","ENG",IF((MID(E2036,5,2))="11","BBA",IF((MID(E2036,5,2))="12","MBA(E)",IF((MID(E2036,5,2))="14","MBA",IF((MID(E2036,5,2))="15","CSE",IF((MID(E2036,5,2))="16","CIS",IF((MID(E2036,5,2))="17","MS-MIS",IF((MID(E2036,5,2))="18","B.COM",IF((MID(E2036,5,2))="19","ETE",IF((MID(E2036,5,2))="20","CS",IF((MID(E2036,5,2))="21","MA-ENG(P)",IF((MID(E2036,5,2))="22","MA-ENG(F)",IF((MID(E2036,5,2))="23","TE",IF((MID(E2036,5,2))="24","JMC",IF((MID(E2036,5,2))="25","MS-CSE",IF((MID(E2036,5,2))="26","LLB(H)",IF((MID(E2036,5,2))="27","BRE",IF((MID(E2036,5,2))="28","MSS-JMC",IF((MID(E2036,5,2))="29","PHARMACY",IF((MID(E2036,5,2))="30","ESDM",IF((MID(E2036,5,2))="31","MS-ETE",IF((MID(E2036,5,2))="32","MS-TE",IF((MID(E2036,5,2))="33","EEE",IF((MID(E2036,5,2))="34","NFE",IF((MID(E2036,5,2))="35","SWE",IF((MID(E2036,5,2))="36","LLB(P)",IF((MID(E2036,5,2))="37","LLM(Pre)",IF((MID(E2036,5,2))="38","LLM(F)",IF((MID(E2036,5,2))="39","ICT",IF((MID(E2036,5,2))="40","MTCA",IF((MID(E2036,5,2))="41","MS-PH",IF((MID(E2036,5,2))="42","ARCH",IF((MID(E2036,5,2))="43","THM",IF((MID(E2036,5,2))="44","MS-SWE",IF((MID(E2036,5,2))="45","ENTRE",IF((MID(E2036,5,2))="46","M-PHARM",IF((MID(E2036,5,2))="47","CIVIL-ENG",0)))))))))))))))))))))))))))))))))))))</f>
        <v/>
      </c>
      <c r="G2036" s="90">
        <f>IF((LEFT(E2036,3))="063","Fall-2006",IF((LEFT(E2036,3))="071","Spring-2007",IF((LEFT(E2036,3))="072","Summer-2007",IF((LEFT(E2036,3))="073","Fall-2007",IF((LEFT(E2036,3))="081","Spring-2008",IF((LEFT(E2036,3))="082","Summer-2008",IF((LEFT(E2036,3))="083","Fall-2008",IF((LEFT(E2036,3))="091","Spring-2009",IF((LEFT(E2036,3))="092","Summer-2009",IF((LEFT(E2036,3))="093","Fall-2009",IF((LEFT(E2036,3))="101","Spring-2010",IF((LEFT(E2036,3))="102","Summer-2010",IF((LEFT(E2036,3))="103","Fall-2010",IF((LEFT(E2036,3))="111","Spring-2011",IF((LEFT(E2036,3))="112","Summer-2011",IF((LEFT(E2036,3))="113","Fall-2011",IF((LEFT(E2036,3))="121","Spring-2012",IF((LEFT(E2036,3))="122","Summer-2012",IF((LEFT(E2036,3))="123","Fall-2012",IF((LEFT(E2036,3))="131","Spring-2013",IF((LEFT(E2036,3))="132","Summer-2013",IF((LEFT(E2036,3))="133","Fall-2013",IF((LEFT(E2036,3))="141","Spring-2014",IF((LEFT(E2036,3))="142","Summer-2014",IF((LEFT(E2036,3))="143","Fall-2014",0)))))))))))))))))))))))))</f>
        <v/>
      </c>
      <c r="H2036" s="108" t="inlineStr">
        <is>
          <t>Spring-2015</t>
        </is>
      </c>
      <c r="I2036" s="108" t="inlineStr">
        <is>
          <t>ICS</t>
        </is>
      </c>
      <c r="J2036" s="108" t="inlineStr">
        <is>
          <t>Programmer</t>
        </is>
      </c>
      <c r="K2036" s="108" t="inlineStr">
        <is>
          <t>81/2, Indira Road, Dhaka.</t>
        </is>
      </c>
      <c r="L2036" s="108" t="inlineStr">
        <is>
          <t>Vill-Takahar, Post-Kachxmirhat, Thana-Debigonj, Dist-Panchagarh.</t>
        </is>
      </c>
      <c r="M2036" s="101" t="n">
        <v>1719068942</v>
      </c>
      <c r="N2036" s="33" t="inlineStr">
        <is>
          <t>shahadat-hossain35@yahoo.com</t>
        </is>
      </c>
    </row>
    <row customHeight="1" ht="12.75" r="2037" s="161">
      <c r="A2037" s="84" t="n"/>
      <c r="B2037" s="85" t="n">
        <v>2041</v>
      </c>
      <c r="C2037" s="106" t="n"/>
      <c r="D2037" s="98" t="inlineStr">
        <is>
          <t>Krishna Chandra Ghosh</t>
        </is>
      </c>
      <c r="E2037" s="98" t="inlineStr">
        <is>
          <t>101-15-984</t>
        </is>
      </c>
      <c r="F2037" s="49">
        <f>IF((MID(E2037,5,2))="10","ENG",IF((MID(E2037,5,2))="11","BBA",IF((MID(E2037,5,2))="12","MBA(E)",IF((MID(E2037,5,2))="14","MBA",IF((MID(E2037,5,2))="15","CSE",IF((MID(E2037,5,2))="16","CIS",IF((MID(E2037,5,2))="17","MS-MIS",IF((MID(E2037,5,2))="18","B.COM",IF((MID(E2037,5,2))="19","ETE",IF((MID(E2037,5,2))="20","CS",IF((MID(E2037,5,2))="21","MA-ENG(P)",IF((MID(E2037,5,2))="22","MA-ENG(F)",IF((MID(E2037,5,2))="23","TE",IF((MID(E2037,5,2))="24","JMC",IF((MID(E2037,5,2))="25","MS-CSE",IF((MID(E2037,5,2))="26","LLB(H)",IF((MID(E2037,5,2))="27","BRE",IF((MID(E2037,5,2))="28","MSS-JMC",IF((MID(E2037,5,2))="29","PHARMACY",IF((MID(E2037,5,2))="30","ESDM",IF((MID(E2037,5,2))="31","MS-ETE",IF((MID(E2037,5,2))="32","MS-TE",IF((MID(E2037,5,2))="33","EEE",IF((MID(E2037,5,2))="34","NFE",IF((MID(E2037,5,2))="35","SWE",IF((MID(E2037,5,2))="36","LLB(P)",IF((MID(E2037,5,2))="37","LLM(Pre)",IF((MID(E2037,5,2))="38","LLM(F)",IF((MID(E2037,5,2))="39","ICT",IF((MID(E2037,5,2))="40","MTCA",IF((MID(E2037,5,2))="41","MS-PH",IF((MID(E2037,5,2))="42","ARCH",IF((MID(E2037,5,2))="43","THM",IF((MID(E2037,5,2))="44","MS-SWE",IF((MID(E2037,5,2))="45","ENTRE",IF((MID(E2037,5,2))="46","M-PHARM",IF((MID(E2037,5,2))="47","CIVIL-ENG",0)))))))))))))))))))))))))))))))))))))</f>
        <v/>
      </c>
      <c r="G2037" s="90">
        <f>IF((LEFT(E2037,3))="063","Fall-2006",IF((LEFT(E2037,3))="071","Spring-2007",IF((LEFT(E2037,3))="072","Summer-2007",IF((LEFT(E2037,3))="073","Fall-2007",IF((LEFT(E2037,3))="081","Spring-2008",IF((LEFT(E2037,3))="082","Summer-2008",IF((LEFT(E2037,3))="083","Fall-2008",IF((LEFT(E2037,3))="091","Spring-2009",IF((LEFT(E2037,3))="092","Summer-2009",IF((LEFT(E2037,3))="093","Fall-2009",IF((LEFT(E2037,3))="101","Spring-2010",IF((LEFT(E2037,3))="102","Summer-2010",IF((LEFT(E2037,3))="103","Fall-2010",IF((LEFT(E2037,3))="111","Spring-2011",IF((LEFT(E2037,3))="112","Summer-2011",IF((LEFT(E2037,3))="113","Fall-2011",IF((LEFT(E2037,3))="121","Spring-2012",IF((LEFT(E2037,3))="122","Summer-2012",IF((LEFT(E2037,3))="123","Fall-2012",IF((LEFT(E2037,3))="131","Spring-2013",IF((LEFT(E2037,3))="132","Summer-2013",IF((LEFT(E2037,3))="133","Fall-2013",IF((LEFT(E2037,3))="141","Spring-2014",IF((LEFT(E2037,3))="142","Summer-2014",IF((LEFT(E2037,3))="143","Fall-2014",0)))))))))))))))))))))))))</f>
        <v/>
      </c>
      <c r="H2037" s="108" t="inlineStr">
        <is>
          <t>Fall-2014</t>
        </is>
      </c>
      <c r="I2037" s="108" t="inlineStr">
        <is>
          <t>-</t>
        </is>
      </c>
      <c r="J2037" s="108" t="inlineStr">
        <is>
          <t>-</t>
        </is>
      </c>
      <c r="K2037" s="108" t="inlineStr">
        <is>
          <t>-</t>
        </is>
      </c>
      <c r="L2037" s="108" t="inlineStr">
        <is>
          <t>Vill-Moharajput, Thana-Muksudpur, Dist-Gopalgonj.</t>
        </is>
      </c>
      <c r="M2037" s="101" t="n">
        <v>1726056855</v>
      </c>
      <c r="N2037" s="33" t="inlineStr">
        <is>
          <t>krishna_984@diu.edu.bd</t>
        </is>
      </c>
    </row>
    <row customHeight="1" ht="12.75" r="2038" s="161">
      <c r="A2038" s="84" t="n"/>
      <c r="B2038" s="85" t="n">
        <v>2042</v>
      </c>
      <c r="C2038" s="106" t="n"/>
      <c r="D2038" s="105" t="inlineStr">
        <is>
          <t xml:space="preserve">Sumaya Afrin  </t>
        </is>
      </c>
      <c r="E2038" s="98" t="inlineStr">
        <is>
          <t>112-10-698</t>
        </is>
      </c>
      <c r="F2038" s="49">
        <f>IF((MID(E2038,5,2))="10","ENG",IF((MID(E2038,5,2))="11","BBA",IF((MID(E2038,5,2))="12","MBA(E)",IF((MID(E2038,5,2))="14","MBA",IF((MID(E2038,5,2))="15","CSE",IF((MID(E2038,5,2))="16","CIS",IF((MID(E2038,5,2))="17","MS-MIS",IF((MID(E2038,5,2))="18","B.COM",IF((MID(E2038,5,2))="19","ETE",IF((MID(E2038,5,2))="20","CS",IF((MID(E2038,5,2))="21","MA-ENG(P)",IF((MID(E2038,5,2))="22","MA-ENG(F)",IF((MID(E2038,5,2))="23","TE",IF((MID(E2038,5,2))="24","JMC",IF((MID(E2038,5,2))="25","MS-CSE",IF((MID(E2038,5,2))="26","LLB(H)",IF((MID(E2038,5,2))="27","BRE",IF((MID(E2038,5,2))="28","MSS-JMC",IF((MID(E2038,5,2))="29","PHARMACY",IF((MID(E2038,5,2))="30","ESDM",IF((MID(E2038,5,2))="31","MS-ETE",IF((MID(E2038,5,2))="32","MS-TE",IF((MID(E2038,5,2))="33","EEE",IF((MID(E2038,5,2))="34","NFE",IF((MID(E2038,5,2))="35","SWE",IF((MID(E2038,5,2))="36","LLB(P)",IF((MID(E2038,5,2))="37","LLM(Pre)",IF((MID(E2038,5,2))="38","LLM(F)",IF((MID(E2038,5,2))="39","ICT",IF((MID(E2038,5,2))="40","MTCA",IF((MID(E2038,5,2))="41","MS-PH",IF((MID(E2038,5,2))="42","ARCH",IF((MID(E2038,5,2))="43","THM",IF((MID(E2038,5,2))="44","MS-SWE",IF((MID(E2038,5,2))="45","ENTRE",IF((MID(E2038,5,2))="46","M-PHARM",IF((MID(E2038,5,2))="47","CIVIL-ENG",0)))))))))))))))))))))))))))))))))))))</f>
        <v/>
      </c>
      <c r="G2038" s="90">
        <f>IF((LEFT(E2038,3))="063","Fall-2006",IF((LEFT(E2038,3))="071","Spring-2007",IF((LEFT(E2038,3))="072","Summer-2007",IF((LEFT(E2038,3))="073","Fall-2007",IF((LEFT(E2038,3))="081","Spring-2008",IF((LEFT(E2038,3))="082","Summer-2008",IF((LEFT(E2038,3))="083","Fall-2008",IF((LEFT(E2038,3))="091","Spring-2009",IF((LEFT(E2038,3))="092","Summer-2009",IF((LEFT(E2038,3))="093","Fall-2009",IF((LEFT(E2038,3))="101","Spring-2010",IF((LEFT(E2038,3))="102","Summer-2010",IF((LEFT(E2038,3))="103","Fall-2010",IF((LEFT(E2038,3))="111","Spring-2011",IF((LEFT(E2038,3))="112","Summer-2011",IF((LEFT(E2038,3))="113","Fall-2011",IF((LEFT(E2038,3))="121","Spring-2012",IF((LEFT(E2038,3))="122","Summer-2012",IF((LEFT(E2038,3))="123","Fall-2012",IF((LEFT(E2038,3))="131","Spring-2013",IF((LEFT(E2038,3))="132","Summer-2013",IF((LEFT(E2038,3))="133","Fall-2013",IF((LEFT(E2038,3))="141","Spring-2014",IF((LEFT(E2038,3))="142","Summer-2014",IF((LEFT(E2038,3))="143","Fall-2014",0)))))))))))))))))))))))))</f>
        <v/>
      </c>
      <c r="H2038" s="108" t="inlineStr">
        <is>
          <t>Summer-2015</t>
        </is>
      </c>
      <c r="I2038" s="108" t="inlineStr">
        <is>
          <t>-</t>
        </is>
      </c>
      <c r="J2038" s="108" t="inlineStr">
        <is>
          <t>-</t>
        </is>
      </c>
      <c r="K2038" s="108" t="inlineStr">
        <is>
          <t>25/13, Tallabag, Shukrabad, Dhanmondi,Dhaka.</t>
        </is>
      </c>
      <c r="L2038" s="108" t="inlineStr">
        <is>
          <t>Bangobandhu Road, Joypurhat.</t>
        </is>
      </c>
      <c r="M2038" s="101" t="n">
        <v>1681193136</v>
      </c>
      <c r="N2038" s="33" t="inlineStr">
        <is>
          <t>afrinrumpa30000@gamil.com</t>
        </is>
      </c>
    </row>
    <row customHeight="1" ht="12.75" r="2039" s="161">
      <c r="A2039" s="84" t="n"/>
      <c r="B2039" s="85" t="n">
        <v>2043</v>
      </c>
      <c r="C2039" s="106" t="n"/>
      <c r="D2039" s="98" t="inlineStr">
        <is>
          <t>Kamran Sadek</t>
        </is>
      </c>
      <c r="E2039" s="98" t="inlineStr">
        <is>
          <t>111-23-2474</t>
        </is>
      </c>
      <c r="F2039" s="49">
        <f>IF((MID(E2039,5,2))="10","ENG",IF((MID(E2039,5,2))="11","BBA",IF((MID(E2039,5,2))="12","MBA(E)",IF((MID(E2039,5,2))="14","MBA",IF((MID(E2039,5,2))="15","CSE",IF((MID(E2039,5,2))="16","CIS",IF((MID(E2039,5,2))="17","MS-MIS",IF((MID(E2039,5,2))="18","B.COM",IF((MID(E2039,5,2))="19","ETE",IF((MID(E2039,5,2))="20","CS",IF((MID(E2039,5,2))="21","MA-ENG(P)",IF((MID(E2039,5,2))="22","MA-ENG(F)",IF((MID(E2039,5,2))="23","TE",IF((MID(E2039,5,2))="24","JMC",IF((MID(E2039,5,2))="25","MS-CSE",IF((MID(E2039,5,2))="26","LLB(H)",IF((MID(E2039,5,2))="27","BRE",IF((MID(E2039,5,2))="28","MSS-JMC",IF((MID(E2039,5,2))="29","PHARMACY",IF((MID(E2039,5,2))="30","ESDM",IF((MID(E2039,5,2))="31","MS-ETE",IF((MID(E2039,5,2))="32","MS-TE",IF((MID(E2039,5,2))="33","EEE",IF((MID(E2039,5,2))="34","NFE",IF((MID(E2039,5,2))="35","SWE",IF((MID(E2039,5,2))="36","LLB(P)",IF((MID(E2039,5,2))="37","LLM(Pre)",IF((MID(E2039,5,2))="38","LLM(F)",IF((MID(E2039,5,2))="39","ICT",IF((MID(E2039,5,2))="40","MTCA",IF((MID(E2039,5,2))="41","MS-PH",IF((MID(E2039,5,2))="42","ARCH",IF((MID(E2039,5,2))="43","THM",IF((MID(E2039,5,2))="44","MS-SWE",IF((MID(E2039,5,2))="45","ENTRE",IF((MID(E2039,5,2))="46","M-PHARM",IF((MID(E2039,5,2))="47","CIVIL-ENG",0)))))))))))))))))))))))))))))))))))))</f>
        <v/>
      </c>
      <c r="G2039" s="90">
        <f>IF((LEFT(E2039,3))="063","Fall-2006",IF((LEFT(E2039,3))="071","Spring-2007",IF((LEFT(E2039,3))="072","Summer-2007",IF((LEFT(E2039,3))="073","Fall-2007",IF((LEFT(E2039,3))="081","Spring-2008",IF((LEFT(E2039,3))="082","Summer-2008",IF((LEFT(E2039,3))="083","Fall-2008",IF((LEFT(E2039,3))="091","Spring-2009",IF((LEFT(E2039,3))="092","Summer-2009",IF((LEFT(E2039,3))="093","Fall-2009",IF((LEFT(E2039,3))="101","Spring-2010",IF((LEFT(E2039,3))="102","Summer-2010",IF((LEFT(E2039,3))="103","Fall-2010",IF((LEFT(E2039,3))="111","Spring-2011",IF((LEFT(E2039,3))="112","Summer-2011",IF((LEFT(E2039,3))="113","Fall-2011",IF((LEFT(E2039,3))="121","Spring-2012",IF((LEFT(E2039,3))="122","Summer-2012",IF((LEFT(E2039,3))="123","Fall-2012",IF((LEFT(E2039,3))="131","Spring-2013",IF((LEFT(E2039,3))="132","Summer-2013",IF((LEFT(E2039,3))="133","Fall-2013",IF((LEFT(E2039,3))="141","Spring-2014",IF((LEFT(E2039,3))="142","Summer-2014",IF((LEFT(E2039,3))="143","Fall-2014",0)))))))))))))))))))))))))</f>
        <v/>
      </c>
      <c r="H2039" s="108" t="inlineStr">
        <is>
          <t>Spring-2015</t>
        </is>
      </c>
      <c r="I2039" s="108" t="inlineStr">
        <is>
          <t>Masco Industries Limited, Narayangonj.</t>
        </is>
      </c>
      <c r="J2039" s="108" t="inlineStr">
        <is>
          <t>Production Officer</t>
        </is>
      </c>
      <c r="K2039" s="108" t="inlineStr">
        <is>
          <t>73/C, Jonaki Road, Ahmednagar, Paikpara, Mirpur, Dhaka.</t>
        </is>
      </c>
      <c r="L2039" s="108" t="inlineStr">
        <is>
          <t>Vill-Baludarga, Post-Dinagpur, Thana-Kotwali, Dist-Dinajpur.</t>
        </is>
      </c>
      <c r="M2039" s="101" t="n">
        <v>1687042003</v>
      </c>
      <c r="N2039" s="33">
        <f>HYPERLINK("mailto:sumonsabbi@yahoo.com","sumonsabbi@yahoo.com")</f>
        <v/>
      </c>
    </row>
    <row customHeight="1" ht="12.75" r="2040" s="161">
      <c r="A2040" s="84" t="n"/>
      <c r="B2040" s="85" t="n">
        <v>2044</v>
      </c>
      <c r="C2040" s="106" t="n"/>
      <c r="D2040" s="98" t="inlineStr">
        <is>
          <t>Ripon Mia</t>
        </is>
      </c>
      <c r="E2040" s="98" t="inlineStr">
        <is>
          <t>103-23-2252</t>
        </is>
      </c>
      <c r="F2040" s="49">
        <f>IF((MID(E2040,5,2))="10","ENG",IF((MID(E2040,5,2))="11","BBA",IF((MID(E2040,5,2))="12","MBA(E)",IF((MID(E2040,5,2))="14","MBA",IF((MID(E2040,5,2))="15","CSE",IF((MID(E2040,5,2))="16","CIS",IF((MID(E2040,5,2))="17","MS-MIS",IF((MID(E2040,5,2))="18","B.COM",IF((MID(E2040,5,2))="19","ETE",IF((MID(E2040,5,2))="20","CS",IF((MID(E2040,5,2))="21","MA-ENG(P)",IF((MID(E2040,5,2))="22","MA-ENG(F)",IF((MID(E2040,5,2))="23","TE",IF((MID(E2040,5,2))="24","JMC",IF((MID(E2040,5,2))="25","MS-CSE",IF((MID(E2040,5,2))="26","LLB(H)",IF((MID(E2040,5,2))="27","BRE",IF((MID(E2040,5,2))="28","MSS-JMC",IF((MID(E2040,5,2))="29","PHARMACY",IF((MID(E2040,5,2))="30","ESDM",IF((MID(E2040,5,2))="31","MS-ETE",IF((MID(E2040,5,2))="32","MS-TE",IF((MID(E2040,5,2))="33","EEE",IF((MID(E2040,5,2))="34","NFE",IF((MID(E2040,5,2))="35","SWE",IF((MID(E2040,5,2))="36","LLB(P)",IF((MID(E2040,5,2))="37","LLM(Pre)",IF((MID(E2040,5,2))="38","LLM(F)",IF((MID(E2040,5,2))="39","ICT",IF((MID(E2040,5,2))="40","MTCA",IF((MID(E2040,5,2))="41","MS-PH",IF((MID(E2040,5,2))="42","ARCH",IF((MID(E2040,5,2))="43","THM",IF((MID(E2040,5,2))="44","MS-SWE",IF((MID(E2040,5,2))="45","ENTRE",IF((MID(E2040,5,2))="46","M-PHARM",IF((MID(E2040,5,2))="47","CIVIL-ENG",0)))))))))))))))))))))))))))))))))))))</f>
        <v/>
      </c>
      <c r="G2040" s="90">
        <f>IF((LEFT(E2040,3))="063","Fall-2006",IF((LEFT(E2040,3))="071","Spring-2007",IF((LEFT(E2040,3))="072","Summer-2007",IF((LEFT(E2040,3))="073","Fall-2007",IF((LEFT(E2040,3))="081","Spring-2008",IF((LEFT(E2040,3))="082","Summer-2008",IF((LEFT(E2040,3))="083","Fall-2008",IF((LEFT(E2040,3))="091","Spring-2009",IF((LEFT(E2040,3))="092","Summer-2009",IF((LEFT(E2040,3))="093","Fall-2009",IF((LEFT(E2040,3))="101","Spring-2010",IF((LEFT(E2040,3))="102","Summer-2010",IF((LEFT(E2040,3))="103","Fall-2010",IF((LEFT(E2040,3))="111","Spring-2011",IF((LEFT(E2040,3))="112","Summer-2011",IF((LEFT(E2040,3))="113","Fall-2011",IF((LEFT(E2040,3))="121","Spring-2012",IF((LEFT(E2040,3))="122","Summer-2012",IF((LEFT(E2040,3))="123","Fall-2012",IF((LEFT(E2040,3))="131","Spring-2013",IF((LEFT(E2040,3))="132","Summer-2013",IF((LEFT(E2040,3))="133","Fall-2013",IF((LEFT(E2040,3))="141","Spring-2014",IF((LEFT(E2040,3))="142","Summer-2014",IF((LEFT(E2040,3))="143","Fall-2014",0)))))))))))))))))))))))))</f>
        <v/>
      </c>
      <c r="H2040" s="108" t="inlineStr">
        <is>
          <t>Spring-2015</t>
        </is>
      </c>
      <c r="I2040" s="108" t="inlineStr">
        <is>
          <t>-</t>
        </is>
      </c>
      <c r="J2040" s="108" t="inlineStr">
        <is>
          <t>-</t>
        </is>
      </c>
      <c r="K2040" s="108" t="inlineStr">
        <is>
          <t>Mauna Uttarpara, Mawna, Sreepur, Gazipur.</t>
        </is>
      </c>
      <c r="L2040" s="108" t="inlineStr">
        <is>
          <t>Mauna Uttarpara, Mawna, Sreepur, Gazipur.</t>
        </is>
      </c>
      <c r="M2040" s="101" t="n">
        <v>1746999092</v>
      </c>
      <c r="N2040" s="33">
        <f>HYPERLINK("mailto:engripon@yahoo.com","engripon@yahoo.com")</f>
        <v/>
      </c>
    </row>
    <row customHeight="1" ht="12.75" r="2041" s="161">
      <c r="A2041" s="84" t="n"/>
      <c r="B2041" s="85" t="n">
        <v>2045</v>
      </c>
      <c r="C2041" s="106" t="n"/>
      <c r="D2041" s="98" t="inlineStr">
        <is>
          <t>Foysal</t>
        </is>
      </c>
      <c r="E2041" s="98" t="inlineStr">
        <is>
          <t>103-26-142</t>
        </is>
      </c>
      <c r="F2041" s="49">
        <f>IF((MID(E2041,5,2))="10","ENG",IF((MID(E2041,5,2))="11","BBA",IF((MID(E2041,5,2))="12","MBA(E)",IF((MID(E2041,5,2))="14","MBA",IF((MID(E2041,5,2))="15","CSE",IF((MID(E2041,5,2))="16","CIS",IF((MID(E2041,5,2))="17","MS-MIS",IF((MID(E2041,5,2))="18","B.COM",IF((MID(E2041,5,2))="19","ETE",IF((MID(E2041,5,2))="20","CS",IF((MID(E2041,5,2))="21","MA-ENG(P)",IF((MID(E2041,5,2))="22","MA-ENG(F)",IF((MID(E2041,5,2))="23","TE",IF((MID(E2041,5,2))="24","JMC",IF((MID(E2041,5,2))="25","MS-CSE",IF((MID(E2041,5,2))="26","LLB(H)",IF((MID(E2041,5,2))="27","BRE",IF((MID(E2041,5,2))="28","MSS-JMC",IF((MID(E2041,5,2))="29","PHARMACY",IF((MID(E2041,5,2))="30","ESDM",IF((MID(E2041,5,2))="31","MS-ETE",IF((MID(E2041,5,2))="32","MS-TE",IF((MID(E2041,5,2))="33","EEE",IF((MID(E2041,5,2))="34","NFE",IF((MID(E2041,5,2))="35","SWE",IF((MID(E2041,5,2))="36","LLB(P)",IF((MID(E2041,5,2))="37","LLM(Pre)",IF((MID(E2041,5,2))="38","LLM(F)",IF((MID(E2041,5,2))="39","ICT",IF((MID(E2041,5,2))="40","MTCA",IF((MID(E2041,5,2))="41","MS-PH",IF((MID(E2041,5,2))="42","ARCH",IF((MID(E2041,5,2))="43","THM",IF((MID(E2041,5,2))="44","MS-SWE",IF((MID(E2041,5,2))="45","ENTRE",IF((MID(E2041,5,2))="46","M-PHARM",IF((MID(E2041,5,2))="47","CIVIL-ENG",0)))))))))))))))))))))))))))))))))))))</f>
        <v/>
      </c>
      <c r="G2041" s="90">
        <f>IF((LEFT(E2041,3))="063","Fall-2006",IF((LEFT(E2041,3))="071","Spring-2007",IF((LEFT(E2041,3))="072","Summer-2007",IF((LEFT(E2041,3))="073","Fall-2007",IF((LEFT(E2041,3))="081","Spring-2008",IF((LEFT(E2041,3))="082","Summer-2008",IF((LEFT(E2041,3))="083","Fall-2008",IF((LEFT(E2041,3))="091","Spring-2009",IF((LEFT(E2041,3))="092","Summer-2009",IF((LEFT(E2041,3))="093","Fall-2009",IF((LEFT(E2041,3))="101","Spring-2010",IF((LEFT(E2041,3))="102","Summer-2010",IF((LEFT(E2041,3))="103","Fall-2010",IF((LEFT(E2041,3))="111","Spring-2011",IF((LEFT(E2041,3))="112","Summer-2011",IF((LEFT(E2041,3))="113","Fall-2011",IF((LEFT(E2041,3))="121","Spring-2012",IF((LEFT(E2041,3))="122","Summer-2012",IF((LEFT(E2041,3))="123","Fall-2012",IF((LEFT(E2041,3))="131","Spring-2013",IF((LEFT(E2041,3))="132","Summer-2013",IF((LEFT(E2041,3))="133","Fall-2013",IF((LEFT(E2041,3))="141","Spring-2014",IF((LEFT(E2041,3))="142","Summer-2014",IF((LEFT(E2041,3))="143","Fall-2014",0)))))))))))))))))))))))))</f>
        <v/>
      </c>
      <c r="H2041" s="108" t="inlineStr">
        <is>
          <t>-</t>
        </is>
      </c>
      <c r="I2041" s="108" t="inlineStr">
        <is>
          <t>-</t>
        </is>
      </c>
      <c r="J2041" s="108" t="inlineStr">
        <is>
          <t>-</t>
        </is>
      </c>
      <c r="K2041" s="108" t="inlineStr">
        <is>
          <t>-</t>
        </is>
      </c>
      <c r="L2041" s="108" t="inlineStr">
        <is>
          <t>Vill-Tapir Lawce P.O-Tengra, P.S-Sreepur Gazipur</t>
        </is>
      </c>
      <c r="M2041" s="101" t="n">
        <v>1671110584</v>
      </c>
      <c r="N2041" s="33" t="inlineStr">
        <is>
          <t>md.foysaldiu142@gmail.com</t>
        </is>
      </c>
    </row>
    <row customHeight="1" ht="12.75" r="2042" s="161">
      <c r="A2042" s="84" t="n"/>
      <c r="B2042" s="85" t="n">
        <v>2046</v>
      </c>
      <c r="C2042" s="106" t="n"/>
      <c r="D2042" s="98" t="inlineStr">
        <is>
          <t xml:space="preserve">Masfia Rahman Mitu </t>
        </is>
      </c>
      <c r="E2042" s="98" t="inlineStr">
        <is>
          <t>121-11-2405</t>
        </is>
      </c>
      <c r="F2042" s="49">
        <f>IF((MID(E2042,5,2))="10","ENG",IF((MID(E2042,5,2))="11","BBA",IF((MID(E2042,5,2))="12","MBA(E)",IF((MID(E2042,5,2))="14","MBA",IF((MID(E2042,5,2))="15","CSE",IF((MID(E2042,5,2))="16","CIS",IF((MID(E2042,5,2))="17","MS-MIS",IF((MID(E2042,5,2))="18","B.COM",IF((MID(E2042,5,2))="19","ETE",IF((MID(E2042,5,2))="20","CS",IF((MID(E2042,5,2))="21","MA-ENG(P)",IF((MID(E2042,5,2))="22","MA-ENG(F)",IF((MID(E2042,5,2))="23","TE",IF((MID(E2042,5,2))="24","JMC",IF((MID(E2042,5,2))="25","MS-CSE",IF((MID(E2042,5,2))="26","LLB(H)",IF((MID(E2042,5,2))="27","BRE",IF((MID(E2042,5,2))="28","MSS-JMC",IF((MID(E2042,5,2))="29","PHARMACY",IF((MID(E2042,5,2))="30","ESDM",IF((MID(E2042,5,2))="31","MS-ETE",IF((MID(E2042,5,2))="32","MS-TE",IF((MID(E2042,5,2))="33","EEE",IF((MID(E2042,5,2))="34","NFE",IF((MID(E2042,5,2))="35","SWE",IF((MID(E2042,5,2))="36","LLB(P)",IF((MID(E2042,5,2))="37","LLM(Pre)",IF((MID(E2042,5,2))="38","LLM(F)",IF((MID(E2042,5,2))="39","ICT",IF((MID(E2042,5,2))="40","MTCA",IF((MID(E2042,5,2))="41","MS-PH",IF((MID(E2042,5,2))="42","ARCH",IF((MID(E2042,5,2))="43","THM",IF((MID(E2042,5,2))="44","MS-SWE",IF((MID(E2042,5,2))="45","ENTRE",IF((MID(E2042,5,2))="46","M-PHARM",IF((MID(E2042,5,2))="47","CIVIL-ENG",0)))))))))))))))))))))))))))))))))))))</f>
        <v/>
      </c>
      <c r="G2042" s="90">
        <f>IF((LEFT(E2042,3))="063","Fall-2006",IF((LEFT(E2042,3))="071","Spring-2007",IF((LEFT(E2042,3))="072","Summer-2007",IF((LEFT(E2042,3))="073","Fall-2007",IF((LEFT(E2042,3))="081","Spring-2008",IF((LEFT(E2042,3))="082","Summer-2008",IF((LEFT(E2042,3))="083","Fall-2008",IF((LEFT(E2042,3))="091","Spring-2009",IF((LEFT(E2042,3))="092","Summer-2009",IF((LEFT(E2042,3))="093","Fall-2009",IF((LEFT(E2042,3))="101","Spring-2010",IF((LEFT(E2042,3))="102","Summer-2010",IF((LEFT(E2042,3))="103","Fall-2010",IF((LEFT(E2042,3))="111","Spring-2011",IF((LEFT(E2042,3))="112","Summer-2011",IF((LEFT(E2042,3))="113","Fall-2011",IF((LEFT(E2042,3))="121","Spring-2012",IF((LEFT(E2042,3))="122","Summer-2012",IF((LEFT(E2042,3))="123","Fall-2012",IF((LEFT(E2042,3))="131","Spring-2013",IF((LEFT(E2042,3))="132","Summer-2013",IF((LEFT(E2042,3))="133","Fall-2013",IF((LEFT(E2042,3))="141","Spring-2014",IF((LEFT(E2042,3))="142","Summer-2014",IF((LEFT(E2042,3))="143","Fall-2014",0)))))))))))))))))))))))))</f>
        <v/>
      </c>
      <c r="H2042" s="108" t="inlineStr">
        <is>
          <t>Fall-2015</t>
        </is>
      </c>
      <c r="I2042" s="108" t="inlineStr">
        <is>
          <t>-</t>
        </is>
      </c>
      <c r="J2042" s="108" t="inlineStr">
        <is>
          <t>-</t>
        </is>
      </c>
      <c r="K2042" s="108" t="inlineStr">
        <is>
          <t>E/11, Polli Biddut, Chandara, Kaliakair, Gazipur</t>
        </is>
      </c>
      <c r="L2042" s="108" t="inlineStr">
        <is>
          <t>E/11, Polli Biddut, Chandara, Kaliakair, Gazipur</t>
        </is>
      </c>
      <c r="M2042" s="111" t="n">
        <v>1946190910</v>
      </c>
      <c r="N2042" s="108" t="inlineStr">
        <is>
          <t>mitu11-2405@diu.edu.bd</t>
        </is>
      </c>
    </row>
    <row customHeight="1" ht="12.75" r="2043" s="161">
      <c r="A2043" s="84" t="n"/>
      <c r="B2043" s="85" t="n">
        <v>2047</v>
      </c>
      <c r="C2043" s="106" t="n"/>
      <c r="D2043" s="98" t="inlineStr">
        <is>
          <t xml:space="preserve">Sabrina Noor  </t>
        </is>
      </c>
      <c r="E2043" s="98" t="inlineStr">
        <is>
          <t>113-34-197</t>
        </is>
      </c>
      <c r="F2043" s="49">
        <f>IF((MID(E2043,5,2))="10","ENG",IF((MID(E2043,5,2))="11","BBA",IF((MID(E2043,5,2))="12","MBA(E)",IF((MID(E2043,5,2))="14","MBA",IF((MID(E2043,5,2))="15","CSE",IF((MID(E2043,5,2))="16","CIS",IF((MID(E2043,5,2))="17","MS-MIS",IF((MID(E2043,5,2))="18","B.COM",IF((MID(E2043,5,2))="19","ETE",IF((MID(E2043,5,2))="20","CS",IF((MID(E2043,5,2))="21","MA-ENG(P)",IF((MID(E2043,5,2))="22","MA-ENG(F)",IF((MID(E2043,5,2))="23","TE",IF((MID(E2043,5,2))="24","JMC",IF((MID(E2043,5,2))="25","MS-CSE",IF((MID(E2043,5,2))="26","LLB(H)",IF((MID(E2043,5,2))="27","BRE",IF((MID(E2043,5,2))="28","MSS-JMC",IF((MID(E2043,5,2))="29","PHARMACY",IF((MID(E2043,5,2))="30","ESDM",IF((MID(E2043,5,2))="31","MS-ETE",IF((MID(E2043,5,2))="32","MS-TE",IF((MID(E2043,5,2))="33","EEE",IF((MID(E2043,5,2))="34","NFE",IF((MID(E2043,5,2))="35","SWE",IF((MID(E2043,5,2))="36","LLB(P)",IF((MID(E2043,5,2))="37","LLM(Pre)",IF((MID(E2043,5,2))="38","LLM(F)",IF((MID(E2043,5,2))="39","ICT",IF((MID(E2043,5,2))="40","MTCA",IF((MID(E2043,5,2))="41","MS-PH",IF((MID(E2043,5,2))="42","ARCH",IF((MID(E2043,5,2))="43","THM",IF((MID(E2043,5,2))="44","MS-SWE",IF((MID(E2043,5,2))="45","ENTRE",IF((MID(E2043,5,2))="46","M-PHARM",IF((MID(E2043,5,2))="47","CIVIL-ENG",0)))))))))))))))))))))))))))))))))))))</f>
        <v/>
      </c>
      <c r="G2043" s="90">
        <f>IF((LEFT(E2043,3))="063","Fall-2006",IF((LEFT(E2043,3))="071","Spring-2007",IF((LEFT(E2043,3))="072","Summer-2007",IF((LEFT(E2043,3))="073","Fall-2007",IF((LEFT(E2043,3))="081","Spring-2008",IF((LEFT(E2043,3))="082","Summer-2008",IF((LEFT(E2043,3))="083","Fall-2008",IF((LEFT(E2043,3))="091","Spring-2009",IF((LEFT(E2043,3))="092","Summer-2009",IF((LEFT(E2043,3))="093","Fall-2009",IF((LEFT(E2043,3))="101","Spring-2010",IF((LEFT(E2043,3))="102","Summer-2010",IF((LEFT(E2043,3))="103","Fall-2010",IF((LEFT(E2043,3))="111","Spring-2011",IF((LEFT(E2043,3))="112","Summer-2011",IF((LEFT(E2043,3))="113","Fall-2011",IF((LEFT(E2043,3))="121","Spring-2012",IF((LEFT(E2043,3))="122","Summer-2012",IF((LEFT(E2043,3))="123","Fall-2012",IF((LEFT(E2043,3))="131","Spring-2013",IF((LEFT(E2043,3))="132","Summer-2013",IF((LEFT(E2043,3))="133","Fall-2013",IF((LEFT(E2043,3))="141","Spring-2014",IF((LEFT(E2043,3))="142","Summer-2014",IF((LEFT(E2043,3))="143","Fall-2014",0)))))))))))))))))))))))))</f>
        <v/>
      </c>
      <c r="H2043" s="108" t="inlineStr">
        <is>
          <t>Fall-2015</t>
        </is>
      </c>
      <c r="I2043" s="108" t="inlineStr">
        <is>
          <t>-</t>
        </is>
      </c>
      <c r="J2043" s="108" t="inlineStr">
        <is>
          <t>-</t>
        </is>
      </c>
      <c r="K2043" s="108" t="inlineStr">
        <is>
          <t>Jattrabari(Kajla)</t>
        </is>
      </c>
      <c r="L2043" s="108" t="inlineStr">
        <is>
          <t>Manikgong, Post, (Bandutia), vill-Bandutia</t>
        </is>
      </c>
      <c r="M2043" s="111" t="n">
        <v>1791929957</v>
      </c>
      <c r="N2043" s="108" t="inlineStr">
        <is>
          <t>rethe.rahman@gmail.com</t>
        </is>
      </c>
    </row>
    <row customHeight="1" ht="12.75" r="2044" s="161">
      <c r="A2044" s="84" t="n"/>
      <c r="B2044" s="85" t="n">
        <v>2048</v>
      </c>
      <c r="C2044" s="106" t="n"/>
      <c r="D2044" s="98" t="inlineStr">
        <is>
          <t xml:space="preserve">Md. Nazrul Islam Khan </t>
        </is>
      </c>
      <c r="E2044" s="98" t="inlineStr">
        <is>
          <t>121-11-2397</t>
        </is>
      </c>
      <c r="F2044" s="49">
        <f>IF((MID(E2044,5,2))="10","ENG",IF((MID(E2044,5,2))="11","BBA",IF((MID(E2044,5,2))="12","MBA(E)",IF((MID(E2044,5,2))="14","MBA",IF((MID(E2044,5,2))="15","CSE",IF((MID(E2044,5,2))="16","CIS",IF((MID(E2044,5,2))="17","MS-MIS",IF((MID(E2044,5,2))="18","B.COM",IF((MID(E2044,5,2))="19","ETE",IF((MID(E2044,5,2))="20","CS",IF((MID(E2044,5,2))="21","MA-ENG(P)",IF((MID(E2044,5,2))="22","MA-ENG(F)",IF((MID(E2044,5,2))="23","TE",IF((MID(E2044,5,2))="24","JMC",IF((MID(E2044,5,2))="25","MS-CSE",IF((MID(E2044,5,2))="26","LLB(H)",IF((MID(E2044,5,2))="27","BRE",IF((MID(E2044,5,2))="28","MSS-JMC",IF((MID(E2044,5,2))="29","PHARMACY",IF((MID(E2044,5,2))="30","ESDM",IF((MID(E2044,5,2))="31","MS-ETE",IF((MID(E2044,5,2))="32","MS-TE",IF((MID(E2044,5,2))="33","EEE",IF((MID(E2044,5,2))="34","NFE",IF((MID(E2044,5,2))="35","SWE",IF((MID(E2044,5,2))="36","LLB(P)",IF((MID(E2044,5,2))="37","LLM(Pre)",IF((MID(E2044,5,2))="38","LLM(F)",IF((MID(E2044,5,2))="39","ICT",IF((MID(E2044,5,2))="40","MTCA",IF((MID(E2044,5,2))="41","MS-PH",IF((MID(E2044,5,2))="42","ARCH",IF((MID(E2044,5,2))="43","THM",IF((MID(E2044,5,2))="44","MS-SWE",IF((MID(E2044,5,2))="45","ENTRE",IF((MID(E2044,5,2))="46","M-PHARM",IF((MID(E2044,5,2))="47","CIVIL-ENG",0)))))))))))))))))))))))))))))))))))))</f>
        <v/>
      </c>
      <c r="G2044" s="90">
        <f>IF((LEFT(E2044,3))="063","Fall-2006",IF((LEFT(E2044,3))="071","Spring-2007",IF((LEFT(E2044,3))="072","Summer-2007",IF((LEFT(E2044,3))="073","Fall-2007",IF((LEFT(E2044,3))="081","Spring-2008",IF((LEFT(E2044,3))="082","Summer-2008",IF((LEFT(E2044,3))="083","Fall-2008",IF((LEFT(E2044,3))="091","Spring-2009",IF((LEFT(E2044,3))="092","Summer-2009",IF((LEFT(E2044,3))="093","Fall-2009",IF((LEFT(E2044,3))="101","Spring-2010",IF((LEFT(E2044,3))="102","Summer-2010",IF((LEFT(E2044,3))="103","Fall-2010",IF((LEFT(E2044,3))="111","Spring-2011",IF((LEFT(E2044,3))="112","Summer-2011",IF((LEFT(E2044,3))="113","Fall-2011",IF((LEFT(E2044,3))="121","Spring-2012",IF((LEFT(E2044,3))="122","Summer-2012",IF((LEFT(E2044,3))="123","Fall-2012",IF((LEFT(E2044,3))="131","Spring-2013",IF((LEFT(E2044,3))="132","Summer-2013",IF((LEFT(E2044,3))="133","Fall-2013",IF((LEFT(E2044,3))="141","Spring-2014",IF((LEFT(E2044,3))="142","Summer-2014",IF((LEFT(E2044,3))="143","Fall-2014",0)))))))))))))))))))))))))</f>
        <v/>
      </c>
      <c r="H2044" s="108" t="inlineStr">
        <is>
          <t>Fall-2015</t>
        </is>
      </c>
      <c r="I2044" s="108" t="inlineStr">
        <is>
          <t>-</t>
        </is>
      </c>
      <c r="J2044" s="108" t="inlineStr">
        <is>
          <t>-</t>
        </is>
      </c>
      <c r="K2044" s="108" t="inlineStr">
        <is>
          <t>Matuial South Para, Jettrabari</t>
        </is>
      </c>
      <c r="L2044" s="108" t="inlineStr">
        <is>
          <t>Matuial South Para, Jettrabari</t>
        </is>
      </c>
      <c r="M2044" s="111" t="n">
        <v>1937161747</v>
      </c>
      <c r="N2044" s="108" t="inlineStr">
        <is>
          <t>nazmul-2397@diu.edu,bd</t>
        </is>
      </c>
    </row>
    <row customHeight="1" ht="12.75" r="2045" s="161">
      <c r="A2045" s="84" t="n"/>
      <c r="B2045" s="85" t="n">
        <v>2049</v>
      </c>
      <c r="C2045" s="106" t="n"/>
      <c r="D2045" s="98" t="inlineStr">
        <is>
          <t xml:space="preserve">Junayed Hossain  </t>
        </is>
      </c>
      <c r="E2045" s="98" t="inlineStr">
        <is>
          <t>121-33-916</t>
        </is>
      </c>
      <c r="F2045" s="49">
        <f>IF((MID(E2045,5,2))="10","ENG",IF((MID(E2045,5,2))="11","BBA",IF((MID(E2045,5,2))="12","MBA(E)",IF((MID(E2045,5,2))="14","MBA",IF((MID(E2045,5,2))="15","CSE",IF((MID(E2045,5,2))="16","CIS",IF((MID(E2045,5,2))="17","MS-MIS",IF((MID(E2045,5,2))="18","B.COM",IF((MID(E2045,5,2))="19","ETE",IF((MID(E2045,5,2))="20","CS",IF((MID(E2045,5,2))="21","MA-ENG(P)",IF((MID(E2045,5,2))="22","MA-ENG(F)",IF((MID(E2045,5,2))="23","TE",IF((MID(E2045,5,2))="24","JMC",IF((MID(E2045,5,2))="25","MS-CSE",IF((MID(E2045,5,2))="26","LLB(H)",IF((MID(E2045,5,2))="27","BRE",IF((MID(E2045,5,2))="28","MSS-JMC",IF((MID(E2045,5,2))="29","PHARMACY",IF((MID(E2045,5,2))="30","ESDM",IF((MID(E2045,5,2))="31","MS-ETE",IF((MID(E2045,5,2))="32","MS-TE",IF((MID(E2045,5,2))="33","EEE",IF((MID(E2045,5,2))="34","NFE",IF((MID(E2045,5,2))="35","SWE",IF((MID(E2045,5,2))="36","LLB(P)",IF((MID(E2045,5,2))="37","LLM(Pre)",IF((MID(E2045,5,2))="38","LLM(F)",IF((MID(E2045,5,2))="39","ICT",IF((MID(E2045,5,2))="40","MTCA",IF((MID(E2045,5,2))="41","MS-PH",IF((MID(E2045,5,2))="42","ARCH",IF((MID(E2045,5,2))="43","THM",IF((MID(E2045,5,2))="44","MS-SWE",IF((MID(E2045,5,2))="45","ENTRE",IF((MID(E2045,5,2))="46","M-PHARM",IF((MID(E2045,5,2))="47","CIVIL-ENG",0)))))))))))))))))))))))))))))))))))))</f>
        <v/>
      </c>
      <c r="G2045" s="90">
        <f>IF((LEFT(E2045,3))="063","Fall-2006",IF((LEFT(E2045,3))="071","Spring-2007",IF((LEFT(E2045,3))="072","Summer-2007",IF((LEFT(E2045,3))="073","Fall-2007",IF((LEFT(E2045,3))="081","Spring-2008",IF((LEFT(E2045,3))="082","Summer-2008",IF((LEFT(E2045,3))="083","Fall-2008",IF((LEFT(E2045,3))="091","Spring-2009",IF((LEFT(E2045,3))="092","Summer-2009",IF((LEFT(E2045,3))="093","Fall-2009",IF((LEFT(E2045,3))="101","Spring-2010",IF((LEFT(E2045,3))="102","Summer-2010",IF((LEFT(E2045,3))="103","Fall-2010",IF((LEFT(E2045,3))="111","Spring-2011",IF((LEFT(E2045,3))="112","Summer-2011",IF((LEFT(E2045,3))="113","Fall-2011",IF((LEFT(E2045,3))="121","Spring-2012",IF((LEFT(E2045,3))="122","Summer-2012",IF((LEFT(E2045,3))="123","Fall-2012",IF((LEFT(E2045,3))="131","Spring-2013",IF((LEFT(E2045,3))="132","Summer-2013",IF((LEFT(E2045,3))="133","Fall-2013",IF((LEFT(E2045,3))="141","Spring-2014",IF((LEFT(E2045,3))="142","Summer-2014",IF((LEFT(E2045,3))="143","Fall-2014",0)))))))))))))))))))))))))</f>
        <v/>
      </c>
      <c r="H2045" s="108" t="inlineStr">
        <is>
          <t>Fall-2015</t>
        </is>
      </c>
      <c r="I2045" s="108" t="inlineStr">
        <is>
          <t xml:space="preserve">Selcome Group, </t>
        </is>
      </c>
      <c r="J2045" s="108" t="inlineStr">
        <is>
          <t>Post- Engineer Navana Tower, Floor-21/B, Gulsan-01, Dhaka</t>
        </is>
      </c>
      <c r="K2045" s="108" t="inlineStr">
        <is>
          <t>Oggna Apartment, H#01, R#03, B#B, Sec-02, Mirpur Dhaka-1216</t>
        </is>
      </c>
      <c r="L2045" s="108" t="inlineStr">
        <is>
          <t>Barjchatal, Bangla Bazar, Begumgonj, Noakhali</t>
        </is>
      </c>
      <c r="M2045" s="111" t="n">
        <v>1815678342</v>
      </c>
      <c r="N2045" s="108" t="inlineStr">
        <is>
          <t>junayed89@yahoo.com</t>
        </is>
      </c>
    </row>
    <row customHeight="1" ht="12.75" r="2046" s="161">
      <c r="A2046" s="84" t="n"/>
      <c r="B2046" s="85" t="n">
        <v>2050</v>
      </c>
      <c r="C2046" s="106" t="n"/>
      <c r="D2046" s="98" t="inlineStr">
        <is>
          <t>Mantono Ghosh</t>
        </is>
      </c>
      <c r="E2046" s="98" t="inlineStr">
        <is>
          <t>071-11-1518</t>
        </is>
      </c>
      <c r="F2046" s="49">
        <f>IF((MID(E2046,5,2))="10","ENG",IF((MID(E2046,5,2))="11","BBA",IF((MID(E2046,5,2))="12","MBA(E)",IF((MID(E2046,5,2))="14","MBA",IF((MID(E2046,5,2))="15","CSE",IF((MID(E2046,5,2))="16","CIS",IF((MID(E2046,5,2))="17","MS-MIS",IF((MID(E2046,5,2))="18","B.COM",IF((MID(E2046,5,2))="19","ETE",IF((MID(E2046,5,2))="20","CS",IF((MID(E2046,5,2))="21","MA-ENG(P)",IF((MID(E2046,5,2))="22","MA-ENG(F)",IF((MID(E2046,5,2))="23","TE",IF((MID(E2046,5,2))="24","JMC",IF((MID(E2046,5,2))="25","MS-CSE",IF((MID(E2046,5,2))="26","LLB(H)",IF((MID(E2046,5,2))="27","BRE",IF((MID(E2046,5,2))="28","MSS-JMC",IF((MID(E2046,5,2))="29","PHARMACY",IF((MID(E2046,5,2))="30","ESDM",IF((MID(E2046,5,2))="31","MS-ETE",IF((MID(E2046,5,2))="32","MS-TE",IF((MID(E2046,5,2))="33","EEE",IF((MID(E2046,5,2))="34","NFE",IF((MID(E2046,5,2))="35","SWE",IF((MID(E2046,5,2))="36","LLB(P)",IF((MID(E2046,5,2))="37","LLM(Pre)",IF((MID(E2046,5,2))="38","LLM(F)",IF((MID(E2046,5,2))="39","ICT",IF((MID(E2046,5,2))="40","MTCA",IF((MID(E2046,5,2))="41","MS-PH",IF((MID(E2046,5,2))="42","ARCH",IF((MID(E2046,5,2))="43","THM",IF((MID(E2046,5,2))="44","MS-SWE",IF((MID(E2046,5,2))="45","ENTRE",IF((MID(E2046,5,2))="46","M-PHARM",IF((MID(E2046,5,2))="47","CIVIL-ENG",0)))))))))))))))))))))))))))))))))))))</f>
        <v/>
      </c>
      <c r="G2046" s="90">
        <f>IF((LEFT(E2046,3))="063","Fall-2006",IF((LEFT(E2046,3))="071","Spring-2007",IF((LEFT(E2046,3))="072","Summer-2007",IF((LEFT(E2046,3))="073","Fall-2007",IF((LEFT(E2046,3))="081","Spring-2008",IF((LEFT(E2046,3))="082","Summer-2008",IF((LEFT(E2046,3))="083","Fall-2008",IF((LEFT(E2046,3))="091","Spring-2009",IF((LEFT(E2046,3))="092","Summer-2009",IF((LEFT(E2046,3))="093","Fall-2009",IF((LEFT(E2046,3))="101","Spring-2010",IF((LEFT(E2046,3))="102","Summer-2010",IF((LEFT(E2046,3))="103","Fall-2010",IF((LEFT(E2046,3))="111","Spring-2011",IF((LEFT(E2046,3))="112","Summer-2011",IF((LEFT(E2046,3))="113","Fall-2011",IF((LEFT(E2046,3))="121","Spring-2012",IF((LEFT(E2046,3))="122","Summer-2012",IF((LEFT(E2046,3))="123","Fall-2012",IF((LEFT(E2046,3))="131","Spring-2013",IF((LEFT(E2046,3))="132","Summer-2013",IF((LEFT(E2046,3))="133","Fall-2013",IF((LEFT(E2046,3))="141","Spring-2014",IF((LEFT(E2046,3))="142","Summer-2014",IF((LEFT(E2046,3))="143","Fall-2014",0)))))))))))))))))))))))))</f>
        <v/>
      </c>
      <c r="H2046" s="108" t="inlineStr">
        <is>
          <t>Fall-2014</t>
        </is>
      </c>
      <c r="I2046" s="108" t="inlineStr">
        <is>
          <t>-</t>
        </is>
      </c>
      <c r="J2046" s="108" t="inlineStr">
        <is>
          <t>-</t>
        </is>
      </c>
      <c r="K2046" s="108" t="inlineStr">
        <is>
          <t>55/B, sm. Maleh Road, Navyuse</t>
        </is>
      </c>
      <c r="L2046" s="108" t="inlineStr">
        <is>
          <t>55/B, sm. Maleh Road, Navyuse</t>
        </is>
      </c>
      <c r="M2046" s="101" t="n">
        <v>1199822893</v>
      </c>
      <c r="N2046" s="33" t="inlineStr">
        <is>
          <t>shabya.shuchi@yahoo.com</t>
        </is>
      </c>
    </row>
    <row customHeight="1" ht="12.75" r="2047" s="161">
      <c r="A2047" s="84" t="n"/>
      <c r="B2047" s="85" t="n">
        <v>2051</v>
      </c>
      <c r="C2047" s="106" t="n"/>
      <c r="D2047" s="98" t="inlineStr">
        <is>
          <t xml:space="preserve">Tayaba Akter </t>
        </is>
      </c>
      <c r="E2047" s="98" t="inlineStr">
        <is>
          <t>121-11-2434</t>
        </is>
      </c>
      <c r="F2047" s="49">
        <f>IF((MID(E2047,5,2))="10","ENG",IF((MID(E2047,5,2))="11","BBA",IF((MID(E2047,5,2))="12","MBA(E)",IF((MID(E2047,5,2))="14","MBA",IF((MID(E2047,5,2))="15","CSE",IF((MID(E2047,5,2))="16","CIS",IF((MID(E2047,5,2))="17","MS-MIS",IF((MID(E2047,5,2))="18","B.COM",IF((MID(E2047,5,2))="19","ETE",IF((MID(E2047,5,2))="20","CS",IF((MID(E2047,5,2))="21","MA-ENG(P)",IF((MID(E2047,5,2))="22","MA-ENG(F)",IF((MID(E2047,5,2))="23","TE",IF((MID(E2047,5,2))="24","JMC",IF((MID(E2047,5,2))="25","MS-CSE",IF((MID(E2047,5,2))="26","LLB(H)",IF((MID(E2047,5,2))="27","BRE",IF((MID(E2047,5,2))="28","MSS-JMC",IF((MID(E2047,5,2))="29","PHARMACY",IF((MID(E2047,5,2))="30","ESDM",IF((MID(E2047,5,2))="31","MS-ETE",IF((MID(E2047,5,2))="32","MS-TE",IF((MID(E2047,5,2))="33","EEE",IF((MID(E2047,5,2))="34","NFE",IF((MID(E2047,5,2))="35","SWE",IF((MID(E2047,5,2))="36","LLB(P)",IF((MID(E2047,5,2))="37","LLM(Pre)",IF((MID(E2047,5,2))="38","LLM(F)",IF((MID(E2047,5,2))="39","ICT",IF((MID(E2047,5,2))="40","MTCA",IF((MID(E2047,5,2))="41","MS-PH",IF((MID(E2047,5,2))="42","ARCH",IF((MID(E2047,5,2))="43","THM",IF((MID(E2047,5,2))="44","MS-SWE",IF((MID(E2047,5,2))="45","ENTRE",IF((MID(E2047,5,2))="46","M-PHARM",IF((MID(E2047,5,2))="47","CIVIL-ENG",0)))))))))))))))))))))))))))))))))))))</f>
        <v/>
      </c>
      <c r="G2047" s="90">
        <f>IF((LEFT(E2047,3))="063","Fall-2006",IF((LEFT(E2047,3))="071","Spring-2007",IF((LEFT(E2047,3))="072","Summer-2007",IF((LEFT(E2047,3))="073","Fall-2007",IF((LEFT(E2047,3))="081","Spring-2008",IF((LEFT(E2047,3))="082","Summer-2008",IF((LEFT(E2047,3))="083","Fall-2008",IF((LEFT(E2047,3))="091","Spring-2009",IF((LEFT(E2047,3))="092","Summer-2009",IF((LEFT(E2047,3))="093","Fall-2009",IF((LEFT(E2047,3))="101","Spring-2010",IF((LEFT(E2047,3))="102","Summer-2010",IF((LEFT(E2047,3))="103","Fall-2010",IF((LEFT(E2047,3))="111","Spring-2011",IF((LEFT(E2047,3))="112","Summer-2011",IF((LEFT(E2047,3))="113","Fall-2011",IF((LEFT(E2047,3))="121","Spring-2012",IF((LEFT(E2047,3))="122","Summer-2012",IF((LEFT(E2047,3))="123","Fall-2012",IF((LEFT(E2047,3))="131","Spring-2013",IF((LEFT(E2047,3))="132","Summer-2013",IF((LEFT(E2047,3))="133","Fall-2013",IF((LEFT(E2047,3))="141","Spring-2014",IF((LEFT(E2047,3))="142","Summer-2014",IF((LEFT(E2047,3))="143","Fall-2014",0)))))))))))))))))))))))))</f>
        <v/>
      </c>
      <c r="H2047" s="108" t="inlineStr">
        <is>
          <t>Fall-2015</t>
        </is>
      </c>
      <c r="I2047" s="108" t="inlineStr">
        <is>
          <t>-</t>
        </is>
      </c>
      <c r="J2047" s="108" t="inlineStr">
        <is>
          <t>-</t>
        </is>
      </c>
      <c r="K2047" s="108" t="inlineStr">
        <is>
          <t>Jaman Manson, Khan Sharak, Sagordi, Barisal</t>
        </is>
      </c>
      <c r="L2047" s="108" t="inlineStr">
        <is>
          <t>Vill-Dopdopia, Thana-Nalcity Zilla-Jalkati</t>
        </is>
      </c>
      <c r="M2047" s="111" t="n">
        <v>1733774479</v>
      </c>
      <c r="N2047" s="108" t="inlineStr">
        <is>
          <t>tayaba11-2434@diu.edu.bd</t>
        </is>
      </c>
    </row>
    <row customHeight="1" ht="12.75" r="2048" s="161">
      <c r="A2048" s="84" t="n"/>
      <c r="B2048" s="85" t="n">
        <v>2052</v>
      </c>
      <c r="C2048" s="106" t="n"/>
      <c r="D2048" s="98" t="inlineStr">
        <is>
          <t xml:space="preserve">Alvin Martin Biswas  </t>
        </is>
      </c>
      <c r="E2048" s="98" t="inlineStr">
        <is>
          <t>093-11-1242</t>
        </is>
      </c>
      <c r="F2048" s="49">
        <f>IF((MID(E2048,5,2))="10","ENG",IF((MID(E2048,5,2))="11","BBA",IF((MID(E2048,5,2))="12","MBA(E)",IF((MID(E2048,5,2))="14","MBA",IF((MID(E2048,5,2))="15","CSE",IF((MID(E2048,5,2))="16","CIS",IF((MID(E2048,5,2))="17","MS-MIS",IF((MID(E2048,5,2))="18","B.COM",IF((MID(E2048,5,2))="19","ETE",IF((MID(E2048,5,2))="20","CS",IF((MID(E2048,5,2))="21","MA-ENG(P)",IF((MID(E2048,5,2))="22","MA-ENG(F)",IF((MID(E2048,5,2))="23","TE",IF((MID(E2048,5,2))="24","JMC",IF((MID(E2048,5,2))="25","MS-CSE",IF((MID(E2048,5,2))="26","LLB(H)",IF((MID(E2048,5,2))="27","BRE",IF((MID(E2048,5,2))="28","MSS-JMC",IF((MID(E2048,5,2))="29","PHARMACY",IF((MID(E2048,5,2))="30","ESDM",IF((MID(E2048,5,2))="31","MS-ETE",IF((MID(E2048,5,2))="32","MS-TE",IF((MID(E2048,5,2))="33","EEE",IF((MID(E2048,5,2))="34","NFE",IF((MID(E2048,5,2))="35","SWE",IF((MID(E2048,5,2))="36","LLB(P)",IF((MID(E2048,5,2))="37","LLM(Pre)",IF((MID(E2048,5,2))="38","LLM(F)",IF((MID(E2048,5,2))="39","ICT",IF((MID(E2048,5,2))="40","MTCA",IF((MID(E2048,5,2))="41","MS-PH",IF((MID(E2048,5,2))="42","ARCH",IF((MID(E2048,5,2))="43","THM",IF((MID(E2048,5,2))="44","MS-SWE",IF((MID(E2048,5,2))="45","ENTRE",IF((MID(E2048,5,2))="46","M-PHARM",IF((MID(E2048,5,2))="47","CIVIL-ENG",0)))))))))))))))))))))))))))))))))))))</f>
        <v/>
      </c>
      <c r="G2048" s="90">
        <f>IF((LEFT(E2048,3))="063","Fall-2006",IF((LEFT(E2048,3))="071","Spring-2007",IF((LEFT(E2048,3))="072","Summer-2007",IF((LEFT(E2048,3))="073","Fall-2007",IF((LEFT(E2048,3))="081","Spring-2008",IF((LEFT(E2048,3))="082","Summer-2008",IF((LEFT(E2048,3))="083","Fall-2008",IF((LEFT(E2048,3))="091","Spring-2009",IF((LEFT(E2048,3))="092","Summer-2009",IF((LEFT(E2048,3))="093","Fall-2009",IF((LEFT(E2048,3))="101","Spring-2010",IF((LEFT(E2048,3))="102","Summer-2010",IF((LEFT(E2048,3))="103","Fall-2010",IF((LEFT(E2048,3))="111","Spring-2011",IF((LEFT(E2048,3))="112","Summer-2011",IF((LEFT(E2048,3))="113","Fall-2011",IF((LEFT(E2048,3))="121","Spring-2012",IF((LEFT(E2048,3))="122","Summer-2012",IF((LEFT(E2048,3))="123","Fall-2012",IF((LEFT(E2048,3))="131","Spring-2013",IF((LEFT(E2048,3))="132","Summer-2013",IF((LEFT(E2048,3))="133","Fall-2013",IF((LEFT(E2048,3))="141","Spring-2014",IF((LEFT(E2048,3))="142","Summer-2014",IF((LEFT(E2048,3))="143","Fall-2014",0)))))))))))))))))))))))))</f>
        <v/>
      </c>
      <c r="H2048" s="77" t="inlineStr">
        <is>
          <t xml:space="preserve">Alvin Martin Biswas  </t>
        </is>
      </c>
      <c r="I2048" s="108" t="inlineStr">
        <is>
          <t>-</t>
        </is>
      </c>
      <c r="J2048" s="108" t="inlineStr">
        <is>
          <t>-</t>
        </is>
      </c>
      <c r="K2048" s="108" t="inlineStr">
        <is>
          <t>Road-12, house-388 Rupnagar Tinshed Colory Mirpur-5, Dhaka-1216</t>
        </is>
      </c>
      <c r="L2048" s="108" t="inlineStr">
        <is>
          <t>Road-12, house-388 Rupnagar Tinshed Colory Mirpur-5, Dhaka-1216</t>
        </is>
      </c>
      <c r="M2048" s="111" t="n">
        <v>1749399070</v>
      </c>
      <c r="N2048" s="108" t="inlineStr">
        <is>
          <t>alvinmartinbiswas@gmail.com</t>
        </is>
      </c>
    </row>
    <row customHeight="1" ht="12.75" r="2049" s="161">
      <c r="A2049" s="84" t="n"/>
      <c r="B2049" s="85" t="n">
        <v>2053</v>
      </c>
      <c r="C2049" s="106" t="n"/>
      <c r="D2049" s="98" t="inlineStr">
        <is>
          <t>Khaleda Sultana  Bristy</t>
        </is>
      </c>
      <c r="E2049" s="98" t="inlineStr">
        <is>
          <t>121-11-347</t>
        </is>
      </c>
      <c r="F2049" s="49">
        <f>IF((MID(E2049,5,2))="10","ENG",IF((MID(E2049,5,2))="11","BBA",IF((MID(E2049,5,2))="12","MBA(E)",IF((MID(E2049,5,2))="14","MBA",IF((MID(E2049,5,2))="15","CSE",IF((MID(E2049,5,2))="16","CIS",IF((MID(E2049,5,2))="17","MS-MIS",IF((MID(E2049,5,2))="18","B.COM",IF((MID(E2049,5,2))="19","ETE",IF((MID(E2049,5,2))="20","CS",IF((MID(E2049,5,2))="21","MA-ENG(P)",IF((MID(E2049,5,2))="22","MA-ENG(F)",IF((MID(E2049,5,2))="23","TE",IF((MID(E2049,5,2))="24","JMC",IF((MID(E2049,5,2))="25","MS-CSE",IF((MID(E2049,5,2))="26","LLB(H)",IF((MID(E2049,5,2))="27","BRE",IF((MID(E2049,5,2))="28","MSS-JMC",IF((MID(E2049,5,2))="29","PHARMACY",IF((MID(E2049,5,2))="30","ESDM",IF((MID(E2049,5,2))="31","MS-ETE",IF((MID(E2049,5,2))="32","MS-TE",IF((MID(E2049,5,2))="33","EEE",IF((MID(E2049,5,2))="34","NFE",IF((MID(E2049,5,2))="35","SWE",IF((MID(E2049,5,2))="36","LLB(P)",IF((MID(E2049,5,2))="37","LLM(Pre)",IF((MID(E2049,5,2))="38","LLM(F)",IF((MID(E2049,5,2))="39","ICT",IF((MID(E2049,5,2))="40","MTCA",IF((MID(E2049,5,2))="41","MS-PH",IF((MID(E2049,5,2))="42","ARCH",IF((MID(E2049,5,2))="43","THM",IF((MID(E2049,5,2))="44","MS-SWE",IF((MID(E2049,5,2))="45","ENTRE",IF((MID(E2049,5,2))="46","M-PHARM",IF((MID(E2049,5,2))="47","CIVIL-ENG",0)))))))))))))))))))))))))))))))))))))</f>
        <v/>
      </c>
      <c r="G2049" s="90">
        <f>IF((LEFT(E2049,3))="063","Fall-2006",IF((LEFT(E2049,3))="071","Spring-2007",IF((LEFT(E2049,3))="072","Summer-2007",IF((LEFT(E2049,3))="073","Fall-2007",IF((LEFT(E2049,3))="081","Spring-2008",IF((LEFT(E2049,3))="082","Summer-2008",IF((LEFT(E2049,3))="083","Fall-2008",IF((LEFT(E2049,3))="091","Spring-2009",IF((LEFT(E2049,3))="092","Summer-2009",IF((LEFT(E2049,3))="093","Fall-2009",IF((LEFT(E2049,3))="101","Spring-2010",IF((LEFT(E2049,3))="102","Summer-2010",IF((LEFT(E2049,3))="103","Fall-2010",IF((LEFT(E2049,3))="111","Spring-2011",IF((LEFT(E2049,3))="112","Summer-2011",IF((LEFT(E2049,3))="113","Fall-2011",IF((LEFT(E2049,3))="121","Spring-2012",IF((LEFT(E2049,3))="122","Summer-2012",IF((LEFT(E2049,3))="123","Fall-2012",IF((LEFT(E2049,3))="131","Spring-2013",IF((LEFT(E2049,3))="132","Summer-2013",IF((LEFT(E2049,3))="133","Fall-2013",IF((LEFT(E2049,3))="141","Spring-2014",IF((LEFT(E2049,3))="142","Summer-2014",IF((LEFT(E2049,3))="143","Fall-2014",0)))))))))))))))))))))))))</f>
        <v/>
      </c>
      <c r="H2049" s="108" t="inlineStr">
        <is>
          <t>-</t>
        </is>
      </c>
      <c r="I2049" s="108" t="inlineStr">
        <is>
          <t>-</t>
        </is>
      </c>
      <c r="J2049" s="108" t="inlineStr">
        <is>
          <t>-</t>
        </is>
      </c>
      <c r="K2049" s="108" t="inlineStr">
        <is>
          <t>-</t>
        </is>
      </c>
      <c r="L2049" s="108" t="inlineStr">
        <is>
          <t>House-16, Road-04, Block-D, Dolipara, Uttara Dhaka</t>
        </is>
      </c>
      <c r="M2049" s="111" t="n">
        <v>1682334954</v>
      </c>
      <c r="N2049" s="108" t="inlineStr">
        <is>
          <t>bristy11-347@diu.edu.bd</t>
        </is>
      </c>
    </row>
    <row customHeight="1" ht="12.75" r="2050" s="161">
      <c r="A2050" s="84" t="n"/>
      <c r="B2050" s="85" t="n">
        <v>2054</v>
      </c>
      <c r="C2050" s="106" t="n"/>
      <c r="D2050" s="98" t="inlineStr">
        <is>
          <t>Nur Mohammad Khan</t>
        </is>
      </c>
      <c r="E2050" s="98" t="inlineStr">
        <is>
          <t>132-14-1062</t>
        </is>
      </c>
      <c r="F2050" s="49">
        <f>IF((MID(E2050,5,2))="10","ENG",IF((MID(E2050,5,2))="11","BBA",IF((MID(E2050,5,2))="12","MBA(E)",IF((MID(E2050,5,2))="14","MBA",IF((MID(E2050,5,2))="15","CSE",IF((MID(E2050,5,2))="16","CIS",IF((MID(E2050,5,2))="17","MS-MIS",IF((MID(E2050,5,2))="18","B.COM",IF((MID(E2050,5,2))="19","ETE",IF((MID(E2050,5,2))="20","CS",IF((MID(E2050,5,2))="21","MA-ENG(P)",IF((MID(E2050,5,2))="22","MA-ENG(F)",IF((MID(E2050,5,2))="23","TE",IF((MID(E2050,5,2))="24","JMC",IF((MID(E2050,5,2))="25","MS-CSE",IF((MID(E2050,5,2))="26","LLB(H)",IF((MID(E2050,5,2))="27","BRE",IF((MID(E2050,5,2))="28","MSS-JMC",IF((MID(E2050,5,2))="29","PHARMACY",IF((MID(E2050,5,2))="30","ESDM",IF((MID(E2050,5,2))="31","MS-ETE",IF((MID(E2050,5,2))="32","MS-TE",IF((MID(E2050,5,2))="33","EEE",IF((MID(E2050,5,2))="34","NFE",IF((MID(E2050,5,2))="35","SWE",IF((MID(E2050,5,2))="36","LLB(P)",IF((MID(E2050,5,2))="37","LLM(Pre)",IF((MID(E2050,5,2))="38","LLM(F)",IF((MID(E2050,5,2))="39","ICT",IF((MID(E2050,5,2))="40","MTCA",IF((MID(E2050,5,2))="41","MS-PH",IF((MID(E2050,5,2))="42","ARCH",IF((MID(E2050,5,2))="43","THM",IF((MID(E2050,5,2))="44","MS-SWE",IF((MID(E2050,5,2))="45","ENTRE",IF((MID(E2050,5,2))="46","M-PHARM",IF((MID(E2050,5,2))="47","CIVIL-ENG",0)))))))))))))))))))))))))))))))))))))</f>
        <v/>
      </c>
      <c r="G2050" s="90">
        <f>IF((LEFT(E2050,3))="063","Fall-2006",IF((LEFT(E2050,3))="071","Spring-2007",IF((LEFT(E2050,3))="072","Summer-2007",IF((LEFT(E2050,3))="073","Fall-2007",IF((LEFT(E2050,3))="081","Spring-2008",IF((LEFT(E2050,3))="082","Summer-2008",IF((LEFT(E2050,3))="083","Fall-2008",IF((LEFT(E2050,3))="091","Spring-2009",IF((LEFT(E2050,3))="092","Summer-2009",IF((LEFT(E2050,3))="093","Fall-2009",IF((LEFT(E2050,3))="101","Spring-2010",IF((LEFT(E2050,3))="102","Summer-2010",IF((LEFT(E2050,3))="103","Fall-2010",IF((LEFT(E2050,3))="111","Spring-2011",IF((LEFT(E2050,3))="112","Summer-2011",IF((LEFT(E2050,3))="113","Fall-2011",IF((LEFT(E2050,3))="121","Spring-2012",IF((LEFT(E2050,3))="122","Summer-2012",IF((LEFT(E2050,3))="123","Fall-2012",IF((LEFT(E2050,3))="131","Spring-2013",IF((LEFT(E2050,3))="132","Summer-2013",IF((LEFT(E2050,3))="133","Fall-2013",IF((LEFT(E2050,3))="141","Spring-2014",IF((LEFT(E2050,3))="142","Summer-2014",IF((LEFT(E2050,3))="143","Fall-2014",0)))))))))))))))))))))))))</f>
        <v/>
      </c>
      <c r="H2050" s="108" t="inlineStr">
        <is>
          <t>Spring-2014</t>
        </is>
      </c>
      <c r="I2050" s="108" t="inlineStr">
        <is>
          <t>Eastern Bank Ltd</t>
        </is>
      </c>
      <c r="J2050" s="108" t="inlineStr">
        <is>
          <t>Collection Executive,</t>
        </is>
      </c>
      <c r="K2050" s="108" t="inlineStr">
        <is>
          <t>Us-38, Au-2, Bl-A, Sec-11, Mirpur, Dhaka1216</t>
        </is>
      </c>
      <c r="L2050" s="108" t="inlineStr">
        <is>
          <t>H.S-139/C, Caandpur Municipality, Chandpur</t>
        </is>
      </c>
      <c r="M2050" s="101" t="n">
        <v>1676790864</v>
      </c>
      <c r="N2050" s="90" t="inlineStr">
        <is>
          <t>nur1062@diu.edu.bd</t>
        </is>
      </c>
    </row>
    <row customHeight="1" ht="12.75" r="2051" s="161">
      <c r="A2051" s="84" t="n"/>
      <c r="B2051" s="85" t="n">
        <v>2055</v>
      </c>
      <c r="C2051" s="106" t="n"/>
      <c r="D2051" s="98" t="inlineStr">
        <is>
          <t xml:space="preserve">Md. Moinul Hossain </t>
        </is>
      </c>
      <c r="E2051" s="98" t="inlineStr">
        <is>
          <t>141-12-577</t>
        </is>
      </c>
      <c r="F2051" s="49">
        <f>IF((MID(E2051,5,2))="10","ENG",IF((MID(E2051,5,2))="11","BBA",IF((MID(E2051,5,2))="12","MBA(E)",IF((MID(E2051,5,2))="14","MBA",IF((MID(E2051,5,2))="15","CSE",IF((MID(E2051,5,2))="16","CIS",IF((MID(E2051,5,2))="17","MS-MIS",IF((MID(E2051,5,2))="18","B.COM",IF((MID(E2051,5,2))="19","ETE",IF((MID(E2051,5,2))="20","CS",IF((MID(E2051,5,2))="21","MA-ENG(P)",IF((MID(E2051,5,2))="22","MA-ENG(F)",IF((MID(E2051,5,2))="23","TE",IF((MID(E2051,5,2))="24","JMC",IF((MID(E2051,5,2))="25","MS-CSE",IF((MID(E2051,5,2))="26","LLB(H)",IF((MID(E2051,5,2))="27","BRE",IF((MID(E2051,5,2))="28","MSS-JMC",IF((MID(E2051,5,2))="29","PHARMACY",IF((MID(E2051,5,2))="30","ESDM",IF((MID(E2051,5,2))="31","MS-ETE",IF((MID(E2051,5,2))="32","MS-TE",IF((MID(E2051,5,2))="33","EEE",IF((MID(E2051,5,2))="34","NFE",IF((MID(E2051,5,2))="35","SWE",IF((MID(E2051,5,2))="36","LLB(P)",IF((MID(E2051,5,2))="37","LLM(Pre)",IF((MID(E2051,5,2))="38","LLM(F)",IF((MID(E2051,5,2))="39","ICT",IF((MID(E2051,5,2))="40","MTCA",IF((MID(E2051,5,2))="41","MS-PH",IF((MID(E2051,5,2))="42","ARCH",IF((MID(E2051,5,2))="43","THM",IF((MID(E2051,5,2))="44","MS-SWE",IF((MID(E2051,5,2))="45","ENTRE",IF((MID(E2051,5,2))="46","M-PHARM",IF((MID(E2051,5,2))="47","CIVIL-ENG",0)))))))))))))))))))))))))))))))))))))</f>
        <v/>
      </c>
      <c r="G2051" s="90">
        <f>IF((LEFT(E2051,3))="063","Fall-2006",IF((LEFT(E2051,3))="071","Spring-2007",IF((LEFT(E2051,3))="072","Summer-2007",IF((LEFT(E2051,3))="073","Fall-2007",IF((LEFT(E2051,3))="081","Spring-2008",IF((LEFT(E2051,3))="082","Summer-2008",IF((LEFT(E2051,3))="083","Fall-2008",IF((LEFT(E2051,3))="091","Spring-2009",IF((LEFT(E2051,3))="092","Summer-2009",IF((LEFT(E2051,3))="093","Fall-2009",IF((LEFT(E2051,3))="101","Spring-2010",IF((LEFT(E2051,3))="102","Summer-2010",IF((LEFT(E2051,3))="103","Fall-2010",IF((LEFT(E2051,3))="111","Spring-2011",IF((LEFT(E2051,3))="112","Summer-2011",IF((LEFT(E2051,3))="113","Fall-2011",IF((LEFT(E2051,3))="121","Spring-2012",IF((LEFT(E2051,3))="122","Summer-2012",IF((LEFT(E2051,3))="123","Fall-2012",IF((LEFT(E2051,3))="131","Spring-2013",IF((LEFT(E2051,3))="132","Summer-2013",IF((LEFT(E2051,3))="133","Fall-2013",IF((LEFT(E2051,3))="141","Spring-2014",IF((LEFT(E2051,3))="142","Summer-2014",IF((LEFT(E2051,3))="143","Fall-2014",0)))))))))))))))))))))))))</f>
        <v/>
      </c>
      <c r="H2051" s="108" t="inlineStr">
        <is>
          <t>Spring-2015</t>
        </is>
      </c>
      <c r="I2051" s="108" t="inlineStr">
        <is>
          <t>Lanka Bangla Finance Ltd, Mirpur Branch</t>
        </is>
      </c>
      <c r="J2051" s="108" t="inlineStr">
        <is>
          <t>Senior Executive</t>
        </is>
      </c>
      <c r="K2051" s="108" t="inlineStr">
        <is>
          <t>House#53, Road#12, DIT, Project Merul Badda, Dhaka-1212</t>
        </is>
      </c>
      <c r="L2051" s="108" t="inlineStr">
        <is>
          <t>Vill-Chandani, Po-Noder Chad Ghat, PO# Boalmari, Dis-Faridpur</t>
        </is>
      </c>
      <c r="M2051" s="111" t="n">
        <v>1987964323</v>
      </c>
      <c r="N2051" s="108" t="inlineStr">
        <is>
          <t>moin577@diu.edu.bd</t>
        </is>
      </c>
    </row>
    <row customHeight="1" ht="12.75" r="2052" s="161">
      <c r="A2052" s="84" t="n"/>
      <c r="B2052" s="85" t="n">
        <v>2056</v>
      </c>
      <c r="C2052" s="106" t="n"/>
      <c r="D2052" s="98" t="inlineStr">
        <is>
          <t xml:space="preserve">Md. Hasinur Rahman  </t>
        </is>
      </c>
      <c r="E2052" s="98" t="inlineStr">
        <is>
          <t>131-34-259</t>
        </is>
      </c>
      <c r="F2052" s="49">
        <f>IF((MID(E2052,5,2))="10","ENG",IF((MID(E2052,5,2))="11","BBA",IF((MID(E2052,5,2))="12","MBA(E)",IF((MID(E2052,5,2))="14","MBA",IF((MID(E2052,5,2))="15","CSE",IF((MID(E2052,5,2))="16","CIS",IF((MID(E2052,5,2))="17","MS-MIS",IF((MID(E2052,5,2))="18","B.COM",IF((MID(E2052,5,2))="19","ETE",IF((MID(E2052,5,2))="20","CS",IF((MID(E2052,5,2))="21","MA-ENG(P)",IF((MID(E2052,5,2))="22","MA-ENG(F)",IF((MID(E2052,5,2))="23","TE",IF((MID(E2052,5,2))="24","JMC",IF((MID(E2052,5,2))="25","MS-CSE",IF((MID(E2052,5,2))="26","LLB(H)",IF((MID(E2052,5,2))="27","BRE",IF((MID(E2052,5,2))="28","MSS-JMC",IF((MID(E2052,5,2))="29","PHARMACY",IF((MID(E2052,5,2))="30","ESDM",IF((MID(E2052,5,2))="31","MS-ETE",IF((MID(E2052,5,2))="32","MS-TE",IF((MID(E2052,5,2))="33","EEE",IF((MID(E2052,5,2))="34","NFE",IF((MID(E2052,5,2))="35","SWE",IF((MID(E2052,5,2))="36","LLB(P)",IF((MID(E2052,5,2))="37","LLM(Pre)",IF((MID(E2052,5,2))="38","LLM(F)",IF((MID(E2052,5,2))="39","ICT",IF((MID(E2052,5,2))="40","MTCA",IF((MID(E2052,5,2))="41","MS-PH",IF((MID(E2052,5,2))="42","ARCH",IF((MID(E2052,5,2))="43","THM",IF((MID(E2052,5,2))="44","MS-SWE",IF((MID(E2052,5,2))="45","ENTRE",IF((MID(E2052,5,2))="46","M-PHARM",IF((MID(E2052,5,2))="47","CIVIL-ENG",0)))))))))))))))))))))))))))))))))))))</f>
        <v/>
      </c>
      <c r="G2052" s="90">
        <f>IF((LEFT(E2052,3))="063","Fall-2006",IF((LEFT(E2052,3))="071","Spring-2007",IF((LEFT(E2052,3))="072","Summer-2007",IF((LEFT(E2052,3))="073","Fall-2007",IF((LEFT(E2052,3))="081","Spring-2008",IF((LEFT(E2052,3))="082","Summer-2008",IF((LEFT(E2052,3))="083","Fall-2008",IF((LEFT(E2052,3))="091","Spring-2009",IF((LEFT(E2052,3))="092","Summer-2009",IF((LEFT(E2052,3))="093","Fall-2009",IF((LEFT(E2052,3))="101","Spring-2010",IF((LEFT(E2052,3))="102","Summer-2010",IF((LEFT(E2052,3))="103","Fall-2010",IF((LEFT(E2052,3))="111","Spring-2011",IF((LEFT(E2052,3))="112","Summer-2011",IF((LEFT(E2052,3))="113","Fall-2011",IF((LEFT(E2052,3))="121","Spring-2012",IF((LEFT(E2052,3))="122","Summer-2012",IF((LEFT(E2052,3))="123","Fall-2012",IF((LEFT(E2052,3))="131","Spring-2013",IF((LEFT(E2052,3))="132","Summer-2013",IF((LEFT(E2052,3))="133","Fall-2013",IF((LEFT(E2052,3))="141","Spring-2014",IF((LEFT(E2052,3))="142","Summer-2014",IF((LEFT(E2052,3))="143","Fall-2014",0)))))))))))))))))))))))))</f>
        <v/>
      </c>
      <c r="H2052" s="108" t="inlineStr">
        <is>
          <t>Fall-2015</t>
        </is>
      </c>
      <c r="I2052" s="108" t="inlineStr">
        <is>
          <t>Olympic Industry Ltd</t>
        </is>
      </c>
      <c r="J2052" s="108" t="inlineStr">
        <is>
          <t>Lab Analysis</t>
        </is>
      </c>
      <c r="K2052" s="108" t="inlineStr">
        <is>
          <t>16/14 Azam Road, Mohammadpur, Dhaka-1207</t>
        </is>
      </c>
      <c r="L2052" s="108" t="inlineStr">
        <is>
          <t>16/14 Azam Road, Mohammadpur, Dhaka-1207</t>
        </is>
      </c>
      <c r="M2052" s="111" t="n">
        <v>1927528451</v>
      </c>
      <c r="N2052" s="108" t="inlineStr">
        <is>
          <t>hasinur259@diu.edu.bd</t>
        </is>
      </c>
    </row>
    <row customHeight="1" ht="12.75" r="2053" s="161">
      <c r="A2053" s="84" t="n"/>
      <c r="B2053" s="85" t="n">
        <v>2057</v>
      </c>
      <c r="C2053" s="106" t="n"/>
      <c r="D2053" s="98" t="inlineStr">
        <is>
          <t xml:space="preserve">Dweep Bhattacharja  </t>
        </is>
      </c>
      <c r="E2053" s="98" t="inlineStr">
        <is>
          <t>113-34-192</t>
        </is>
      </c>
      <c r="F2053" s="49">
        <f>IF((MID(E2053,5,2))="10","ENG",IF((MID(E2053,5,2))="11","BBA",IF((MID(E2053,5,2))="12","MBA(E)",IF((MID(E2053,5,2))="14","MBA",IF((MID(E2053,5,2))="15","CSE",IF((MID(E2053,5,2))="16","CIS",IF((MID(E2053,5,2))="17","MS-MIS",IF((MID(E2053,5,2))="18","B.COM",IF((MID(E2053,5,2))="19","ETE",IF((MID(E2053,5,2))="20","CS",IF((MID(E2053,5,2))="21","MA-ENG(P)",IF((MID(E2053,5,2))="22","MA-ENG(F)",IF((MID(E2053,5,2))="23","TE",IF((MID(E2053,5,2))="24","JMC",IF((MID(E2053,5,2))="25","MS-CSE",IF((MID(E2053,5,2))="26","LLB(H)",IF((MID(E2053,5,2))="27","BRE",IF((MID(E2053,5,2))="28","MSS-JMC",IF((MID(E2053,5,2))="29","PHARMACY",IF((MID(E2053,5,2))="30","ESDM",IF((MID(E2053,5,2))="31","MS-ETE",IF((MID(E2053,5,2))="32","MS-TE",IF((MID(E2053,5,2))="33","EEE",IF((MID(E2053,5,2))="34","NFE",IF((MID(E2053,5,2))="35","SWE",IF((MID(E2053,5,2))="36","LLB(P)",IF((MID(E2053,5,2))="37","LLM(Pre)",IF((MID(E2053,5,2))="38","LLM(F)",IF((MID(E2053,5,2))="39","ICT",IF((MID(E2053,5,2))="40","MTCA",IF((MID(E2053,5,2))="41","MS-PH",IF((MID(E2053,5,2))="42","ARCH",IF((MID(E2053,5,2))="43","THM",IF((MID(E2053,5,2))="44","MS-SWE",IF((MID(E2053,5,2))="45","ENTRE",IF((MID(E2053,5,2))="46","M-PHARM",IF((MID(E2053,5,2))="47","CIVIL-ENG",0)))))))))))))))))))))))))))))))))))))</f>
        <v/>
      </c>
      <c r="G2053" s="90">
        <f>IF((LEFT(E2053,3))="063","Fall-2006",IF((LEFT(E2053,3))="071","Spring-2007",IF((LEFT(E2053,3))="072","Summer-2007",IF((LEFT(E2053,3))="073","Fall-2007",IF((LEFT(E2053,3))="081","Spring-2008",IF((LEFT(E2053,3))="082","Summer-2008",IF((LEFT(E2053,3))="083","Fall-2008",IF((LEFT(E2053,3))="091","Spring-2009",IF((LEFT(E2053,3))="092","Summer-2009",IF((LEFT(E2053,3))="093","Fall-2009",IF((LEFT(E2053,3))="101","Spring-2010",IF((LEFT(E2053,3))="102","Summer-2010",IF((LEFT(E2053,3))="103","Fall-2010",IF((LEFT(E2053,3))="111","Spring-2011",IF((LEFT(E2053,3))="112","Summer-2011",IF((LEFT(E2053,3))="113","Fall-2011",IF((LEFT(E2053,3))="121","Spring-2012",IF((LEFT(E2053,3))="122","Summer-2012",IF((LEFT(E2053,3))="123","Fall-2012",IF((LEFT(E2053,3))="131","Spring-2013",IF((LEFT(E2053,3))="132","Summer-2013",IF((LEFT(E2053,3))="133","Fall-2013",IF((LEFT(E2053,3))="141","Spring-2014",IF((LEFT(E2053,3))="142","Summer-2014",IF((LEFT(E2053,3))="143","Fall-2014",0)))))))))))))))))))))))))</f>
        <v/>
      </c>
      <c r="H2053" s="108" t="inlineStr">
        <is>
          <t>Fall-2015</t>
        </is>
      </c>
      <c r="I2053" s="108" t="inlineStr">
        <is>
          <t>-</t>
        </is>
      </c>
      <c r="J2053" s="108" t="inlineStr">
        <is>
          <t>-</t>
        </is>
      </c>
      <c r="K2053" s="108" t="inlineStr">
        <is>
          <t>53/1 Road No-11, Rouson vila Kallanpur, Dhaka</t>
        </is>
      </c>
      <c r="L2053" s="108" t="inlineStr">
        <is>
          <t>Vill+Post -Khaliajury, Upozila-Khaliajury, Dis-Netrokona</t>
        </is>
      </c>
      <c r="M2053" s="111" t="n">
        <v>1710880700</v>
      </c>
      <c r="N2053" s="108" t="inlineStr">
        <is>
          <t>dweep34-192@diu.edu.bd</t>
        </is>
      </c>
    </row>
    <row customHeight="1" ht="12.75" r="2054" s="161">
      <c r="A2054" s="84" t="n"/>
      <c r="B2054" s="85" t="n">
        <v>2058</v>
      </c>
      <c r="C2054" s="106" t="n"/>
      <c r="D2054" s="98" t="inlineStr">
        <is>
          <t>Md. Saddam Hossain</t>
        </is>
      </c>
      <c r="E2054" s="98" t="inlineStr">
        <is>
          <t>111-23-2439</t>
        </is>
      </c>
      <c r="F2054" s="49">
        <f>IF((MID(E2054,5,2))="10","ENG",IF((MID(E2054,5,2))="11","BBA",IF((MID(E2054,5,2))="12","MBA(E)",IF((MID(E2054,5,2))="14","MBA",IF((MID(E2054,5,2))="15","CSE",IF((MID(E2054,5,2))="16","CIS",IF((MID(E2054,5,2))="17","MS-MIS",IF((MID(E2054,5,2))="18","B.COM",IF((MID(E2054,5,2))="19","ETE",IF((MID(E2054,5,2))="20","CS",IF((MID(E2054,5,2))="21","MA-ENG(P)",IF((MID(E2054,5,2))="22","MA-ENG(F)",IF((MID(E2054,5,2))="23","TE",IF((MID(E2054,5,2))="24","JMC",IF((MID(E2054,5,2))="25","MS-CSE",IF((MID(E2054,5,2))="26","LLB(H)",IF((MID(E2054,5,2))="27","BRE",IF((MID(E2054,5,2))="28","MSS-JMC",IF((MID(E2054,5,2))="29","PHARMACY",IF((MID(E2054,5,2))="30","ESDM",IF((MID(E2054,5,2))="31","MS-ETE",IF((MID(E2054,5,2))="32","MS-TE",IF((MID(E2054,5,2))="33","EEE",IF((MID(E2054,5,2))="34","NFE",IF((MID(E2054,5,2))="35","SWE",IF((MID(E2054,5,2))="36","LLB(P)",IF((MID(E2054,5,2))="37","LLM(Pre)",IF((MID(E2054,5,2))="38","LLM(F)",IF((MID(E2054,5,2))="39","ICT",IF((MID(E2054,5,2))="40","MTCA",IF((MID(E2054,5,2))="41","MS-PH",IF((MID(E2054,5,2))="42","ARCH",IF((MID(E2054,5,2))="43","THM",IF((MID(E2054,5,2))="44","MS-SWE",IF((MID(E2054,5,2))="45","ENTRE",IF((MID(E2054,5,2))="46","M-PHARM",IF((MID(E2054,5,2))="47","CIVIL-ENG",0)))))))))))))))))))))))))))))))))))))</f>
        <v/>
      </c>
      <c r="G2054" s="90">
        <f>IF((LEFT(E2054,3))="063","Fall-2006",IF((LEFT(E2054,3))="071","Spring-2007",IF((LEFT(E2054,3))="072","Summer-2007",IF((LEFT(E2054,3))="073","Fall-2007",IF((LEFT(E2054,3))="081","Spring-2008",IF((LEFT(E2054,3))="082","Summer-2008",IF((LEFT(E2054,3))="083","Fall-2008",IF((LEFT(E2054,3))="091","Spring-2009",IF((LEFT(E2054,3))="092","Summer-2009",IF((LEFT(E2054,3))="093","Fall-2009",IF((LEFT(E2054,3))="101","Spring-2010",IF((LEFT(E2054,3))="102","Summer-2010",IF((LEFT(E2054,3))="103","Fall-2010",IF((LEFT(E2054,3))="111","Spring-2011",IF((LEFT(E2054,3))="112","Summer-2011",IF((LEFT(E2054,3))="113","Fall-2011",IF((LEFT(E2054,3))="121","Spring-2012",IF((LEFT(E2054,3))="122","Summer-2012",IF((LEFT(E2054,3))="123","Fall-2012",IF((LEFT(E2054,3))="131","Spring-2013",IF((LEFT(E2054,3))="132","Summer-2013",IF((LEFT(E2054,3))="133","Fall-2013",IF((LEFT(E2054,3))="141","Spring-2014",IF((LEFT(E2054,3))="142","Summer-2014",IF((LEFT(E2054,3))="143","Fall-2014",0)))))))))))))))))))))))))</f>
        <v/>
      </c>
      <c r="H2054" s="108" t="inlineStr">
        <is>
          <t>Spring-2015</t>
        </is>
      </c>
      <c r="I2054" s="108" t="inlineStr">
        <is>
          <t>Standard Group</t>
        </is>
      </c>
      <c r="J2054" s="108" t="inlineStr">
        <is>
          <t>Asst. Buyer Coordination</t>
        </is>
      </c>
      <c r="K2054" s="108" t="inlineStr">
        <is>
          <t>Senpara Parbata, Mirpur-10Dhaka</t>
        </is>
      </c>
      <c r="L2054" s="108" t="inlineStr">
        <is>
          <t>Diarboiddanath, Sirajgonj</t>
        </is>
      </c>
      <c r="M2054" s="111" t="n">
        <v>1747209432</v>
      </c>
      <c r="N2054" s="108" t="inlineStr">
        <is>
          <t>saddamhossaindiu098@gmail.com</t>
        </is>
      </c>
    </row>
    <row customHeight="1" ht="12.75" r="2055" s="161">
      <c r="A2055" s="84" t="n"/>
      <c r="B2055" s="85" t="n">
        <v>2059</v>
      </c>
      <c r="C2055" s="106" t="n"/>
      <c r="D2055" s="98" t="inlineStr">
        <is>
          <t xml:space="preserve">Madhabi Lata Roy  </t>
        </is>
      </c>
      <c r="E2055" s="98" t="inlineStr">
        <is>
          <t>113-34-190</t>
        </is>
      </c>
      <c r="F2055" s="49">
        <f>IF((MID(E2055,5,2))="10","ENG",IF((MID(E2055,5,2))="11","BBA",IF((MID(E2055,5,2))="12","MBA(E)",IF((MID(E2055,5,2))="14","MBA",IF((MID(E2055,5,2))="15","CSE",IF((MID(E2055,5,2))="16","CIS",IF((MID(E2055,5,2))="17","MS-MIS",IF((MID(E2055,5,2))="18","B.COM",IF((MID(E2055,5,2))="19","ETE",IF((MID(E2055,5,2))="20","CS",IF((MID(E2055,5,2))="21","MA-ENG(P)",IF((MID(E2055,5,2))="22","MA-ENG(F)",IF((MID(E2055,5,2))="23","TE",IF((MID(E2055,5,2))="24","JMC",IF((MID(E2055,5,2))="25","MS-CSE",IF((MID(E2055,5,2))="26","LLB(H)",IF((MID(E2055,5,2))="27","BRE",IF((MID(E2055,5,2))="28","MSS-JMC",IF((MID(E2055,5,2))="29","PHARMACY",IF((MID(E2055,5,2))="30","ESDM",IF((MID(E2055,5,2))="31","MS-ETE",IF((MID(E2055,5,2))="32","MS-TE",IF((MID(E2055,5,2))="33","EEE",IF((MID(E2055,5,2))="34","NFE",IF((MID(E2055,5,2))="35","SWE",IF((MID(E2055,5,2))="36","LLB(P)",IF((MID(E2055,5,2))="37","LLM(Pre)",IF((MID(E2055,5,2))="38","LLM(F)",IF((MID(E2055,5,2))="39","ICT",IF((MID(E2055,5,2))="40","MTCA",IF((MID(E2055,5,2))="41","MS-PH",IF((MID(E2055,5,2))="42","ARCH",IF((MID(E2055,5,2))="43","THM",IF((MID(E2055,5,2))="44","MS-SWE",IF((MID(E2055,5,2))="45","ENTRE",IF((MID(E2055,5,2))="46","M-PHARM",IF((MID(E2055,5,2))="47","CIVIL-ENG",0)))))))))))))))))))))))))))))))))))))</f>
        <v/>
      </c>
      <c r="G2055" s="90">
        <f>IF((LEFT(E2055,3))="063","Fall-2006",IF((LEFT(E2055,3))="071","Spring-2007",IF((LEFT(E2055,3))="072","Summer-2007",IF((LEFT(E2055,3))="073","Fall-2007",IF((LEFT(E2055,3))="081","Spring-2008",IF((LEFT(E2055,3))="082","Summer-2008",IF((LEFT(E2055,3))="083","Fall-2008",IF((LEFT(E2055,3))="091","Spring-2009",IF((LEFT(E2055,3))="092","Summer-2009",IF((LEFT(E2055,3))="093","Fall-2009",IF((LEFT(E2055,3))="101","Spring-2010",IF((LEFT(E2055,3))="102","Summer-2010",IF((LEFT(E2055,3))="103","Fall-2010",IF((LEFT(E2055,3))="111","Spring-2011",IF((LEFT(E2055,3))="112","Summer-2011",IF((LEFT(E2055,3))="113","Fall-2011",IF((LEFT(E2055,3))="121","Spring-2012",IF((LEFT(E2055,3))="122","Summer-2012",IF((LEFT(E2055,3))="123","Fall-2012",IF((LEFT(E2055,3))="131","Spring-2013",IF((LEFT(E2055,3))="132","Summer-2013",IF((LEFT(E2055,3))="133","Fall-2013",IF((LEFT(E2055,3))="141","Spring-2014",IF((LEFT(E2055,3))="142","Summer-2014",IF((LEFT(E2055,3))="143","Fall-2014",0)))))))))))))))))))))))))</f>
        <v/>
      </c>
      <c r="H2055" s="108" t="inlineStr">
        <is>
          <t>Fall-2015</t>
        </is>
      </c>
      <c r="I2055" s="108" t="inlineStr">
        <is>
          <t>-</t>
        </is>
      </c>
      <c r="J2055" s="108" t="inlineStr">
        <is>
          <t>-</t>
        </is>
      </c>
      <c r="K2055" s="108" t="inlineStr">
        <is>
          <t>17/2 tallabag, Shukrabad, Dhaka</t>
        </is>
      </c>
      <c r="L2055" s="108" t="inlineStr">
        <is>
          <t>Vill-Rampura, Post-Parbotipur, Thana-Parbotipur, Dis-Dinajpur</t>
        </is>
      </c>
      <c r="M2055" s="111" t="n">
        <v>1760527874</v>
      </c>
      <c r="N2055" s="108" t="inlineStr">
        <is>
          <t>madhabilatar@yahoo.com</t>
        </is>
      </c>
    </row>
    <row customHeight="1" ht="12.75" r="2056" s="161">
      <c r="A2056" s="84" t="n"/>
      <c r="B2056" s="85" t="n">
        <v>2060</v>
      </c>
      <c r="C2056" s="106" t="n"/>
      <c r="D2056" s="98" t="inlineStr">
        <is>
          <t xml:space="preserve">Shukla Rani Das  </t>
        </is>
      </c>
      <c r="E2056" s="98" t="inlineStr">
        <is>
          <t>113-34-189</t>
        </is>
      </c>
      <c r="F2056" s="49">
        <f>IF((MID(E2056,5,2))="10","ENG",IF((MID(E2056,5,2))="11","BBA",IF((MID(E2056,5,2))="12","MBA(E)",IF((MID(E2056,5,2))="14","MBA",IF((MID(E2056,5,2))="15","CSE",IF((MID(E2056,5,2))="16","CIS",IF((MID(E2056,5,2))="17","MS-MIS",IF((MID(E2056,5,2))="18","B.COM",IF((MID(E2056,5,2))="19","ETE",IF((MID(E2056,5,2))="20","CS",IF((MID(E2056,5,2))="21","MA-ENG(P)",IF((MID(E2056,5,2))="22","MA-ENG(F)",IF((MID(E2056,5,2))="23","TE",IF((MID(E2056,5,2))="24","JMC",IF((MID(E2056,5,2))="25","MS-CSE",IF((MID(E2056,5,2))="26","LLB(H)",IF((MID(E2056,5,2))="27","BRE",IF((MID(E2056,5,2))="28","MSS-JMC",IF((MID(E2056,5,2))="29","PHARMACY",IF((MID(E2056,5,2))="30","ESDM",IF((MID(E2056,5,2))="31","MS-ETE",IF((MID(E2056,5,2))="32","MS-TE",IF((MID(E2056,5,2))="33","EEE",IF((MID(E2056,5,2))="34","NFE",IF((MID(E2056,5,2))="35","SWE",IF((MID(E2056,5,2))="36","LLB(P)",IF((MID(E2056,5,2))="37","LLM(Pre)",IF((MID(E2056,5,2))="38","LLM(F)",IF((MID(E2056,5,2))="39","ICT",IF((MID(E2056,5,2))="40","MTCA",IF((MID(E2056,5,2))="41","MS-PH",IF((MID(E2056,5,2))="42","ARCH",IF((MID(E2056,5,2))="43","THM",IF((MID(E2056,5,2))="44","MS-SWE",IF((MID(E2056,5,2))="45","ENTRE",IF((MID(E2056,5,2))="46","M-PHARM",IF((MID(E2056,5,2))="47","CIVIL-ENG",0)))))))))))))))))))))))))))))))))))))</f>
        <v/>
      </c>
      <c r="G2056" s="90">
        <f>IF((LEFT(E2056,3))="063","Fall-2006",IF((LEFT(E2056,3))="071","Spring-2007",IF((LEFT(E2056,3))="072","Summer-2007",IF((LEFT(E2056,3))="073","Fall-2007",IF((LEFT(E2056,3))="081","Spring-2008",IF((LEFT(E2056,3))="082","Summer-2008",IF((LEFT(E2056,3))="083","Fall-2008",IF((LEFT(E2056,3))="091","Spring-2009",IF((LEFT(E2056,3))="092","Summer-2009",IF((LEFT(E2056,3))="093","Fall-2009",IF((LEFT(E2056,3))="101","Spring-2010",IF((LEFT(E2056,3))="102","Summer-2010",IF((LEFT(E2056,3))="103","Fall-2010",IF((LEFT(E2056,3))="111","Spring-2011",IF((LEFT(E2056,3))="112","Summer-2011",IF((LEFT(E2056,3))="113","Fall-2011",IF((LEFT(E2056,3))="121","Spring-2012",IF((LEFT(E2056,3))="122","Summer-2012",IF((LEFT(E2056,3))="123","Fall-2012",IF((LEFT(E2056,3))="131","Spring-2013",IF((LEFT(E2056,3))="132","Summer-2013",IF((LEFT(E2056,3))="133","Fall-2013",IF((LEFT(E2056,3))="141","Spring-2014",IF((LEFT(E2056,3))="142","Summer-2014",IF((LEFT(E2056,3))="143","Fall-2014",0)))))))))))))))))))))))))</f>
        <v/>
      </c>
      <c r="H2056" s="108" t="inlineStr">
        <is>
          <t>Fall-2015</t>
        </is>
      </c>
      <c r="I2056" s="108" t="inlineStr">
        <is>
          <t>-</t>
        </is>
      </c>
      <c r="J2056" s="108" t="inlineStr">
        <is>
          <t>-</t>
        </is>
      </c>
      <c r="K2056" s="108" t="inlineStr">
        <is>
          <t>17/2, Tallabag, Sukrabad</t>
        </is>
      </c>
      <c r="L2056" s="108" t="inlineStr">
        <is>
          <t>Vill-Rampura, Post-Parbotipur, Thana-Parbotipur, Dis-Dinajpur</t>
        </is>
      </c>
      <c r="M2056" s="111" t="n">
        <v>1704559521</v>
      </c>
      <c r="N2056" s="108" t="inlineStr">
        <is>
          <t>shuklanfe@gmail.com</t>
        </is>
      </c>
    </row>
    <row customHeight="1" ht="12.75" r="2057" s="161">
      <c r="A2057" s="84" t="n"/>
      <c r="B2057" s="85" t="n">
        <v>2061</v>
      </c>
      <c r="C2057" s="106" t="n"/>
      <c r="D2057" s="98" t="inlineStr">
        <is>
          <t>Md. Abdur Rahim</t>
        </is>
      </c>
      <c r="E2057" s="98" t="inlineStr">
        <is>
          <t>122-23-3041</t>
        </is>
      </c>
      <c r="F2057" s="49">
        <f>IF((MID(E2057,5,2))="10","ENG",IF((MID(E2057,5,2))="11","BBA",IF((MID(E2057,5,2))="12","MBA(E)",IF((MID(E2057,5,2))="14","MBA",IF((MID(E2057,5,2))="15","CSE",IF((MID(E2057,5,2))="16","CIS",IF((MID(E2057,5,2))="17","MS-MIS",IF((MID(E2057,5,2))="18","B.COM",IF((MID(E2057,5,2))="19","ETE",IF((MID(E2057,5,2))="20","CS",IF((MID(E2057,5,2))="21","MA-ENG(P)",IF((MID(E2057,5,2))="22","MA-ENG(F)",IF((MID(E2057,5,2))="23","TE",IF((MID(E2057,5,2))="24","JMC",IF((MID(E2057,5,2))="25","MS-CSE",IF((MID(E2057,5,2))="26","LLB(H)",IF((MID(E2057,5,2))="27","BRE",IF((MID(E2057,5,2))="28","MSS-JMC",IF((MID(E2057,5,2))="29","PHARMACY",IF((MID(E2057,5,2))="30","ESDM",IF((MID(E2057,5,2))="31","MS-ETE",IF((MID(E2057,5,2))="32","MS-TE",IF((MID(E2057,5,2))="33","EEE",IF((MID(E2057,5,2))="34","NFE",IF((MID(E2057,5,2))="35","SWE",IF((MID(E2057,5,2))="36","LLB(P)",IF((MID(E2057,5,2))="37","LLM(Pre)",IF((MID(E2057,5,2))="38","LLM(F)",IF((MID(E2057,5,2))="39","ICT",IF((MID(E2057,5,2))="40","MTCA",IF((MID(E2057,5,2))="41","MS-PH",IF((MID(E2057,5,2))="42","ARCH",IF((MID(E2057,5,2))="43","THM",IF((MID(E2057,5,2))="44","MS-SWE",IF((MID(E2057,5,2))="45","ENTRE",IF((MID(E2057,5,2))="46","M-PHARM",IF((MID(E2057,5,2))="47","CIVIL-ENG",0)))))))))))))))))))))))))))))))))))))</f>
        <v/>
      </c>
      <c r="G2057" s="90">
        <f>IF((LEFT(E2057,3))="063","Fall-2006",IF((LEFT(E2057,3))="071","Spring-2007",IF((LEFT(E2057,3))="072","Summer-2007",IF((LEFT(E2057,3))="073","Fall-2007",IF((LEFT(E2057,3))="081","Spring-2008",IF((LEFT(E2057,3))="082","Summer-2008",IF((LEFT(E2057,3))="083","Fall-2008",IF((LEFT(E2057,3))="091","Spring-2009",IF((LEFT(E2057,3))="092","Summer-2009",IF((LEFT(E2057,3))="093","Fall-2009",IF((LEFT(E2057,3))="101","Spring-2010",IF((LEFT(E2057,3))="102","Summer-2010",IF((LEFT(E2057,3))="103","Fall-2010",IF((LEFT(E2057,3))="111","Spring-2011",IF((LEFT(E2057,3))="112","Summer-2011",IF((LEFT(E2057,3))="113","Fall-2011",IF((LEFT(E2057,3))="121","Spring-2012",IF((LEFT(E2057,3))="122","Summer-2012",IF((LEFT(E2057,3))="123","Fall-2012",IF((LEFT(E2057,3))="131","Spring-2013",IF((LEFT(E2057,3))="132","Summer-2013",IF((LEFT(E2057,3))="133","Fall-2013",IF((LEFT(E2057,3))="141","Spring-2014",IF((LEFT(E2057,3))="142","Summer-2014",IF((LEFT(E2057,3))="143","Fall-2014",0)))))))))))))))))))))))))</f>
        <v/>
      </c>
      <c r="H2057" s="108" t="inlineStr">
        <is>
          <t>Summer-2015</t>
        </is>
      </c>
      <c r="I2057" s="108" t="inlineStr">
        <is>
          <t>-</t>
        </is>
      </c>
      <c r="J2057" s="108" t="inlineStr">
        <is>
          <t xml:space="preserve">- </t>
        </is>
      </c>
      <c r="K2057" s="108" t="inlineStr">
        <is>
          <t>House-02, Block-A, Lane-06, Sector-06 Mirpur, Dhaka-1216</t>
        </is>
      </c>
      <c r="L2057" s="108" t="inlineStr">
        <is>
          <t>Vill-Shahanbanda, Post-Nigbolail Thana-Shariakandi, Dis-Bogra</t>
        </is>
      </c>
      <c r="M2057" s="101" t="n">
        <v>1724627507</v>
      </c>
      <c r="N2057" s="33" t="inlineStr">
        <is>
          <t>rahim.tex.m@gmail.com</t>
        </is>
      </c>
    </row>
    <row customHeight="1" ht="12.75" r="2058" s="161">
      <c r="A2058" s="84" t="n"/>
      <c r="B2058" s="85" t="n">
        <v>2062</v>
      </c>
      <c r="C2058" s="106" t="n"/>
      <c r="D2058" s="98" t="inlineStr">
        <is>
          <t>Mosharrafa Ahmad</t>
        </is>
      </c>
      <c r="E2058" s="98" t="inlineStr">
        <is>
          <t>111-19-1293</t>
        </is>
      </c>
      <c r="F2058" s="49">
        <f>IF((MID(E2058,5,2))="10","ENG",IF((MID(E2058,5,2))="11","BBA",IF((MID(E2058,5,2))="12","MBA(E)",IF((MID(E2058,5,2))="14","MBA",IF((MID(E2058,5,2))="15","CSE",IF((MID(E2058,5,2))="16","CIS",IF((MID(E2058,5,2))="17","MS-MIS",IF((MID(E2058,5,2))="18","B.COM",IF((MID(E2058,5,2))="19","ETE",IF((MID(E2058,5,2))="20","CS",IF((MID(E2058,5,2))="21","MA-ENG(P)",IF((MID(E2058,5,2))="22","MA-ENG(F)",IF((MID(E2058,5,2))="23","TE",IF((MID(E2058,5,2))="24","JMC",IF((MID(E2058,5,2))="25","MS-CSE",IF((MID(E2058,5,2))="26","LLB(H)",IF((MID(E2058,5,2))="27","BRE",IF((MID(E2058,5,2))="28","MSS-JMC",IF((MID(E2058,5,2))="29","PHARMACY",IF((MID(E2058,5,2))="30","ESDM",IF((MID(E2058,5,2))="31","MS-ETE",IF((MID(E2058,5,2))="32","MS-TE",IF((MID(E2058,5,2))="33","EEE",IF((MID(E2058,5,2))="34","NFE",IF((MID(E2058,5,2))="35","SWE",IF((MID(E2058,5,2))="36","LLB(P)",IF((MID(E2058,5,2))="37","LLM(Pre)",IF((MID(E2058,5,2))="38","LLM(F)",IF((MID(E2058,5,2))="39","ICT",IF((MID(E2058,5,2))="40","MTCA",IF((MID(E2058,5,2))="41","MS-PH",IF((MID(E2058,5,2))="42","ARCH",IF((MID(E2058,5,2))="43","THM",IF((MID(E2058,5,2))="44","MS-SWE",IF((MID(E2058,5,2))="45","ENTRE",IF((MID(E2058,5,2))="46","M-PHARM",IF((MID(E2058,5,2))="47","CIVIL-ENG",0)))))))))))))))))))))))))))))))))))))</f>
        <v/>
      </c>
      <c r="G2058" s="90">
        <f>IF((LEFT(E2058,3))="063","Fall-2006",IF((LEFT(E2058,3))="071","Spring-2007",IF((LEFT(E2058,3))="072","Summer-2007",IF((LEFT(E2058,3))="073","Fall-2007",IF((LEFT(E2058,3))="081","Spring-2008",IF((LEFT(E2058,3))="082","Summer-2008",IF((LEFT(E2058,3))="083","Fall-2008",IF((LEFT(E2058,3))="091","Spring-2009",IF((LEFT(E2058,3))="092","Summer-2009",IF((LEFT(E2058,3))="093","Fall-2009",IF((LEFT(E2058,3))="101","Spring-2010",IF((LEFT(E2058,3))="102","Summer-2010",IF((LEFT(E2058,3))="103","Fall-2010",IF((LEFT(E2058,3))="111","Spring-2011",IF((LEFT(E2058,3))="112","Summer-2011",IF((LEFT(E2058,3))="113","Fall-2011",IF((LEFT(E2058,3))="121","Spring-2012",IF((LEFT(E2058,3))="122","Summer-2012",IF((LEFT(E2058,3))="123","Fall-2012",IF((LEFT(E2058,3))="131","Spring-2013",IF((LEFT(E2058,3))="132","Summer-2013",IF((LEFT(E2058,3))="133","Fall-2013",IF((LEFT(E2058,3))="141","Spring-2014",IF((LEFT(E2058,3))="142","Summer-2014",IF((LEFT(E2058,3))="143","Fall-2014",0)))))))))))))))))))))))))</f>
        <v/>
      </c>
      <c r="H2058" s="108" t="inlineStr">
        <is>
          <t>Spring-2015</t>
        </is>
      </c>
      <c r="I2058" s="108" t="inlineStr">
        <is>
          <t>BDcom online ltd</t>
        </is>
      </c>
      <c r="J2058" s="108" t="inlineStr">
        <is>
          <t>Support Engineer(noc)</t>
        </is>
      </c>
      <c r="K2058" s="108" t="inlineStr">
        <is>
          <t>H-58, Khalegue R/A, Darussalam, Dhaka</t>
        </is>
      </c>
      <c r="L2058" s="108" t="inlineStr">
        <is>
          <t>Shaheed Jabbar, Street 1/1, old Babupara, saidpur, nilphamari</t>
        </is>
      </c>
      <c r="M2058" s="111" t="n">
        <v>1684904048</v>
      </c>
      <c r="N2058" s="118">
        <f>HYPERLINK("mailto:mdalireza@gmail.com","mahmed19-1293@diu.edu.bd")</f>
        <v/>
      </c>
    </row>
    <row customHeight="1" ht="12.75" r="2059" s="161">
      <c r="A2059" s="84" t="n"/>
      <c r="B2059" s="85" t="n">
        <v>2063</v>
      </c>
      <c r="C2059" s="106" t="n"/>
      <c r="D2059" s="98" t="inlineStr">
        <is>
          <t>Pankaj Chakrabarty</t>
        </is>
      </c>
      <c r="E2059" s="98" t="inlineStr">
        <is>
          <t>111-19-1275</t>
        </is>
      </c>
      <c r="F2059" s="49">
        <f>IF((MID(E2059,5,2))="10","ENG",IF((MID(E2059,5,2))="11","BBA",IF((MID(E2059,5,2))="12","MBA(E)",IF((MID(E2059,5,2))="14","MBA",IF((MID(E2059,5,2))="15","CSE",IF((MID(E2059,5,2))="16","CIS",IF((MID(E2059,5,2))="17","MS-MIS",IF((MID(E2059,5,2))="18","B.COM",IF((MID(E2059,5,2))="19","ETE",IF((MID(E2059,5,2))="20","CS",IF((MID(E2059,5,2))="21","MA-ENG(P)",IF((MID(E2059,5,2))="22","MA-ENG(F)",IF((MID(E2059,5,2))="23","TE",IF((MID(E2059,5,2))="24","JMC",IF((MID(E2059,5,2))="25","MS-CSE",IF((MID(E2059,5,2))="26","LLB(H)",IF((MID(E2059,5,2))="27","BRE",IF((MID(E2059,5,2))="28","MSS-JMC",IF((MID(E2059,5,2))="29","PHARMACY",IF((MID(E2059,5,2))="30","ESDM",IF((MID(E2059,5,2))="31","MS-ETE",IF((MID(E2059,5,2))="32","MS-TE",IF((MID(E2059,5,2))="33","EEE",IF((MID(E2059,5,2))="34","NFE",IF((MID(E2059,5,2))="35","SWE",IF((MID(E2059,5,2))="36","LLB(P)",IF((MID(E2059,5,2))="37","LLM(Pre)",IF((MID(E2059,5,2))="38","LLM(F)",IF((MID(E2059,5,2))="39","ICT",IF((MID(E2059,5,2))="40","MTCA",IF((MID(E2059,5,2))="41","MS-PH",IF((MID(E2059,5,2))="42","ARCH",IF((MID(E2059,5,2))="43","THM",IF((MID(E2059,5,2))="44","MS-SWE",IF((MID(E2059,5,2))="45","ENTRE",IF((MID(E2059,5,2))="46","M-PHARM",IF((MID(E2059,5,2))="47","CIVIL-ENG",0)))))))))))))))))))))))))))))))))))))</f>
        <v/>
      </c>
      <c r="G2059" s="90">
        <f>IF((LEFT(E2059,3))="063","Fall-2006",IF((LEFT(E2059,3))="071","Spring-2007",IF((LEFT(E2059,3))="072","Summer-2007",IF((LEFT(E2059,3))="073","Fall-2007",IF((LEFT(E2059,3))="081","Spring-2008",IF((LEFT(E2059,3))="082","Summer-2008",IF((LEFT(E2059,3))="083","Fall-2008",IF((LEFT(E2059,3))="091","Spring-2009",IF((LEFT(E2059,3))="092","Summer-2009",IF((LEFT(E2059,3))="093","Fall-2009",IF((LEFT(E2059,3))="101","Spring-2010",IF((LEFT(E2059,3))="102","Summer-2010",IF((LEFT(E2059,3))="103","Fall-2010",IF((LEFT(E2059,3))="111","Spring-2011",IF((LEFT(E2059,3))="112","Summer-2011",IF((LEFT(E2059,3))="113","Fall-2011",IF((LEFT(E2059,3))="121","Spring-2012",IF((LEFT(E2059,3))="122","Summer-2012",IF((LEFT(E2059,3))="123","Fall-2012",IF((LEFT(E2059,3))="131","Spring-2013",IF((LEFT(E2059,3))="132","Summer-2013",IF((LEFT(E2059,3))="133","Fall-2013",IF((LEFT(E2059,3))="141","Spring-2014",IF((LEFT(E2059,3))="142","Summer-2014",IF((LEFT(E2059,3))="143","Fall-2014",0)))))))))))))))))))))))))</f>
        <v/>
      </c>
      <c r="H2059" s="108" t="inlineStr">
        <is>
          <t>Spring-2015</t>
        </is>
      </c>
      <c r="I2059" s="108" t="inlineStr">
        <is>
          <t>Earth Communication ltd</t>
        </is>
      </c>
      <c r="J2059" s="108" t="inlineStr">
        <is>
          <t>Executive</t>
        </is>
      </c>
      <c r="K2059" s="108" t="inlineStr">
        <is>
          <t>Savar Dhakkhin Para A/29, Savar Dhaka</t>
        </is>
      </c>
      <c r="L2059" s="108" t="inlineStr">
        <is>
          <t>Savar Dhakkhin Para A/29, Savar Dhaka</t>
        </is>
      </c>
      <c r="M2059" s="101" t="n">
        <v>1674940243</v>
      </c>
      <c r="N2059" s="118">
        <f>HYPERLINK("mailto:sumon.0167066@gmail.com","pankaj19-1275@diu.edu.bd")</f>
        <v/>
      </c>
    </row>
    <row customHeight="1" ht="12.75" r="2060" s="161">
      <c r="A2060" s="84" t="n"/>
      <c r="B2060" s="85" t="n">
        <v>2064</v>
      </c>
      <c r="C2060" s="106" t="n"/>
      <c r="D2060" s="98" t="inlineStr">
        <is>
          <t>Md. Omar Faruk</t>
        </is>
      </c>
      <c r="E2060" s="98" t="inlineStr">
        <is>
          <t>122-23-3081</t>
        </is>
      </c>
      <c r="F2060" s="49">
        <f>IF((MID(E2060,5,2))="10","ENG",IF((MID(E2060,5,2))="11","BBA",IF((MID(E2060,5,2))="12","MBA(E)",IF((MID(E2060,5,2))="14","MBA",IF((MID(E2060,5,2))="15","CSE",IF((MID(E2060,5,2))="16","CIS",IF((MID(E2060,5,2))="17","MS-MIS",IF((MID(E2060,5,2))="18","B.COM",IF((MID(E2060,5,2))="19","ETE",IF((MID(E2060,5,2))="20","CS",IF((MID(E2060,5,2))="21","MA-ENG(P)",IF((MID(E2060,5,2))="22","MA-ENG(F)",IF((MID(E2060,5,2))="23","TE",IF((MID(E2060,5,2))="24","JMC",IF((MID(E2060,5,2))="25","MS-CSE",IF((MID(E2060,5,2))="26","LLB(H)",IF((MID(E2060,5,2))="27","BRE",IF((MID(E2060,5,2))="28","MSS-JMC",IF((MID(E2060,5,2))="29","PHARMACY",IF((MID(E2060,5,2))="30","ESDM",IF((MID(E2060,5,2))="31","MS-ETE",IF((MID(E2060,5,2))="32","MS-TE",IF((MID(E2060,5,2))="33","EEE",IF((MID(E2060,5,2))="34","NFE",IF((MID(E2060,5,2))="35","SWE",IF((MID(E2060,5,2))="36","LLB(P)",IF((MID(E2060,5,2))="37","LLM(Pre)",IF((MID(E2060,5,2))="38","LLM(F)",IF((MID(E2060,5,2))="39","ICT",IF((MID(E2060,5,2))="40","MTCA",IF((MID(E2060,5,2))="41","MS-PH",IF((MID(E2060,5,2))="42","ARCH",IF((MID(E2060,5,2))="43","THM",IF((MID(E2060,5,2))="44","MS-SWE",IF((MID(E2060,5,2))="45","ENTRE",IF((MID(E2060,5,2))="46","M-PHARM",IF((MID(E2060,5,2))="47","CIVIL-ENG",0)))))))))))))))))))))))))))))))))))))</f>
        <v/>
      </c>
      <c r="G2060" s="90">
        <f>IF((LEFT(E2060,3))="063","Fall-2006",IF((LEFT(E2060,3))="071","Spring-2007",IF((LEFT(E2060,3))="072","Summer-2007",IF((LEFT(E2060,3))="073","Fall-2007",IF((LEFT(E2060,3))="081","Spring-2008",IF((LEFT(E2060,3))="082","Summer-2008",IF((LEFT(E2060,3))="083","Fall-2008",IF((LEFT(E2060,3))="091","Spring-2009",IF((LEFT(E2060,3))="092","Summer-2009",IF((LEFT(E2060,3))="093","Fall-2009",IF((LEFT(E2060,3))="101","Spring-2010",IF((LEFT(E2060,3))="102","Summer-2010",IF((LEFT(E2060,3))="103","Fall-2010",IF((LEFT(E2060,3))="111","Spring-2011",IF((LEFT(E2060,3))="112","Summer-2011",IF((LEFT(E2060,3))="113","Fall-2011",IF((LEFT(E2060,3))="121","Spring-2012",IF((LEFT(E2060,3))="122","Summer-2012",IF((LEFT(E2060,3))="123","Fall-2012",IF((LEFT(E2060,3))="131","Spring-2013",IF((LEFT(E2060,3))="132","Summer-2013",IF((LEFT(E2060,3))="133","Fall-2013",IF((LEFT(E2060,3))="141","Spring-2014",IF((LEFT(E2060,3))="142","Summer-2014",IF((LEFT(E2060,3))="143","Fall-2014",0)))))))))))))))))))))))))</f>
        <v/>
      </c>
      <c r="H2060" s="108" t="inlineStr">
        <is>
          <t>Summer-2015</t>
        </is>
      </c>
      <c r="I2060" s="108" t="inlineStr">
        <is>
          <t>-</t>
        </is>
      </c>
      <c r="J2060" s="108" t="inlineStr">
        <is>
          <t>-</t>
        </is>
      </c>
      <c r="K2060" s="108" t="inlineStr">
        <is>
          <t>House No-04,Road No-3, Block-A, North Rayerbag, Jatrabari, Dhaka.</t>
        </is>
      </c>
      <c r="L2060" s="108" t="inlineStr">
        <is>
          <t>Vill-Jhikra, Post-Moinpur, Thana-kasba, Dist-Bramhanbaria.</t>
        </is>
      </c>
      <c r="M2060" s="101" t="n">
        <v>1720128802</v>
      </c>
      <c r="N2060" s="33" t="inlineStr">
        <is>
          <t>be.faruk.always@gamil.com</t>
        </is>
      </c>
    </row>
    <row customHeight="1" ht="12.75" r="2061" s="161">
      <c r="A2061" s="84" t="n"/>
      <c r="B2061" s="85" t="n">
        <v>2065</v>
      </c>
      <c r="C2061" s="106" t="n"/>
      <c r="D2061" s="98" t="inlineStr">
        <is>
          <t>Md. Raihanul Riaz</t>
        </is>
      </c>
      <c r="E2061" s="98" t="inlineStr">
        <is>
          <t>103-29-205</t>
        </is>
      </c>
      <c r="F2061" s="49">
        <f>IF((MID(E2061,5,2))="10","ENG",IF((MID(E2061,5,2))="11","BBA",IF((MID(E2061,5,2))="12","MBA(E)",IF((MID(E2061,5,2))="14","MBA",IF((MID(E2061,5,2))="15","CSE",IF((MID(E2061,5,2))="16","CIS",IF((MID(E2061,5,2))="17","MS-MIS",IF((MID(E2061,5,2))="18","B.COM",IF((MID(E2061,5,2))="19","ETE",IF((MID(E2061,5,2))="20","CS",IF((MID(E2061,5,2))="21","MA-ENG(P)",IF((MID(E2061,5,2))="22","MA-ENG(F)",IF((MID(E2061,5,2))="23","TE",IF((MID(E2061,5,2))="24","JMC",IF((MID(E2061,5,2))="25","MS-CSE",IF((MID(E2061,5,2))="26","LLB(H)",IF((MID(E2061,5,2))="27","BRE",IF((MID(E2061,5,2))="28","MSS-JMC",IF((MID(E2061,5,2))="29","PHARMACY",IF((MID(E2061,5,2))="30","ESDM",IF((MID(E2061,5,2))="31","MS-ETE",IF((MID(E2061,5,2))="32","MS-TE",IF((MID(E2061,5,2))="33","EEE",IF((MID(E2061,5,2))="34","NFE",IF((MID(E2061,5,2))="35","SWE",IF((MID(E2061,5,2))="36","LLB(P)",IF((MID(E2061,5,2))="37","LLM(Pre)",IF((MID(E2061,5,2))="38","LLM(F)",IF((MID(E2061,5,2))="39","ICT",IF((MID(E2061,5,2))="40","MTCA",IF((MID(E2061,5,2))="41","MS-PH",IF((MID(E2061,5,2))="42","ARCH",IF((MID(E2061,5,2))="43","THM",IF((MID(E2061,5,2))="44","MS-SWE",IF((MID(E2061,5,2))="45","ENTRE",IF((MID(E2061,5,2))="46","M-PHARM",IF((MID(E2061,5,2))="47","CIVIL-ENG",0)))))))))))))))))))))))))))))))))))))</f>
        <v/>
      </c>
      <c r="G2061" s="90">
        <f>IF((LEFT(E2061,3))="063","Fall-2006",IF((LEFT(E2061,3))="071","Spring-2007",IF((LEFT(E2061,3))="072","Summer-2007",IF((LEFT(E2061,3))="073","Fall-2007",IF((LEFT(E2061,3))="081","Spring-2008",IF((LEFT(E2061,3))="082","Summer-2008",IF((LEFT(E2061,3))="083","Fall-2008",IF((LEFT(E2061,3))="091","Spring-2009",IF((LEFT(E2061,3))="092","Summer-2009",IF((LEFT(E2061,3))="093","Fall-2009",IF((LEFT(E2061,3))="101","Spring-2010",IF((LEFT(E2061,3))="102","Summer-2010",IF((LEFT(E2061,3))="103","Fall-2010",IF((LEFT(E2061,3))="111","Spring-2011",IF((LEFT(E2061,3))="112","Summer-2011",IF((LEFT(E2061,3))="113","Fall-2011",IF((LEFT(E2061,3))="121","Spring-2012",IF((LEFT(E2061,3))="122","Summer-2012",IF((LEFT(E2061,3))="123","Fall-2012",IF((LEFT(E2061,3))="131","Spring-2013",IF((LEFT(E2061,3))="132","Summer-2013",IF((LEFT(E2061,3))="133","Fall-2013",IF((LEFT(E2061,3))="141","Spring-2014",IF((LEFT(E2061,3))="142","Summer-2014",IF((LEFT(E2061,3))="143","Fall-2014",0)))))))))))))))))))))))))</f>
        <v/>
      </c>
      <c r="H2061" s="108" t="inlineStr">
        <is>
          <t>Spring-2014</t>
        </is>
      </c>
      <c r="I2061" s="108" t="inlineStr">
        <is>
          <t>State University</t>
        </is>
      </c>
      <c r="J2061" s="108" t="inlineStr">
        <is>
          <t>Student</t>
        </is>
      </c>
      <c r="K2061" s="108" t="inlineStr">
        <is>
          <t>House No-32, Baghajoti Road, Modon MohonPara, Jhenidah Sadar, Jhenaidah.</t>
        </is>
      </c>
      <c r="L2061" s="108" t="inlineStr">
        <is>
          <t>House No-32, Baghajoti Road, Modon MohonPara, Jhenidah Sadar, Jhenaidah.</t>
        </is>
      </c>
      <c r="M2061" s="101" t="n">
        <v>1685729950</v>
      </c>
      <c r="N2061" s="33" t="inlineStr">
        <is>
          <t>md3rjh@gamil.com</t>
        </is>
      </c>
    </row>
    <row customHeight="1" ht="12.75" r="2062" s="161">
      <c r="A2062" s="84" t="n"/>
      <c r="B2062" s="85" t="n">
        <v>2066</v>
      </c>
      <c r="C2062" s="106" t="n"/>
      <c r="D2062" s="98" t="inlineStr">
        <is>
          <t>Md. Tazul Islam Hridoy</t>
        </is>
      </c>
      <c r="E2062" s="98" t="inlineStr">
        <is>
          <t>103-33-323</t>
        </is>
      </c>
      <c r="F2062" s="49">
        <f>IF((MID(E2062,5,2))="10","ENG",IF((MID(E2062,5,2))="11","BBA",IF((MID(E2062,5,2))="12","MBA(E)",IF((MID(E2062,5,2))="14","MBA",IF((MID(E2062,5,2))="15","CSE",IF((MID(E2062,5,2))="16","CIS",IF((MID(E2062,5,2))="17","MS-MIS",IF((MID(E2062,5,2))="18","B.COM",IF((MID(E2062,5,2))="19","ETE",IF((MID(E2062,5,2))="20","CS",IF((MID(E2062,5,2))="21","MA-ENG(P)",IF((MID(E2062,5,2))="22","MA-ENG(F)",IF((MID(E2062,5,2))="23","TE",IF((MID(E2062,5,2))="24","JMC",IF((MID(E2062,5,2))="25","MS-CSE",IF((MID(E2062,5,2))="26","LLB(H)",IF((MID(E2062,5,2))="27","BRE",IF((MID(E2062,5,2))="28","MSS-JMC",IF((MID(E2062,5,2))="29","PHARMACY",IF((MID(E2062,5,2))="30","ESDM",IF((MID(E2062,5,2))="31","MS-ETE",IF((MID(E2062,5,2))="32","MS-TE",IF((MID(E2062,5,2))="33","EEE",IF((MID(E2062,5,2))="34","NFE",IF((MID(E2062,5,2))="35","SWE",IF((MID(E2062,5,2))="36","LLB(P)",IF((MID(E2062,5,2))="37","LLM(Pre)",IF((MID(E2062,5,2))="38","LLM(F)",IF((MID(E2062,5,2))="39","ICT",IF((MID(E2062,5,2))="40","MTCA",IF((MID(E2062,5,2))="41","MS-PH",IF((MID(E2062,5,2))="42","ARCH",IF((MID(E2062,5,2))="43","THM",IF((MID(E2062,5,2))="44","MS-SWE",IF((MID(E2062,5,2))="45","ENTRE",IF((MID(E2062,5,2))="46","M-PHARM",IF((MID(E2062,5,2))="47","CIVIL-ENG",0)))))))))))))))))))))))))))))))))))))</f>
        <v/>
      </c>
      <c r="G2062" s="90">
        <f>IF((LEFT(E2062,3))="063","Fall-2006",IF((LEFT(E2062,3))="071","Spring-2007",IF((LEFT(E2062,3))="072","Summer-2007",IF((LEFT(E2062,3))="073","Fall-2007",IF((LEFT(E2062,3))="081","Spring-2008",IF((LEFT(E2062,3))="082","Summer-2008",IF((LEFT(E2062,3))="083","Fall-2008",IF((LEFT(E2062,3))="091","Spring-2009",IF((LEFT(E2062,3))="092","Summer-2009",IF((LEFT(E2062,3))="093","Fall-2009",IF((LEFT(E2062,3))="101","Spring-2010",IF((LEFT(E2062,3))="102","Summer-2010",IF((LEFT(E2062,3))="103","Fall-2010",IF((LEFT(E2062,3))="111","Spring-2011",IF((LEFT(E2062,3))="112","Summer-2011",IF((LEFT(E2062,3))="113","Fall-2011",IF((LEFT(E2062,3))="121","Spring-2012",IF((LEFT(E2062,3))="122","Summer-2012",IF((LEFT(E2062,3))="123","Fall-2012",IF((LEFT(E2062,3))="131","Spring-2013",IF((LEFT(E2062,3))="132","Summer-2013",IF((LEFT(E2062,3))="133","Fall-2013",IF((LEFT(E2062,3))="141","Spring-2014",IF((LEFT(E2062,3))="142","Summer-2014",IF((LEFT(E2062,3))="143","Fall-2014",0)))))))))))))))))))))))))</f>
        <v/>
      </c>
      <c r="H2062" s="108" t="inlineStr">
        <is>
          <t>Summer-2015</t>
        </is>
      </c>
      <c r="I2062" s="108" t="inlineStr">
        <is>
          <t>Anwar Group of Industries</t>
        </is>
      </c>
      <c r="J2062" s="108" t="inlineStr">
        <is>
          <t>Sales and Marketing Executive</t>
        </is>
      </c>
      <c r="K2062" s="108" t="inlineStr">
        <is>
          <t>30/16, Rupnagor, Mirpur, Pallabi, Dhaka-1216.</t>
        </is>
      </c>
      <c r="L2062" s="108" t="inlineStr">
        <is>
          <t>30/16, Rupnagor, Mirpur, Pallabi, Dhaka-1216.</t>
        </is>
      </c>
      <c r="M2062" s="101" t="n">
        <v>1673075919</v>
      </c>
      <c r="N2062" s="33" t="inlineStr">
        <is>
          <t>tazulislamhridoy1@gamil.com</t>
        </is>
      </c>
    </row>
    <row customHeight="1" ht="12.75" r="2063" s="161">
      <c r="A2063" s="84" t="n"/>
      <c r="B2063" s="85" t="n">
        <v>2067</v>
      </c>
      <c r="C2063" s="106" t="n"/>
      <c r="D2063" s="98" t="inlineStr">
        <is>
          <t>Md. Monjurul Islam</t>
        </is>
      </c>
      <c r="E2063" s="98" t="inlineStr">
        <is>
          <t>103-23-2125</t>
        </is>
      </c>
      <c r="F2063" s="49">
        <f>IF((MID(E2063,5,2))="10","ENG",IF((MID(E2063,5,2))="11","BBA",IF((MID(E2063,5,2))="12","MBA(E)",IF((MID(E2063,5,2))="14","MBA",IF((MID(E2063,5,2))="15","CSE",IF((MID(E2063,5,2))="16","CIS",IF((MID(E2063,5,2))="17","MS-MIS",IF((MID(E2063,5,2))="18","B.COM",IF((MID(E2063,5,2))="19","ETE",IF((MID(E2063,5,2))="20","CS",IF((MID(E2063,5,2))="21","MA-ENG(P)",IF((MID(E2063,5,2))="22","MA-ENG(F)",IF((MID(E2063,5,2))="23","TE",IF((MID(E2063,5,2))="24","JMC",IF((MID(E2063,5,2))="25","MS-CSE",IF((MID(E2063,5,2))="26","LLB(H)",IF((MID(E2063,5,2))="27","BRE",IF((MID(E2063,5,2))="28","MSS-JMC",IF((MID(E2063,5,2))="29","PHARMACY",IF((MID(E2063,5,2))="30","ESDM",IF((MID(E2063,5,2))="31","MS-ETE",IF((MID(E2063,5,2))="32","MS-TE",IF((MID(E2063,5,2))="33","EEE",IF((MID(E2063,5,2))="34","NFE",IF((MID(E2063,5,2))="35","SWE",IF((MID(E2063,5,2))="36","LLB(P)",IF((MID(E2063,5,2))="37","LLM(Pre)",IF((MID(E2063,5,2))="38","LLM(F)",IF((MID(E2063,5,2))="39","ICT",IF((MID(E2063,5,2))="40","MTCA",IF((MID(E2063,5,2))="41","MS-PH",IF((MID(E2063,5,2))="42","ARCH",IF((MID(E2063,5,2))="43","THM",IF((MID(E2063,5,2))="44","MS-SWE",IF((MID(E2063,5,2))="45","ENTRE",IF((MID(E2063,5,2))="46","M-PHARM",IF((MID(E2063,5,2))="47","CIVIL-ENG",0)))))))))))))))))))))))))))))))))))))</f>
        <v/>
      </c>
      <c r="G2063" s="90">
        <f>IF((LEFT(E2063,3))="063","Fall-2006",IF((LEFT(E2063,3))="071","Spring-2007",IF((LEFT(E2063,3))="072","Summer-2007",IF((LEFT(E2063,3))="073","Fall-2007",IF((LEFT(E2063,3))="081","Spring-2008",IF((LEFT(E2063,3))="082","Summer-2008",IF((LEFT(E2063,3))="083","Fall-2008",IF((LEFT(E2063,3))="091","Spring-2009",IF((LEFT(E2063,3))="092","Summer-2009",IF((LEFT(E2063,3))="093","Fall-2009",IF((LEFT(E2063,3))="101","Spring-2010",IF((LEFT(E2063,3))="102","Summer-2010",IF((LEFT(E2063,3))="103","Fall-2010",IF((LEFT(E2063,3))="111","Spring-2011",IF((LEFT(E2063,3))="112","Summer-2011",IF((LEFT(E2063,3))="113","Fall-2011",IF((LEFT(E2063,3))="121","Spring-2012",IF((LEFT(E2063,3))="122","Summer-2012",IF((LEFT(E2063,3))="123","Fall-2012",IF((LEFT(E2063,3))="131","Spring-2013",IF((LEFT(E2063,3))="132","Summer-2013",IF((LEFT(E2063,3))="133","Fall-2013",IF((LEFT(E2063,3))="141","Spring-2014",IF((LEFT(E2063,3))="142","Summer-2014",IF((LEFT(E2063,3))="143","Fall-2014",0)))))))))))))))))))))))))</f>
        <v/>
      </c>
      <c r="H2063" s="108" t="inlineStr">
        <is>
          <t>Summer-2014</t>
        </is>
      </c>
      <c r="I2063" s="108" t="inlineStr">
        <is>
          <t>-</t>
        </is>
      </c>
      <c r="J2063" s="108" t="inlineStr">
        <is>
          <t>-</t>
        </is>
      </c>
      <c r="K2063" s="108" t="inlineStr">
        <is>
          <t>-</t>
        </is>
      </c>
      <c r="L2063" s="108" t="inlineStr">
        <is>
          <t>Vill-Charanga Pontitpara, Post-Kolikgong, Thana-Kurigram, Dist-Kurigram.</t>
        </is>
      </c>
      <c r="M2063" s="101" t="n">
        <v>1750868192</v>
      </c>
      <c r="N2063" s="33">
        <f>HYPERLINK("mailto:md.monjurulislam400@gmail.com","md.monjurulislam400@gmail.com")</f>
        <v/>
      </c>
    </row>
    <row customHeight="1" ht="12.75" r="2064" s="161">
      <c r="A2064" s="84" t="n"/>
      <c r="B2064" s="85" t="n">
        <v>2068</v>
      </c>
      <c r="C2064" s="106" t="n"/>
      <c r="D2064" s="98" t="inlineStr">
        <is>
          <t>Amdad Hossain Rajib</t>
        </is>
      </c>
      <c r="E2064" s="98" t="inlineStr">
        <is>
          <t>102-11-1626</t>
        </is>
      </c>
      <c r="F2064" s="49">
        <f>IF((MID(E2064,5,2))="10","ENG",IF((MID(E2064,5,2))="11","BBA",IF((MID(E2064,5,2))="12","MBA(E)",IF((MID(E2064,5,2))="14","MBA",IF((MID(E2064,5,2))="15","CSE",IF((MID(E2064,5,2))="16","CIS",IF((MID(E2064,5,2))="17","MS-MIS",IF((MID(E2064,5,2))="18","B.COM",IF((MID(E2064,5,2))="19","ETE",IF((MID(E2064,5,2))="20","CS",IF((MID(E2064,5,2))="21","MA-ENG(P)",IF((MID(E2064,5,2))="22","MA-ENG(F)",IF((MID(E2064,5,2))="23","TE",IF((MID(E2064,5,2))="24","JMC",IF((MID(E2064,5,2))="25","MS-CSE",IF((MID(E2064,5,2))="26","LLB(H)",IF((MID(E2064,5,2))="27","BRE",IF((MID(E2064,5,2))="28","MSS-JMC",IF((MID(E2064,5,2))="29","PHARMACY",IF((MID(E2064,5,2))="30","ESDM",IF((MID(E2064,5,2))="31","MS-ETE",IF((MID(E2064,5,2))="32","MS-TE",IF((MID(E2064,5,2))="33","EEE",IF((MID(E2064,5,2))="34","NFE",IF((MID(E2064,5,2))="35","SWE",IF((MID(E2064,5,2))="36","LLB(P)",IF((MID(E2064,5,2))="37","LLM(Pre)",IF((MID(E2064,5,2))="38","LLM(F)",IF((MID(E2064,5,2))="39","ICT",IF((MID(E2064,5,2))="40","MTCA",IF((MID(E2064,5,2))="41","MS-PH",IF((MID(E2064,5,2))="42","ARCH",IF((MID(E2064,5,2))="43","THM",IF((MID(E2064,5,2))="44","MS-SWE",IF((MID(E2064,5,2))="45","ENTRE",IF((MID(E2064,5,2))="46","M-PHARM",IF((MID(E2064,5,2))="47","CIVIL-ENG",0)))))))))))))))))))))))))))))))))))))</f>
        <v/>
      </c>
      <c r="G2064" s="90">
        <f>IF((LEFT(E2064,3))="063","Fall-2006",IF((LEFT(E2064,3))="071","Spring-2007",IF((LEFT(E2064,3))="072","Summer-2007",IF((LEFT(E2064,3))="073","Fall-2007",IF((LEFT(E2064,3))="081","Spring-2008",IF((LEFT(E2064,3))="082","Summer-2008",IF((LEFT(E2064,3))="083","Fall-2008",IF((LEFT(E2064,3))="091","Spring-2009",IF((LEFT(E2064,3))="092","Summer-2009",IF((LEFT(E2064,3))="093","Fall-2009",IF((LEFT(E2064,3))="101","Spring-2010",IF((LEFT(E2064,3))="102","Summer-2010",IF((LEFT(E2064,3))="103","Fall-2010",IF((LEFT(E2064,3))="111","Spring-2011",IF((LEFT(E2064,3))="112","Summer-2011",IF((LEFT(E2064,3))="113","Fall-2011",IF((LEFT(E2064,3))="121","Spring-2012",IF((LEFT(E2064,3))="122","Summer-2012",IF((LEFT(E2064,3))="123","Fall-2012",IF((LEFT(E2064,3))="131","Spring-2013",IF((LEFT(E2064,3))="132","Summer-2013",IF((LEFT(E2064,3))="133","Fall-2013",IF((LEFT(E2064,3))="141","Spring-2014",IF((LEFT(E2064,3))="142","Summer-2014",IF((LEFT(E2064,3))="143","Fall-2014",0)))))))))))))))))))))))))</f>
        <v/>
      </c>
      <c r="H2064" s="108" t="inlineStr">
        <is>
          <t>Fall-2014</t>
        </is>
      </c>
      <c r="I2064" s="108" t="inlineStr">
        <is>
          <t>-</t>
        </is>
      </c>
      <c r="J2064" s="108" t="inlineStr">
        <is>
          <t>-</t>
        </is>
      </c>
      <c r="K2064" s="108" t="inlineStr">
        <is>
          <t>58, Borobag, Mirpur-2, Dhaka-1216.</t>
        </is>
      </c>
      <c r="L2064" s="108" t="inlineStr">
        <is>
          <t>58, Borobag, Mirpur-2, Dhaka-1216.</t>
        </is>
      </c>
      <c r="M2064" s="101" t="n">
        <v>1927437210</v>
      </c>
      <c r="N2064" s="33" t="inlineStr">
        <is>
          <t>mizan.eng93@gmail.com</t>
        </is>
      </c>
    </row>
    <row customHeight="1" ht="12.75" r="2065" s="161">
      <c r="A2065" s="84" t="n"/>
      <c r="B2065" s="85" t="n">
        <v>2069</v>
      </c>
      <c r="C2065" s="106" t="n"/>
      <c r="D2065" s="94" t="inlineStr">
        <is>
          <t xml:space="preserve">Al Farabi Mustafa  </t>
        </is>
      </c>
      <c r="E2065" s="98" t="inlineStr">
        <is>
          <t>112-33-640</t>
        </is>
      </c>
      <c r="F2065" s="49">
        <f>IF((MID(E2065,5,2))="10","ENG",IF((MID(E2065,5,2))="11","BBA",IF((MID(E2065,5,2))="12","MBA(E)",IF((MID(E2065,5,2))="14","MBA",IF((MID(E2065,5,2))="15","CSE",IF((MID(E2065,5,2))="16","CIS",IF((MID(E2065,5,2))="17","MS-MIS",IF((MID(E2065,5,2))="18","B.COM",IF((MID(E2065,5,2))="19","ETE",IF((MID(E2065,5,2))="20","CS",IF((MID(E2065,5,2))="21","MA-ENG(P)",IF((MID(E2065,5,2))="22","MA-ENG(F)",IF((MID(E2065,5,2))="23","TE",IF((MID(E2065,5,2))="24","JMC",IF((MID(E2065,5,2))="25","MS-CSE",IF((MID(E2065,5,2))="26","LLB(H)",IF((MID(E2065,5,2))="27","BRE",IF((MID(E2065,5,2))="28","MSS-JMC",IF((MID(E2065,5,2))="29","PHARMACY",IF((MID(E2065,5,2))="30","ESDM",IF((MID(E2065,5,2))="31","MS-ETE",IF((MID(E2065,5,2))="32","MS-TE",IF((MID(E2065,5,2))="33","EEE",IF((MID(E2065,5,2))="34","NFE",IF((MID(E2065,5,2))="35","SWE",IF((MID(E2065,5,2))="36","LLB(P)",IF((MID(E2065,5,2))="37","LLM(Pre)",IF((MID(E2065,5,2))="38","LLM(F)",IF((MID(E2065,5,2))="39","ICT",IF((MID(E2065,5,2))="40","MTCA",IF((MID(E2065,5,2))="41","MS-PH",IF((MID(E2065,5,2))="42","ARCH",IF((MID(E2065,5,2))="43","THM",IF((MID(E2065,5,2))="44","MS-SWE",IF((MID(E2065,5,2))="45","ENTRE",IF((MID(E2065,5,2))="46","M-PHARM",IF((MID(E2065,5,2))="47","CIVIL-ENG",0)))))))))))))))))))))))))))))))))))))</f>
        <v/>
      </c>
      <c r="G2065" s="90">
        <f>IF((LEFT(E2065,3))="063","Fall-2006",IF((LEFT(E2065,3))="071","Spring-2007",IF((LEFT(E2065,3))="072","Summer-2007",IF((LEFT(E2065,3))="073","Fall-2007",IF((LEFT(E2065,3))="081","Spring-2008",IF((LEFT(E2065,3))="082","Summer-2008",IF((LEFT(E2065,3))="083","Fall-2008",IF((LEFT(E2065,3))="091","Spring-2009",IF((LEFT(E2065,3))="092","Summer-2009",IF((LEFT(E2065,3))="093","Fall-2009",IF((LEFT(E2065,3))="101","Spring-2010",IF((LEFT(E2065,3))="102","Summer-2010",IF((LEFT(E2065,3))="103","Fall-2010",IF((LEFT(E2065,3))="111","Spring-2011",IF((LEFT(E2065,3))="112","Summer-2011",IF((LEFT(E2065,3))="113","Fall-2011",IF((LEFT(E2065,3))="121","Spring-2012",IF((LEFT(E2065,3))="122","Summer-2012",IF((LEFT(E2065,3))="123","Fall-2012",IF((LEFT(E2065,3))="131","Spring-2013",IF((LEFT(E2065,3))="132","Summer-2013",IF((LEFT(E2065,3))="133","Fall-2013",IF((LEFT(E2065,3))="141","Spring-2014",IF((LEFT(E2065,3))="142","Summer-2014",IF((LEFT(E2065,3))="143","Fall-2014",0)))))))))))))))))))))))))</f>
        <v/>
      </c>
      <c r="H2065" s="108" t="inlineStr">
        <is>
          <t>Fall-2015</t>
        </is>
      </c>
      <c r="I2065" s="108" t="inlineStr">
        <is>
          <t>-</t>
        </is>
      </c>
      <c r="J2065" s="108" t="inlineStr">
        <is>
          <t>-</t>
        </is>
      </c>
      <c r="K2065" s="108" t="inlineStr">
        <is>
          <t>-</t>
        </is>
      </c>
      <c r="L2065" s="108" t="inlineStr">
        <is>
          <t>13/1, Charpara, Mymensing.</t>
        </is>
      </c>
      <c r="M2065" s="101" t="n">
        <v>1686114272</v>
      </c>
      <c r="N2065" s="33" t="inlineStr">
        <is>
          <t>seaum.farabi640@gmail.com</t>
        </is>
      </c>
    </row>
    <row customHeight="1" ht="12.75" r="2066" s="161">
      <c r="A2066" s="84" t="n"/>
      <c r="B2066" s="85" t="n">
        <v>2070</v>
      </c>
      <c r="C2066" s="106" t="n"/>
      <c r="D2066" s="98" t="inlineStr">
        <is>
          <t>Md. Riad Tanbhir Khan</t>
        </is>
      </c>
      <c r="E2066" s="98" t="inlineStr">
        <is>
          <t>113-39-013</t>
        </is>
      </c>
      <c r="F2066" s="49">
        <f>IF((MID(E2066,5,2))="10","ENG",IF((MID(E2066,5,2))="11","BBA",IF((MID(E2066,5,2))="12","MBA(E)",IF((MID(E2066,5,2))="14","MBA",IF((MID(E2066,5,2))="15","CSE",IF((MID(E2066,5,2))="16","CIS",IF((MID(E2066,5,2))="17","MS-MIS",IF((MID(E2066,5,2))="18","B.COM",IF((MID(E2066,5,2))="19","ETE",IF((MID(E2066,5,2))="20","CS",IF((MID(E2066,5,2))="21","MA-ENG(P)",IF((MID(E2066,5,2))="22","MA-ENG(F)",IF((MID(E2066,5,2))="23","TE",IF((MID(E2066,5,2))="24","JMC",IF((MID(E2066,5,2))="25","MS-CSE",IF((MID(E2066,5,2))="26","LLB(H)",IF((MID(E2066,5,2))="27","BRE",IF((MID(E2066,5,2))="28","MSS-JMC",IF((MID(E2066,5,2))="29","PHARMACY",IF((MID(E2066,5,2))="30","ESDM",IF((MID(E2066,5,2))="31","MS-ETE",IF((MID(E2066,5,2))="32","MS-TE",IF((MID(E2066,5,2))="33","EEE",IF((MID(E2066,5,2))="34","NFE",IF((MID(E2066,5,2))="35","SWE",IF((MID(E2066,5,2))="36","LLB(P)",IF((MID(E2066,5,2))="37","LLM(Pre)",IF((MID(E2066,5,2))="38","LLM(F)",IF((MID(E2066,5,2))="39","ICT",IF((MID(E2066,5,2))="40","MTCA",IF((MID(E2066,5,2))="41","MS-PH",IF((MID(E2066,5,2))="42","ARCH",IF((MID(E2066,5,2))="43","THM",IF((MID(E2066,5,2))="44","MS-SWE",IF((MID(E2066,5,2))="45","ENTRE",IF((MID(E2066,5,2))="46","M-PHARM",IF((MID(E2066,5,2))="47","CIVIL-ENG",0)))))))))))))))))))))))))))))))))))))</f>
        <v/>
      </c>
      <c r="G2066" s="90">
        <f>IF((LEFT(E2066,3))="063","Fall-2006",IF((LEFT(E2066,3))="071","Spring-2007",IF((LEFT(E2066,3))="072","Summer-2007",IF((LEFT(E2066,3))="073","Fall-2007",IF((LEFT(E2066,3))="081","Spring-2008",IF((LEFT(E2066,3))="082","Summer-2008",IF((LEFT(E2066,3))="083","Fall-2008",IF((LEFT(E2066,3))="091","Spring-2009",IF((LEFT(E2066,3))="092","Summer-2009",IF((LEFT(E2066,3))="093","Fall-2009",IF((LEFT(E2066,3))="101","Spring-2010",IF((LEFT(E2066,3))="102","Summer-2010",IF((LEFT(E2066,3))="103","Fall-2010",IF((LEFT(E2066,3))="111","Spring-2011",IF((LEFT(E2066,3))="112","Summer-2011",IF((LEFT(E2066,3))="113","Fall-2011",IF((LEFT(E2066,3))="121","Spring-2012",IF((LEFT(E2066,3))="122","Summer-2012",IF((LEFT(E2066,3))="123","Fall-2012",IF((LEFT(E2066,3))="131","Spring-2013",IF((LEFT(E2066,3))="132","Summer-2013",IF((LEFT(E2066,3))="133","Fall-2013",IF((LEFT(E2066,3))="141","Spring-2014",IF((LEFT(E2066,3))="142","Summer-2014",IF((LEFT(E2066,3))="143","Fall-2014",0)))))))))))))))))))))))))</f>
        <v/>
      </c>
      <c r="H2066" s="108" t="inlineStr">
        <is>
          <t>Summer-2015</t>
        </is>
      </c>
      <c r="I2066" s="108" t="inlineStr">
        <is>
          <t>-</t>
        </is>
      </c>
      <c r="J2066" s="108" t="inlineStr">
        <is>
          <t>-</t>
        </is>
      </c>
      <c r="K2066" s="108" t="inlineStr">
        <is>
          <t>Vill-Basail, Post-Basail, Thana-Basail, Dist-Tangail.</t>
        </is>
      </c>
      <c r="L2066" s="108" t="inlineStr">
        <is>
          <t>Vill-Basail, Post-Basail, Thana-Basail, Dist-Tangail.</t>
        </is>
      </c>
      <c r="M2066" s="101" t="n">
        <v>1684432400</v>
      </c>
      <c r="N2066" s="33" t="inlineStr">
        <is>
          <t>tanbhir00ict@gmail.com</t>
        </is>
      </c>
    </row>
    <row customHeight="1" ht="12.75" r="2067" s="161">
      <c r="A2067" s="84" t="n"/>
      <c r="B2067" s="85" t="n">
        <v>2071</v>
      </c>
      <c r="C2067" s="106" t="n"/>
      <c r="D2067" s="98" t="inlineStr">
        <is>
          <t>Kazi Sahidullah Al Mahedi</t>
        </is>
      </c>
      <c r="E2067" s="98" t="inlineStr">
        <is>
          <t>112-23-2587</t>
        </is>
      </c>
      <c r="F2067" s="49">
        <f>IF((MID(E2067,5,2))="10","ENG",IF((MID(E2067,5,2))="11","BBA",IF((MID(E2067,5,2))="12","MBA(E)",IF((MID(E2067,5,2))="14","MBA",IF((MID(E2067,5,2))="15","CSE",IF((MID(E2067,5,2))="16","CIS",IF((MID(E2067,5,2))="17","MS-MIS",IF((MID(E2067,5,2))="18","B.COM",IF((MID(E2067,5,2))="19","ETE",IF((MID(E2067,5,2))="20","CS",IF((MID(E2067,5,2))="21","MA-ENG(P)",IF((MID(E2067,5,2))="22","MA-ENG(F)",IF((MID(E2067,5,2))="23","TE",IF((MID(E2067,5,2))="24","JMC",IF((MID(E2067,5,2))="25","MS-CSE",IF((MID(E2067,5,2))="26","LLB(H)",IF((MID(E2067,5,2))="27","BRE",IF((MID(E2067,5,2))="28","MSS-JMC",IF((MID(E2067,5,2))="29","PHARMACY",IF((MID(E2067,5,2))="30","ESDM",IF((MID(E2067,5,2))="31","MS-ETE",IF((MID(E2067,5,2))="32","MS-TE",IF((MID(E2067,5,2))="33","EEE",IF((MID(E2067,5,2))="34","NFE",IF((MID(E2067,5,2))="35","SWE",IF((MID(E2067,5,2))="36","LLB(P)",IF((MID(E2067,5,2))="37","LLM(Pre)",IF((MID(E2067,5,2))="38","LLM(F)",IF((MID(E2067,5,2))="39","ICT",IF((MID(E2067,5,2))="40","MTCA",IF((MID(E2067,5,2))="41","MS-PH",IF((MID(E2067,5,2))="42","ARCH",IF((MID(E2067,5,2))="43","THM",IF((MID(E2067,5,2))="44","MS-SWE",IF((MID(E2067,5,2))="45","ENTRE",IF((MID(E2067,5,2))="46","M-PHARM",IF((MID(E2067,5,2))="47","CIVIL-ENG",0)))))))))))))))))))))))))))))))))))))</f>
        <v/>
      </c>
      <c r="G2067" s="90">
        <f>IF((LEFT(E2067,3))="063","Fall-2006",IF((LEFT(E2067,3))="071","Spring-2007",IF((LEFT(E2067,3))="072","Summer-2007",IF((LEFT(E2067,3))="073","Fall-2007",IF((LEFT(E2067,3))="081","Spring-2008",IF((LEFT(E2067,3))="082","Summer-2008",IF((LEFT(E2067,3))="083","Fall-2008",IF((LEFT(E2067,3))="091","Spring-2009",IF((LEFT(E2067,3))="092","Summer-2009",IF((LEFT(E2067,3))="093","Fall-2009",IF((LEFT(E2067,3))="101","Spring-2010",IF((LEFT(E2067,3))="102","Summer-2010",IF((LEFT(E2067,3))="103","Fall-2010",IF((LEFT(E2067,3))="111","Spring-2011",IF((LEFT(E2067,3))="112","Summer-2011",IF((LEFT(E2067,3))="113","Fall-2011",IF((LEFT(E2067,3))="121","Spring-2012",IF((LEFT(E2067,3))="122","Summer-2012",IF((LEFT(E2067,3))="123","Fall-2012",IF((LEFT(E2067,3))="131","Spring-2013",IF((LEFT(E2067,3))="132","Summer-2013",IF((LEFT(E2067,3))="133","Fall-2013",IF((LEFT(E2067,3))="141","Spring-2014",IF((LEFT(E2067,3))="142","Summer-2014",IF((LEFT(E2067,3))="143","Fall-2014",0)))))))))))))))))))))))))</f>
        <v/>
      </c>
      <c r="H2067" s="108" t="inlineStr">
        <is>
          <t>Summer-2015</t>
        </is>
      </c>
      <c r="I2067" s="108" t="inlineStr">
        <is>
          <t>Liz Fashion Industries ltd.</t>
        </is>
      </c>
      <c r="J2067" s="108" t="inlineStr">
        <is>
          <t>Assistant Merchandiser.</t>
        </is>
      </c>
      <c r="K2067" s="108" t="inlineStr">
        <is>
          <t>Shofipur, Gazipur.</t>
        </is>
      </c>
      <c r="L2067" s="108" t="inlineStr">
        <is>
          <t>41/1, Bridge Road, Gaibandh.</t>
        </is>
      </c>
      <c r="M2067" s="101" t="n">
        <v>1675390087</v>
      </c>
      <c r="N2067" s="33">
        <f>HYPERLINK("mailto:qazimahadi18@gmail.com","qazimahadi18@gmail.com")</f>
        <v/>
      </c>
    </row>
    <row customHeight="1" ht="12.75" r="2068" s="161">
      <c r="A2068" s="84" t="n"/>
      <c r="B2068" s="85" t="n">
        <v>2072</v>
      </c>
      <c r="C2068" s="106" t="n"/>
      <c r="D2068" s="98" t="inlineStr">
        <is>
          <t>Razia Sultana</t>
        </is>
      </c>
      <c r="E2068" s="98" t="inlineStr">
        <is>
          <t>133-22-289</t>
        </is>
      </c>
      <c r="F2068" s="49">
        <f>IF((MID(E2068,5,2))="10","ENG",IF((MID(E2068,5,2))="11","BBA",IF((MID(E2068,5,2))="12","MBA(E)",IF((MID(E2068,5,2))="14","MBA",IF((MID(E2068,5,2))="15","CSE",IF((MID(E2068,5,2))="16","CIS",IF((MID(E2068,5,2))="17","MS-MIS",IF((MID(E2068,5,2))="18","B.COM",IF((MID(E2068,5,2))="19","ETE",IF((MID(E2068,5,2))="20","CS",IF((MID(E2068,5,2))="21","MA-ENG(P)",IF((MID(E2068,5,2))="22","MA-ENG(F)",IF((MID(E2068,5,2))="23","TE",IF((MID(E2068,5,2))="24","JMC",IF((MID(E2068,5,2))="25","MS-CSE",IF((MID(E2068,5,2))="26","LLB(H)",IF((MID(E2068,5,2))="27","BRE",IF((MID(E2068,5,2))="28","MSS-JMC",IF((MID(E2068,5,2))="29","PHARMACY",IF((MID(E2068,5,2))="30","ESDM",IF((MID(E2068,5,2))="31","MS-ETE",IF((MID(E2068,5,2))="32","MS-TE",IF((MID(E2068,5,2))="33","EEE",IF((MID(E2068,5,2))="34","NFE",IF((MID(E2068,5,2))="35","SWE",IF((MID(E2068,5,2))="36","LLB(P)",IF((MID(E2068,5,2))="37","LLM(Pre)",IF((MID(E2068,5,2))="38","LLM(F)",IF((MID(E2068,5,2))="39","ICT",IF((MID(E2068,5,2))="40","MTCA",IF((MID(E2068,5,2))="41","MS-PH",IF((MID(E2068,5,2))="42","ARCH",IF((MID(E2068,5,2))="43","THM",IF((MID(E2068,5,2))="44","MS-SWE",IF((MID(E2068,5,2))="45","ENTRE",IF((MID(E2068,5,2))="46","M-PHARM",IF((MID(E2068,5,2))="47","CIVIL-ENG",0)))))))))))))))))))))))))))))))))))))</f>
        <v/>
      </c>
      <c r="G2068" s="90">
        <f>IF((LEFT(E2068,3))="063","Fall-2006",IF((LEFT(E2068,3))="071","Spring-2007",IF((LEFT(E2068,3))="072","Summer-2007",IF((LEFT(E2068,3))="073","Fall-2007",IF((LEFT(E2068,3))="081","Spring-2008",IF((LEFT(E2068,3))="082","Summer-2008",IF((LEFT(E2068,3))="083","Fall-2008",IF((LEFT(E2068,3))="091","Spring-2009",IF((LEFT(E2068,3))="092","Summer-2009",IF((LEFT(E2068,3))="093","Fall-2009",IF((LEFT(E2068,3))="101","Spring-2010",IF((LEFT(E2068,3))="102","Summer-2010",IF((LEFT(E2068,3))="103","Fall-2010",IF((LEFT(E2068,3))="111","Spring-2011",IF((LEFT(E2068,3))="112","Summer-2011",IF((LEFT(E2068,3))="113","Fall-2011",IF((LEFT(E2068,3))="121","Spring-2012",IF((LEFT(E2068,3))="122","Summer-2012",IF((LEFT(E2068,3))="123","Fall-2012",IF((LEFT(E2068,3))="131","Spring-2013",IF((LEFT(E2068,3))="132","Summer-2013",IF((LEFT(E2068,3))="133","Fall-2013",IF((LEFT(E2068,3))="141","Spring-2014",IF((LEFT(E2068,3))="142","Summer-2014",IF((LEFT(E2068,3))="143","Fall-2014",0)))))))))))))))))))))))))</f>
        <v/>
      </c>
      <c r="H2068" s="108" t="inlineStr">
        <is>
          <t>Fall-2013</t>
        </is>
      </c>
      <c r="I2068" s="108" t="inlineStr">
        <is>
          <t>-</t>
        </is>
      </c>
      <c r="J2068" s="108" t="inlineStr">
        <is>
          <t>-</t>
        </is>
      </c>
      <c r="K2068" s="108" t="inlineStr">
        <is>
          <t>382/1, Khondakar Road, Jurain, Shampur, Dhaka-1204.</t>
        </is>
      </c>
      <c r="L2068" s="108" t="inlineStr">
        <is>
          <t>Vill-Tebaria, Post-Salimabad, Thana-Nagarpur, Dist-Tangail.</t>
        </is>
      </c>
      <c r="M2068" s="101" t="n">
        <v>1711138943</v>
      </c>
      <c r="N2068" s="33" t="inlineStr">
        <is>
          <t>razia289@diu.edu.bd</t>
        </is>
      </c>
    </row>
    <row customHeight="1" ht="12.75" r="2069" s="161">
      <c r="A2069" s="84" t="n"/>
      <c r="B2069" s="85" t="n">
        <v>2073</v>
      </c>
      <c r="C2069" s="106" t="n"/>
      <c r="D2069" s="98" t="inlineStr">
        <is>
          <t>H.M. Ashikul Jubair</t>
        </is>
      </c>
      <c r="E2069" s="98" t="inlineStr">
        <is>
          <t>113-23-2689</t>
        </is>
      </c>
      <c r="F2069" s="49">
        <f>IF((MID(E2069,5,2))="10","ENG",IF((MID(E2069,5,2))="11","BBA",IF((MID(E2069,5,2))="12","MBA(E)",IF((MID(E2069,5,2))="14","MBA",IF((MID(E2069,5,2))="15","CSE",IF((MID(E2069,5,2))="16","CIS",IF((MID(E2069,5,2))="17","MS-MIS",IF((MID(E2069,5,2))="18","B.COM",IF((MID(E2069,5,2))="19","ETE",IF((MID(E2069,5,2))="20","CS",IF((MID(E2069,5,2))="21","MA-ENG(P)",IF((MID(E2069,5,2))="22","MA-ENG(F)",IF((MID(E2069,5,2))="23","TE",IF((MID(E2069,5,2))="24","JMC",IF((MID(E2069,5,2))="25","MS-CSE",IF((MID(E2069,5,2))="26","LLB(H)",IF((MID(E2069,5,2))="27","BRE",IF((MID(E2069,5,2))="28","MSS-JMC",IF((MID(E2069,5,2))="29","PHARMACY",IF((MID(E2069,5,2))="30","ESDM",IF((MID(E2069,5,2))="31","MS-ETE",IF((MID(E2069,5,2))="32","MS-TE",IF((MID(E2069,5,2))="33","EEE",IF((MID(E2069,5,2))="34","NFE",IF((MID(E2069,5,2))="35","SWE",IF((MID(E2069,5,2))="36","LLB(P)",IF((MID(E2069,5,2))="37","LLM(Pre)",IF((MID(E2069,5,2))="38","LLM(F)",IF((MID(E2069,5,2))="39","ICT",IF((MID(E2069,5,2))="40","MTCA",IF((MID(E2069,5,2))="41","MS-PH",IF((MID(E2069,5,2))="42","ARCH",IF((MID(E2069,5,2))="43","THM",IF((MID(E2069,5,2))="44","MS-SWE",IF((MID(E2069,5,2))="45","ENTRE",IF((MID(E2069,5,2))="46","M-PHARM",IF((MID(E2069,5,2))="47","CIVIL-ENG",0)))))))))))))))))))))))))))))))))))))</f>
        <v/>
      </c>
      <c r="G2069" s="90">
        <f>IF((LEFT(E2069,3))="063","Fall-2006",IF((LEFT(E2069,3))="071","Spring-2007",IF((LEFT(E2069,3))="072","Summer-2007",IF((LEFT(E2069,3))="073","Fall-2007",IF((LEFT(E2069,3))="081","Spring-2008",IF((LEFT(E2069,3))="082","Summer-2008",IF((LEFT(E2069,3))="083","Fall-2008",IF((LEFT(E2069,3))="091","Spring-2009",IF((LEFT(E2069,3))="092","Summer-2009",IF((LEFT(E2069,3))="093","Fall-2009",IF((LEFT(E2069,3))="101","Spring-2010",IF((LEFT(E2069,3))="102","Summer-2010",IF((LEFT(E2069,3))="103","Fall-2010",IF((LEFT(E2069,3))="111","Spring-2011",IF((LEFT(E2069,3))="112","Summer-2011",IF((LEFT(E2069,3))="113","Fall-2011",IF((LEFT(E2069,3))="121","Spring-2012",IF((LEFT(E2069,3))="122","Summer-2012",IF((LEFT(E2069,3))="123","Fall-2012",IF((LEFT(E2069,3))="131","Spring-2013",IF((LEFT(E2069,3))="132","Summer-2013",IF((LEFT(E2069,3))="133","Fall-2013",IF((LEFT(E2069,3))="141","Spring-2014",IF((LEFT(E2069,3))="142","Summer-2014",IF((LEFT(E2069,3))="143","Fall-2014",0)))))))))))))))))))))))))</f>
        <v/>
      </c>
      <c r="H2069" s="108" t="inlineStr">
        <is>
          <t>Summer-2015</t>
        </is>
      </c>
      <c r="I2069" s="108" t="inlineStr">
        <is>
          <t>-</t>
        </is>
      </c>
      <c r="J2069" s="108" t="inlineStr">
        <is>
          <t>-</t>
        </is>
      </c>
      <c r="K2069" s="108" t="inlineStr">
        <is>
          <t>Thanapara, Sardar, Charghat, Rajshahi.</t>
        </is>
      </c>
      <c r="L2069" s="108" t="inlineStr">
        <is>
          <t>Thanapara, Sardar, Charghat, Rajshahi.</t>
        </is>
      </c>
      <c r="M2069" s="101" t="n">
        <v>1719141146</v>
      </c>
      <c r="N2069" s="33" t="inlineStr">
        <is>
          <t>jubairtex@gmail.com</t>
        </is>
      </c>
    </row>
    <row customHeight="1" ht="12.75" r="2070" s="161">
      <c r="A2070" s="84" t="n"/>
      <c r="B2070" s="85" t="n">
        <v>2074</v>
      </c>
      <c r="C2070" s="106" t="inlineStr">
        <is>
          <t>Business</t>
        </is>
      </c>
      <c r="D2070" s="98" t="inlineStr">
        <is>
          <t>Md. Rashadul Islam Chonchal</t>
        </is>
      </c>
      <c r="E2070" s="98" t="inlineStr">
        <is>
          <t>082-26-110</t>
        </is>
      </c>
      <c r="F2070" s="49">
        <f>IF((MID(E2070,5,2))="10","ENG",IF((MID(E2070,5,2))="11","BBA",IF((MID(E2070,5,2))="12","MBA(E)",IF((MID(E2070,5,2))="14","MBA",IF((MID(E2070,5,2))="15","CSE",IF((MID(E2070,5,2))="16","CIS",IF((MID(E2070,5,2))="17","MS-MIS",IF((MID(E2070,5,2))="18","B.COM",IF((MID(E2070,5,2))="19","ETE",IF((MID(E2070,5,2))="20","CS",IF((MID(E2070,5,2))="21","MA-ENG(P)",IF((MID(E2070,5,2))="22","MA-ENG(F)",IF((MID(E2070,5,2))="23","TE",IF((MID(E2070,5,2))="24","JMC",IF((MID(E2070,5,2))="25","MS-CSE",IF((MID(E2070,5,2))="26","LLB(H)",IF((MID(E2070,5,2))="27","BRE",IF((MID(E2070,5,2))="28","MSS-JMC",IF((MID(E2070,5,2))="29","PHARMACY",IF((MID(E2070,5,2))="30","ESDM",IF((MID(E2070,5,2))="31","MS-ETE",IF((MID(E2070,5,2))="32","MS-TE",IF((MID(E2070,5,2))="33","EEE",IF((MID(E2070,5,2))="34","NFE",IF((MID(E2070,5,2))="35","SWE",IF((MID(E2070,5,2))="36","LLB(P)",IF((MID(E2070,5,2))="37","LLM(Pre)",IF((MID(E2070,5,2))="38","LLM(F)",IF((MID(E2070,5,2))="39","ICT",IF((MID(E2070,5,2))="40","MTCA",IF((MID(E2070,5,2))="41","MS-PH",IF((MID(E2070,5,2))="42","ARCH",IF((MID(E2070,5,2))="43","THM",IF((MID(E2070,5,2))="44","MS-SWE",IF((MID(E2070,5,2))="45","ENTRE",IF((MID(E2070,5,2))="46","M-PHARM",IF((MID(E2070,5,2))="47","CIVIL-ENG",0)))))))))))))))))))))))))))))))))))))</f>
        <v/>
      </c>
      <c r="G2070" s="90">
        <f>IF((LEFT(E2070,3))="063","Fall-2006",IF((LEFT(E2070,3))="071","Spring-2007",IF((LEFT(E2070,3))="072","Summer-2007",IF((LEFT(E2070,3))="073","Fall-2007",IF((LEFT(E2070,3))="081","Spring-2008",IF((LEFT(E2070,3))="082","Summer-2008",IF((LEFT(E2070,3))="083","Fall-2008",IF((LEFT(E2070,3))="091","Spring-2009",IF((LEFT(E2070,3))="092","Summer-2009",IF((LEFT(E2070,3))="093","Fall-2009",IF((LEFT(E2070,3))="101","Spring-2010",IF((LEFT(E2070,3))="102","Summer-2010",IF((LEFT(E2070,3))="103","Fall-2010",IF((LEFT(E2070,3))="111","Spring-2011",IF((LEFT(E2070,3))="112","Summer-2011",IF((LEFT(E2070,3))="113","Fall-2011",IF((LEFT(E2070,3))="121","Spring-2012",IF((LEFT(E2070,3))="122","Summer-2012",IF((LEFT(E2070,3))="123","Fall-2012",IF((LEFT(E2070,3))="131","Spring-2013",IF((LEFT(E2070,3))="132","Summer-2013",IF((LEFT(E2070,3))="133","Fall-2013",IF((LEFT(E2070,3))="141","Spring-2014",IF((LEFT(E2070,3))="142","Summer-2014",IF((LEFT(E2070,3))="143","Fall-2014",0)))))))))))))))))))))))))</f>
        <v/>
      </c>
      <c r="H2070" s="108" t="inlineStr">
        <is>
          <t>Spring-2015</t>
        </is>
      </c>
      <c r="I2070" s="108" t="inlineStr">
        <is>
          <t>-</t>
        </is>
      </c>
      <c r="J2070" s="108" t="inlineStr">
        <is>
          <t>-</t>
        </is>
      </c>
      <c r="K2070" s="108" t="inlineStr">
        <is>
          <t>177/2, TA, Middle Badda, Dhaka-1212.</t>
        </is>
      </c>
      <c r="L2070" s="108" t="inlineStr">
        <is>
          <t>Tangail, Baganbari,</t>
        </is>
      </c>
      <c r="M2070" s="101" t="n">
        <v>1722985771</v>
      </c>
      <c r="N2070" s="33" t="inlineStr">
        <is>
          <t>chonchal525@gmail.com</t>
        </is>
      </c>
    </row>
    <row customHeight="1" ht="12.75" r="2071" s="161">
      <c r="A2071" s="84" t="n"/>
      <c r="B2071" s="85" t="n">
        <v>2075</v>
      </c>
      <c r="C2071" s="106" t="n"/>
      <c r="D2071" s="98" t="inlineStr">
        <is>
          <t>Mukshitu Mobin Jishan</t>
        </is>
      </c>
      <c r="E2071" s="98" t="inlineStr">
        <is>
          <t>053-11-995</t>
        </is>
      </c>
      <c r="F2071" s="49">
        <f>IF((MID(E2071,5,2))="10","ENG",IF((MID(E2071,5,2))="11","BBA",IF((MID(E2071,5,2))="12","MBA(E)",IF((MID(E2071,5,2))="14","MBA",IF((MID(E2071,5,2))="15","CSE",IF((MID(E2071,5,2))="16","CIS",IF((MID(E2071,5,2))="17","MS-MIS",IF((MID(E2071,5,2))="18","B.COM",IF((MID(E2071,5,2))="19","ETE",IF((MID(E2071,5,2))="20","CS",IF((MID(E2071,5,2))="21","MA-ENG(P)",IF((MID(E2071,5,2))="22","MA-ENG(F)",IF((MID(E2071,5,2))="23","TE",IF((MID(E2071,5,2))="24","JMC",IF((MID(E2071,5,2))="25","MS-CSE",IF((MID(E2071,5,2))="26","LLB(H)",IF((MID(E2071,5,2))="27","BRE",IF((MID(E2071,5,2))="28","MSS-JMC",IF((MID(E2071,5,2))="29","PHARMACY",IF((MID(E2071,5,2))="30","ESDM",IF((MID(E2071,5,2))="31","MS-ETE",IF((MID(E2071,5,2))="32","MS-TE",IF((MID(E2071,5,2))="33","EEE",IF((MID(E2071,5,2))="34","NFE",IF((MID(E2071,5,2))="35","SWE",IF((MID(E2071,5,2))="36","LLB(P)",IF((MID(E2071,5,2))="37","LLM(Pre)",IF((MID(E2071,5,2))="38","LLM(F)",IF((MID(E2071,5,2))="39","ICT",IF((MID(E2071,5,2))="40","MTCA",IF((MID(E2071,5,2))="41","MS-PH",IF((MID(E2071,5,2))="42","ARCH",IF((MID(E2071,5,2))="43","THM",IF((MID(E2071,5,2))="44","MS-SWE",IF((MID(E2071,5,2))="45","ENTRE",IF((MID(E2071,5,2))="46","M-PHARM",IF((MID(E2071,5,2))="47","CIVIL-ENG",0)))))))))))))))))))))))))))))))))))))</f>
        <v/>
      </c>
      <c r="G2071" s="90">
        <f>IF((LEFT(E2071,3))="063","Fall-2006",IF((LEFT(E2071,3))="071","Spring-2007",IF((LEFT(E2071,3))="072","Summer-2007",IF((LEFT(E2071,3))="073","Fall-2007",IF((LEFT(E2071,3))="081","Spring-2008",IF((LEFT(E2071,3))="082","Summer-2008",IF((LEFT(E2071,3))="083","Fall-2008",IF((LEFT(E2071,3))="091","Spring-2009",IF((LEFT(E2071,3))="092","Summer-2009",IF((LEFT(E2071,3))="093","Fall-2009",IF((LEFT(E2071,3))="101","Spring-2010",IF((LEFT(E2071,3))="102","Summer-2010",IF((LEFT(E2071,3))="103","Fall-2010",IF((LEFT(E2071,3))="111","Spring-2011",IF((LEFT(E2071,3))="112","Summer-2011",IF((LEFT(E2071,3))="113","Fall-2011",IF((LEFT(E2071,3))="121","Spring-2012",IF((LEFT(E2071,3))="122","Summer-2012",IF((LEFT(E2071,3))="123","Fall-2012",IF((LEFT(E2071,3))="131","Spring-2013",IF((LEFT(E2071,3))="132","Summer-2013",IF((LEFT(E2071,3))="133","Fall-2013",IF((LEFT(E2071,3))="141","Spring-2014",IF((LEFT(E2071,3))="142","Summer-2014",IF((LEFT(E2071,3))="143","Fall-2014",0)))))))))))))))))))))))))</f>
        <v/>
      </c>
      <c r="H2071" s="108" t="inlineStr">
        <is>
          <t>Summer-2015</t>
        </is>
      </c>
      <c r="I2071" s="108" t="inlineStr">
        <is>
          <t>Daffodil International University</t>
        </is>
      </c>
      <c r="J2071" s="108" t="inlineStr">
        <is>
          <t>Student</t>
        </is>
      </c>
      <c r="K2071" s="108" t="inlineStr">
        <is>
          <t>-</t>
        </is>
      </c>
      <c r="L2071" s="108" t="inlineStr">
        <is>
          <t>House No-103, Road No-07, Sector-04, Uttara, Dhaka.</t>
        </is>
      </c>
      <c r="M2071" s="101" t="n">
        <v>1752491650</v>
      </c>
      <c r="N2071" s="33" t="inlineStr">
        <is>
          <t>Mukshitujishan@gmail.com</t>
        </is>
      </c>
    </row>
    <row customHeight="1" ht="12.75" r="2072" s="161">
      <c r="A2072" s="84" t="n"/>
      <c r="B2072" s="85" t="n">
        <v>2076</v>
      </c>
      <c r="C2072" s="106" t="n"/>
      <c r="D2072" s="98" t="inlineStr">
        <is>
          <t>Asma Alam Akhi</t>
        </is>
      </c>
      <c r="E2072" s="98" t="inlineStr">
        <is>
          <t>102-11-1573</t>
        </is>
      </c>
      <c r="F2072" s="49">
        <f>IF((MID(E2072,5,2))="10","ENG",IF((MID(E2072,5,2))="11","BBA",IF((MID(E2072,5,2))="12","MBA(E)",IF((MID(E2072,5,2))="14","MBA",IF((MID(E2072,5,2))="15","CSE",IF((MID(E2072,5,2))="16","CIS",IF((MID(E2072,5,2))="17","MS-MIS",IF((MID(E2072,5,2))="18","B.COM",IF((MID(E2072,5,2))="19","ETE",IF((MID(E2072,5,2))="20","CS",IF((MID(E2072,5,2))="21","MA-ENG(P)",IF((MID(E2072,5,2))="22","MA-ENG(F)",IF((MID(E2072,5,2))="23","TE",IF((MID(E2072,5,2))="24","JMC",IF((MID(E2072,5,2))="25","MS-CSE",IF((MID(E2072,5,2))="26","LLB(H)",IF((MID(E2072,5,2))="27","BRE",IF((MID(E2072,5,2))="28","MSS-JMC",IF((MID(E2072,5,2))="29","PHARMACY",IF((MID(E2072,5,2))="30","ESDM",IF((MID(E2072,5,2))="31","MS-ETE",IF((MID(E2072,5,2))="32","MS-TE",IF((MID(E2072,5,2))="33","EEE",IF((MID(E2072,5,2))="34","NFE",IF((MID(E2072,5,2))="35","SWE",IF((MID(E2072,5,2))="36","LLB(P)",IF((MID(E2072,5,2))="37","LLM(Pre)",IF((MID(E2072,5,2))="38","LLM(F)",IF((MID(E2072,5,2))="39","ICT",IF((MID(E2072,5,2))="40","MTCA",IF((MID(E2072,5,2))="41","MS-PH",IF((MID(E2072,5,2))="42","ARCH",IF((MID(E2072,5,2))="43","THM",IF((MID(E2072,5,2))="44","MS-SWE",IF((MID(E2072,5,2))="45","ENTRE",IF((MID(E2072,5,2))="46","M-PHARM",IF((MID(E2072,5,2))="47","CIVIL-ENG",0)))))))))))))))))))))))))))))))))))))</f>
        <v/>
      </c>
      <c r="G2072" s="90">
        <f>IF((LEFT(E2072,3))="063","Fall-2006",IF((LEFT(E2072,3))="071","Spring-2007",IF((LEFT(E2072,3))="072","Summer-2007",IF((LEFT(E2072,3))="073","Fall-2007",IF((LEFT(E2072,3))="081","Spring-2008",IF((LEFT(E2072,3))="082","Summer-2008",IF((LEFT(E2072,3))="083","Fall-2008",IF((LEFT(E2072,3))="091","Spring-2009",IF((LEFT(E2072,3))="092","Summer-2009",IF((LEFT(E2072,3))="093","Fall-2009",IF((LEFT(E2072,3))="101","Spring-2010",IF((LEFT(E2072,3))="102","Summer-2010",IF((LEFT(E2072,3))="103","Fall-2010",IF((LEFT(E2072,3))="111","Spring-2011",IF((LEFT(E2072,3))="112","Summer-2011",IF((LEFT(E2072,3))="113","Fall-2011",IF((LEFT(E2072,3))="121","Spring-2012",IF((LEFT(E2072,3))="122","Summer-2012",IF((LEFT(E2072,3))="123","Fall-2012",IF((LEFT(E2072,3))="131","Spring-2013",IF((LEFT(E2072,3))="132","Summer-2013",IF((LEFT(E2072,3))="133","Fall-2013",IF((LEFT(E2072,3))="141","Spring-2014",IF((LEFT(E2072,3))="142","Summer-2014",IF((LEFT(E2072,3))="143","Fall-2014",0)))))))))))))))))))))))))</f>
        <v/>
      </c>
      <c r="H2072" s="108" t="inlineStr">
        <is>
          <t>Summer-2014</t>
        </is>
      </c>
      <c r="I2072" s="108" t="inlineStr">
        <is>
          <t>-</t>
        </is>
      </c>
      <c r="J2072" s="108" t="inlineStr">
        <is>
          <t>-</t>
        </is>
      </c>
      <c r="K2072" s="108" t="inlineStr">
        <is>
          <t>House No-121, Block-A, Mirpur-13, Dhaka-1216.</t>
        </is>
      </c>
      <c r="L2072" s="108" t="inlineStr">
        <is>
          <t>House No-121, Block-A, Mirpur-13, Dhaka-1216.</t>
        </is>
      </c>
      <c r="M2072" s="101" t="n">
        <v>1790252353</v>
      </c>
      <c r="N2072" s="33" t="inlineStr">
        <is>
          <t>akhi-1573@diu.edu.bd</t>
        </is>
      </c>
    </row>
    <row customHeight="1" ht="12.75" r="2073" s="161">
      <c r="A2073" s="84" t="n"/>
      <c r="B2073" s="85" t="n">
        <v>2077</v>
      </c>
      <c r="C2073" s="106" t="n"/>
      <c r="D2073" s="86" t="inlineStr">
        <is>
          <t xml:space="preserve">Hasib Mahmud  </t>
        </is>
      </c>
      <c r="E2073" s="86" t="inlineStr">
        <is>
          <t>143-28-187</t>
        </is>
      </c>
      <c r="F2073" s="49">
        <f>IF((MID(E2073,5,2))="10","ENG",IF((MID(E2073,5,2))="11","BBA",IF((MID(E2073,5,2))="12","MBA(E)",IF((MID(E2073,5,2))="14","MBA",IF((MID(E2073,5,2))="15","CSE",IF((MID(E2073,5,2))="16","CIS",IF((MID(E2073,5,2))="17","MS-MIS",IF((MID(E2073,5,2))="18","B.COM",IF((MID(E2073,5,2))="19","ETE",IF((MID(E2073,5,2))="20","CS",IF((MID(E2073,5,2))="21","MA-ENG(P)",IF((MID(E2073,5,2))="22","MA-ENG(F)",IF((MID(E2073,5,2))="23","TE",IF((MID(E2073,5,2))="24","JMC",IF((MID(E2073,5,2))="25","MS-CSE",IF((MID(E2073,5,2))="26","LLB(H)",IF((MID(E2073,5,2))="27","BRE",IF((MID(E2073,5,2))="28","MSS-JMC",IF((MID(E2073,5,2))="29","PHARMACY",IF((MID(E2073,5,2))="30","ESDM",IF((MID(E2073,5,2))="31","MS-ETE",IF((MID(E2073,5,2))="32","MS-TE",IF((MID(E2073,5,2))="33","EEE",IF((MID(E2073,5,2))="34","NFE",IF((MID(E2073,5,2))="35","SWE",IF((MID(E2073,5,2))="36","LLB(P)",IF((MID(E2073,5,2))="37","LLM(Pre)",IF((MID(E2073,5,2))="38","LLM(F)",IF((MID(E2073,5,2))="39","ICT",IF((MID(E2073,5,2))="40","MTCA",IF((MID(E2073,5,2))="41","MS-PH",IF((MID(E2073,5,2))="42","ARCH",IF((MID(E2073,5,2))="43","THM",IF((MID(E2073,5,2))="44","MS-SWE",IF((MID(E2073,5,2))="45","ENTRE",IF((MID(E2073,5,2))="46","M-PHARM",IF((MID(E2073,5,2))="47","CIVIL-ENG",0)))))))))))))))))))))))))))))))))))))</f>
        <v/>
      </c>
      <c r="G2073" s="90">
        <f>IF((LEFT(E2073,3))="063","Fall-2006",IF((LEFT(E2073,3))="071","Spring-2007",IF((LEFT(E2073,3))="072","Summer-2007",IF((LEFT(E2073,3))="073","Fall-2007",IF((LEFT(E2073,3))="081","Spring-2008",IF((LEFT(E2073,3))="082","Summer-2008",IF((LEFT(E2073,3))="083","Fall-2008",IF((LEFT(E2073,3))="091","Spring-2009",IF((LEFT(E2073,3))="092","Summer-2009",IF((LEFT(E2073,3))="093","Fall-2009",IF((LEFT(E2073,3))="101","Spring-2010",IF((LEFT(E2073,3))="102","Summer-2010",IF((LEFT(E2073,3))="103","Fall-2010",IF((LEFT(E2073,3))="111","Spring-2011",IF((LEFT(E2073,3))="112","Summer-2011",IF((LEFT(E2073,3))="113","Fall-2011",IF((LEFT(E2073,3))="121","Spring-2012",IF((LEFT(E2073,3))="122","Summer-2012",IF((LEFT(E2073,3))="123","Fall-2012",IF((LEFT(E2073,3))="131","Spring-2013",IF((LEFT(E2073,3))="132","Summer-2013",IF((LEFT(E2073,3))="133","Fall-2013",IF((LEFT(E2073,3))="141","Spring-2014",IF((LEFT(E2073,3))="142","Summer-2014",IF((LEFT(E2073,3))="143","Fall-2014",0)))))))))))))))))))))))))</f>
        <v/>
      </c>
      <c r="H2073" s="108" t="inlineStr">
        <is>
          <t>Summer-2015</t>
        </is>
      </c>
      <c r="I2073" s="108" t="inlineStr">
        <is>
          <t>-</t>
        </is>
      </c>
      <c r="J2073" s="108" t="inlineStr">
        <is>
          <t>-</t>
        </is>
      </c>
      <c r="K2073" s="108" t="inlineStr">
        <is>
          <t>Baitul Aman Housing, Housing-534, Road-11, Adabor, Dhaka.</t>
        </is>
      </c>
      <c r="L2073" s="108" t="inlineStr">
        <is>
          <t>Sahid Mizan Sarak, Narail-7500.</t>
        </is>
      </c>
      <c r="M2073" s="101" t="n">
        <v>1794274724</v>
      </c>
      <c r="N2073" s="33" t="inlineStr">
        <is>
          <t>hasib187@diu.edu.bd</t>
        </is>
      </c>
    </row>
    <row customHeight="1" ht="12.75" r="2074" s="161">
      <c r="A2074" s="84" t="n"/>
      <c r="B2074" s="85" t="n">
        <v>2078</v>
      </c>
      <c r="C2074" s="106" t="n"/>
      <c r="D2074" s="86" t="inlineStr">
        <is>
          <t xml:space="preserve">Bimolendu Kishore Nanyasi  </t>
        </is>
      </c>
      <c r="E2074" s="86" t="inlineStr">
        <is>
          <t>122-34-234</t>
        </is>
      </c>
      <c r="F2074" s="49">
        <f>IF((MID(E2074,5,2))="10","ENG",IF((MID(E2074,5,2))="11","BBA",IF((MID(E2074,5,2))="12","MBA(E)",IF((MID(E2074,5,2))="14","MBA",IF((MID(E2074,5,2))="15","CSE",IF((MID(E2074,5,2))="16","CIS",IF((MID(E2074,5,2))="17","MS-MIS",IF((MID(E2074,5,2))="18","B.COM",IF((MID(E2074,5,2))="19","ETE",IF((MID(E2074,5,2))="20","CS",IF((MID(E2074,5,2))="21","MA-ENG(P)",IF((MID(E2074,5,2))="22","MA-ENG(F)",IF((MID(E2074,5,2))="23","TE",IF((MID(E2074,5,2))="24","JMC",IF((MID(E2074,5,2))="25","MS-CSE",IF((MID(E2074,5,2))="26","LLB(H)",IF((MID(E2074,5,2))="27","BRE",IF((MID(E2074,5,2))="28","MSS-JMC",IF((MID(E2074,5,2))="29","PHARMACY",IF((MID(E2074,5,2))="30","ESDM",IF((MID(E2074,5,2))="31","MS-ETE",IF((MID(E2074,5,2))="32","MS-TE",IF((MID(E2074,5,2))="33","EEE",IF((MID(E2074,5,2))="34","NFE",IF((MID(E2074,5,2))="35","SWE",IF((MID(E2074,5,2))="36","LLB(P)",IF((MID(E2074,5,2))="37","LLM(Pre)",IF((MID(E2074,5,2))="38","LLM(F)",IF((MID(E2074,5,2))="39","ICT",IF((MID(E2074,5,2))="40","MTCA",IF((MID(E2074,5,2))="41","MS-PH",IF((MID(E2074,5,2))="42","ARCH",IF((MID(E2074,5,2))="43","THM",IF((MID(E2074,5,2))="44","MS-SWE",IF((MID(E2074,5,2))="45","ENTRE",IF((MID(E2074,5,2))="46","M-PHARM",IF((MID(E2074,5,2))="47","CIVIL-ENG",0)))))))))))))))))))))))))))))))))))))</f>
        <v/>
      </c>
      <c r="G2074" s="90">
        <f>IF((LEFT(E2074,3))="063","Fall-2006",IF((LEFT(E2074,3))="071","Spring-2007",IF((LEFT(E2074,3))="072","Summer-2007",IF((LEFT(E2074,3))="073","Fall-2007",IF((LEFT(E2074,3))="081","Spring-2008",IF((LEFT(E2074,3))="082","Summer-2008",IF((LEFT(E2074,3))="083","Fall-2008",IF((LEFT(E2074,3))="091","Spring-2009",IF((LEFT(E2074,3))="092","Summer-2009",IF((LEFT(E2074,3))="093","Fall-2009",IF((LEFT(E2074,3))="101","Spring-2010",IF((LEFT(E2074,3))="102","Summer-2010",IF((LEFT(E2074,3))="103","Fall-2010",IF((LEFT(E2074,3))="111","Spring-2011",IF((LEFT(E2074,3))="112","Summer-2011",IF((LEFT(E2074,3))="113","Fall-2011",IF((LEFT(E2074,3))="121","Spring-2012",IF((LEFT(E2074,3))="122","Summer-2012",IF((LEFT(E2074,3))="123","Fall-2012",IF((LEFT(E2074,3))="131","Spring-2013",IF((LEFT(E2074,3))="132","Summer-2013",IF((LEFT(E2074,3))="133","Fall-2013",IF((LEFT(E2074,3))="141","Spring-2014",IF((LEFT(E2074,3))="142","Summer-2014",IF((LEFT(E2074,3))="143","Fall-2014",0)))))))))))))))))))))))))</f>
        <v/>
      </c>
      <c r="H2074" s="108" t="inlineStr">
        <is>
          <t>Fall-2015</t>
        </is>
      </c>
      <c r="I2074" s="108" t="inlineStr">
        <is>
          <t>-</t>
        </is>
      </c>
      <c r="J2074" s="108" t="inlineStr">
        <is>
          <t>-</t>
        </is>
      </c>
      <c r="K2074" s="108" t="inlineStr">
        <is>
          <t>Kurmoil Balihar, Naogan Sadar, Naogaon.</t>
        </is>
      </c>
      <c r="L2074" s="108" t="inlineStr">
        <is>
          <t>Kurmoil Balihar, Naogan Sadar, Naogaon.</t>
        </is>
      </c>
      <c r="M2074" s="101" t="n">
        <v>1912447921</v>
      </c>
      <c r="N2074" s="33" t="inlineStr">
        <is>
          <t>bimu.diu@gmail.com</t>
        </is>
      </c>
    </row>
    <row customHeight="1" ht="12.75" r="2075" s="161">
      <c r="A2075" s="84" t="n"/>
      <c r="B2075" s="85" t="n">
        <v>2079</v>
      </c>
      <c r="C2075" s="106" t="n"/>
      <c r="D2075" s="98" t="inlineStr">
        <is>
          <t>Julakha Khanam</t>
        </is>
      </c>
      <c r="E2075" s="98" t="inlineStr">
        <is>
          <t>102-11-1592</t>
        </is>
      </c>
      <c r="F2075" s="49">
        <f>IF((MID(E2075,5,2))="10","ENG",IF((MID(E2075,5,2))="11","BBA",IF((MID(E2075,5,2))="12","MBA(E)",IF((MID(E2075,5,2))="14","MBA",IF((MID(E2075,5,2))="15","CSE",IF((MID(E2075,5,2))="16","CIS",IF((MID(E2075,5,2))="17","MS-MIS",IF((MID(E2075,5,2))="18","B.COM",IF((MID(E2075,5,2))="19","ETE",IF((MID(E2075,5,2))="20","CS",IF((MID(E2075,5,2))="21","MA-ENG(P)",IF((MID(E2075,5,2))="22","MA-ENG(F)",IF((MID(E2075,5,2))="23","TE",IF((MID(E2075,5,2))="24","JMC",IF((MID(E2075,5,2))="25","MS-CSE",IF((MID(E2075,5,2))="26","LLB(H)",IF((MID(E2075,5,2))="27","BRE",IF((MID(E2075,5,2))="28","MSS-JMC",IF((MID(E2075,5,2))="29","PHARMACY",IF((MID(E2075,5,2))="30","ESDM",IF((MID(E2075,5,2))="31","MS-ETE",IF((MID(E2075,5,2))="32","MS-TE",IF((MID(E2075,5,2))="33","EEE",IF((MID(E2075,5,2))="34","NFE",IF((MID(E2075,5,2))="35","SWE",IF((MID(E2075,5,2))="36","LLB(P)",IF((MID(E2075,5,2))="37","LLM(Pre)",IF((MID(E2075,5,2))="38","LLM(F)",IF((MID(E2075,5,2))="39","ICT",IF((MID(E2075,5,2))="40","MTCA",IF((MID(E2075,5,2))="41","MS-PH",IF((MID(E2075,5,2))="42","ARCH",IF((MID(E2075,5,2))="43","THM",IF((MID(E2075,5,2))="44","MS-SWE",IF((MID(E2075,5,2))="45","ENTRE",IF((MID(E2075,5,2))="46","M-PHARM",IF((MID(E2075,5,2))="47","CIVIL-ENG",0)))))))))))))))))))))))))))))))))))))</f>
        <v/>
      </c>
      <c r="G2075" s="90">
        <f>IF((LEFT(E2075,3))="063","Fall-2006",IF((LEFT(E2075,3))="071","Spring-2007",IF((LEFT(E2075,3))="072","Summer-2007",IF((LEFT(E2075,3))="073","Fall-2007",IF((LEFT(E2075,3))="081","Spring-2008",IF((LEFT(E2075,3))="082","Summer-2008",IF((LEFT(E2075,3))="083","Fall-2008",IF((LEFT(E2075,3))="091","Spring-2009",IF((LEFT(E2075,3))="092","Summer-2009",IF((LEFT(E2075,3))="093","Fall-2009",IF((LEFT(E2075,3))="101","Spring-2010",IF((LEFT(E2075,3))="102","Summer-2010",IF((LEFT(E2075,3))="103","Fall-2010",IF((LEFT(E2075,3))="111","Spring-2011",IF((LEFT(E2075,3))="112","Summer-2011",IF((LEFT(E2075,3))="113","Fall-2011",IF((LEFT(E2075,3))="121","Spring-2012",IF((LEFT(E2075,3))="122","Summer-2012",IF((LEFT(E2075,3))="123","Fall-2012",IF((LEFT(E2075,3))="131","Spring-2013",IF((LEFT(E2075,3))="132","Summer-2013",IF((LEFT(E2075,3))="133","Fall-2013",IF((LEFT(E2075,3))="141","Spring-2014",IF((LEFT(E2075,3))="142","Summer-2014",IF((LEFT(E2075,3))="143","Fall-2014",0)))))))))))))))))))))))))</f>
        <v/>
      </c>
      <c r="H2075" s="108" t="inlineStr">
        <is>
          <t>Summer-2014</t>
        </is>
      </c>
      <c r="I2075" s="108" t="inlineStr">
        <is>
          <t>-</t>
        </is>
      </c>
      <c r="J2075" s="108" t="inlineStr">
        <is>
          <t>-</t>
        </is>
      </c>
      <c r="K2075" s="108" t="inlineStr">
        <is>
          <t>39/B, Mohona Appertment, Senpara, Porbota, Mirpur-10, Dhaka.</t>
        </is>
      </c>
      <c r="L2075" s="108" t="inlineStr">
        <is>
          <t>39/B, Mohona Appertment, Senpara, Porbota, Mirpur-10, Dhaka.</t>
        </is>
      </c>
      <c r="M2075" s="101" t="n">
        <v>1926006611</v>
      </c>
      <c r="N2075" s="33" t="inlineStr">
        <is>
          <t>julakha@diu.edu.bd</t>
        </is>
      </c>
    </row>
    <row customHeight="1" ht="12.75" r="2076" s="161">
      <c r="A2076" s="84" t="n"/>
      <c r="B2076" s="85" t="n">
        <v>2080</v>
      </c>
      <c r="C2076" s="106" t="n"/>
      <c r="D2076" s="98" t="inlineStr">
        <is>
          <t>Sujan Sarker</t>
        </is>
      </c>
      <c r="E2076" s="98" t="inlineStr">
        <is>
          <t>101-29-159</t>
        </is>
      </c>
      <c r="F2076" s="49">
        <f>IF((MID(E2076,5,2))="10","ENG",IF((MID(E2076,5,2))="11","BBA",IF((MID(E2076,5,2))="12","MBA(E)",IF((MID(E2076,5,2))="14","MBA",IF((MID(E2076,5,2))="15","CSE",IF((MID(E2076,5,2))="16","CIS",IF((MID(E2076,5,2))="17","MS-MIS",IF((MID(E2076,5,2))="18","B.COM",IF((MID(E2076,5,2))="19","ETE",IF((MID(E2076,5,2))="20","CS",IF((MID(E2076,5,2))="21","MA-ENG(P)",IF((MID(E2076,5,2))="22","MA-ENG(F)",IF((MID(E2076,5,2))="23","TE",IF((MID(E2076,5,2))="24","JMC",IF((MID(E2076,5,2))="25","MS-CSE",IF((MID(E2076,5,2))="26","LLB(H)",IF((MID(E2076,5,2))="27","BRE",IF((MID(E2076,5,2))="28","MSS-JMC",IF((MID(E2076,5,2))="29","PHARMACY",IF((MID(E2076,5,2))="30","ESDM",IF((MID(E2076,5,2))="31","MS-ETE",IF((MID(E2076,5,2))="32","MS-TE",IF((MID(E2076,5,2))="33","EEE",IF((MID(E2076,5,2))="34","NFE",IF((MID(E2076,5,2))="35","SWE",IF((MID(E2076,5,2))="36","LLB(P)",IF((MID(E2076,5,2))="37","LLM(Pre)",IF((MID(E2076,5,2))="38","LLM(F)",IF((MID(E2076,5,2))="39","ICT",IF((MID(E2076,5,2))="40","MTCA",IF((MID(E2076,5,2))="41","MS-PH",IF((MID(E2076,5,2))="42","ARCH",IF((MID(E2076,5,2))="43","THM",IF((MID(E2076,5,2))="44","MS-SWE",IF((MID(E2076,5,2))="45","ENTRE",IF((MID(E2076,5,2))="46","M-PHARM",IF((MID(E2076,5,2))="47","CIVIL-ENG",0)))))))))))))))))))))))))))))))))))))</f>
        <v/>
      </c>
      <c r="G2076" s="90">
        <f>IF((LEFT(E2076,3))="063","Fall-2006",IF((LEFT(E2076,3))="071","Spring-2007",IF((LEFT(E2076,3))="072","Summer-2007",IF((LEFT(E2076,3))="073","Fall-2007",IF((LEFT(E2076,3))="081","Spring-2008",IF((LEFT(E2076,3))="082","Summer-2008",IF((LEFT(E2076,3))="083","Fall-2008",IF((LEFT(E2076,3))="091","Spring-2009",IF((LEFT(E2076,3))="092","Summer-2009",IF((LEFT(E2076,3))="093","Fall-2009",IF((LEFT(E2076,3))="101","Spring-2010",IF((LEFT(E2076,3))="102","Summer-2010",IF((LEFT(E2076,3))="103","Fall-2010",IF((LEFT(E2076,3))="111","Spring-2011",IF((LEFT(E2076,3))="112","Summer-2011",IF((LEFT(E2076,3))="113","Fall-2011",IF((LEFT(E2076,3))="121","Spring-2012",IF((LEFT(E2076,3))="122","Summer-2012",IF((LEFT(E2076,3))="123","Fall-2012",IF((LEFT(E2076,3))="131","Spring-2013",IF((LEFT(E2076,3))="132","Summer-2013",IF((LEFT(E2076,3))="133","Fall-2013",IF((LEFT(E2076,3))="141","Spring-2014",IF((LEFT(E2076,3))="142","Summer-2014",IF((LEFT(E2076,3))="143","Fall-2014",0)))))))))))))))))))))))))</f>
        <v/>
      </c>
      <c r="H2076" s="108" t="inlineStr">
        <is>
          <t>Fall-2014</t>
        </is>
      </c>
      <c r="I2076" s="108" t="inlineStr">
        <is>
          <t>-</t>
        </is>
      </c>
      <c r="J2076" s="108" t="inlineStr">
        <is>
          <t>-</t>
        </is>
      </c>
      <c r="K2076" s="108" t="inlineStr">
        <is>
          <t>-</t>
        </is>
      </c>
      <c r="L2076" s="108" t="inlineStr">
        <is>
          <t>Vill-Paragram, Post-Toperbari, Thana-Dhamrai, Dist-Dhaka.</t>
        </is>
      </c>
      <c r="M2076" s="101" t="n">
        <v>1912034558</v>
      </c>
      <c r="N2076" s="33" t="inlineStr">
        <is>
          <t>sujansarker558@gmail.com</t>
        </is>
      </c>
    </row>
    <row customHeight="1" ht="12.75" r="2077" s="161">
      <c r="A2077" s="84" t="n"/>
      <c r="B2077" s="85" t="n">
        <v>2081</v>
      </c>
      <c r="C2077" s="106" t="n"/>
      <c r="D2077" s="98" t="inlineStr">
        <is>
          <t>Md. Azizur Rahman</t>
        </is>
      </c>
      <c r="E2077" s="98" t="inlineStr">
        <is>
          <t>113-23-2701</t>
        </is>
      </c>
      <c r="F2077" s="49">
        <f>IF((MID(E2077,5,2))="10","ENG",IF((MID(E2077,5,2))="11","BBA",IF((MID(E2077,5,2))="12","MBA(E)",IF((MID(E2077,5,2))="14","MBA",IF((MID(E2077,5,2))="15","CSE",IF((MID(E2077,5,2))="16","CIS",IF((MID(E2077,5,2))="17","MS-MIS",IF((MID(E2077,5,2))="18","B.COM",IF((MID(E2077,5,2))="19","ETE",IF((MID(E2077,5,2))="20","CS",IF((MID(E2077,5,2))="21","MA-ENG(P)",IF((MID(E2077,5,2))="22","MA-ENG(F)",IF((MID(E2077,5,2))="23","TE",IF((MID(E2077,5,2))="24","JMC",IF((MID(E2077,5,2))="25","MS-CSE",IF((MID(E2077,5,2))="26","LLB(H)",IF((MID(E2077,5,2))="27","BRE",IF((MID(E2077,5,2))="28","MSS-JMC",IF((MID(E2077,5,2))="29","PHARMACY",IF((MID(E2077,5,2))="30","ESDM",IF((MID(E2077,5,2))="31","MS-ETE",IF((MID(E2077,5,2))="32","MS-TE",IF((MID(E2077,5,2))="33","EEE",IF((MID(E2077,5,2))="34","NFE",IF((MID(E2077,5,2))="35","SWE",IF((MID(E2077,5,2))="36","LLB(P)",IF((MID(E2077,5,2))="37","LLM(Pre)",IF((MID(E2077,5,2))="38","LLM(F)",IF((MID(E2077,5,2))="39","ICT",IF((MID(E2077,5,2))="40","MTCA",IF((MID(E2077,5,2))="41","MS-PH",IF((MID(E2077,5,2))="42","ARCH",IF((MID(E2077,5,2))="43","THM",IF((MID(E2077,5,2))="44","MS-SWE",IF((MID(E2077,5,2))="45","ENTRE",IF((MID(E2077,5,2))="46","M-PHARM",IF((MID(E2077,5,2))="47","CIVIL-ENG",0)))))))))))))))))))))))))))))))))))))</f>
        <v/>
      </c>
      <c r="G2077" s="90">
        <f>IF((LEFT(E2077,3))="063","Fall-2006",IF((LEFT(E2077,3))="071","Spring-2007",IF((LEFT(E2077,3))="072","Summer-2007",IF((LEFT(E2077,3))="073","Fall-2007",IF((LEFT(E2077,3))="081","Spring-2008",IF((LEFT(E2077,3))="082","Summer-2008",IF((LEFT(E2077,3))="083","Fall-2008",IF((LEFT(E2077,3))="091","Spring-2009",IF((LEFT(E2077,3))="092","Summer-2009",IF((LEFT(E2077,3))="093","Fall-2009",IF((LEFT(E2077,3))="101","Spring-2010",IF((LEFT(E2077,3))="102","Summer-2010",IF((LEFT(E2077,3))="103","Fall-2010",IF((LEFT(E2077,3))="111","Spring-2011",IF((LEFT(E2077,3))="112","Summer-2011",IF((LEFT(E2077,3))="113","Fall-2011",IF((LEFT(E2077,3))="121","Spring-2012",IF((LEFT(E2077,3))="122","Summer-2012",IF((LEFT(E2077,3))="123","Fall-2012",IF((LEFT(E2077,3))="131","Spring-2013",IF((LEFT(E2077,3))="132","Summer-2013",IF((LEFT(E2077,3))="133","Fall-2013",IF((LEFT(E2077,3))="141","Spring-2014",IF((LEFT(E2077,3))="142","Summer-2014",IF((LEFT(E2077,3))="143","Fall-2014",0)))))))))))))))))))))))))</f>
        <v/>
      </c>
      <c r="H2077" s="108" t="inlineStr">
        <is>
          <t>Summer-2015</t>
        </is>
      </c>
      <c r="I2077" s="108" t="inlineStr">
        <is>
          <t>-</t>
        </is>
      </c>
      <c r="J2077" s="108" t="inlineStr">
        <is>
          <t>-</t>
        </is>
      </c>
      <c r="K2077" s="108" t="inlineStr">
        <is>
          <t>House No-752, 2nd Floor, West Kazipara, Mirpur-2, Dhaka-1216.</t>
        </is>
      </c>
      <c r="L2077" s="108" t="inlineStr">
        <is>
          <t>Vill-Kalenagor, Post-Bildhor, Thana-Singra, Dist-Natore.</t>
        </is>
      </c>
      <c r="M2077" s="101" t="n">
        <v>1826605131</v>
      </c>
      <c r="N2077" s="33" t="inlineStr">
        <is>
          <t>azizurdiu@gmail.com</t>
        </is>
      </c>
    </row>
    <row customHeight="1" ht="12.75" r="2078" s="161">
      <c r="A2078" s="84" t="n"/>
      <c r="B2078" s="85" t="n">
        <v>2082</v>
      </c>
      <c r="C2078" s="106" t="n"/>
      <c r="D2078" s="86" t="inlineStr">
        <is>
          <t xml:space="preserve">Eid Yamin Hossain  </t>
        </is>
      </c>
      <c r="E2078" s="86" t="inlineStr">
        <is>
          <t>111-33-556</t>
        </is>
      </c>
      <c r="F2078" s="49">
        <f>IF((MID(E2078,5,2))="10","ENG",IF((MID(E2078,5,2))="11","BBA",IF((MID(E2078,5,2))="12","MBA(E)",IF((MID(E2078,5,2))="14","MBA",IF((MID(E2078,5,2))="15","CSE",IF((MID(E2078,5,2))="16","CIS",IF((MID(E2078,5,2))="17","MS-MIS",IF((MID(E2078,5,2))="18","B.COM",IF((MID(E2078,5,2))="19","ETE",IF((MID(E2078,5,2))="20","CS",IF((MID(E2078,5,2))="21","MA-ENG(P)",IF((MID(E2078,5,2))="22","MA-ENG(F)",IF((MID(E2078,5,2))="23","TE",IF((MID(E2078,5,2))="24","JMC",IF((MID(E2078,5,2))="25","MS-CSE",IF((MID(E2078,5,2))="26","LLB(H)",IF((MID(E2078,5,2))="27","BRE",IF((MID(E2078,5,2))="28","MSS-JMC",IF((MID(E2078,5,2))="29","PHARMACY",IF((MID(E2078,5,2))="30","ESDM",IF((MID(E2078,5,2))="31","MS-ETE",IF((MID(E2078,5,2))="32","MS-TE",IF((MID(E2078,5,2))="33","EEE",IF((MID(E2078,5,2))="34","NFE",IF((MID(E2078,5,2))="35","SWE",IF((MID(E2078,5,2))="36","LLB(P)",IF((MID(E2078,5,2))="37","LLM(Pre)",IF((MID(E2078,5,2))="38","LLM(F)",IF((MID(E2078,5,2))="39","ICT",IF((MID(E2078,5,2))="40","MTCA",IF((MID(E2078,5,2))="41","MS-PH",IF((MID(E2078,5,2))="42","ARCH",IF((MID(E2078,5,2))="43","THM",IF((MID(E2078,5,2))="44","MS-SWE",IF((MID(E2078,5,2))="45","ENTRE",IF((MID(E2078,5,2))="46","M-PHARM",IF((MID(E2078,5,2))="47","CIVIL-ENG",0)))))))))))))))))))))))))))))))))))))</f>
        <v/>
      </c>
      <c r="G2078" s="90">
        <f>IF((LEFT(E2078,3))="063","Fall-2006",IF((LEFT(E2078,3))="071","Spring-2007",IF((LEFT(E2078,3))="072","Summer-2007",IF((LEFT(E2078,3))="073","Fall-2007",IF((LEFT(E2078,3))="081","Spring-2008",IF((LEFT(E2078,3))="082","Summer-2008",IF((LEFT(E2078,3))="083","Fall-2008",IF((LEFT(E2078,3))="091","Spring-2009",IF((LEFT(E2078,3))="092","Summer-2009",IF((LEFT(E2078,3))="093","Fall-2009",IF((LEFT(E2078,3))="101","Spring-2010",IF((LEFT(E2078,3))="102","Summer-2010",IF((LEFT(E2078,3))="103","Fall-2010",IF((LEFT(E2078,3))="111","Spring-2011",IF((LEFT(E2078,3))="112","Summer-2011",IF((LEFT(E2078,3))="113","Fall-2011",IF((LEFT(E2078,3))="121","Spring-2012",IF((LEFT(E2078,3))="122","Summer-2012",IF((LEFT(E2078,3))="123","Fall-2012",IF((LEFT(E2078,3))="131","Spring-2013",IF((LEFT(E2078,3))="132","Summer-2013",IF((LEFT(E2078,3))="133","Fall-2013",IF((LEFT(E2078,3))="141","Spring-2014",IF((LEFT(E2078,3))="142","Summer-2014",IF((LEFT(E2078,3))="143","Fall-2014",0)))))))))))))))))))))))))</f>
        <v/>
      </c>
      <c r="H2078" s="108" t="inlineStr">
        <is>
          <t>Fall-2014</t>
        </is>
      </c>
      <c r="I2078" s="108" t="inlineStr">
        <is>
          <t>-</t>
        </is>
      </c>
      <c r="J2078" s="108" t="inlineStr">
        <is>
          <t>-</t>
        </is>
      </c>
      <c r="K2078" s="108" t="inlineStr">
        <is>
          <t>70, Swamibag, Wari, Dhaka.</t>
        </is>
      </c>
      <c r="L2078" s="108" t="inlineStr">
        <is>
          <t>70, Swamibag, Wari, Dhaka.</t>
        </is>
      </c>
      <c r="M2078" s="101" t="n">
        <v>1670083614</v>
      </c>
      <c r="N2078" s="90" t="inlineStr">
        <is>
          <t>yamin33-556@diu.edu.bd</t>
        </is>
      </c>
    </row>
    <row customHeight="1" ht="12.75" r="2079" s="161">
      <c r="A2079" s="84" t="n"/>
      <c r="B2079" s="85" t="n">
        <v>2083</v>
      </c>
      <c r="C2079" s="106" t="n"/>
      <c r="D2079" s="86" t="inlineStr">
        <is>
          <t xml:space="preserve">Md. Ahsan Habib  </t>
        </is>
      </c>
      <c r="E2079" s="86" t="inlineStr">
        <is>
          <t>112-11-2105</t>
        </is>
      </c>
      <c r="F2079" s="49">
        <f>IF((MID(E2079,5,2))="10","ENG",IF((MID(E2079,5,2))="11","BBA",IF((MID(E2079,5,2))="12","MBA(E)",IF((MID(E2079,5,2))="14","MBA",IF((MID(E2079,5,2))="15","CSE",IF((MID(E2079,5,2))="16","CIS",IF((MID(E2079,5,2))="17","MS-MIS",IF((MID(E2079,5,2))="18","B.COM",IF((MID(E2079,5,2))="19","ETE",IF((MID(E2079,5,2))="20","CS",IF((MID(E2079,5,2))="21","MA-ENG(P)",IF((MID(E2079,5,2))="22","MA-ENG(F)",IF((MID(E2079,5,2))="23","TE",IF((MID(E2079,5,2))="24","JMC",IF((MID(E2079,5,2))="25","MS-CSE",IF((MID(E2079,5,2))="26","LLB(H)",IF((MID(E2079,5,2))="27","BRE",IF((MID(E2079,5,2))="28","MSS-JMC",IF((MID(E2079,5,2))="29","PHARMACY",IF((MID(E2079,5,2))="30","ESDM",IF((MID(E2079,5,2))="31","MS-ETE",IF((MID(E2079,5,2))="32","MS-TE",IF((MID(E2079,5,2))="33","EEE",IF((MID(E2079,5,2))="34","NFE",IF((MID(E2079,5,2))="35","SWE",IF((MID(E2079,5,2))="36","LLB(P)",IF((MID(E2079,5,2))="37","LLM(Pre)",IF((MID(E2079,5,2))="38","LLM(F)",IF((MID(E2079,5,2))="39","ICT",IF((MID(E2079,5,2))="40","MTCA",IF((MID(E2079,5,2))="41","MS-PH",IF((MID(E2079,5,2))="42","ARCH",IF((MID(E2079,5,2))="43","THM",IF((MID(E2079,5,2))="44","MS-SWE",IF((MID(E2079,5,2))="45","ENTRE",IF((MID(E2079,5,2))="46","M-PHARM",IF((MID(E2079,5,2))="47","CIVIL-ENG",0)))))))))))))))))))))))))))))))))))))</f>
        <v/>
      </c>
      <c r="G2079" s="90">
        <f>IF((LEFT(E2079,3))="063","Fall-2006",IF((LEFT(E2079,3))="071","Spring-2007",IF((LEFT(E2079,3))="072","Summer-2007",IF((LEFT(E2079,3))="073","Fall-2007",IF((LEFT(E2079,3))="081","Spring-2008",IF((LEFT(E2079,3))="082","Summer-2008",IF((LEFT(E2079,3))="083","Fall-2008",IF((LEFT(E2079,3))="091","Spring-2009",IF((LEFT(E2079,3))="092","Summer-2009",IF((LEFT(E2079,3))="093","Fall-2009",IF((LEFT(E2079,3))="101","Spring-2010",IF((LEFT(E2079,3))="102","Summer-2010",IF((LEFT(E2079,3))="103","Fall-2010",IF((LEFT(E2079,3))="111","Spring-2011",IF((LEFT(E2079,3))="112","Summer-2011",IF((LEFT(E2079,3))="113","Fall-2011",IF((LEFT(E2079,3))="121","Spring-2012",IF((LEFT(E2079,3))="122","Summer-2012",IF((LEFT(E2079,3))="123","Fall-2012",IF((LEFT(E2079,3))="131","Spring-2013",IF((LEFT(E2079,3))="132","Summer-2013",IF((LEFT(E2079,3))="133","Fall-2013",IF((LEFT(E2079,3))="141","Spring-2014",IF((LEFT(E2079,3))="142","Summer-2014",IF((LEFT(E2079,3))="143","Fall-2014",0)))))))))))))))))))))))))</f>
        <v/>
      </c>
      <c r="H2079" s="108" t="inlineStr">
        <is>
          <t>Fall-2015</t>
        </is>
      </c>
      <c r="I2079" s="108" t="inlineStr">
        <is>
          <t>Dekko Group</t>
        </is>
      </c>
      <c r="J2079" s="108" t="inlineStr">
        <is>
          <t>Executive Sales and Merketing</t>
        </is>
      </c>
      <c r="K2079" s="108" t="inlineStr">
        <is>
          <t>House No-1112/A, Road No-1/A, Baitul Aman Housing Society, Adabor, Dhaka-1207</t>
        </is>
      </c>
      <c r="L2079" s="108" t="inlineStr">
        <is>
          <t>House No-349, Post-Benapole, Thana-Benapole, Dist-Jossore</t>
        </is>
      </c>
      <c r="M2079" s="101" t="n">
        <v>1722394014</v>
      </c>
      <c r="N2079" s="33" t="inlineStr">
        <is>
          <t>ahsanhabib7@gmail.com</t>
        </is>
      </c>
    </row>
    <row customHeight="1" ht="12.75" r="2080" s="161">
      <c r="A2080" s="84" t="n"/>
      <c r="B2080" s="85" t="n">
        <v>2084</v>
      </c>
      <c r="C2080" s="106" t="n"/>
      <c r="D2080" s="94" t="inlineStr">
        <is>
          <t>Amimul Ahsan</t>
        </is>
      </c>
      <c r="E2080" s="98" t="inlineStr">
        <is>
          <t>113-19-1346</t>
        </is>
      </c>
      <c r="F2080" s="49">
        <f>IF((MID(E2080,5,2))="10","ENG",IF((MID(E2080,5,2))="11","BBA",IF((MID(E2080,5,2))="12","MBA(E)",IF((MID(E2080,5,2))="14","MBA",IF((MID(E2080,5,2))="15","CSE",IF((MID(E2080,5,2))="16","CIS",IF((MID(E2080,5,2))="17","MS-MIS",IF((MID(E2080,5,2))="18","B.COM",IF((MID(E2080,5,2))="19","ETE",IF((MID(E2080,5,2))="20","CS",IF((MID(E2080,5,2))="21","MA-ENG(P)",IF((MID(E2080,5,2))="22","MA-ENG(F)",IF((MID(E2080,5,2))="23","TE",IF((MID(E2080,5,2))="24","JMC",IF((MID(E2080,5,2))="25","MS-CSE",IF((MID(E2080,5,2))="26","LLB(H)",IF((MID(E2080,5,2))="27","BRE",IF((MID(E2080,5,2))="28","MSS-JMC",IF((MID(E2080,5,2))="29","PHARMACY",IF((MID(E2080,5,2))="30","ESDM",IF((MID(E2080,5,2))="31","MS-ETE",IF((MID(E2080,5,2))="32","MS-TE",IF((MID(E2080,5,2))="33","EEE",IF((MID(E2080,5,2))="34","NFE",IF((MID(E2080,5,2))="35","SWE",IF((MID(E2080,5,2))="36","LLB(P)",IF((MID(E2080,5,2))="37","LLM(Pre)",IF((MID(E2080,5,2))="38","LLM(F)",IF((MID(E2080,5,2))="39","ICT",IF((MID(E2080,5,2))="40","MTCA",IF((MID(E2080,5,2))="41","MS-PH",IF((MID(E2080,5,2))="42","ARCH",IF((MID(E2080,5,2))="43","THM",IF((MID(E2080,5,2))="44","MS-SWE",IF((MID(E2080,5,2))="45","ENTRE",IF((MID(E2080,5,2))="46","M-PHARM",IF((MID(E2080,5,2))="47","CIVIL-ENG",0)))))))))))))))))))))))))))))))))))))</f>
        <v/>
      </c>
      <c r="G2080" s="90">
        <f>IF((LEFT(E2080,3))="063","Fall-2006",IF((LEFT(E2080,3))="071","Spring-2007",IF((LEFT(E2080,3))="072","Summer-2007",IF((LEFT(E2080,3))="073","Fall-2007",IF((LEFT(E2080,3))="081","Spring-2008",IF((LEFT(E2080,3))="082","Summer-2008",IF((LEFT(E2080,3))="083","Fall-2008",IF((LEFT(E2080,3))="091","Spring-2009",IF((LEFT(E2080,3))="092","Summer-2009",IF((LEFT(E2080,3))="093","Fall-2009",IF((LEFT(E2080,3))="101","Spring-2010",IF((LEFT(E2080,3))="102","Summer-2010",IF((LEFT(E2080,3))="103","Fall-2010",IF((LEFT(E2080,3))="111","Spring-2011",IF((LEFT(E2080,3))="112","Summer-2011",IF((LEFT(E2080,3))="113","Fall-2011",IF((LEFT(E2080,3))="121","Spring-2012",IF((LEFT(E2080,3))="122","Summer-2012",IF((LEFT(E2080,3))="123","Fall-2012",IF((LEFT(E2080,3))="131","Spring-2013",IF((LEFT(E2080,3))="132","Summer-2013",IF((LEFT(E2080,3))="133","Fall-2013",IF((LEFT(E2080,3))="141","Spring-2014",IF((LEFT(E2080,3))="142","Summer-2014",IF((LEFT(E2080,3))="143","Fall-2014",0)))))))))))))))))))))))))</f>
        <v/>
      </c>
      <c r="H2080" s="108" t="inlineStr">
        <is>
          <t>Summer-2015</t>
        </is>
      </c>
      <c r="I2080" s="108" t="inlineStr">
        <is>
          <t>-</t>
        </is>
      </c>
      <c r="J2080" s="108" t="inlineStr">
        <is>
          <t>-</t>
        </is>
      </c>
      <c r="K2080" s="108" t="inlineStr">
        <is>
          <t>-</t>
        </is>
      </c>
      <c r="L2080" s="108" t="inlineStr">
        <is>
          <t>105/1/A, Shukrabad, Dhanmondi, Dhaka.</t>
        </is>
      </c>
      <c r="M2080" s="101" t="n">
        <v>1967512950</v>
      </c>
      <c r="N2080" s="33" t="inlineStr">
        <is>
          <t>ahsan19-1346@diu.edu.bd</t>
        </is>
      </c>
    </row>
    <row customHeight="1" ht="12.75" r="2081" s="161">
      <c r="A2081" s="84" t="n"/>
      <c r="B2081" s="85" t="n">
        <v>2085</v>
      </c>
      <c r="C2081" s="106" t="n"/>
      <c r="D2081" s="98" t="inlineStr">
        <is>
          <t>Md. Aminul Hoque</t>
        </is>
      </c>
      <c r="E2081" s="98" t="inlineStr">
        <is>
          <t>093-12-517</t>
        </is>
      </c>
      <c r="F2081" s="49">
        <f>IF((MID(E2081,5,2))="10","ENG",IF((MID(E2081,5,2))="11","BBA",IF((MID(E2081,5,2))="12","MBA(E)",IF((MID(E2081,5,2))="14","MBA",IF((MID(E2081,5,2))="15","CSE",IF((MID(E2081,5,2))="16","CIS",IF((MID(E2081,5,2))="17","MS-MIS",IF((MID(E2081,5,2))="18","B.COM",IF((MID(E2081,5,2))="19","ETE",IF((MID(E2081,5,2))="20","CS",IF((MID(E2081,5,2))="21","MA-ENG(P)",IF((MID(E2081,5,2))="22","MA-ENG(F)",IF((MID(E2081,5,2))="23","TE",IF((MID(E2081,5,2))="24","JMC",IF((MID(E2081,5,2))="25","MS-CSE",IF((MID(E2081,5,2))="26","LLB(H)",IF((MID(E2081,5,2))="27","BRE",IF((MID(E2081,5,2))="28","MSS-JMC",IF((MID(E2081,5,2))="29","PHARMACY",IF((MID(E2081,5,2))="30","ESDM",IF((MID(E2081,5,2))="31","MS-ETE",IF((MID(E2081,5,2))="32","MS-TE",IF((MID(E2081,5,2))="33","EEE",IF((MID(E2081,5,2))="34","NFE",IF((MID(E2081,5,2))="35","SWE",IF((MID(E2081,5,2))="36","LLB(P)",IF((MID(E2081,5,2))="37","LLM(Pre)",IF((MID(E2081,5,2))="38","LLM(F)",IF((MID(E2081,5,2))="39","ICT",IF((MID(E2081,5,2))="40","MTCA",IF((MID(E2081,5,2))="41","MS-PH",IF((MID(E2081,5,2))="42","ARCH",IF((MID(E2081,5,2))="43","THM",IF((MID(E2081,5,2))="44","MS-SWE",IF((MID(E2081,5,2))="45","ENTRE",IF((MID(E2081,5,2))="46","M-PHARM",IF((MID(E2081,5,2))="47","CIVIL-ENG",0)))))))))))))))))))))))))))))))))))))</f>
        <v/>
      </c>
      <c r="G2081" s="90">
        <f>IF((LEFT(E2081,3))="063","Fall-2006",IF((LEFT(E2081,3))="071","Spring-2007",IF((LEFT(E2081,3))="072","Summer-2007",IF((LEFT(E2081,3))="073","Fall-2007",IF((LEFT(E2081,3))="081","Spring-2008",IF((LEFT(E2081,3))="082","Summer-2008",IF((LEFT(E2081,3))="083","Fall-2008",IF((LEFT(E2081,3))="091","Spring-2009",IF((LEFT(E2081,3))="092","Summer-2009",IF((LEFT(E2081,3))="093","Fall-2009",IF((LEFT(E2081,3))="101","Spring-2010",IF((LEFT(E2081,3))="102","Summer-2010",IF((LEFT(E2081,3))="103","Fall-2010",IF((LEFT(E2081,3))="111","Spring-2011",IF((LEFT(E2081,3))="112","Summer-2011",IF((LEFT(E2081,3))="113","Fall-2011",IF((LEFT(E2081,3))="121","Spring-2012",IF((LEFT(E2081,3))="122","Summer-2012",IF((LEFT(E2081,3))="123","Fall-2012",IF((LEFT(E2081,3))="131","Spring-2013",IF((LEFT(E2081,3))="132","Summer-2013",IF((LEFT(E2081,3))="133","Fall-2013",IF((LEFT(E2081,3))="141","Spring-2014",IF((LEFT(E2081,3))="142","Summer-2014",IF((LEFT(E2081,3))="143","Fall-2014",0)))))))))))))))))))))))))</f>
        <v/>
      </c>
      <c r="H2081" s="108" t="inlineStr">
        <is>
          <t>Summer-2015</t>
        </is>
      </c>
      <c r="I2081" s="108" t="inlineStr">
        <is>
          <t>Rose Valley Audio Video Ltd</t>
        </is>
      </c>
      <c r="J2081" s="108" t="inlineStr">
        <is>
          <t>Sr. Manager(Operation)</t>
        </is>
      </c>
      <c r="K2081" s="108" t="inlineStr">
        <is>
          <t>House No-242, South Pirerbagh, Sheikh Kamal Saroni, Mirpur, Dhaka.</t>
        </is>
      </c>
      <c r="L2081" s="108" t="inlineStr">
        <is>
          <t>House No-242, South Pirerbagh, Sheikh Kamal Saroni, Mirpur, Dhaka.</t>
        </is>
      </c>
      <c r="M2081" s="101" t="n">
        <v>1711630772</v>
      </c>
      <c r="N2081" s="33" t="inlineStr">
        <is>
          <t>rvalley_av@yahoo.com</t>
        </is>
      </c>
    </row>
    <row customHeight="1" ht="12.75" r="2082" s="161">
      <c r="A2082" s="84" t="n"/>
      <c r="B2082" s="85" t="n">
        <v>2086</v>
      </c>
      <c r="C2082" s="106" t="n"/>
      <c r="D2082" s="86" t="inlineStr">
        <is>
          <t xml:space="preserve">Md. Shakirul Islam </t>
        </is>
      </c>
      <c r="E2082" s="86" t="inlineStr">
        <is>
          <t>112-11-2042</t>
        </is>
      </c>
      <c r="F2082" s="49">
        <f>IF((MID(E2082,5,2))="10","ENG",IF((MID(E2082,5,2))="11","BBA",IF((MID(E2082,5,2))="12","MBA(E)",IF((MID(E2082,5,2))="14","MBA",IF((MID(E2082,5,2))="15","CSE",IF((MID(E2082,5,2))="16","CIS",IF((MID(E2082,5,2))="17","MS-MIS",IF((MID(E2082,5,2))="18","B.COM",IF((MID(E2082,5,2))="19","ETE",IF((MID(E2082,5,2))="20","CS",IF((MID(E2082,5,2))="21","MA-ENG(P)",IF((MID(E2082,5,2))="22","MA-ENG(F)",IF((MID(E2082,5,2))="23","TE",IF((MID(E2082,5,2))="24","JMC",IF((MID(E2082,5,2))="25","MS-CSE",IF((MID(E2082,5,2))="26","LLB(H)",IF((MID(E2082,5,2))="27","BRE",IF((MID(E2082,5,2))="28","MSS-JMC",IF((MID(E2082,5,2))="29","PHARMACY",IF((MID(E2082,5,2))="30","ESDM",IF((MID(E2082,5,2))="31","MS-ETE",IF((MID(E2082,5,2))="32","MS-TE",IF((MID(E2082,5,2))="33","EEE",IF((MID(E2082,5,2))="34","NFE",IF((MID(E2082,5,2))="35","SWE",IF((MID(E2082,5,2))="36","LLB(P)",IF((MID(E2082,5,2))="37","LLM(Pre)",IF((MID(E2082,5,2))="38","LLM(F)",IF((MID(E2082,5,2))="39","ICT",IF((MID(E2082,5,2))="40","MTCA",IF((MID(E2082,5,2))="41","MS-PH",IF((MID(E2082,5,2))="42","ARCH",IF((MID(E2082,5,2))="43","THM",IF((MID(E2082,5,2))="44","MS-SWE",IF((MID(E2082,5,2))="45","ENTRE",IF((MID(E2082,5,2))="46","M-PHARM",IF((MID(E2082,5,2))="47","CIVIL-ENG",0)))))))))))))))))))))))))))))))))))))</f>
        <v/>
      </c>
      <c r="G2082" s="90">
        <f>IF((LEFT(E2082,3))="063","Fall-2006",IF((LEFT(E2082,3))="071","Spring-2007",IF((LEFT(E2082,3))="072","Summer-2007",IF((LEFT(E2082,3))="073","Fall-2007",IF((LEFT(E2082,3))="081","Spring-2008",IF((LEFT(E2082,3))="082","Summer-2008",IF((LEFT(E2082,3))="083","Fall-2008",IF((LEFT(E2082,3))="091","Spring-2009",IF((LEFT(E2082,3))="092","Summer-2009",IF((LEFT(E2082,3))="093","Fall-2009",IF((LEFT(E2082,3))="101","Spring-2010",IF((LEFT(E2082,3))="102","Summer-2010",IF((LEFT(E2082,3))="103","Fall-2010",IF((LEFT(E2082,3))="111","Spring-2011",IF((LEFT(E2082,3))="112","Summer-2011",IF((LEFT(E2082,3))="113","Fall-2011",IF((LEFT(E2082,3))="121","Spring-2012",IF((LEFT(E2082,3))="122","Summer-2012",IF((LEFT(E2082,3))="123","Fall-2012",IF((LEFT(E2082,3))="131","Spring-2013",IF((LEFT(E2082,3))="132","Summer-2013",IF((LEFT(E2082,3))="133","Fall-2013",IF((LEFT(E2082,3))="141","Spring-2014",IF((LEFT(E2082,3))="142","Summer-2014",IF((LEFT(E2082,3))="143","Fall-2014",0)))))))))))))))))))))))))</f>
        <v/>
      </c>
      <c r="H2082" s="108" t="inlineStr">
        <is>
          <t>Summer-2015</t>
        </is>
      </c>
      <c r="I2082" s="108" t="inlineStr">
        <is>
          <t>-</t>
        </is>
      </c>
      <c r="J2082" s="108" t="inlineStr">
        <is>
          <t>-</t>
        </is>
      </c>
      <c r="K2082" s="108" t="inlineStr">
        <is>
          <t>House No-14, 4th Floor, Block-B, Road No-13, Kallanpur.</t>
        </is>
      </c>
      <c r="L2082" s="108" t="inlineStr">
        <is>
          <t>Vill-Pushna, Post-Kishorgonj, Dist-Nilphamari.</t>
        </is>
      </c>
      <c r="M2082" s="101" t="n">
        <v>1737275325</v>
      </c>
      <c r="N2082" s="33" t="inlineStr">
        <is>
          <t>sipalashdiu11@gmail.com</t>
        </is>
      </c>
    </row>
    <row customHeight="1" ht="12.75" r="2083" s="161">
      <c r="A2083" s="84" t="n"/>
      <c r="B2083" s="85" t="n">
        <v>2087</v>
      </c>
      <c r="C2083" s="106" t="n"/>
      <c r="D2083" s="98" t="inlineStr">
        <is>
          <t>Md. Golam Rabbani</t>
        </is>
      </c>
      <c r="E2083" s="98" t="inlineStr">
        <is>
          <t>111-23-2398</t>
        </is>
      </c>
      <c r="F2083" s="49">
        <f>IF((MID(E2083,5,2))="10","ENG",IF((MID(E2083,5,2))="11","BBA",IF((MID(E2083,5,2))="12","MBA(E)",IF((MID(E2083,5,2))="14","MBA",IF((MID(E2083,5,2))="15","CSE",IF((MID(E2083,5,2))="16","CIS",IF((MID(E2083,5,2))="17","MS-MIS",IF((MID(E2083,5,2))="18","B.COM",IF((MID(E2083,5,2))="19","ETE",IF((MID(E2083,5,2))="20","CS",IF((MID(E2083,5,2))="21","MA-ENG(P)",IF((MID(E2083,5,2))="22","MA-ENG(F)",IF((MID(E2083,5,2))="23","TE",IF((MID(E2083,5,2))="24","JMC",IF((MID(E2083,5,2))="25","MS-CSE",IF((MID(E2083,5,2))="26","LLB(H)",IF((MID(E2083,5,2))="27","BRE",IF((MID(E2083,5,2))="28","MSS-JMC",IF((MID(E2083,5,2))="29","PHARMACY",IF((MID(E2083,5,2))="30","ESDM",IF((MID(E2083,5,2))="31","MS-ETE",IF((MID(E2083,5,2))="32","MS-TE",IF((MID(E2083,5,2))="33","EEE",IF((MID(E2083,5,2))="34","NFE",IF((MID(E2083,5,2))="35","SWE",IF((MID(E2083,5,2))="36","LLB(P)",IF((MID(E2083,5,2))="37","LLM(Pre)",IF((MID(E2083,5,2))="38","LLM(F)",IF((MID(E2083,5,2))="39","ICT",IF((MID(E2083,5,2))="40","MTCA",IF((MID(E2083,5,2))="41","MS-PH",IF((MID(E2083,5,2))="42","ARCH",IF((MID(E2083,5,2))="43","THM",IF((MID(E2083,5,2))="44","MS-SWE",IF((MID(E2083,5,2))="45","ENTRE",IF((MID(E2083,5,2))="46","M-PHARM",IF((MID(E2083,5,2))="47","CIVIL-ENG",0)))))))))))))))))))))))))))))))))))))</f>
        <v/>
      </c>
      <c r="G2083" s="90">
        <f>IF((LEFT(E2083,3))="063","Fall-2006",IF((LEFT(E2083,3))="071","Spring-2007",IF((LEFT(E2083,3))="072","Summer-2007",IF((LEFT(E2083,3))="073","Fall-2007",IF((LEFT(E2083,3))="081","Spring-2008",IF((LEFT(E2083,3))="082","Summer-2008",IF((LEFT(E2083,3))="083","Fall-2008",IF((LEFT(E2083,3))="091","Spring-2009",IF((LEFT(E2083,3))="092","Summer-2009",IF((LEFT(E2083,3))="093","Fall-2009",IF((LEFT(E2083,3))="101","Spring-2010",IF((LEFT(E2083,3))="102","Summer-2010",IF((LEFT(E2083,3))="103","Fall-2010",IF((LEFT(E2083,3))="111","Spring-2011",IF((LEFT(E2083,3))="112","Summer-2011",IF((LEFT(E2083,3))="113","Fall-2011",IF((LEFT(E2083,3))="121","Spring-2012",IF((LEFT(E2083,3))="122","Summer-2012",IF((LEFT(E2083,3))="123","Fall-2012",IF((LEFT(E2083,3))="131","Spring-2013",IF((LEFT(E2083,3))="132","Summer-2013",IF((LEFT(E2083,3))="133","Fall-2013",IF((LEFT(E2083,3))="141","Spring-2014",IF((LEFT(E2083,3))="142","Summer-2014",IF((LEFT(E2083,3))="143","Fall-2014",0)))))))))))))))))))))))))</f>
        <v/>
      </c>
      <c r="H2083" s="108" t="inlineStr">
        <is>
          <t>Spring-2015</t>
        </is>
      </c>
      <c r="I2083" s="108" t="inlineStr">
        <is>
          <t>Apparels Village Ltd (Faihaz Group)</t>
        </is>
      </c>
      <c r="J2083" s="108" t="inlineStr">
        <is>
          <t>IE Executive</t>
        </is>
      </c>
      <c r="K2083" s="108" t="inlineStr">
        <is>
          <t>23/A, Shukrabad, Dhanmondi, dhaka.</t>
        </is>
      </c>
      <c r="L2083" s="108" t="inlineStr">
        <is>
          <t>Vill-Kanaidhor, Post-Hat Khujipur, Thana-Bagmara, Dist-Rajshahi.</t>
        </is>
      </c>
      <c r="M2083" s="101" t="n">
        <v>1723349418</v>
      </c>
      <c r="N2083" s="33">
        <f>HYPERLINK("mailto:golamrabbani2398@gmail.com","golamrabbani2398@gmail.com")</f>
        <v/>
      </c>
    </row>
    <row customHeight="1" ht="12.75" r="2084" s="161">
      <c r="A2084" s="84" t="n"/>
      <c r="B2084" s="85" t="n">
        <v>2088</v>
      </c>
      <c r="C2084" s="106" t="n"/>
      <c r="D2084" s="86" t="inlineStr">
        <is>
          <t xml:space="preserve">Farjana Akter  </t>
        </is>
      </c>
      <c r="E2084" s="86" t="inlineStr">
        <is>
          <t>142-14-1465</t>
        </is>
      </c>
      <c r="F2084" s="49">
        <f>IF((MID(E2084,5,2))="10","ENG",IF((MID(E2084,5,2))="11","BBA",IF((MID(E2084,5,2))="12","MBA(E)",IF((MID(E2084,5,2))="14","MBA",IF((MID(E2084,5,2))="15","CSE",IF((MID(E2084,5,2))="16","CIS",IF((MID(E2084,5,2))="17","MS-MIS",IF((MID(E2084,5,2))="18","B.COM",IF((MID(E2084,5,2))="19","ETE",IF((MID(E2084,5,2))="20","CS",IF((MID(E2084,5,2))="21","MA-ENG(P)",IF((MID(E2084,5,2))="22","MA-ENG(F)",IF((MID(E2084,5,2))="23","TE",IF((MID(E2084,5,2))="24","JMC",IF((MID(E2084,5,2))="25","MS-CSE",IF((MID(E2084,5,2))="26","LLB(H)",IF((MID(E2084,5,2))="27","BRE",IF((MID(E2084,5,2))="28","MSS-JMC",IF((MID(E2084,5,2))="29","PHARMACY",IF((MID(E2084,5,2))="30","ESDM",IF((MID(E2084,5,2))="31","MS-ETE",IF((MID(E2084,5,2))="32","MS-TE",IF((MID(E2084,5,2))="33","EEE",IF((MID(E2084,5,2))="34","NFE",IF((MID(E2084,5,2))="35","SWE",IF((MID(E2084,5,2))="36","LLB(P)",IF((MID(E2084,5,2))="37","LLM(Pre)",IF((MID(E2084,5,2))="38","LLM(F)",IF((MID(E2084,5,2))="39","ICT",IF((MID(E2084,5,2))="40","MTCA",IF((MID(E2084,5,2))="41","MS-PH",IF((MID(E2084,5,2))="42","ARCH",IF((MID(E2084,5,2))="43","THM",IF((MID(E2084,5,2))="44","MS-SWE",IF((MID(E2084,5,2))="45","ENTRE",IF((MID(E2084,5,2))="46","M-PHARM",IF((MID(E2084,5,2))="47","CIVIL-ENG",0)))))))))))))))))))))))))))))))))))))</f>
        <v/>
      </c>
      <c r="G2084" s="90">
        <f>IF((LEFT(E2084,3))="063","Fall-2006",IF((LEFT(E2084,3))="071","Spring-2007",IF((LEFT(E2084,3))="072","Summer-2007",IF((LEFT(E2084,3))="073","Fall-2007",IF((LEFT(E2084,3))="081","Spring-2008",IF((LEFT(E2084,3))="082","Summer-2008",IF((LEFT(E2084,3))="083","Fall-2008",IF((LEFT(E2084,3))="091","Spring-2009",IF((LEFT(E2084,3))="092","Summer-2009",IF((LEFT(E2084,3))="093","Fall-2009",IF((LEFT(E2084,3))="101","Spring-2010",IF((LEFT(E2084,3))="102","Summer-2010",IF((LEFT(E2084,3))="103","Fall-2010",IF((LEFT(E2084,3))="111","Spring-2011",IF((LEFT(E2084,3))="112","Summer-2011",IF((LEFT(E2084,3))="113","Fall-2011",IF((LEFT(E2084,3))="121","Spring-2012",IF((LEFT(E2084,3))="122","Summer-2012",IF((LEFT(E2084,3))="123","Fall-2012",IF((LEFT(E2084,3))="131","Spring-2013",IF((LEFT(E2084,3))="132","Summer-2013",IF((LEFT(E2084,3))="133","Fall-2013",IF((LEFT(E2084,3))="141","Spring-2014",IF((LEFT(E2084,3))="142","Summer-2014",IF((LEFT(E2084,3))="143","Fall-2014",0)))))))))))))))))))))))))</f>
        <v/>
      </c>
      <c r="H2084" s="108" t="inlineStr">
        <is>
          <t>Spring-2014</t>
        </is>
      </c>
      <c r="I2084" s="108" t="inlineStr">
        <is>
          <t>-</t>
        </is>
      </c>
      <c r="J2084" s="108" t="inlineStr">
        <is>
          <t>Student</t>
        </is>
      </c>
      <c r="K2084" s="108" t="inlineStr">
        <is>
          <t>5/13, Block-E, Lalmatia, Mohammadpur, Dhaka-1207.</t>
        </is>
      </c>
      <c r="L2084" s="108" t="inlineStr">
        <is>
          <t>Vill-West Kawadi, Post-Doudkandi, Dist-Comilla.</t>
        </is>
      </c>
      <c r="M2084" s="101" t="n">
        <v>1931463330</v>
      </c>
      <c r="N2084" s="33" t="inlineStr">
        <is>
          <t>farjanadiu14@yahoo.com</t>
        </is>
      </c>
    </row>
    <row customHeight="1" ht="12.75" r="2085" s="161">
      <c r="A2085" s="84" t="n"/>
      <c r="B2085" s="85" t="n">
        <v>2089</v>
      </c>
      <c r="C2085" s="106" t="n"/>
      <c r="D2085" s="98" t="inlineStr">
        <is>
          <t>Md. Rajib Munsi</t>
        </is>
      </c>
      <c r="E2085" s="98" t="inlineStr">
        <is>
          <t>122-15-1965</t>
        </is>
      </c>
      <c r="F2085" s="49">
        <f>IF((MID(E2085,5,2))="10","ENG",IF((MID(E2085,5,2))="11","BBA",IF((MID(E2085,5,2))="12","MBA(E)",IF((MID(E2085,5,2))="14","MBA",IF((MID(E2085,5,2))="15","CSE",IF((MID(E2085,5,2))="16","CIS",IF((MID(E2085,5,2))="17","MS-MIS",IF((MID(E2085,5,2))="18","B.COM",IF((MID(E2085,5,2))="19","ETE",IF((MID(E2085,5,2))="20","CS",IF((MID(E2085,5,2))="21","MA-ENG(P)",IF((MID(E2085,5,2))="22","MA-ENG(F)",IF((MID(E2085,5,2))="23","TE",IF((MID(E2085,5,2))="24","JMC",IF((MID(E2085,5,2))="25","MS-CSE",IF((MID(E2085,5,2))="26","LLB(H)",IF((MID(E2085,5,2))="27","BRE",IF((MID(E2085,5,2))="28","MSS-JMC",IF((MID(E2085,5,2))="29","PHARMACY",IF((MID(E2085,5,2))="30","ESDM",IF((MID(E2085,5,2))="31","MS-ETE",IF((MID(E2085,5,2))="32","MS-TE",IF((MID(E2085,5,2))="33","EEE",IF((MID(E2085,5,2))="34","NFE",IF((MID(E2085,5,2))="35","SWE",IF((MID(E2085,5,2))="36","LLB(P)",IF((MID(E2085,5,2))="37","LLM(Pre)",IF((MID(E2085,5,2))="38","LLM(F)",IF((MID(E2085,5,2))="39","ICT",IF((MID(E2085,5,2))="40","MTCA",IF((MID(E2085,5,2))="41","MS-PH",IF((MID(E2085,5,2))="42","ARCH",IF((MID(E2085,5,2))="43","THM",IF((MID(E2085,5,2))="44","MS-SWE",IF((MID(E2085,5,2))="45","ENTRE",IF((MID(E2085,5,2))="46","M-PHARM",IF((MID(E2085,5,2))="47","CIVIL-ENG",0)))))))))))))))))))))))))))))))))))))</f>
        <v/>
      </c>
      <c r="G2085" s="90">
        <f>IF((LEFT(E2085,3))="063","Fall-2006",IF((LEFT(E2085,3))="071","Spring-2007",IF((LEFT(E2085,3))="072","Summer-2007",IF((LEFT(E2085,3))="073","Fall-2007",IF((LEFT(E2085,3))="081","Spring-2008",IF((LEFT(E2085,3))="082","Summer-2008",IF((LEFT(E2085,3))="083","Fall-2008",IF((LEFT(E2085,3))="091","Spring-2009",IF((LEFT(E2085,3))="092","Summer-2009",IF((LEFT(E2085,3))="093","Fall-2009",IF((LEFT(E2085,3))="101","Spring-2010",IF((LEFT(E2085,3))="102","Summer-2010",IF((LEFT(E2085,3))="103","Fall-2010",IF((LEFT(E2085,3))="111","Spring-2011",IF((LEFT(E2085,3))="112","Summer-2011",IF((LEFT(E2085,3))="113","Fall-2011",IF((LEFT(E2085,3))="121","Spring-2012",IF((LEFT(E2085,3))="122","Summer-2012",IF((LEFT(E2085,3))="123","Fall-2012",IF((LEFT(E2085,3))="131","Spring-2013",IF((LEFT(E2085,3))="132","Summer-2013",IF((LEFT(E2085,3))="133","Fall-2013",IF((LEFT(E2085,3))="141","Spring-2014",IF((LEFT(E2085,3))="142","Summer-2014",IF((LEFT(E2085,3))="143","Fall-2014",0)))))))))))))))))))))))))</f>
        <v/>
      </c>
      <c r="H2085" s="108" t="inlineStr">
        <is>
          <t>Spring-2015</t>
        </is>
      </c>
      <c r="I2085" s="108" t="inlineStr">
        <is>
          <t>-</t>
        </is>
      </c>
      <c r="J2085" s="108" t="inlineStr">
        <is>
          <t>-</t>
        </is>
      </c>
      <c r="K2085" s="108" t="inlineStr">
        <is>
          <t>Vill-Denar, Post-Khanpur, Thana-Barisal Sadar, Dist-Barisal.</t>
        </is>
      </c>
      <c r="L2085" s="108" t="inlineStr">
        <is>
          <t>Vill-Denar, Post-Khanpur, Thana-Barisal Sadar, Dist-Barisal.</t>
        </is>
      </c>
      <c r="M2085" s="101" t="n">
        <v>1721088121</v>
      </c>
      <c r="N2085" s="119" t="inlineStr">
        <is>
          <t>munsi15-1965@diu.edu.bd</t>
        </is>
      </c>
    </row>
    <row customHeight="1" ht="12.75" r="2086" s="161">
      <c r="A2086" s="84" t="n"/>
      <c r="B2086" s="85" t="n">
        <v>2090</v>
      </c>
      <c r="C2086" s="106" t="n"/>
      <c r="D2086" s="86" t="inlineStr">
        <is>
          <t xml:space="preserve">Gazi Jabed Hossan  </t>
        </is>
      </c>
      <c r="E2086" s="86" t="inlineStr">
        <is>
          <t>113-33-811</t>
        </is>
      </c>
      <c r="F2086" s="49">
        <f>IF((MID(E2086,5,2))="10","ENG",IF((MID(E2086,5,2))="11","BBA",IF((MID(E2086,5,2))="12","MBA(E)",IF((MID(E2086,5,2))="14","MBA",IF((MID(E2086,5,2))="15","CSE",IF((MID(E2086,5,2))="16","CIS",IF((MID(E2086,5,2))="17","MS-MIS",IF((MID(E2086,5,2))="18","B.COM",IF((MID(E2086,5,2))="19","ETE",IF((MID(E2086,5,2))="20","CS",IF((MID(E2086,5,2))="21","MA-ENG(P)",IF((MID(E2086,5,2))="22","MA-ENG(F)",IF((MID(E2086,5,2))="23","TE",IF((MID(E2086,5,2))="24","JMC",IF((MID(E2086,5,2))="25","MS-CSE",IF((MID(E2086,5,2))="26","LLB(H)",IF((MID(E2086,5,2))="27","BRE",IF((MID(E2086,5,2))="28","MSS-JMC",IF((MID(E2086,5,2))="29","PHARMACY",IF((MID(E2086,5,2))="30","ESDM",IF((MID(E2086,5,2))="31","MS-ETE",IF((MID(E2086,5,2))="32","MS-TE",IF((MID(E2086,5,2))="33","EEE",IF((MID(E2086,5,2))="34","NFE",IF((MID(E2086,5,2))="35","SWE",IF((MID(E2086,5,2))="36","LLB(P)",IF((MID(E2086,5,2))="37","LLM(Pre)",IF((MID(E2086,5,2))="38","LLM(F)",IF((MID(E2086,5,2))="39","ICT",IF((MID(E2086,5,2))="40","MTCA",IF((MID(E2086,5,2))="41","MS-PH",IF((MID(E2086,5,2))="42","ARCH",IF((MID(E2086,5,2))="43","THM",IF((MID(E2086,5,2))="44","MS-SWE",IF((MID(E2086,5,2))="45","ENTRE",IF((MID(E2086,5,2))="46","M-PHARM",IF((MID(E2086,5,2))="47","CIVIL-ENG",0)))))))))))))))))))))))))))))))))))))</f>
        <v/>
      </c>
      <c r="G2086" s="90">
        <f>IF((LEFT(E2086,3))="063","Fall-2006",IF((LEFT(E2086,3))="071","Spring-2007",IF((LEFT(E2086,3))="072","Summer-2007",IF((LEFT(E2086,3))="073","Fall-2007",IF((LEFT(E2086,3))="081","Spring-2008",IF((LEFT(E2086,3))="082","Summer-2008",IF((LEFT(E2086,3))="083","Fall-2008",IF((LEFT(E2086,3))="091","Spring-2009",IF((LEFT(E2086,3))="092","Summer-2009",IF((LEFT(E2086,3))="093","Fall-2009",IF((LEFT(E2086,3))="101","Spring-2010",IF((LEFT(E2086,3))="102","Summer-2010",IF((LEFT(E2086,3))="103","Fall-2010",IF((LEFT(E2086,3))="111","Spring-2011",IF((LEFT(E2086,3))="112","Summer-2011",IF((LEFT(E2086,3))="113","Fall-2011",IF((LEFT(E2086,3))="121","Spring-2012",IF((LEFT(E2086,3))="122","Summer-2012",IF((LEFT(E2086,3))="123","Fall-2012",IF((LEFT(E2086,3))="131","Spring-2013",IF((LEFT(E2086,3))="132","Summer-2013",IF((LEFT(E2086,3))="133","Fall-2013",IF((LEFT(E2086,3))="141","Spring-2014",IF((LEFT(E2086,3))="142","Summer-2014",IF((LEFT(E2086,3))="143","Fall-2014",0)))))))))))))))))))))))))</f>
        <v/>
      </c>
      <c r="H2086" s="108" t="inlineStr">
        <is>
          <t>-</t>
        </is>
      </c>
      <c r="I2086" s="108" t="inlineStr">
        <is>
          <t>-</t>
        </is>
      </c>
      <c r="J2086" s="108" t="inlineStr">
        <is>
          <t>-</t>
        </is>
      </c>
      <c r="K2086" s="108" t="inlineStr">
        <is>
          <t>8/2, Shukrabad, Dhanmondi, Dhaka.</t>
        </is>
      </c>
      <c r="L2086" s="108" t="inlineStr">
        <is>
          <t>Vill-Hatbair, Post-Suckchail, Thana-Chouddagram, Dist-Comilla.</t>
        </is>
      </c>
      <c r="M2086" s="101" t="n">
        <v>1814297361</v>
      </c>
      <c r="N2086" s="33" t="inlineStr">
        <is>
          <t>jabed33-811@diu.edu.bd</t>
        </is>
      </c>
    </row>
    <row customHeight="1" ht="12.75" r="2087" s="161">
      <c r="A2087" s="84" t="n"/>
      <c r="B2087" s="85" t="n">
        <v>2091</v>
      </c>
      <c r="C2087" s="106" t="n"/>
      <c r="D2087" s="86" t="inlineStr">
        <is>
          <t xml:space="preserve">Sabera Sahrin Bithika  </t>
        </is>
      </c>
      <c r="E2087" s="86" t="inlineStr">
        <is>
          <t>133-14-1243</t>
        </is>
      </c>
      <c r="F2087" s="49">
        <f>IF((MID(E2087,5,2))="10","ENG",IF((MID(E2087,5,2))="11","BBA",IF((MID(E2087,5,2))="12","MBA(E)",IF((MID(E2087,5,2))="14","MBA",IF((MID(E2087,5,2))="15","CSE",IF((MID(E2087,5,2))="16","CIS",IF((MID(E2087,5,2))="17","MS-MIS",IF((MID(E2087,5,2))="18","B.COM",IF((MID(E2087,5,2))="19","ETE",IF((MID(E2087,5,2))="20","CS",IF((MID(E2087,5,2))="21","MA-ENG(P)",IF((MID(E2087,5,2))="22","MA-ENG(F)",IF((MID(E2087,5,2))="23","TE",IF((MID(E2087,5,2))="24","JMC",IF((MID(E2087,5,2))="25","MS-CSE",IF((MID(E2087,5,2))="26","LLB(H)",IF((MID(E2087,5,2))="27","BRE",IF((MID(E2087,5,2))="28","MSS-JMC",IF((MID(E2087,5,2))="29","PHARMACY",IF((MID(E2087,5,2))="30","ESDM",IF((MID(E2087,5,2))="31","MS-ETE",IF((MID(E2087,5,2))="32","MS-TE",IF((MID(E2087,5,2))="33","EEE",IF((MID(E2087,5,2))="34","NFE",IF((MID(E2087,5,2))="35","SWE",IF((MID(E2087,5,2))="36","LLB(P)",IF((MID(E2087,5,2))="37","LLM(Pre)",IF((MID(E2087,5,2))="38","LLM(F)",IF((MID(E2087,5,2))="39","ICT",IF((MID(E2087,5,2))="40","MTCA",IF((MID(E2087,5,2))="41","MS-PH",IF((MID(E2087,5,2))="42","ARCH",IF((MID(E2087,5,2))="43","THM",IF((MID(E2087,5,2))="44","MS-SWE",IF((MID(E2087,5,2))="45","ENTRE",IF((MID(E2087,5,2))="46","M-PHARM",IF((MID(E2087,5,2))="47","CIVIL-ENG",0)))))))))))))))))))))))))))))))))))))</f>
        <v/>
      </c>
      <c r="G2087" s="90">
        <f>IF((LEFT(E2087,3))="063","Fall-2006",IF((LEFT(E2087,3))="071","Spring-2007",IF((LEFT(E2087,3))="072","Summer-2007",IF((LEFT(E2087,3))="073","Fall-2007",IF((LEFT(E2087,3))="081","Spring-2008",IF((LEFT(E2087,3))="082","Summer-2008",IF((LEFT(E2087,3))="083","Fall-2008",IF((LEFT(E2087,3))="091","Spring-2009",IF((LEFT(E2087,3))="092","Summer-2009",IF((LEFT(E2087,3))="093","Fall-2009",IF((LEFT(E2087,3))="101","Spring-2010",IF((LEFT(E2087,3))="102","Summer-2010",IF((LEFT(E2087,3))="103","Fall-2010",IF((LEFT(E2087,3))="111","Spring-2011",IF((LEFT(E2087,3))="112","Summer-2011",IF((LEFT(E2087,3))="113","Fall-2011",IF((LEFT(E2087,3))="121","Spring-2012",IF((LEFT(E2087,3))="122","Summer-2012",IF((LEFT(E2087,3))="123","Fall-2012",IF((LEFT(E2087,3))="131","Spring-2013",IF((LEFT(E2087,3))="132","Summer-2013",IF((LEFT(E2087,3))="133","Fall-2013",IF((LEFT(E2087,3))="141","Spring-2014",IF((LEFT(E2087,3))="142","Summer-2014",IF((LEFT(E2087,3))="143","Fall-2014",0)))))))))))))))))))))))))</f>
        <v/>
      </c>
      <c r="H2087" s="108" t="inlineStr">
        <is>
          <t>Fall-2015</t>
        </is>
      </c>
      <c r="I2087" s="108" t="inlineStr">
        <is>
          <t>Daffodil International University</t>
        </is>
      </c>
      <c r="J2087" s="108" t="inlineStr">
        <is>
          <t>Student</t>
        </is>
      </c>
      <c r="K2087" s="108" t="inlineStr">
        <is>
          <t>58, 2nd Floor, West Razabazar, Dhaka-1215.</t>
        </is>
      </c>
      <c r="L2087" s="108" t="inlineStr">
        <is>
          <t>Mohua Villa, Sheake Para, Chhadanga.</t>
        </is>
      </c>
      <c r="M2087" s="101" t="n">
        <v>1725700383</v>
      </c>
      <c r="N2087" s="33" t="inlineStr">
        <is>
          <t>sahrin.ssb@gmail.com</t>
        </is>
      </c>
    </row>
    <row customHeight="1" ht="12.75" r="2088" s="161">
      <c r="A2088" s="84" t="n"/>
      <c r="B2088" s="85" t="n">
        <v>2092</v>
      </c>
      <c r="C2088" s="106" t="n"/>
      <c r="D2088" s="86" t="inlineStr">
        <is>
          <t xml:space="preserve">Md. Naim Khan  </t>
        </is>
      </c>
      <c r="E2088" s="86" t="inlineStr">
        <is>
          <t>141-28-169</t>
        </is>
      </c>
      <c r="F2088" s="49">
        <f>IF((MID(E2088,5,2))="10","ENG",IF((MID(E2088,5,2))="11","BBA",IF((MID(E2088,5,2))="12","MBA(E)",IF((MID(E2088,5,2))="14","MBA",IF((MID(E2088,5,2))="15","CSE",IF((MID(E2088,5,2))="16","CIS",IF((MID(E2088,5,2))="17","MS-MIS",IF((MID(E2088,5,2))="18","B.COM",IF((MID(E2088,5,2))="19","ETE",IF((MID(E2088,5,2))="20","CS",IF((MID(E2088,5,2))="21","MA-ENG(P)",IF((MID(E2088,5,2))="22","MA-ENG(F)",IF((MID(E2088,5,2))="23","TE",IF((MID(E2088,5,2))="24","JMC",IF((MID(E2088,5,2))="25","MS-CSE",IF((MID(E2088,5,2))="26","LLB(H)",IF((MID(E2088,5,2))="27","BRE",IF((MID(E2088,5,2))="28","MSS-JMC",IF((MID(E2088,5,2))="29","PHARMACY",IF((MID(E2088,5,2))="30","ESDM",IF((MID(E2088,5,2))="31","MS-ETE",IF((MID(E2088,5,2))="32","MS-TE",IF((MID(E2088,5,2))="33","EEE",IF((MID(E2088,5,2))="34","NFE",IF((MID(E2088,5,2))="35","SWE",IF((MID(E2088,5,2))="36","LLB(P)",IF((MID(E2088,5,2))="37","LLM(Pre)",IF((MID(E2088,5,2))="38","LLM(F)",IF((MID(E2088,5,2))="39","ICT",IF((MID(E2088,5,2))="40","MTCA",IF((MID(E2088,5,2))="41","MS-PH",IF((MID(E2088,5,2))="42","ARCH",IF((MID(E2088,5,2))="43","THM",IF((MID(E2088,5,2))="44","MS-SWE",IF((MID(E2088,5,2))="45","ENTRE",IF((MID(E2088,5,2))="46","M-PHARM",IF((MID(E2088,5,2))="47","CIVIL-ENG",0)))))))))))))))))))))))))))))))))))))</f>
        <v/>
      </c>
      <c r="G2088" s="90">
        <f>IF((LEFT(E2088,3))="063","Fall-2006",IF((LEFT(E2088,3))="071","Spring-2007",IF((LEFT(E2088,3))="072","Summer-2007",IF((LEFT(E2088,3))="073","Fall-2007",IF((LEFT(E2088,3))="081","Spring-2008",IF((LEFT(E2088,3))="082","Summer-2008",IF((LEFT(E2088,3))="083","Fall-2008",IF((LEFT(E2088,3))="091","Spring-2009",IF((LEFT(E2088,3))="092","Summer-2009",IF((LEFT(E2088,3))="093","Fall-2009",IF((LEFT(E2088,3))="101","Spring-2010",IF((LEFT(E2088,3))="102","Summer-2010",IF((LEFT(E2088,3))="103","Fall-2010",IF((LEFT(E2088,3))="111","Spring-2011",IF((LEFT(E2088,3))="112","Summer-2011",IF((LEFT(E2088,3))="113","Fall-2011",IF((LEFT(E2088,3))="121","Spring-2012",IF((LEFT(E2088,3))="122","Summer-2012",IF((LEFT(E2088,3))="123","Fall-2012",IF((LEFT(E2088,3))="131","Spring-2013",IF((LEFT(E2088,3))="132","Summer-2013",IF((LEFT(E2088,3))="133","Fall-2013",IF((LEFT(E2088,3))="141","Spring-2014",IF((LEFT(E2088,3))="142","Summer-2014",IF((LEFT(E2088,3))="143","Fall-2014",0)))))))))))))))))))))))))</f>
        <v/>
      </c>
      <c r="H2088" s="108" t="inlineStr">
        <is>
          <t>Summer-2015</t>
        </is>
      </c>
      <c r="I2088" s="108" t="inlineStr">
        <is>
          <t>University of Liberal Arts Bangladesh.</t>
        </is>
      </c>
      <c r="J2088" s="108" t="inlineStr">
        <is>
          <t>Media Lab Instractor.</t>
        </is>
      </c>
      <c r="K2088" s="108" t="inlineStr">
        <is>
          <t>House No-66/3, Flat-A3, Road No-12/A, Dhanmondi, Dhaka.</t>
        </is>
      </c>
      <c r="L2088" s="108" t="inlineStr">
        <is>
          <t>kanchan, Kutter, Biswas Baetka, Dhaka Road, Tangail.</t>
        </is>
      </c>
      <c r="M2088" s="101" t="n">
        <v>1717784857</v>
      </c>
      <c r="N2088" s="90" t="inlineStr">
        <is>
          <t>Naim169@diu.edu.bd</t>
        </is>
      </c>
    </row>
    <row customHeight="1" ht="12.75" r="2089" s="161">
      <c r="A2089" s="84" t="n"/>
      <c r="B2089" s="85" t="n">
        <v>2093</v>
      </c>
      <c r="C2089" s="106" t="n"/>
      <c r="D2089" s="98" t="inlineStr">
        <is>
          <t>Md. Sohel Sarkar</t>
        </is>
      </c>
      <c r="E2089" s="98" t="inlineStr">
        <is>
          <t>113-23-2799</t>
        </is>
      </c>
      <c r="F2089" s="49">
        <f>IF((MID(E2089,5,2))="10","ENG",IF((MID(E2089,5,2))="11","BBA",IF((MID(E2089,5,2))="12","MBA(E)",IF((MID(E2089,5,2))="14","MBA",IF((MID(E2089,5,2))="15","CSE",IF((MID(E2089,5,2))="16","CIS",IF((MID(E2089,5,2))="17","MS-MIS",IF((MID(E2089,5,2))="18","B.COM",IF((MID(E2089,5,2))="19","ETE",IF((MID(E2089,5,2))="20","CS",IF((MID(E2089,5,2))="21","MA-ENG(P)",IF((MID(E2089,5,2))="22","MA-ENG(F)",IF((MID(E2089,5,2))="23","TE",IF((MID(E2089,5,2))="24","JMC",IF((MID(E2089,5,2))="25","MS-CSE",IF((MID(E2089,5,2))="26","LLB(H)",IF((MID(E2089,5,2))="27","BRE",IF((MID(E2089,5,2))="28","MSS-JMC",IF((MID(E2089,5,2))="29","PHARMACY",IF((MID(E2089,5,2))="30","ESDM",IF((MID(E2089,5,2))="31","MS-ETE",IF((MID(E2089,5,2))="32","MS-TE",IF((MID(E2089,5,2))="33","EEE",IF((MID(E2089,5,2))="34","NFE",IF((MID(E2089,5,2))="35","SWE",IF((MID(E2089,5,2))="36","LLB(P)",IF((MID(E2089,5,2))="37","LLM(Pre)",IF((MID(E2089,5,2))="38","LLM(F)",IF((MID(E2089,5,2))="39","ICT",IF((MID(E2089,5,2))="40","MTCA",IF((MID(E2089,5,2))="41","MS-PH",IF((MID(E2089,5,2))="42","ARCH",IF((MID(E2089,5,2))="43","THM",IF((MID(E2089,5,2))="44","MS-SWE",IF((MID(E2089,5,2))="45","ENTRE",IF((MID(E2089,5,2))="46","M-PHARM",IF((MID(E2089,5,2))="47","CIVIL-ENG",0)))))))))))))))))))))))))))))))))))))</f>
        <v/>
      </c>
      <c r="G2089" s="90">
        <f>IF((LEFT(E2089,3))="063","Fall-2006",IF((LEFT(E2089,3))="071","Spring-2007",IF((LEFT(E2089,3))="072","Summer-2007",IF((LEFT(E2089,3))="073","Fall-2007",IF((LEFT(E2089,3))="081","Spring-2008",IF((LEFT(E2089,3))="082","Summer-2008",IF((LEFT(E2089,3))="083","Fall-2008",IF((LEFT(E2089,3))="091","Spring-2009",IF((LEFT(E2089,3))="092","Summer-2009",IF((LEFT(E2089,3))="093","Fall-2009",IF((LEFT(E2089,3))="101","Spring-2010",IF((LEFT(E2089,3))="102","Summer-2010",IF((LEFT(E2089,3))="103","Fall-2010",IF((LEFT(E2089,3))="111","Spring-2011",IF((LEFT(E2089,3))="112","Summer-2011",IF((LEFT(E2089,3))="113","Fall-2011",IF((LEFT(E2089,3))="121","Spring-2012",IF((LEFT(E2089,3))="122","Summer-2012",IF((LEFT(E2089,3))="123","Fall-2012",IF((LEFT(E2089,3))="131","Spring-2013",IF((LEFT(E2089,3))="132","Summer-2013",IF((LEFT(E2089,3))="133","Fall-2013",IF((LEFT(E2089,3))="141","Spring-2014",IF((LEFT(E2089,3))="142","Summer-2014",IF((LEFT(E2089,3))="143","Fall-2014",0)))))))))))))))))))))))))</f>
        <v/>
      </c>
      <c r="H2089" s="108" t="inlineStr">
        <is>
          <t>Fall-2014</t>
        </is>
      </c>
      <c r="I2089" s="108" t="inlineStr">
        <is>
          <t>GMS Composite Knitting Industry Ltd</t>
        </is>
      </c>
      <c r="J2089" s="108" t="inlineStr">
        <is>
          <t>Assistant Productive Officer.</t>
        </is>
      </c>
      <c r="K2089" s="108" t="inlineStr">
        <is>
          <t>-</t>
        </is>
      </c>
      <c r="L2089" s="108" t="inlineStr">
        <is>
          <t>Vill-Panechkur, Sadar, Dinajpur.</t>
        </is>
      </c>
      <c r="M2089" s="101" t="n">
        <v>1777338812</v>
      </c>
      <c r="N2089" s="33">
        <f>HYPERLINK("mailto:sohelsarkertex@gmail.com","sohelsarkertex@gmail.com")</f>
        <v/>
      </c>
    </row>
    <row customHeight="1" ht="12.75" r="2090" s="161">
      <c r="A2090" s="84" t="n"/>
      <c r="B2090" s="85" t="n">
        <v>2094</v>
      </c>
      <c r="C2090" s="106" t="n"/>
      <c r="D2090" s="98" t="inlineStr">
        <is>
          <t>Sudipto Shekhar Sarkar</t>
        </is>
      </c>
      <c r="E2090" s="98" t="inlineStr">
        <is>
          <t>111-15-1230</t>
        </is>
      </c>
      <c r="F2090" s="49">
        <f>IF((MID(E2090,5,2))="10","ENG",IF((MID(E2090,5,2))="11","BBA",IF((MID(E2090,5,2))="12","MBA(E)",IF((MID(E2090,5,2))="14","MBA",IF((MID(E2090,5,2))="15","CSE",IF((MID(E2090,5,2))="16","CIS",IF((MID(E2090,5,2))="17","MS-MIS",IF((MID(E2090,5,2))="18","B.COM",IF((MID(E2090,5,2))="19","ETE",IF((MID(E2090,5,2))="20","CS",IF((MID(E2090,5,2))="21","MA-ENG(P)",IF((MID(E2090,5,2))="22","MA-ENG(F)",IF((MID(E2090,5,2))="23","TE",IF((MID(E2090,5,2))="24","JMC",IF((MID(E2090,5,2))="25","MS-CSE",IF((MID(E2090,5,2))="26","LLB(H)",IF((MID(E2090,5,2))="27","BRE",IF((MID(E2090,5,2))="28","MSS-JMC",IF((MID(E2090,5,2))="29","PHARMACY",IF((MID(E2090,5,2))="30","ESDM",IF((MID(E2090,5,2))="31","MS-ETE",IF((MID(E2090,5,2))="32","MS-TE",IF((MID(E2090,5,2))="33","EEE",IF((MID(E2090,5,2))="34","NFE",IF((MID(E2090,5,2))="35","SWE",IF((MID(E2090,5,2))="36","LLB(P)",IF((MID(E2090,5,2))="37","LLM(Pre)",IF((MID(E2090,5,2))="38","LLM(F)",IF((MID(E2090,5,2))="39","ICT",IF((MID(E2090,5,2))="40","MTCA",IF((MID(E2090,5,2))="41","MS-PH",IF((MID(E2090,5,2))="42","ARCH",IF((MID(E2090,5,2))="43","THM",IF((MID(E2090,5,2))="44","MS-SWE",IF((MID(E2090,5,2))="45","ENTRE",IF((MID(E2090,5,2))="46","M-PHARM",IF((MID(E2090,5,2))="47","CIVIL-ENG",0)))))))))))))))))))))))))))))))))))))</f>
        <v/>
      </c>
      <c r="G2090" s="90">
        <f>IF((LEFT(E2090,3))="063","Fall-2006",IF((LEFT(E2090,3))="071","Spring-2007",IF((LEFT(E2090,3))="072","Summer-2007",IF((LEFT(E2090,3))="073","Fall-2007",IF((LEFT(E2090,3))="081","Spring-2008",IF((LEFT(E2090,3))="082","Summer-2008",IF((LEFT(E2090,3))="083","Fall-2008",IF((LEFT(E2090,3))="091","Spring-2009",IF((LEFT(E2090,3))="092","Summer-2009",IF((LEFT(E2090,3))="093","Fall-2009",IF((LEFT(E2090,3))="101","Spring-2010",IF((LEFT(E2090,3))="102","Summer-2010",IF((LEFT(E2090,3))="103","Fall-2010",IF((LEFT(E2090,3))="111","Spring-2011",IF((LEFT(E2090,3))="112","Summer-2011",IF((LEFT(E2090,3))="113","Fall-2011",IF((LEFT(E2090,3))="121","Spring-2012",IF((LEFT(E2090,3))="122","Summer-2012",IF((LEFT(E2090,3))="123","Fall-2012",IF((LEFT(E2090,3))="131","Spring-2013",IF((LEFT(E2090,3))="132","Summer-2013",IF((LEFT(E2090,3))="133","Fall-2013",IF((LEFT(E2090,3))="141","Spring-2014",IF((LEFT(E2090,3))="142","Summer-2014",IF((LEFT(E2090,3))="143","Fall-2014",0)))))))))))))))))))))))))</f>
        <v/>
      </c>
      <c r="H2090" s="108" t="inlineStr">
        <is>
          <t>Spring-2015</t>
        </is>
      </c>
      <c r="I2090" s="108" t="inlineStr">
        <is>
          <t>Intelligent Image Managment Ltd</t>
        </is>
      </c>
      <c r="J2090" s="108" t="inlineStr">
        <is>
          <t>Officer</t>
        </is>
      </c>
      <c r="K2090" s="108" t="inlineStr">
        <is>
          <t>House No-54/B, Road No-06, Shekhertek, Adabor, Dhaka.</t>
        </is>
      </c>
      <c r="L2090" s="108" t="inlineStr">
        <is>
          <t>Ihalna, Kaligonj, Satkhira.</t>
        </is>
      </c>
      <c r="M2090" s="111" t="n">
        <v>1751294664</v>
      </c>
      <c r="N2090" s="90" t="inlineStr">
        <is>
          <t>sudipto1230@diu.edu.bd</t>
        </is>
      </c>
    </row>
    <row customHeight="1" ht="12.75" r="2091" s="161">
      <c r="A2091" s="84" t="n"/>
      <c r="B2091" s="85" t="n">
        <v>2095</v>
      </c>
      <c r="C2091" s="106" t="n"/>
      <c r="D2091" s="86" t="inlineStr">
        <is>
          <t xml:space="preserve">Golam Kibria Rony </t>
        </is>
      </c>
      <c r="E2091" s="86" t="inlineStr">
        <is>
          <t>141-14-511</t>
        </is>
      </c>
      <c r="F2091" s="49">
        <f>IF((MID(E2091,5,2))="10","ENG",IF((MID(E2091,5,2))="11","BBA",IF((MID(E2091,5,2))="12","MBA(E)",IF((MID(E2091,5,2))="14","MBA",IF((MID(E2091,5,2))="15","CSE",IF((MID(E2091,5,2))="16","CIS",IF((MID(E2091,5,2))="17","MS-MIS",IF((MID(E2091,5,2))="18","B.COM",IF((MID(E2091,5,2))="19","ETE",IF((MID(E2091,5,2))="20","CS",IF((MID(E2091,5,2))="21","MA-ENG(P)",IF((MID(E2091,5,2))="22","MA-ENG(F)",IF((MID(E2091,5,2))="23","TE",IF((MID(E2091,5,2))="24","JMC",IF((MID(E2091,5,2))="25","MS-CSE",IF((MID(E2091,5,2))="26","LLB(H)",IF((MID(E2091,5,2))="27","BRE",IF((MID(E2091,5,2))="28","MSS-JMC",IF((MID(E2091,5,2))="29","PHARMACY",IF((MID(E2091,5,2))="30","ESDM",IF((MID(E2091,5,2))="31","MS-ETE",IF((MID(E2091,5,2))="32","MS-TE",IF((MID(E2091,5,2))="33","EEE",IF((MID(E2091,5,2))="34","NFE",IF((MID(E2091,5,2))="35","SWE",IF((MID(E2091,5,2))="36","LLB(P)",IF((MID(E2091,5,2))="37","LLM(Pre)",IF((MID(E2091,5,2))="38","LLM(F)",IF((MID(E2091,5,2))="39","ICT",IF((MID(E2091,5,2))="40","MTCA",IF((MID(E2091,5,2))="41","MS-PH",IF((MID(E2091,5,2))="42","ARCH",IF((MID(E2091,5,2))="43","THM",IF((MID(E2091,5,2))="44","MS-SWE",IF((MID(E2091,5,2))="45","ENTRE",IF((MID(E2091,5,2))="46","M-PHARM",IF((MID(E2091,5,2))="47","CIVIL-ENG",0)))))))))))))))))))))))))))))))))))))</f>
        <v/>
      </c>
      <c r="G2091" s="90">
        <f>IF((LEFT(E2091,3))="063","Fall-2006",IF((LEFT(E2091,3))="071","Spring-2007",IF((LEFT(E2091,3))="072","Summer-2007",IF((LEFT(E2091,3))="073","Fall-2007",IF((LEFT(E2091,3))="081","Spring-2008",IF((LEFT(E2091,3))="082","Summer-2008",IF((LEFT(E2091,3))="083","Fall-2008",IF((LEFT(E2091,3))="091","Spring-2009",IF((LEFT(E2091,3))="092","Summer-2009",IF((LEFT(E2091,3))="093","Fall-2009",IF((LEFT(E2091,3))="101","Spring-2010",IF((LEFT(E2091,3))="102","Summer-2010",IF((LEFT(E2091,3))="103","Fall-2010",IF((LEFT(E2091,3))="111","Spring-2011",IF((LEFT(E2091,3))="112","Summer-2011",IF((LEFT(E2091,3))="113","Fall-2011",IF((LEFT(E2091,3))="121","Spring-2012",IF((LEFT(E2091,3))="122","Summer-2012",IF((LEFT(E2091,3))="123","Fall-2012",IF((LEFT(E2091,3))="131","Spring-2013",IF((LEFT(E2091,3))="132","Summer-2013",IF((LEFT(E2091,3))="133","Fall-2013",IF((LEFT(E2091,3))="141","Spring-2014",IF((LEFT(E2091,3))="142","Summer-2014",IF((LEFT(E2091,3))="143","Fall-2014",0)))))))))))))))))))))))))</f>
        <v/>
      </c>
      <c r="H2091" s="108" t="inlineStr">
        <is>
          <t>Fall-2015</t>
        </is>
      </c>
      <c r="I2091" s="108" t="inlineStr">
        <is>
          <t>Kotiti Bangladesh Ltd.</t>
        </is>
      </c>
      <c r="J2091" s="108" t="inlineStr">
        <is>
          <t>Executive</t>
        </is>
      </c>
      <c r="K2091" s="108" t="inlineStr">
        <is>
          <t>Natone Towen, 9th Floor, Plot No-32-D, and 32-E, Road No-02, Sector-03, Uttara Model Town, Dhaka.</t>
        </is>
      </c>
      <c r="L2091" s="108" t="inlineStr">
        <is>
          <t>Lanibag, Songhuelail Bazar, Burichang, Comilla.</t>
        </is>
      </c>
      <c r="M2091" s="101" t="n">
        <v>1673791437</v>
      </c>
      <c r="N2091" s="33" t="inlineStr">
        <is>
          <t>expert.kibrialive@gmail.com</t>
        </is>
      </c>
    </row>
    <row customHeight="1" ht="12.75" r="2092" s="161">
      <c r="A2092" s="84" t="n"/>
      <c r="B2092" s="85" t="n">
        <v>2096</v>
      </c>
      <c r="C2092" s="106" t="n"/>
      <c r="D2092" s="98" t="inlineStr">
        <is>
          <t>Foiz Ahmed Robi</t>
        </is>
      </c>
      <c r="E2092" s="98" t="inlineStr">
        <is>
          <t>111-29-295</t>
        </is>
      </c>
      <c r="F2092" s="49">
        <f>IF((MID(E2092,5,2))="10","ENG",IF((MID(E2092,5,2))="11","BBA",IF((MID(E2092,5,2))="12","MBA(E)",IF((MID(E2092,5,2))="14","MBA",IF((MID(E2092,5,2))="15","CSE",IF((MID(E2092,5,2))="16","CIS",IF((MID(E2092,5,2))="17","MS-MIS",IF((MID(E2092,5,2))="18","B.COM",IF((MID(E2092,5,2))="19","ETE",IF((MID(E2092,5,2))="20","CS",IF((MID(E2092,5,2))="21","MA-ENG(P)",IF((MID(E2092,5,2))="22","MA-ENG(F)",IF((MID(E2092,5,2))="23","TE",IF((MID(E2092,5,2))="24","JMC",IF((MID(E2092,5,2))="25","MS-CSE",IF((MID(E2092,5,2))="26","LLB(H)",IF((MID(E2092,5,2))="27","BRE",IF((MID(E2092,5,2))="28","MSS-JMC",IF((MID(E2092,5,2))="29","PHARMACY",IF((MID(E2092,5,2))="30","ESDM",IF((MID(E2092,5,2))="31","MS-ETE",IF((MID(E2092,5,2))="32","MS-TE",IF((MID(E2092,5,2))="33","EEE",IF((MID(E2092,5,2))="34","NFE",IF((MID(E2092,5,2))="35","SWE",IF((MID(E2092,5,2))="36","LLB(P)",IF((MID(E2092,5,2))="37","LLM(Pre)",IF((MID(E2092,5,2))="38","LLM(F)",IF((MID(E2092,5,2))="39","ICT",IF((MID(E2092,5,2))="40","MTCA",IF((MID(E2092,5,2))="41","MS-PH",IF((MID(E2092,5,2))="42","ARCH",IF((MID(E2092,5,2))="43","THM",IF((MID(E2092,5,2))="44","MS-SWE",IF((MID(E2092,5,2))="45","ENTRE",IF((MID(E2092,5,2))="46","M-PHARM",IF((MID(E2092,5,2))="47","CIVIL-ENG",0)))))))))))))))))))))))))))))))))))))</f>
        <v/>
      </c>
      <c r="G2092" s="90">
        <f>IF((LEFT(E2092,3))="063","Fall-2006",IF((LEFT(E2092,3))="071","Spring-2007",IF((LEFT(E2092,3))="072","Summer-2007",IF((LEFT(E2092,3))="073","Fall-2007",IF((LEFT(E2092,3))="081","Spring-2008",IF((LEFT(E2092,3))="082","Summer-2008",IF((LEFT(E2092,3))="083","Fall-2008",IF((LEFT(E2092,3))="091","Spring-2009",IF((LEFT(E2092,3))="092","Summer-2009",IF((LEFT(E2092,3))="093","Fall-2009",IF((LEFT(E2092,3))="101","Spring-2010",IF((LEFT(E2092,3))="102","Summer-2010",IF((LEFT(E2092,3))="103","Fall-2010",IF((LEFT(E2092,3))="111","Spring-2011",IF((LEFT(E2092,3))="112","Summer-2011",IF((LEFT(E2092,3))="113","Fall-2011",IF((LEFT(E2092,3))="121","Spring-2012",IF((LEFT(E2092,3))="122","Summer-2012",IF((LEFT(E2092,3))="123","Fall-2012",IF((LEFT(E2092,3))="131","Spring-2013",IF((LEFT(E2092,3))="132","Summer-2013",IF((LEFT(E2092,3))="133","Fall-2013",IF((LEFT(E2092,3))="141","Spring-2014",IF((LEFT(E2092,3))="142","Summer-2014",IF((LEFT(E2092,3))="143","Fall-2014",0)))))))))))))))))))))))))</f>
        <v/>
      </c>
      <c r="H2092" s="108" t="inlineStr">
        <is>
          <t>-</t>
        </is>
      </c>
      <c r="I2092" s="108" t="inlineStr">
        <is>
          <t>GPS</t>
        </is>
      </c>
      <c r="J2092" s="108" t="inlineStr">
        <is>
          <t>Business Development Executive</t>
        </is>
      </c>
      <c r="K2092" s="108" t="inlineStr">
        <is>
          <t>179, Moghbazar Wairless T&amp;T Colony, Ramna, Shantinagar, Dhaka-1217.</t>
        </is>
      </c>
      <c r="L2092" s="108" t="inlineStr">
        <is>
          <t>Vill-Rornokathi, Post-Kornokathi, Thana-Barisal Bandal, Dist-Barisal.</t>
        </is>
      </c>
      <c r="M2092" s="101" t="n">
        <v>1766678690</v>
      </c>
      <c r="N2092" s="33" t="inlineStr">
        <is>
          <t>farobi24@gmail.com</t>
        </is>
      </c>
    </row>
    <row customHeight="1" ht="12.75" r="2093" s="161">
      <c r="A2093" s="84" t="n"/>
      <c r="B2093" s="85" t="n">
        <v>2097</v>
      </c>
      <c r="C2093" s="106" t="n"/>
      <c r="D2093" s="98" t="inlineStr">
        <is>
          <t>Morshida Akther Bithi</t>
        </is>
      </c>
      <c r="E2093" s="98" t="inlineStr">
        <is>
          <t>111-10-665</t>
        </is>
      </c>
      <c r="F2093" s="49">
        <f>IF((MID(E2093,5,2))="10","ENG",IF((MID(E2093,5,2))="11","BBA",IF((MID(E2093,5,2))="12","MBA(E)",IF((MID(E2093,5,2))="14","MBA",IF((MID(E2093,5,2))="15","CSE",IF((MID(E2093,5,2))="16","CIS",IF((MID(E2093,5,2))="17","MS-MIS",IF((MID(E2093,5,2))="18","B.COM",IF((MID(E2093,5,2))="19","ETE",IF((MID(E2093,5,2))="20","CS",IF((MID(E2093,5,2))="21","MA-ENG(P)",IF((MID(E2093,5,2))="22","MA-ENG(F)",IF((MID(E2093,5,2))="23","TE",IF((MID(E2093,5,2))="24","JMC",IF((MID(E2093,5,2))="25","MS-CSE",IF((MID(E2093,5,2))="26","LLB(H)",IF((MID(E2093,5,2))="27","BRE",IF((MID(E2093,5,2))="28","MSS-JMC",IF((MID(E2093,5,2))="29","PHARMACY",IF((MID(E2093,5,2))="30","ESDM",IF((MID(E2093,5,2))="31","MS-ETE",IF((MID(E2093,5,2))="32","MS-TE",IF((MID(E2093,5,2))="33","EEE",IF((MID(E2093,5,2))="34","NFE",IF((MID(E2093,5,2))="35","SWE",IF((MID(E2093,5,2))="36","LLB(P)",IF((MID(E2093,5,2))="37","LLM(Pre)",IF((MID(E2093,5,2))="38","LLM(F)",IF((MID(E2093,5,2))="39","ICT",IF((MID(E2093,5,2))="40","MTCA",IF((MID(E2093,5,2))="41","MS-PH",IF((MID(E2093,5,2))="42","ARCH",IF((MID(E2093,5,2))="43","THM",IF((MID(E2093,5,2))="44","MS-SWE",IF((MID(E2093,5,2))="45","ENTRE",IF((MID(E2093,5,2))="46","M-PHARM",IF((MID(E2093,5,2))="47","CIVIL-ENG",0)))))))))))))))))))))))))))))))))))))</f>
        <v/>
      </c>
      <c r="G2093" s="90">
        <f>IF((LEFT(E2093,3))="063","Fall-2006",IF((LEFT(E2093,3))="071","Spring-2007",IF((LEFT(E2093,3))="072","Summer-2007",IF((LEFT(E2093,3))="073","Fall-2007",IF((LEFT(E2093,3))="081","Spring-2008",IF((LEFT(E2093,3))="082","Summer-2008",IF((LEFT(E2093,3))="083","Fall-2008",IF((LEFT(E2093,3))="091","Spring-2009",IF((LEFT(E2093,3))="092","Summer-2009",IF((LEFT(E2093,3))="093","Fall-2009",IF((LEFT(E2093,3))="101","Spring-2010",IF((LEFT(E2093,3))="102","Summer-2010",IF((LEFT(E2093,3))="103","Fall-2010",IF((LEFT(E2093,3))="111","Spring-2011",IF((LEFT(E2093,3))="112","Summer-2011",IF((LEFT(E2093,3))="113","Fall-2011",IF((LEFT(E2093,3))="121","Spring-2012",IF((LEFT(E2093,3))="122","Summer-2012",IF((LEFT(E2093,3))="123","Fall-2012",IF((LEFT(E2093,3))="131","Spring-2013",IF((LEFT(E2093,3))="132","Summer-2013",IF((LEFT(E2093,3))="133","Fall-2013",IF((LEFT(E2093,3))="141","Spring-2014",IF((LEFT(E2093,3))="142","Summer-2014",IF((LEFT(E2093,3))="143","Fall-2014",0)))))))))))))))))))))))))</f>
        <v/>
      </c>
      <c r="H2093" s="108" t="inlineStr">
        <is>
          <t>Fall-2014</t>
        </is>
      </c>
      <c r="I2093" s="108" t="inlineStr">
        <is>
          <t>ACED School</t>
        </is>
      </c>
      <c r="J2093" s="108" t="inlineStr">
        <is>
          <t>Assistant English Teacher.</t>
        </is>
      </c>
      <c r="K2093" s="108" t="inlineStr">
        <is>
          <t>-</t>
        </is>
      </c>
      <c r="L2093" s="108" t="inlineStr">
        <is>
          <t>A, 59/3, Binod Baid, Savar, Dhaka.</t>
        </is>
      </c>
      <c r="M2093" s="101" t="n">
        <v>1521487161</v>
      </c>
      <c r="N2093" s="33" t="inlineStr">
        <is>
          <t>tumpa.bithi@gmail.com</t>
        </is>
      </c>
    </row>
    <row customHeight="1" ht="12.75" r="2094" s="161">
      <c r="A2094" s="84" t="n"/>
      <c r="B2094" s="85" t="n">
        <v>2098</v>
      </c>
      <c r="C2094" s="106" t="n"/>
      <c r="D2094" s="98" t="inlineStr">
        <is>
          <t xml:space="preserve">Md. Rajib Chowdhury </t>
        </is>
      </c>
      <c r="E2094" s="98" t="inlineStr">
        <is>
          <t>112-15-1497</t>
        </is>
      </c>
      <c r="F2094" s="49">
        <f>IF((MID(E2094,5,2))="10","ENG",IF((MID(E2094,5,2))="11","BBA",IF((MID(E2094,5,2))="12","MBA(E)",IF((MID(E2094,5,2))="14","MBA",IF((MID(E2094,5,2))="15","CSE",IF((MID(E2094,5,2))="16","CIS",IF((MID(E2094,5,2))="17","MS-MIS",IF((MID(E2094,5,2))="18","B.COM",IF((MID(E2094,5,2))="19","ETE",IF((MID(E2094,5,2))="20","CS",IF((MID(E2094,5,2))="21","MA-ENG(P)",IF((MID(E2094,5,2))="22","MA-ENG(F)",IF((MID(E2094,5,2))="23","TE",IF((MID(E2094,5,2))="24","JMC",IF((MID(E2094,5,2))="25","MS-CSE",IF((MID(E2094,5,2))="26","LLB(H)",IF((MID(E2094,5,2))="27","BRE",IF((MID(E2094,5,2))="28","MSS-JMC",IF((MID(E2094,5,2))="29","PHARMACY",IF((MID(E2094,5,2))="30","ESDM",IF((MID(E2094,5,2))="31","MS-ETE",IF((MID(E2094,5,2))="32","MS-TE",IF((MID(E2094,5,2))="33","EEE",IF((MID(E2094,5,2))="34","NFE",IF((MID(E2094,5,2))="35","SWE",IF((MID(E2094,5,2))="36","LLB(P)",IF((MID(E2094,5,2))="37","LLM(Pre)",IF((MID(E2094,5,2))="38","LLM(F)",IF((MID(E2094,5,2))="39","ICT",IF((MID(E2094,5,2))="40","MTCA",IF((MID(E2094,5,2))="41","MS-PH",IF((MID(E2094,5,2))="42","ARCH",IF((MID(E2094,5,2))="43","THM",IF((MID(E2094,5,2))="44","MS-SWE",IF((MID(E2094,5,2))="45","ENTRE",IF((MID(E2094,5,2))="46","M-PHARM",IF((MID(E2094,5,2))="47","CIVIL-ENG",0)))))))))))))))))))))))))))))))))))))</f>
        <v/>
      </c>
      <c r="G2094" s="90">
        <f>IF((LEFT(E2094,3))="063","Fall-2006",IF((LEFT(E2094,3))="071","Spring-2007",IF((LEFT(E2094,3))="072","Summer-2007",IF((LEFT(E2094,3))="073","Fall-2007",IF((LEFT(E2094,3))="081","Spring-2008",IF((LEFT(E2094,3))="082","Summer-2008",IF((LEFT(E2094,3))="083","Fall-2008",IF((LEFT(E2094,3))="091","Spring-2009",IF((LEFT(E2094,3))="092","Summer-2009",IF((LEFT(E2094,3))="093","Fall-2009",IF((LEFT(E2094,3))="101","Spring-2010",IF((LEFT(E2094,3))="102","Summer-2010",IF((LEFT(E2094,3))="103","Fall-2010",IF((LEFT(E2094,3))="111","Spring-2011",IF((LEFT(E2094,3))="112","Summer-2011",IF((LEFT(E2094,3))="113","Fall-2011",IF((LEFT(E2094,3))="121","Spring-2012",IF((LEFT(E2094,3))="122","Summer-2012",IF((LEFT(E2094,3))="123","Fall-2012",IF((LEFT(E2094,3))="131","Spring-2013",IF((LEFT(E2094,3))="132","Summer-2013",IF((LEFT(E2094,3))="133","Fall-2013",IF((LEFT(E2094,3))="141","Spring-2014",IF((LEFT(E2094,3))="142","Summer-2014",IF((LEFT(E2094,3))="143","Fall-2014",0)))))))))))))))))))))))))</f>
        <v/>
      </c>
      <c r="H2094" s="108" t="inlineStr">
        <is>
          <t>Summer-2015</t>
        </is>
      </c>
      <c r="I2094" s="108" t="inlineStr">
        <is>
          <t>-</t>
        </is>
      </c>
      <c r="J2094" s="108" t="inlineStr">
        <is>
          <t>-</t>
        </is>
      </c>
      <c r="K2094" s="108" t="inlineStr">
        <is>
          <t>-</t>
        </is>
      </c>
      <c r="L2094" s="108" t="inlineStr">
        <is>
          <t>15/B, Arafatnagar, Fatullah, Narayangonj.</t>
        </is>
      </c>
      <c r="M2094" s="101" t="n">
        <v>1684025884</v>
      </c>
      <c r="N2094" s="33" t="inlineStr">
        <is>
          <t>rajiballyours@gmail.com</t>
        </is>
      </c>
    </row>
    <row customHeight="1" ht="12.75" r="2095" s="161">
      <c r="A2095" s="84" t="n"/>
      <c r="B2095" s="85" t="n">
        <v>2099</v>
      </c>
      <c r="C2095" s="106" t="n"/>
      <c r="D2095" s="98" t="inlineStr">
        <is>
          <t>Md. Aminul Islam</t>
        </is>
      </c>
      <c r="E2095" s="98" t="inlineStr">
        <is>
          <t>112-33-681</t>
        </is>
      </c>
      <c r="F2095" s="49">
        <f>IF((MID(E2095,5,2))="10","ENG",IF((MID(E2095,5,2))="11","BBA",IF((MID(E2095,5,2))="12","MBA(E)",IF((MID(E2095,5,2))="14","MBA",IF((MID(E2095,5,2))="15","CSE",IF((MID(E2095,5,2))="16","CIS",IF((MID(E2095,5,2))="17","MS-MIS",IF((MID(E2095,5,2))="18","B.COM",IF((MID(E2095,5,2))="19","ETE",IF((MID(E2095,5,2))="20","CS",IF((MID(E2095,5,2))="21","MA-ENG(P)",IF((MID(E2095,5,2))="22","MA-ENG(F)",IF((MID(E2095,5,2))="23","TE",IF((MID(E2095,5,2))="24","JMC",IF((MID(E2095,5,2))="25","MS-CSE",IF((MID(E2095,5,2))="26","LLB(H)",IF((MID(E2095,5,2))="27","BRE",IF((MID(E2095,5,2))="28","MSS-JMC",IF((MID(E2095,5,2))="29","PHARMACY",IF((MID(E2095,5,2))="30","ESDM",IF((MID(E2095,5,2))="31","MS-ETE",IF((MID(E2095,5,2))="32","MS-TE",IF((MID(E2095,5,2))="33","EEE",IF((MID(E2095,5,2))="34","NFE",IF((MID(E2095,5,2))="35","SWE",IF((MID(E2095,5,2))="36","LLB(P)",IF((MID(E2095,5,2))="37","LLM(Pre)",IF((MID(E2095,5,2))="38","LLM(F)",IF((MID(E2095,5,2))="39","ICT",IF((MID(E2095,5,2))="40","MTCA",IF((MID(E2095,5,2))="41","MS-PH",IF((MID(E2095,5,2))="42","ARCH",IF((MID(E2095,5,2))="43","THM",IF((MID(E2095,5,2))="44","MS-SWE",IF((MID(E2095,5,2))="45","ENTRE",IF((MID(E2095,5,2))="46","M-PHARM",IF((MID(E2095,5,2))="47","CIVIL-ENG",0)))))))))))))))))))))))))))))))))))))</f>
        <v/>
      </c>
      <c r="G2095" s="90">
        <f>IF((LEFT(E2095,3))="063","Fall-2006",IF((LEFT(E2095,3))="071","Spring-2007",IF((LEFT(E2095,3))="072","Summer-2007",IF((LEFT(E2095,3))="073","Fall-2007",IF((LEFT(E2095,3))="081","Spring-2008",IF((LEFT(E2095,3))="082","Summer-2008",IF((LEFT(E2095,3))="083","Fall-2008",IF((LEFT(E2095,3))="091","Spring-2009",IF((LEFT(E2095,3))="092","Summer-2009",IF((LEFT(E2095,3))="093","Fall-2009",IF((LEFT(E2095,3))="101","Spring-2010",IF((LEFT(E2095,3))="102","Summer-2010",IF((LEFT(E2095,3))="103","Fall-2010",IF((LEFT(E2095,3))="111","Spring-2011",IF((LEFT(E2095,3))="112","Summer-2011",IF((LEFT(E2095,3))="113","Fall-2011",IF((LEFT(E2095,3))="121","Spring-2012",IF((LEFT(E2095,3))="122","Summer-2012",IF((LEFT(E2095,3))="123","Fall-2012",IF((LEFT(E2095,3))="131","Spring-2013",IF((LEFT(E2095,3))="132","Summer-2013",IF((LEFT(E2095,3))="133","Fall-2013",IF((LEFT(E2095,3))="141","Spring-2014",IF((LEFT(E2095,3))="142","Summer-2014",IF((LEFT(E2095,3))="143","Fall-2014",0)))))))))))))))))))))))))</f>
        <v/>
      </c>
      <c r="H2095" s="108" t="inlineStr">
        <is>
          <t>Summer-2015</t>
        </is>
      </c>
      <c r="I2095" s="108" t="inlineStr">
        <is>
          <t>-</t>
        </is>
      </c>
      <c r="J2095" s="108" t="inlineStr">
        <is>
          <t>-</t>
        </is>
      </c>
      <c r="K2095" s="108" t="inlineStr">
        <is>
          <t>-</t>
        </is>
      </c>
      <c r="L2095" s="108" t="inlineStr">
        <is>
          <t>23/A, Shukrabad, Mirpur Road, Dhaka-1207.</t>
        </is>
      </c>
      <c r="M2095" s="101" t="n">
        <v>1747094225</v>
      </c>
      <c r="N2095" s="33" t="inlineStr">
        <is>
          <t>aminul8084@gmail.com</t>
        </is>
      </c>
    </row>
    <row customHeight="1" ht="12.75" r="2096" s="161">
      <c r="A2096" s="84" t="n"/>
      <c r="B2096" s="85" t="n">
        <v>2100</v>
      </c>
      <c r="C2096" s="106" t="n"/>
      <c r="D2096" s="98" t="inlineStr">
        <is>
          <t>Vaskar Das</t>
        </is>
      </c>
      <c r="E2096" s="98" t="inlineStr">
        <is>
          <t>103-23-2115</t>
        </is>
      </c>
      <c r="F2096" s="49">
        <f>IF((MID(E2096,5,2))="10","ENG",IF((MID(E2096,5,2))="11","BBA",IF((MID(E2096,5,2))="12","MBA(E)",IF((MID(E2096,5,2))="14","MBA",IF((MID(E2096,5,2))="15","CSE",IF((MID(E2096,5,2))="16","CIS",IF((MID(E2096,5,2))="17","MS-MIS",IF((MID(E2096,5,2))="18","B.COM",IF((MID(E2096,5,2))="19","ETE",IF((MID(E2096,5,2))="20","CS",IF((MID(E2096,5,2))="21","MA-ENG(P)",IF((MID(E2096,5,2))="22","MA-ENG(F)",IF((MID(E2096,5,2))="23","TE",IF((MID(E2096,5,2))="24","JMC",IF((MID(E2096,5,2))="25","MS-CSE",IF((MID(E2096,5,2))="26","LLB(H)",IF((MID(E2096,5,2))="27","BRE",IF((MID(E2096,5,2))="28","MSS-JMC",IF((MID(E2096,5,2))="29","PHARMACY",IF((MID(E2096,5,2))="30","ESDM",IF((MID(E2096,5,2))="31","MS-ETE",IF((MID(E2096,5,2))="32","MS-TE",IF((MID(E2096,5,2))="33","EEE",IF((MID(E2096,5,2))="34","NFE",IF((MID(E2096,5,2))="35","SWE",IF((MID(E2096,5,2))="36","LLB(P)",IF((MID(E2096,5,2))="37","LLM(Pre)",IF((MID(E2096,5,2))="38","LLM(F)",IF((MID(E2096,5,2))="39","ICT",IF((MID(E2096,5,2))="40","MTCA",IF((MID(E2096,5,2))="41","MS-PH",IF((MID(E2096,5,2))="42","ARCH",IF((MID(E2096,5,2))="43","THM",IF((MID(E2096,5,2))="44","MS-SWE",IF((MID(E2096,5,2))="45","ENTRE",IF((MID(E2096,5,2))="46","M-PHARM",IF((MID(E2096,5,2))="47","CIVIL-ENG",0)))))))))))))))))))))))))))))))))))))</f>
        <v/>
      </c>
      <c r="G2096" s="90">
        <f>IF((LEFT(E2096,3))="063","Fall-2006",IF((LEFT(E2096,3))="071","Spring-2007",IF((LEFT(E2096,3))="072","Summer-2007",IF((LEFT(E2096,3))="073","Fall-2007",IF((LEFT(E2096,3))="081","Spring-2008",IF((LEFT(E2096,3))="082","Summer-2008",IF((LEFT(E2096,3))="083","Fall-2008",IF((LEFT(E2096,3))="091","Spring-2009",IF((LEFT(E2096,3))="092","Summer-2009",IF((LEFT(E2096,3))="093","Fall-2009",IF((LEFT(E2096,3))="101","Spring-2010",IF((LEFT(E2096,3))="102","Summer-2010",IF((LEFT(E2096,3))="103","Fall-2010",IF((LEFT(E2096,3))="111","Spring-2011",IF((LEFT(E2096,3))="112","Summer-2011",IF((LEFT(E2096,3))="113","Fall-2011",IF((LEFT(E2096,3))="121","Spring-2012",IF((LEFT(E2096,3))="122","Summer-2012",IF((LEFT(E2096,3))="123","Fall-2012",IF((LEFT(E2096,3))="131","Spring-2013",IF((LEFT(E2096,3))="132","Summer-2013",IF((LEFT(E2096,3))="133","Fall-2013",IF((LEFT(E2096,3))="141","Spring-2014",IF((LEFT(E2096,3))="142","Summer-2014",IF((LEFT(E2096,3))="143","Fall-2014",0)))))))))))))))))))))))))</f>
        <v/>
      </c>
      <c r="H2096" s="108" t="inlineStr">
        <is>
          <t>Fall-2014</t>
        </is>
      </c>
      <c r="I2096" s="108" t="inlineStr">
        <is>
          <t>Landmark Fabricks Ltd</t>
        </is>
      </c>
      <c r="J2096" s="108" t="inlineStr">
        <is>
          <t>Production Officer</t>
        </is>
      </c>
      <c r="K2096" s="108" t="inlineStr">
        <is>
          <t>30/B, Shukrabad, Dhanmondi, Dhaka.</t>
        </is>
      </c>
      <c r="L2096" s="108" t="inlineStr">
        <is>
          <t>House No-62, Ratan Banarjee Road, Brahammonkanda, Faridpur.</t>
        </is>
      </c>
      <c r="M2096" s="101" t="n">
        <v>1911027230</v>
      </c>
      <c r="N2096" s="33">
        <f>HYPERLINK("mailto:vaskar815@gmail.com","vaskar815@gmail.com")</f>
        <v/>
      </c>
    </row>
    <row customHeight="1" ht="12.75" r="2097" s="161">
      <c r="A2097" s="84" t="n"/>
      <c r="B2097" s="85" t="n">
        <v>2101</v>
      </c>
      <c r="C2097" s="106" t="n"/>
      <c r="D2097" s="98" t="inlineStr">
        <is>
          <t>Monisha Rani Banik</t>
        </is>
      </c>
      <c r="E2097" s="98" t="inlineStr">
        <is>
          <t>132-14-1144</t>
        </is>
      </c>
      <c r="F2097" s="49">
        <f>IF((MID(E2097,5,2))="10","ENG",IF((MID(E2097,5,2))="11","BBA",IF((MID(E2097,5,2))="12","MBA(E)",IF((MID(E2097,5,2))="14","MBA",IF((MID(E2097,5,2))="15","CSE",IF((MID(E2097,5,2))="16","CIS",IF((MID(E2097,5,2))="17","MS-MIS",IF((MID(E2097,5,2))="18","B.COM",IF((MID(E2097,5,2))="19","ETE",IF((MID(E2097,5,2))="20","CS",IF((MID(E2097,5,2))="21","MA-ENG(P)",IF((MID(E2097,5,2))="22","MA-ENG(F)",IF((MID(E2097,5,2))="23","TE",IF((MID(E2097,5,2))="24","JMC",IF((MID(E2097,5,2))="25","MS-CSE",IF((MID(E2097,5,2))="26","LLB(H)",IF((MID(E2097,5,2))="27","BRE",IF((MID(E2097,5,2))="28","MSS-JMC",IF((MID(E2097,5,2))="29","PHARMACY",IF((MID(E2097,5,2))="30","ESDM",IF((MID(E2097,5,2))="31","MS-ETE",IF((MID(E2097,5,2))="32","MS-TE",IF((MID(E2097,5,2))="33","EEE",IF((MID(E2097,5,2))="34","NFE",IF((MID(E2097,5,2))="35","SWE",IF((MID(E2097,5,2))="36","LLB(P)",IF((MID(E2097,5,2))="37","LLM(Pre)",IF((MID(E2097,5,2))="38","LLM(F)",IF((MID(E2097,5,2))="39","ICT",IF((MID(E2097,5,2))="40","MTCA",IF((MID(E2097,5,2))="41","MS-PH",IF((MID(E2097,5,2))="42","ARCH",IF((MID(E2097,5,2))="43","THM",IF((MID(E2097,5,2))="44","MS-SWE",IF((MID(E2097,5,2))="45","ENTRE",IF((MID(E2097,5,2))="46","M-PHARM",IF((MID(E2097,5,2))="47","CIVIL-ENG",0)))))))))))))))))))))))))))))))))))))</f>
        <v/>
      </c>
      <c r="G2097" s="90">
        <f>IF((LEFT(E2097,3))="063","Fall-2006",IF((LEFT(E2097,3))="071","Spring-2007",IF((LEFT(E2097,3))="072","Summer-2007",IF((LEFT(E2097,3))="073","Fall-2007",IF((LEFT(E2097,3))="081","Spring-2008",IF((LEFT(E2097,3))="082","Summer-2008",IF((LEFT(E2097,3))="083","Fall-2008",IF((LEFT(E2097,3))="091","Spring-2009",IF((LEFT(E2097,3))="092","Summer-2009",IF((LEFT(E2097,3))="093","Fall-2009",IF((LEFT(E2097,3))="101","Spring-2010",IF((LEFT(E2097,3))="102","Summer-2010",IF((LEFT(E2097,3))="103","Fall-2010",IF((LEFT(E2097,3))="111","Spring-2011",IF((LEFT(E2097,3))="112","Summer-2011",IF((LEFT(E2097,3))="113","Fall-2011",IF((LEFT(E2097,3))="121","Spring-2012",IF((LEFT(E2097,3))="122","Summer-2012",IF((LEFT(E2097,3))="123","Fall-2012",IF((LEFT(E2097,3))="131","Spring-2013",IF((LEFT(E2097,3))="132","Summer-2013",IF((LEFT(E2097,3))="133","Fall-2013",IF((LEFT(E2097,3))="141","Spring-2014",IF((LEFT(E2097,3))="142","Summer-2014",IF((LEFT(E2097,3))="143","Fall-2014",0)))))))))))))))))))))))))</f>
        <v/>
      </c>
      <c r="H2097" s="108" t="inlineStr">
        <is>
          <t>Spring-2015</t>
        </is>
      </c>
      <c r="I2097" s="108" t="inlineStr">
        <is>
          <t>Megatech GNBD Ltd</t>
        </is>
      </c>
      <c r="J2097" s="108" t="inlineStr">
        <is>
          <t>Account Officer</t>
        </is>
      </c>
      <c r="K2097" s="108" t="inlineStr">
        <is>
          <t>25/13, Tallabag, Sukrabad, Dhanmondi, Dhaka</t>
        </is>
      </c>
      <c r="L2097" s="108" t="inlineStr">
        <is>
          <t>25/13, Tallabag, Sukrabad, Dhanmondi, Dhaka</t>
        </is>
      </c>
      <c r="M2097" s="101" t="n">
        <v>1676322792</v>
      </c>
      <c r="N2097" s="33" t="inlineStr">
        <is>
          <t>monishabanik1144@gmail.com</t>
        </is>
      </c>
    </row>
    <row customHeight="1" ht="12.75" r="2098" s="161">
      <c r="A2098" s="84" t="n"/>
      <c r="B2098" s="85" t="n">
        <v>2102</v>
      </c>
      <c r="C2098" s="106" t="n"/>
      <c r="D2098" s="98" t="inlineStr">
        <is>
          <t>Mahfuzur Rahman</t>
        </is>
      </c>
      <c r="E2098" s="98" t="inlineStr">
        <is>
          <t>133-38-016</t>
        </is>
      </c>
      <c r="F2098" s="49">
        <f>IF((MID(E2098,5,2))="10","ENG",IF((MID(E2098,5,2))="11","BBA",IF((MID(E2098,5,2))="12","MBA(E)",IF((MID(E2098,5,2))="14","MBA",IF((MID(E2098,5,2))="15","CSE",IF((MID(E2098,5,2))="16","CIS",IF((MID(E2098,5,2))="17","MS-MIS",IF((MID(E2098,5,2))="18","B.COM",IF((MID(E2098,5,2))="19","ETE",IF((MID(E2098,5,2))="20","CS",IF((MID(E2098,5,2))="21","MA-ENG(P)",IF((MID(E2098,5,2))="22","MA-ENG(F)",IF((MID(E2098,5,2))="23","TE",IF((MID(E2098,5,2))="24","JMC",IF((MID(E2098,5,2))="25","MS-CSE",IF((MID(E2098,5,2))="26","LLB(H)",IF((MID(E2098,5,2))="27","BRE",IF((MID(E2098,5,2))="28","MSS-JMC",IF((MID(E2098,5,2))="29","PHARMACY",IF((MID(E2098,5,2))="30","ESDM",IF((MID(E2098,5,2))="31","MS-ETE",IF((MID(E2098,5,2))="32","MS-TE",IF((MID(E2098,5,2))="33","EEE",IF((MID(E2098,5,2))="34","NFE",IF((MID(E2098,5,2))="35","SWE",IF((MID(E2098,5,2))="36","LLB(P)",IF((MID(E2098,5,2))="37","LLM(Pre)",IF((MID(E2098,5,2))="38","LLM(F)",IF((MID(E2098,5,2))="39","ICT",IF((MID(E2098,5,2))="40","MTCA",IF((MID(E2098,5,2))="41","MS-PH",IF((MID(E2098,5,2))="42","ARCH",IF((MID(E2098,5,2))="43","THM",IF((MID(E2098,5,2))="44","MS-SWE",IF((MID(E2098,5,2))="45","ENTRE",IF((MID(E2098,5,2))="46","M-PHARM",IF((MID(E2098,5,2))="47","CIVIL-ENG",0)))))))))))))))))))))))))))))))))))))</f>
        <v/>
      </c>
      <c r="G2098" s="90">
        <f>IF((LEFT(E2098,3))="063","Fall-2006",IF((LEFT(E2098,3))="071","Spring-2007",IF((LEFT(E2098,3))="072","Summer-2007",IF((LEFT(E2098,3))="073","Fall-2007",IF((LEFT(E2098,3))="081","Spring-2008",IF((LEFT(E2098,3))="082","Summer-2008",IF((LEFT(E2098,3))="083","Fall-2008",IF((LEFT(E2098,3))="091","Spring-2009",IF((LEFT(E2098,3))="092","Summer-2009",IF((LEFT(E2098,3))="093","Fall-2009",IF((LEFT(E2098,3))="101","Spring-2010",IF((LEFT(E2098,3))="102","Summer-2010",IF((LEFT(E2098,3))="103","Fall-2010",IF((LEFT(E2098,3))="111","Spring-2011",IF((LEFT(E2098,3))="112","Summer-2011",IF((LEFT(E2098,3))="113","Fall-2011",IF((LEFT(E2098,3))="121","Spring-2012",IF((LEFT(E2098,3))="122","Summer-2012",IF((LEFT(E2098,3))="123","Fall-2012",IF((LEFT(E2098,3))="131","Spring-2013",IF((LEFT(E2098,3))="132","Summer-2013",IF((LEFT(E2098,3))="133","Fall-2013",IF((LEFT(E2098,3))="141","Spring-2014",IF((LEFT(E2098,3))="142","Summer-2014",IF((LEFT(E2098,3))="143","Fall-2014",0)))))))))))))))))))))))))</f>
        <v/>
      </c>
      <c r="H2098" s="108" t="inlineStr">
        <is>
          <t>Summer-2014</t>
        </is>
      </c>
      <c r="I2098" s="108" t="inlineStr">
        <is>
          <t>-</t>
        </is>
      </c>
      <c r="J2098" s="108" t="inlineStr">
        <is>
          <t>Lawyear</t>
        </is>
      </c>
      <c r="K2098" s="108" t="inlineStr">
        <is>
          <t>House No-71, Mitali Road, Jhigatola, Dhanmondi, Dhaka-1207.</t>
        </is>
      </c>
      <c r="L2098" s="108" t="inlineStr">
        <is>
          <t>Vill-Paranpur, Post-Barabaria, Thana-Chitalmari, Dist-Bagerhat.</t>
        </is>
      </c>
      <c r="M2098" s="101" t="n">
        <v>1738126932</v>
      </c>
      <c r="N2098" s="33" t="inlineStr">
        <is>
          <t>adv.mahfuzur@gmail.com</t>
        </is>
      </c>
    </row>
    <row customHeight="1" ht="12.75" r="2099" s="161">
      <c r="A2099" s="84" t="n"/>
      <c r="B2099" s="85" t="n">
        <v>2103</v>
      </c>
      <c r="C2099" s="106" t="n"/>
      <c r="D2099" s="94" t="inlineStr">
        <is>
          <t xml:space="preserve">Md. Ahsan Ullah  </t>
        </is>
      </c>
      <c r="E2099" s="98" t="inlineStr">
        <is>
          <t>141-38-033</t>
        </is>
      </c>
      <c r="F2099" s="49">
        <f>IF((MID(E2099,5,2))="10","ENG",IF((MID(E2099,5,2))="11","BBA",IF((MID(E2099,5,2))="12","MBA(E)",IF((MID(E2099,5,2))="14","MBA",IF((MID(E2099,5,2))="15","CSE",IF((MID(E2099,5,2))="16","CIS",IF((MID(E2099,5,2))="17","MS-MIS",IF((MID(E2099,5,2))="18","B.COM",IF((MID(E2099,5,2))="19","ETE",IF((MID(E2099,5,2))="20","CS",IF((MID(E2099,5,2))="21","MA-ENG(P)",IF((MID(E2099,5,2))="22","MA-ENG(F)",IF((MID(E2099,5,2))="23","TE",IF((MID(E2099,5,2))="24","JMC",IF((MID(E2099,5,2))="25","MS-CSE",IF((MID(E2099,5,2))="26","LLB(H)",IF((MID(E2099,5,2))="27","BRE",IF((MID(E2099,5,2))="28","MSS-JMC",IF((MID(E2099,5,2))="29","PHARMACY",IF((MID(E2099,5,2))="30","ESDM",IF((MID(E2099,5,2))="31","MS-ETE",IF((MID(E2099,5,2))="32","MS-TE",IF((MID(E2099,5,2))="33","EEE",IF((MID(E2099,5,2))="34","NFE",IF((MID(E2099,5,2))="35","SWE",IF((MID(E2099,5,2))="36","LLB(P)",IF((MID(E2099,5,2))="37","LLM(Pre)",IF((MID(E2099,5,2))="38","LLM(F)",IF((MID(E2099,5,2))="39","ICT",IF((MID(E2099,5,2))="40","MTCA",IF((MID(E2099,5,2))="41","MS-PH",IF((MID(E2099,5,2))="42","ARCH",IF((MID(E2099,5,2))="43","THM",IF((MID(E2099,5,2))="44","MS-SWE",IF((MID(E2099,5,2))="45","ENTRE",IF((MID(E2099,5,2))="46","M-PHARM",IF((MID(E2099,5,2))="47","CIVIL-ENG",0)))))))))))))))))))))))))))))))))))))</f>
        <v/>
      </c>
      <c r="G2099" s="90">
        <f>IF((LEFT(E2099,3))="063","Fall-2006",IF((LEFT(E2099,3))="071","Spring-2007",IF((LEFT(E2099,3))="072","Summer-2007",IF((LEFT(E2099,3))="073","Fall-2007",IF((LEFT(E2099,3))="081","Spring-2008",IF((LEFT(E2099,3))="082","Summer-2008",IF((LEFT(E2099,3))="083","Fall-2008",IF((LEFT(E2099,3))="091","Spring-2009",IF((LEFT(E2099,3))="092","Summer-2009",IF((LEFT(E2099,3))="093","Fall-2009",IF((LEFT(E2099,3))="101","Spring-2010",IF((LEFT(E2099,3))="102","Summer-2010",IF((LEFT(E2099,3))="103","Fall-2010",IF((LEFT(E2099,3))="111","Spring-2011",IF((LEFT(E2099,3))="112","Summer-2011",IF((LEFT(E2099,3))="113","Fall-2011",IF((LEFT(E2099,3))="121","Spring-2012",IF((LEFT(E2099,3))="122","Summer-2012",IF((LEFT(E2099,3))="123","Fall-2012",IF((LEFT(E2099,3))="131","Spring-2013",IF((LEFT(E2099,3))="132","Summer-2013",IF((LEFT(E2099,3))="133","Fall-2013",IF((LEFT(E2099,3))="141","Spring-2014",IF((LEFT(E2099,3))="142","Summer-2014",IF((LEFT(E2099,3))="143","Fall-2014",0)))))))))))))))))))))))))</f>
        <v/>
      </c>
      <c r="H2099" s="108" t="inlineStr">
        <is>
          <t>Fall-2014</t>
        </is>
      </c>
      <c r="I2099" s="108" t="inlineStr">
        <is>
          <t>-</t>
        </is>
      </c>
      <c r="J2099" s="108" t="inlineStr">
        <is>
          <t>-</t>
        </is>
      </c>
      <c r="K2099" s="108" t="inlineStr">
        <is>
          <t>House No-11, MItali Road, Jhigatola, Dhanmondi, Dhaka-1207.</t>
        </is>
      </c>
      <c r="L2099" s="108" t="inlineStr">
        <is>
          <t>40/A, Alia Madrasha Road, Dhatikashor, Mymensingh.</t>
        </is>
      </c>
      <c r="M2099" s="101" t="n">
        <v>1676126295</v>
      </c>
      <c r="N2099" s="33" t="inlineStr">
        <is>
          <t>ahsanshajib@gmail.com</t>
        </is>
      </c>
    </row>
    <row customHeight="1" ht="12.75" r="2100" s="161">
      <c r="A2100" s="84" t="n"/>
      <c r="B2100" s="85" t="n">
        <v>2104</v>
      </c>
      <c r="C2100" s="106" t="n"/>
      <c r="D2100" s="98" t="inlineStr">
        <is>
          <t>Md. Asaduzzaman Ripon</t>
        </is>
      </c>
      <c r="E2100" s="98" t="inlineStr">
        <is>
          <t>103-19-1263</t>
        </is>
      </c>
      <c r="F2100" s="49">
        <f>IF((MID(E2100,5,2))="10","ENG",IF((MID(E2100,5,2))="11","BBA",IF((MID(E2100,5,2))="12","MBA(E)",IF((MID(E2100,5,2))="14","MBA",IF((MID(E2100,5,2))="15","CSE",IF((MID(E2100,5,2))="16","CIS",IF((MID(E2100,5,2))="17","MS-MIS",IF((MID(E2100,5,2))="18","B.COM",IF((MID(E2100,5,2))="19","ETE",IF((MID(E2100,5,2))="20","CS",IF((MID(E2100,5,2))="21","MA-ENG(P)",IF((MID(E2100,5,2))="22","MA-ENG(F)",IF((MID(E2100,5,2))="23","TE",IF((MID(E2100,5,2))="24","JMC",IF((MID(E2100,5,2))="25","MS-CSE",IF((MID(E2100,5,2))="26","LLB(H)",IF((MID(E2100,5,2))="27","BRE",IF((MID(E2100,5,2))="28","MSS-JMC",IF((MID(E2100,5,2))="29","PHARMACY",IF((MID(E2100,5,2))="30","ESDM",IF((MID(E2100,5,2))="31","MS-ETE",IF((MID(E2100,5,2))="32","MS-TE",IF((MID(E2100,5,2))="33","EEE",IF((MID(E2100,5,2))="34","NFE",IF((MID(E2100,5,2))="35","SWE",IF((MID(E2100,5,2))="36","LLB(P)",IF((MID(E2100,5,2))="37","LLM(Pre)",IF((MID(E2100,5,2))="38","LLM(F)",IF((MID(E2100,5,2))="39","ICT",IF((MID(E2100,5,2))="40","MTCA",IF((MID(E2100,5,2))="41","MS-PH",IF((MID(E2100,5,2))="42","ARCH",IF((MID(E2100,5,2))="43","THM",IF((MID(E2100,5,2))="44","MS-SWE",IF((MID(E2100,5,2))="45","ENTRE",IF((MID(E2100,5,2))="46","M-PHARM",IF((MID(E2100,5,2))="47","CIVIL-ENG",0)))))))))))))))))))))))))))))))))))))</f>
        <v/>
      </c>
      <c r="G2100" s="90">
        <f>IF((LEFT(E2100,3))="063","Fall-2006",IF((LEFT(E2100,3))="071","Spring-2007",IF((LEFT(E2100,3))="072","Summer-2007",IF((LEFT(E2100,3))="073","Fall-2007",IF((LEFT(E2100,3))="081","Spring-2008",IF((LEFT(E2100,3))="082","Summer-2008",IF((LEFT(E2100,3))="083","Fall-2008",IF((LEFT(E2100,3))="091","Spring-2009",IF((LEFT(E2100,3))="092","Summer-2009",IF((LEFT(E2100,3))="093","Fall-2009",IF((LEFT(E2100,3))="101","Spring-2010",IF((LEFT(E2100,3))="102","Summer-2010",IF((LEFT(E2100,3))="103","Fall-2010",IF((LEFT(E2100,3))="111","Spring-2011",IF((LEFT(E2100,3))="112","Summer-2011",IF((LEFT(E2100,3))="113","Fall-2011",IF((LEFT(E2100,3))="121","Spring-2012",IF((LEFT(E2100,3))="122","Summer-2012",IF((LEFT(E2100,3))="123","Fall-2012",IF((LEFT(E2100,3))="131","Spring-2013",IF((LEFT(E2100,3))="132","Summer-2013",IF((LEFT(E2100,3))="133","Fall-2013",IF((LEFT(E2100,3))="141","Spring-2014",IF((LEFT(E2100,3))="142","Summer-2014",IF((LEFT(E2100,3))="143","Fall-2014",0)))))))))))))))))))))))))</f>
        <v/>
      </c>
      <c r="H2100" s="108" t="inlineStr">
        <is>
          <t>Fall-2014</t>
        </is>
      </c>
      <c r="I2100" s="108" t="inlineStr">
        <is>
          <t>BDcom online ltd</t>
        </is>
      </c>
      <c r="J2100" s="108" t="inlineStr">
        <is>
          <t>Executive Engineer</t>
        </is>
      </c>
      <c r="K2100" s="108" t="inlineStr">
        <is>
          <t>Vill-Uttar Bidhupur, Post-Ruddrapur, Thana-Birol, Dist-Dinajpur.</t>
        </is>
      </c>
      <c r="L2100" s="108" t="inlineStr">
        <is>
          <t>Vill-Uttar Bidhupur, Post-Ruddrapur, Thana-Birol, Dist-Dinajpur.</t>
        </is>
      </c>
      <c r="M2100" s="101" t="n">
        <v>1735755788</v>
      </c>
      <c r="N2100" s="33" t="inlineStr">
        <is>
          <t>riponete@gmail.com</t>
        </is>
      </c>
    </row>
    <row customHeight="1" ht="12.75" r="2101" s="161">
      <c r="A2101" s="84" t="n"/>
      <c r="B2101" s="85" t="n">
        <v>2105</v>
      </c>
      <c r="C2101" s="106" t="n"/>
      <c r="D2101" s="86" t="inlineStr">
        <is>
          <t xml:space="preserve">Moshrefa Mannan   </t>
        </is>
      </c>
      <c r="E2101" s="86" t="inlineStr">
        <is>
          <t>111-24-218</t>
        </is>
      </c>
      <c r="F2101" s="49">
        <f>IF((MID(E2101,5,2))="10","ENG",IF((MID(E2101,5,2))="11","BBA",IF((MID(E2101,5,2))="12","MBA(E)",IF((MID(E2101,5,2))="14","MBA",IF((MID(E2101,5,2))="15","CSE",IF((MID(E2101,5,2))="16","CIS",IF((MID(E2101,5,2))="17","MS-MIS",IF((MID(E2101,5,2))="18","B.COM",IF((MID(E2101,5,2))="19","ETE",IF((MID(E2101,5,2))="20","CS",IF((MID(E2101,5,2))="21","MA-ENG(P)",IF((MID(E2101,5,2))="22","MA-ENG(F)",IF((MID(E2101,5,2))="23","TE",IF((MID(E2101,5,2))="24","JMC",IF((MID(E2101,5,2))="25","MS-CSE",IF((MID(E2101,5,2))="26","LLB(H)",IF((MID(E2101,5,2))="27","BRE",IF((MID(E2101,5,2))="28","MSS-JMC",IF((MID(E2101,5,2))="29","PHARMACY",IF((MID(E2101,5,2))="30","ESDM",IF((MID(E2101,5,2))="31","MS-ETE",IF((MID(E2101,5,2))="32","MS-TE",IF((MID(E2101,5,2))="33","EEE",IF((MID(E2101,5,2))="34","NFE",IF((MID(E2101,5,2))="35","SWE",IF((MID(E2101,5,2))="36","LLB(P)",IF((MID(E2101,5,2))="37","LLM(Pre)",IF((MID(E2101,5,2))="38","LLM(F)",IF((MID(E2101,5,2))="39","ICT",IF((MID(E2101,5,2))="40","MTCA",IF((MID(E2101,5,2))="41","MS-PH",IF((MID(E2101,5,2))="42","ARCH",IF((MID(E2101,5,2))="43","THM",IF((MID(E2101,5,2))="44","MS-SWE",IF((MID(E2101,5,2))="45","ENTRE",IF((MID(E2101,5,2))="46","M-PHARM",IF((MID(E2101,5,2))="47","CIVIL-ENG",0)))))))))))))))))))))))))))))))))))))</f>
        <v/>
      </c>
      <c r="G2101" s="90">
        <f>IF((LEFT(E2101,3))="063","Fall-2006",IF((LEFT(E2101,3))="071","Spring-2007",IF((LEFT(E2101,3))="072","Summer-2007",IF((LEFT(E2101,3))="073","Fall-2007",IF((LEFT(E2101,3))="081","Spring-2008",IF((LEFT(E2101,3))="082","Summer-2008",IF((LEFT(E2101,3))="083","Fall-2008",IF((LEFT(E2101,3))="091","Spring-2009",IF((LEFT(E2101,3))="092","Summer-2009",IF((LEFT(E2101,3))="093","Fall-2009",IF((LEFT(E2101,3))="101","Spring-2010",IF((LEFT(E2101,3))="102","Summer-2010",IF((LEFT(E2101,3))="103","Fall-2010",IF((LEFT(E2101,3))="111","Spring-2011",IF((LEFT(E2101,3))="112","Summer-2011",IF((LEFT(E2101,3))="113","Fall-2011",IF((LEFT(E2101,3))="121","Spring-2012",IF((LEFT(E2101,3))="122","Summer-2012",IF((LEFT(E2101,3))="123","Fall-2012",IF((LEFT(E2101,3))="131","Spring-2013",IF((LEFT(E2101,3))="132","Summer-2013",IF((LEFT(E2101,3))="133","Fall-2013",IF((LEFT(E2101,3))="141","Spring-2014",IF((LEFT(E2101,3))="142","Summer-2014",IF((LEFT(E2101,3))="143","Fall-2014",0)))))))))))))))))))))))))</f>
        <v/>
      </c>
      <c r="H2101" s="108" t="inlineStr">
        <is>
          <t>Fall-2015</t>
        </is>
      </c>
      <c r="I2101" s="108" t="inlineStr">
        <is>
          <t>-</t>
        </is>
      </c>
      <c r="J2101" s="108" t="inlineStr">
        <is>
          <t>-</t>
        </is>
      </c>
      <c r="K2101" s="108" t="inlineStr">
        <is>
          <t>Khilbarirtek, VAtara-1212, Badda, Dhaka.</t>
        </is>
      </c>
      <c r="L2101" s="108" t="inlineStr">
        <is>
          <t>Khibarirtek, Vatara-1212, Badda, Dhaka.</t>
        </is>
      </c>
      <c r="M2101" s="101" t="n">
        <v>1688523848</v>
      </c>
      <c r="N2101" s="33" t="inlineStr">
        <is>
          <t>mmoshrefa@yahoo.com</t>
        </is>
      </c>
    </row>
    <row customHeight="1" ht="12.75" r="2102" s="161">
      <c r="A2102" s="84" t="n"/>
      <c r="B2102" s="85" t="n">
        <v>2106</v>
      </c>
      <c r="C2102" s="106" t="n"/>
      <c r="D2102" s="98" t="inlineStr">
        <is>
          <t>Mafizul Islam</t>
        </is>
      </c>
      <c r="E2102" s="98" t="inlineStr">
        <is>
          <t>131-25-284</t>
        </is>
      </c>
      <c r="F2102" s="49">
        <f>IF((MID(E2102,5,2))="10","ENG",IF((MID(E2102,5,2))="11","BBA",IF((MID(E2102,5,2))="12","MBA(E)",IF((MID(E2102,5,2))="14","MBA",IF((MID(E2102,5,2))="15","CSE",IF((MID(E2102,5,2))="16","CIS",IF((MID(E2102,5,2))="17","MS-MIS",IF((MID(E2102,5,2))="18","B.COM",IF((MID(E2102,5,2))="19","ETE",IF((MID(E2102,5,2))="20","CS",IF((MID(E2102,5,2))="21","MA-ENG(P)",IF((MID(E2102,5,2))="22","MA-ENG(F)",IF((MID(E2102,5,2))="23","TE",IF((MID(E2102,5,2))="24","JMC",IF((MID(E2102,5,2))="25","MS-CSE",IF((MID(E2102,5,2))="26","LLB(H)",IF((MID(E2102,5,2))="27","BRE",IF((MID(E2102,5,2))="28","MSS-JMC",IF((MID(E2102,5,2))="29","PHARMACY",IF((MID(E2102,5,2))="30","ESDM",IF((MID(E2102,5,2))="31","MS-ETE",IF((MID(E2102,5,2))="32","MS-TE",IF((MID(E2102,5,2))="33","EEE",IF((MID(E2102,5,2))="34","NFE",IF((MID(E2102,5,2))="35","SWE",IF((MID(E2102,5,2))="36","LLB(P)",IF((MID(E2102,5,2))="37","LLM(Pre)",IF((MID(E2102,5,2))="38","LLM(F)",IF((MID(E2102,5,2))="39","ICT",IF((MID(E2102,5,2))="40","MTCA",IF((MID(E2102,5,2))="41","MS-PH",IF((MID(E2102,5,2))="42","ARCH",IF((MID(E2102,5,2))="43","THM",IF((MID(E2102,5,2))="44","MS-SWE",IF((MID(E2102,5,2))="45","ENTRE",IF((MID(E2102,5,2))="46","M-PHARM",IF((MID(E2102,5,2))="47","CIVIL-ENG",0)))))))))))))))))))))))))))))))))))))</f>
        <v/>
      </c>
      <c r="G2102" s="90">
        <f>IF((LEFT(E2102,3))="063","Fall-2006",IF((LEFT(E2102,3))="071","Spring-2007",IF((LEFT(E2102,3))="072","Summer-2007",IF((LEFT(E2102,3))="073","Fall-2007",IF((LEFT(E2102,3))="081","Spring-2008",IF((LEFT(E2102,3))="082","Summer-2008",IF((LEFT(E2102,3))="083","Fall-2008",IF((LEFT(E2102,3))="091","Spring-2009",IF((LEFT(E2102,3))="092","Summer-2009",IF((LEFT(E2102,3))="093","Fall-2009",IF((LEFT(E2102,3))="101","Spring-2010",IF((LEFT(E2102,3))="102","Summer-2010",IF((LEFT(E2102,3))="103","Fall-2010",IF((LEFT(E2102,3))="111","Spring-2011",IF((LEFT(E2102,3))="112","Summer-2011",IF((LEFT(E2102,3))="113","Fall-2011",IF((LEFT(E2102,3))="121","Spring-2012",IF((LEFT(E2102,3))="122","Summer-2012",IF((LEFT(E2102,3))="123","Fall-2012",IF((LEFT(E2102,3))="131","Spring-2013",IF((LEFT(E2102,3))="132","Summer-2013",IF((LEFT(E2102,3))="133","Fall-2013",IF((LEFT(E2102,3))="141","Spring-2014",IF((LEFT(E2102,3))="142","Summer-2014",IF((LEFT(E2102,3))="143","Fall-2014",0)))))))))))))))))))))))))</f>
        <v/>
      </c>
      <c r="H2102" s="108" t="inlineStr">
        <is>
          <t>-</t>
        </is>
      </c>
      <c r="I2102" s="108" t="inlineStr">
        <is>
          <t>United Nation World Food Program</t>
        </is>
      </c>
      <c r="J2102" s="108" t="inlineStr">
        <is>
          <t>Software Development Associate.</t>
        </is>
      </c>
      <c r="K2102" s="108" t="inlineStr">
        <is>
          <t>587, West Shewrapara, Mirpur, Dhaka</t>
        </is>
      </c>
      <c r="L2102" s="108" t="inlineStr">
        <is>
          <t>Ashokati, Gournadi, Barisal.</t>
        </is>
      </c>
      <c r="M2102" s="101" t="n">
        <v>1617167909</v>
      </c>
      <c r="N2102" s="33" t="inlineStr">
        <is>
          <t>mafizul.islam@hotmail.com</t>
        </is>
      </c>
    </row>
    <row customHeight="1" ht="12.75" r="2103" s="161">
      <c r="A2103" s="84" t="n"/>
      <c r="B2103" s="85" t="n">
        <v>2107</v>
      </c>
      <c r="C2103" s="106" t="n"/>
      <c r="D2103" s="98" t="inlineStr">
        <is>
          <t>Shawkat Zamil Tanvir</t>
        </is>
      </c>
      <c r="E2103" s="98" t="inlineStr">
        <is>
          <t>112-15-1402</t>
        </is>
      </c>
      <c r="F2103" s="49">
        <f>IF((MID(E2103,5,2))="10","ENG",IF((MID(E2103,5,2))="11","BBA",IF((MID(E2103,5,2))="12","MBA(E)",IF((MID(E2103,5,2))="14","MBA",IF((MID(E2103,5,2))="15","CSE",IF((MID(E2103,5,2))="16","CIS",IF((MID(E2103,5,2))="17","MS-MIS",IF((MID(E2103,5,2))="18","B.COM",IF((MID(E2103,5,2))="19","ETE",IF((MID(E2103,5,2))="20","CS",IF((MID(E2103,5,2))="21","MA-ENG(P)",IF((MID(E2103,5,2))="22","MA-ENG(F)",IF((MID(E2103,5,2))="23","TE",IF((MID(E2103,5,2))="24","JMC",IF((MID(E2103,5,2))="25","MS-CSE",IF((MID(E2103,5,2))="26","LLB(H)",IF((MID(E2103,5,2))="27","BRE",IF((MID(E2103,5,2))="28","MSS-JMC",IF((MID(E2103,5,2))="29","PHARMACY",IF((MID(E2103,5,2))="30","ESDM",IF((MID(E2103,5,2))="31","MS-ETE",IF((MID(E2103,5,2))="32","MS-TE",IF((MID(E2103,5,2))="33","EEE",IF((MID(E2103,5,2))="34","NFE",IF((MID(E2103,5,2))="35","SWE",IF((MID(E2103,5,2))="36","LLB(P)",IF((MID(E2103,5,2))="37","LLM(Pre)",IF((MID(E2103,5,2))="38","LLM(F)",IF((MID(E2103,5,2))="39","ICT",IF((MID(E2103,5,2))="40","MTCA",IF((MID(E2103,5,2))="41","MS-PH",IF((MID(E2103,5,2))="42","ARCH",IF((MID(E2103,5,2))="43","THM",IF((MID(E2103,5,2))="44","MS-SWE",IF((MID(E2103,5,2))="45","ENTRE",IF((MID(E2103,5,2))="46","M-PHARM",IF((MID(E2103,5,2))="47","CIVIL-ENG",0)))))))))))))))))))))))))))))))))))))</f>
        <v/>
      </c>
      <c r="G2103" s="90">
        <f>IF((LEFT(E2103,3))="063","Fall-2006",IF((LEFT(E2103,3))="071","Spring-2007",IF((LEFT(E2103,3))="072","Summer-2007",IF((LEFT(E2103,3))="073","Fall-2007",IF((LEFT(E2103,3))="081","Spring-2008",IF((LEFT(E2103,3))="082","Summer-2008",IF((LEFT(E2103,3))="083","Fall-2008",IF((LEFT(E2103,3))="091","Spring-2009",IF((LEFT(E2103,3))="092","Summer-2009",IF((LEFT(E2103,3))="093","Fall-2009",IF((LEFT(E2103,3))="101","Spring-2010",IF((LEFT(E2103,3))="102","Summer-2010",IF((LEFT(E2103,3))="103","Fall-2010",IF((LEFT(E2103,3))="111","Spring-2011",IF((LEFT(E2103,3))="112","Summer-2011",IF((LEFT(E2103,3))="113","Fall-2011",IF((LEFT(E2103,3))="121","Spring-2012",IF((LEFT(E2103,3))="122","Summer-2012",IF((LEFT(E2103,3))="123","Fall-2012",IF((LEFT(E2103,3))="131","Spring-2013",IF((LEFT(E2103,3))="132","Summer-2013",IF((LEFT(E2103,3))="133","Fall-2013",IF((LEFT(E2103,3))="141","Spring-2014",IF((LEFT(E2103,3))="142","Summer-2014",IF((LEFT(E2103,3))="143","Fall-2014",0)))))))))))))))))))))))))</f>
        <v/>
      </c>
      <c r="H2103" s="108" t="inlineStr">
        <is>
          <t>Summer-2015</t>
        </is>
      </c>
      <c r="I2103" s="108" t="inlineStr">
        <is>
          <t>Bright Green Energy Foundation</t>
        </is>
      </c>
      <c r="J2103" s="108" t="inlineStr">
        <is>
          <t>Senior Officer, IT</t>
        </is>
      </c>
      <c r="K2103" s="108" t="inlineStr">
        <is>
          <t>152/2, Panthapath, Dhanmondi, Dhaka.</t>
        </is>
      </c>
      <c r="L2103" s="108" t="inlineStr">
        <is>
          <t>Laxmipur, Post-Alimnagar, Thana-Fulbaria, Dist-Mymensingh.</t>
        </is>
      </c>
      <c r="M2103" s="101" t="n">
        <v>1737597386</v>
      </c>
      <c r="N2103" s="55" t="inlineStr">
        <is>
          <t>zamiltanvir2@gmail.com</t>
        </is>
      </c>
    </row>
    <row customHeight="1" ht="12.75" r="2104" s="161">
      <c r="A2104" s="84" t="n"/>
      <c r="B2104" s="85" t="n">
        <v>2108</v>
      </c>
      <c r="C2104" s="106" t="n"/>
      <c r="D2104" s="98" t="inlineStr">
        <is>
          <t>Md. Mahmudul Hasan Tuhin</t>
        </is>
      </c>
      <c r="E2104" s="98" t="inlineStr">
        <is>
          <t>123-14-878</t>
        </is>
      </c>
      <c r="F2104" s="49">
        <f>IF((MID(E2104,5,2))="10","ENG",IF((MID(E2104,5,2))="11","BBA",IF((MID(E2104,5,2))="12","MBA(E)",IF((MID(E2104,5,2))="14","MBA",IF((MID(E2104,5,2))="15","CSE",IF((MID(E2104,5,2))="16","CIS",IF((MID(E2104,5,2))="17","MS-MIS",IF((MID(E2104,5,2))="18","B.COM",IF((MID(E2104,5,2))="19","ETE",IF((MID(E2104,5,2))="20","CS",IF((MID(E2104,5,2))="21","MA-ENG(P)",IF((MID(E2104,5,2))="22","MA-ENG(F)",IF((MID(E2104,5,2))="23","TE",IF((MID(E2104,5,2))="24","JMC",IF((MID(E2104,5,2))="25","MS-CSE",IF((MID(E2104,5,2))="26","LLB(H)",IF((MID(E2104,5,2))="27","BRE",IF((MID(E2104,5,2))="28","MSS-JMC",IF((MID(E2104,5,2))="29","PHARMACY",IF((MID(E2104,5,2))="30","ESDM",IF((MID(E2104,5,2))="31","MS-ETE",IF((MID(E2104,5,2))="32","MS-TE",IF((MID(E2104,5,2))="33","EEE",IF((MID(E2104,5,2))="34","NFE",IF((MID(E2104,5,2))="35","SWE",IF((MID(E2104,5,2))="36","LLB(P)",IF((MID(E2104,5,2))="37","LLM(Pre)",IF((MID(E2104,5,2))="38","LLM(F)",IF((MID(E2104,5,2))="39","ICT",IF((MID(E2104,5,2))="40","MTCA",IF((MID(E2104,5,2))="41","MS-PH",IF((MID(E2104,5,2))="42","ARCH",IF((MID(E2104,5,2))="43","THM",IF((MID(E2104,5,2))="44","MS-SWE",IF((MID(E2104,5,2))="45","ENTRE",IF((MID(E2104,5,2))="46","M-PHARM",IF((MID(E2104,5,2))="47","CIVIL-ENG",0)))))))))))))))))))))))))))))))))))))</f>
        <v/>
      </c>
      <c r="G2104" s="90">
        <f>IF((LEFT(E2104,3))="063","Fall-2006",IF((LEFT(E2104,3))="071","Spring-2007",IF((LEFT(E2104,3))="072","Summer-2007",IF((LEFT(E2104,3))="073","Fall-2007",IF((LEFT(E2104,3))="081","Spring-2008",IF((LEFT(E2104,3))="082","Summer-2008",IF((LEFT(E2104,3))="083","Fall-2008",IF((LEFT(E2104,3))="091","Spring-2009",IF((LEFT(E2104,3))="092","Summer-2009",IF((LEFT(E2104,3))="093","Fall-2009",IF((LEFT(E2104,3))="101","Spring-2010",IF((LEFT(E2104,3))="102","Summer-2010",IF((LEFT(E2104,3))="103","Fall-2010",IF((LEFT(E2104,3))="111","Spring-2011",IF((LEFT(E2104,3))="112","Summer-2011",IF((LEFT(E2104,3))="113","Fall-2011",IF((LEFT(E2104,3))="121","Spring-2012",IF((LEFT(E2104,3))="122","Summer-2012",IF((LEFT(E2104,3))="123","Fall-2012",IF((LEFT(E2104,3))="131","Spring-2013",IF((LEFT(E2104,3))="132","Summer-2013",IF((LEFT(E2104,3))="133","Fall-2013",IF((LEFT(E2104,3))="141","Spring-2014",IF((LEFT(E2104,3))="142","Summer-2014",IF((LEFT(E2104,3))="143","Fall-2014",0)))))))))))))))))))))))))</f>
        <v/>
      </c>
      <c r="H2104" s="108" t="inlineStr">
        <is>
          <t>Fall-2014</t>
        </is>
      </c>
      <c r="I2104" s="108" t="inlineStr">
        <is>
          <t>Megha Group Bd.</t>
        </is>
      </c>
      <c r="J2104" s="108" t="inlineStr">
        <is>
          <t>Business Development Officer</t>
        </is>
      </c>
      <c r="K2104" s="108" t="inlineStr">
        <is>
          <t>193, Road NO-5, Block-D, Basundhara R/A, Dhaka.</t>
        </is>
      </c>
      <c r="L2104" s="108" t="inlineStr">
        <is>
          <t>193, Road NO-5, Block-D, Basundhara R/A, Dhaka.</t>
        </is>
      </c>
      <c r="M2104" s="101" t="n">
        <v>1671766295</v>
      </c>
      <c r="N2104" s="33" t="inlineStr">
        <is>
          <t>tuhin.mnu@gmail.com</t>
        </is>
      </c>
    </row>
    <row customHeight="1" ht="12.75" r="2105" s="161">
      <c r="A2105" s="84" t="n"/>
      <c r="B2105" s="85" t="n">
        <v>2109</v>
      </c>
      <c r="C2105" s="106" t="n"/>
      <c r="D2105" s="86" t="inlineStr">
        <is>
          <t xml:space="preserve">Nasrin Akter  </t>
        </is>
      </c>
      <c r="E2105" s="86" t="inlineStr">
        <is>
          <t>141-14-1394</t>
        </is>
      </c>
      <c r="F2105" s="49">
        <f>IF((MID(E2105,5,2))="10","ENG",IF((MID(E2105,5,2))="11","BBA",IF((MID(E2105,5,2))="12","MBA(E)",IF((MID(E2105,5,2))="14","MBA",IF((MID(E2105,5,2))="15","CSE",IF((MID(E2105,5,2))="16","CIS",IF((MID(E2105,5,2))="17","MS-MIS",IF((MID(E2105,5,2))="18","B.COM",IF((MID(E2105,5,2))="19","ETE",IF((MID(E2105,5,2))="20","CS",IF((MID(E2105,5,2))="21","MA-ENG(P)",IF((MID(E2105,5,2))="22","MA-ENG(F)",IF((MID(E2105,5,2))="23","TE",IF((MID(E2105,5,2))="24","JMC",IF((MID(E2105,5,2))="25","MS-CSE",IF((MID(E2105,5,2))="26","LLB(H)",IF((MID(E2105,5,2))="27","BRE",IF((MID(E2105,5,2))="28","MSS-JMC",IF((MID(E2105,5,2))="29","PHARMACY",IF((MID(E2105,5,2))="30","ESDM",IF((MID(E2105,5,2))="31","MS-ETE",IF((MID(E2105,5,2))="32","MS-TE",IF((MID(E2105,5,2))="33","EEE",IF((MID(E2105,5,2))="34","NFE",IF((MID(E2105,5,2))="35","SWE",IF((MID(E2105,5,2))="36","LLB(P)",IF((MID(E2105,5,2))="37","LLM(Pre)",IF((MID(E2105,5,2))="38","LLM(F)",IF((MID(E2105,5,2))="39","ICT",IF((MID(E2105,5,2))="40","MTCA",IF((MID(E2105,5,2))="41","MS-PH",IF((MID(E2105,5,2))="42","ARCH",IF((MID(E2105,5,2))="43","THM",IF((MID(E2105,5,2))="44","MS-SWE",IF((MID(E2105,5,2))="45","ENTRE",IF((MID(E2105,5,2))="46","M-PHARM",IF((MID(E2105,5,2))="47","CIVIL-ENG",0)))))))))))))))))))))))))))))))))))))</f>
        <v/>
      </c>
      <c r="G2105" s="90">
        <f>IF((LEFT(E2105,3))="063","Fall-2006",IF((LEFT(E2105,3))="071","Spring-2007",IF((LEFT(E2105,3))="072","Summer-2007",IF((LEFT(E2105,3))="073","Fall-2007",IF((LEFT(E2105,3))="081","Spring-2008",IF((LEFT(E2105,3))="082","Summer-2008",IF((LEFT(E2105,3))="083","Fall-2008",IF((LEFT(E2105,3))="091","Spring-2009",IF((LEFT(E2105,3))="092","Summer-2009",IF((LEFT(E2105,3))="093","Fall-2009",IF((LEFT(E2105,3))="101","Spring-2010",IF((LEFT(E2105,3))="102","Summer-2010",IF((LEFT(E2105,3))="103","Fall-2010",IF((LEFT(E2105,3))="111","Spring-2011",IF((LEFT(E2105,3))="112","Summer-2011",IF((LEFT(E2105,3))="113","Fall-2011",IF((LEFT(E2105,3))="121","Spring-2012",IF((LEFT(E2105,3))="122","Summer-2012",IF((LEFT(E2105,3))="123","Fall-2012",IF((LEFT(E2105,3))="131","Spring-2013",IF((LEFT(E2105,3))="132","Summer-2013",IF((LEFT(E2105,3))="133","Fall-2013",IF((LEFT(E2105,3))="141","Spring-2014",IF((LEFT(E2105,3))="142","Summer-2014",IF((LEFT(E2105,3))="143","Fall-2014",0)))))))))))))))))))))))))</f>
        <v/>
      </c>
      <c r="H2105" s="108" t="inlineStr">
        <is>
          <t>Fall-2014</t>
        </is>
      </c>
      <c r="I2105" s="108" t="inlineStr">
        <is>
          <t>Karim Group</t>
        </is>
      </c>
      <c r="J2105" s="108" t="inlineStr">
        <is>
          <t>Account Officer</t>
        </is>
      </c>
      <c r="K2105" s="108" t="inlineStr">
        <is>
          <t>47/3, E, Indiara Road, 6th Floor, Dhaka.</t>
        </is>
      </c>
      <c r="L2105" s="108" t="inlineStr">
        <is>
          <t>Vill-Hatimara, Post-Natuerpetua, Thana-Monohorgonj, Dist- Comilla.</t>
        </is>
      </c>
      <c r="M2105" s="101" t="n">
        <v>1767590464</v>
      </c>
      <c r="N2105" s="33" t="inlineStr">
        <is>
          <t>nasrinnodi016@gmail.com</t>
        </is>
      </c>
    </row>
    <row customHeight="1" ht="12.75" r="2106" s="161">
      <c r="A2106" s="84" t="n"/>
      <c r="B2106" s="85" t="n">
        <v>2110</v>
      </c>
      <c r="C2106" s="106" t="n"/>
      <c r="D2106" s="94" t="inlineStr">
        <is>
          <t xml:space="preserve">Marzana Azmal  </t>
        </is>
      </c>
      <c r="E2106" s="98" t="inlineStr">
        <is>
          <t>103-35-149</t>
        </is>
      </c>
      <c r="F2106" s="49">
        <f>IF((MID(E2106,5,2))="10","ENG",IF((MID(E2106,5,2))="11","BBA",IF((MID(E2106,5,2))="12","MBA(E)",IF((MID(E2106,5,2))="14","MBA",IF((MID(E2106,5,2))="15","CSE",IF((MID(E2106,5,2))="16","CIS",IF((MID(E2106,5,2))="17","MS-MIS",IF((MID(E2106,5,2))="18","B.COM",IF((MID(E2106,5,2))="19","ETE",IF((MID(E2106,5,2))="20","CS",IF((MID(E2106,5,2))="21","MA-ENG(P)",IF((MID(E2106,5,2))="22","MA-ENG(F)",IF((MID(E2106,5,2))="23","TE",IF((MID(E2106,5,2))="24","JMC",IF((MID(E2106,5,2))="25","MS-CSE",IF((MID(E2106,5,2))="26","LLB(H)",IF((MID(E2106,5,2))="27","BRE",IF((MID(E2106,5,2))="28","MSS-JMC",IF((MID(E2106,5,2))="29","PHARMACY",IF((MID(E2106,5,2))="30","ESDM",IF((MID(E2106,5,2))="31","MS-ETE",IF((MID(E2106,5,2))="32","MS-TE",IF((MID(E2106,5,2))="33","EEE",IF((MID(E2106,5,2))="34","NFE",IF((MID(E2106,5,2))="35","SWE",IF((MID(E2106,5,2))="36","LLB(P)",IF((MID(E2106,5,2))="37","LLM(Pre)",IF((MID(E2106,5,2))="38","LLM(F)",IF((MID(E2106,5,2))="39","ICT",IF((MID(E2106,5,2))="40","MTCA",IF((MID(E2106,5,2))="41","MS-PH",IF((MID(E2106,5,2))="42","ARCH",IF((MID(E2106,5,2))="43","THM",IF((MID(E2106,5,2))="44","MS-SWE",IF((MID(E2106,5,2))="45","ENTRE",IF((MID(E2106,5,2))="46","M-PHARM",IF((MID(E2106,5,2))="47","CIVIL-ENG",0)))))))))))))))))))))))))))))))))))))</f>
        <v/>
      </c>
      <c r="G2106" s="90">
        <f>IF((LEFT(E2106,3))="063","Fall-2006",IF((LEFT(E2106,3))="071","Spring-2007",IF((LEFT(E2106,3))="072","Summer-2007",IF((LEFT(E2106,3))="073","Fall-2007",IF((LEFT(E2106,3))="081","Spring-2008",IF((LEFT(E2106,3))="082","Summer-2008",IF((LEFT(E2106,3))="083","Fall-2008",IF((LEFT(E2106,3))="091","Spring-2009",IF((LEFT(E2106,3))="092","Summer-2009",IF((LEFT(E2106,3))="093","Fall-2009",IF((LEFT(E2106,3))="101","Spring-2010",IF((LEFT(E2106,3))="102","Summer-2010",IF((LEFT(E2106,3))="103","Fall-2010",IF((LEFT(E2106,3))="111","Spring-2011",IF((LEFT(E2106,3))="112","Summer-2011",IF((LEFT(E2106,3))="113","Fall-2011",IF((LEFT(E2106,3))="121","Spring-2012",IF((LEFT(E2106,3))="122","Summer-2012",IF((LEFT(E2106,3))="123","Fall-2012",IF((LEFT(E2106,3))="131","Spring-2013",IF((LEFT(E2106,3))="132","Summer-2013",IF((LEFT(E2106,3))="133","Fall-2013",IF((LEFT(E2106,3))="141","Spring-2014",IF((LEFT(E2106,3))="142","Summer-2014",IF((LEFT(E2106,3))="143","Fall-2014",0)))))))))))))))))))))))))</f>
        <v/>
      </c>
      <c r="H2106" s="108" t="inlineStr">
        <is>
          <t>Fall-2015</t>
        </is>
      </c>
      <c r="I2106" s="108" t="inlineStr">
        <is>
          <t>-</t>
        </is>
      </c>
      <c r="J2106" s="108" t="inlineStr">
        <is>
          <t>-</t>
        </is>
      </c>
      <c r="K2106" s="108" t="inlineStr">
        <is>
          <t>House No-46, Road No-S1, Block-L, Eastern Housing, Mirpur, Dhaka.</t>
        </is>
      </c>
      <c r="L2106" s="108" t="inlineStr">
        <is>
          <t>House No-46, Road No-S1, Block-L, Eastern Housing, Mirpur, Dhaka.</t>
        </is>
      </c>
      <c r="M2106" s="101" t="n">
        <v>1712183817</v>
      </c>
      <c r="N2106" s="33" t="inlineStr">
        <is>
          <t>marzana_149@diu.edu.bd</t>
        </is>
      </c>
    </row>
    <row customHeight="1" ht="12.75" r="2107" s="161">
      <c r="A2107" s="84" t="n"/>
      <c r="B2107" s="85" t="n">
        <v>2111</v>
      </c>
      <c r="C2107" s="106" t="n"/>
      <c r="D2107" s="86" t="inlineStr">
        <is>
          <t xml:space="preserve">Jiban Kumar Banik  </t>
        </is>
      </c>
      <c r="E2107" s="86" t="inlineStr">
        <is>
          <t>133-14-1221</t>
        </is>
      </c>
      <c r="F2107" s="49">
        <f>IF((MID(E2107,5,2))="10","ENG",IF((MID(E2107,5,2))="11","BBA",IF((MID(E2107,5,2))="12","MBA(E)",IF((MID(E2107,5,2))="14","MBA",IF((MID(E2107,5,2))="15","CSE",IF((MID(E2107,5,2))="16","CIS",IF((MID(E2107,5,2))="17","MS-MIS",IF((MID(E2107,5,2))="18","B.COM",IF((MID(E2107,5,2))="19","ETE",IF((MID(E2107,5,2))="20","CS",IF((MID(E2107,5,2))="21","MA-ENG(P)",IF((MID(E2107,5,2))="22","MA-ENG(F)",IF((MID(E2107,5,2))="23","TE",IF((MID(E2107,5,2))="24","JMC",IF((MID(E2107,5,2))="25","MS-CSE",IF((MID(E2107,5,2))="26","LLB(H)",IF((MID(E2107,5,2))="27","BRE",IF((MID(E2107,5,2))="28","MSS-JMC",IF((MID(E2107,5,2))="29","PHARMACY",IF((MID(E2107,5,2))="30","ESDM",IF((MID(E2107,5,2))="31","MS-ETE",IF((MID(E2107,5,2))="32","MS-TE",IF((MID(E2107,5,2))="33","EEE",IF((MID(E2107,5,2))="34","NFE",IF((MID(E2107,5,2))="35","SWE",IF((MID(E2107,5,2))="36","LLB(P)",IF((MID(E2107,5,2))="37","LLM(Pre)",IF((MID(E2107,5,2))="38","LLM(F)",IF((MID(E2107,5,2))="39","ICT",IF((MID(E2107,5,2))="40","MTCA",IF((MID(E2107,5,2))="41","MS-PH",IF((MID(E2107,5,2))="42","ARCH",IF((MID(E2107,5,2))="43","THM",IF((MID(E2107,5,2))="44","MS-SWE",IF((MID(E2107,5,2))="45","ENTRE",IF((MID(E2107,5,2))="46","M-PHARM",IF((MID(E2107,5,2))="47","CIVIL-ENG",0)))))))))))))))))))))))))))))))))))))</f>
        <v/>
      </c>
      <c r="G2107" s="90">
        <f>IF((LEFT(E2107,3))="063","Fall-2006",IF((LEFT(E2107,3))="071","Spring-2007",IF((LEFT(E2107,3))="072","Summer-2007",IF((LEFT(E2107,3))="073","Fall-2007",IF((LEFT(E2107,3))="081","Spring-2008",IF((LEFT(E2107,3))="082","Summer-2008",IF((LEFT(E2107,3))="083","Fall-2008",IF((LEFT(E2107,3))="091","Spring-2009",IF((LEFT(E2107,3))="092","Summer-2009",IF((LEFT(E2107,3))="093","Fall-2009",IF((LEFT(E2107,3))="101","Spring-2010",IF((LEFT(E2107,3))="102","Summer-2010",IF((LEFT(E2107,3))="103","Fall-2010",IF((LEFT(E2107,3))="111","Spring-2011",IF((LEFT(E2107,3))="112","Summer-2011",IF((LEFT(E2107,3))="113","Fall-2011",IF((LEFT(E2107,3))="121","Spring-2012",IF((LEFT(E2107,3))="122","Summer-2012",IF((LEFT(E2107,3))="123","Fall-2012",IF((LEFT(E2107,3))="131","Spring-2013",IF((LEFT(E2107,3))="132","Summer-2013",IF((LEFT(E2107,3))="133","Fall-2013",IF((LEFT(E2107,3))="141","Spring-2014",IF((LEFT(E2107,3))="142","Summer-2014",IF((LEFT(E2107,3))="143","Fall-2014",0)))))))))))))))))))))))))</f>
        <v/>
      </c>
      <c r="H2107" s="108" t="inlineStr">
        <is>
          <t>-</t>
        </is>
      </c>
      <c r="I2107" s="108" t="inlineStr">
        <is>
          <t>-</t>
        </is>
      </c>
      <c r="J2107" s="108" t="inlineStr">
        <is>
          <t>-</t>
        </is>
      </c>
      <c r="K2107" s="108" t="inlineStr">
        <is>
          <t>105/A, Shukrabad, Dhanmondi, Dhaka.</t>
        </is>
      </c>
      <c r="L2107" s="108" t="inlineStr">
        <is>
          <t>Vill-Brahmanpara, Thana-Brahmanpara, Dist-Comilla</t>
        </is>
      </c>
      <c r="M2107" s="101" t="n">
        <v>1675615318</v>
      </c>
      <c r="N2107" s="33" t="inlineStr">
        <is>
          <t>jiban1051@gmail.com</t>
        </is>
      </c>
    </row>
    <row customHeight="1" ht="12.75" r="2108" s="161">
      <c r="A2108" s="84" t="n"/>
      <c r="B2108" s="85" t="n">
        <v>2112</v>
      </c>
      <c r="C2108" s="106" t="n"/>
      <c r="D2108" s="86" t="inlineStr">
        <is>
          <t xml:space="preserve">Mosammat Jasmin Akter  </t>
        </is>
      </c>
      <c r="E2108" s="86" t="inlineStr">
        <is>
          <t>132-41-057</t>
        </is>
      </c>
      <c r="F2108" s="49">
        <f>IF((MID(E2108,5,2))="10","ENG",IF((MID(E2108,5,2))="11","BBA",IF((MID(E2108,5,2))="12","MBA(E)",IF((MID(E2108,5,2))="14","MBA",IF((MID(E2108,5,2))="15","CSE",IF((MID(E2108,5,2))="16","CIS",IF((MID(E2108,5,2))="17","MS-MIS",IF((MID(E2108,5,2))="18","B.COM",IF((MID(E2108,5,2))="19","ETE",IF((MID(E2108,5,2))="20","CS",IF((MID(E2108,5,2))="21","MA-ENG(P)",IF((MID(E2108,5,2))="22","MA-ENG(F)",IF((MID(E2108,5,2))="23","TE",IF((MID(E2108,5,2))="24","JMC",IF((MID(E2108,5,2))="25","MS-CSE",IF((MID(E2108,5,2))="26","LLB(H)",IF((MID(E2108,5,2))="27","BRE",IF((MID(E2108,5,2))="28","MSS-JMC",IF((MID(E2108,5,2))="29","PHARMACY",IF((MID(E2108,5,2))="30","ESDM",IF((MID(E2108,5,2))="31","MS-ETE",IF((MID(E2108,5,2))="32","MS-TE",IF((MID(E2108,5,2))="33","EEE",IF((MID(E2108,5,2))="34","NFE",IF((MID(E2108,5,2))="35","SWE",IF((MID(E2108,5,2))="36","LLB(P)",IF((MID(E2108,5,2))="37","LLM(Pre)",IF((MID(E2108,5,2))="38","LLM(F)",IF((MID(E2108,5,2))="39","ICT",IF((MID(E2108,5,2))="40","MTCA",IF((MID(E2108,5,2))="41","MS-PH",IF((MID(E2108,5,2))="42","ARCH",IF((MID(E2108,5,2))="43","THM",IF((MID(E2108,5,2))="44","MS-SWE",IF((MID(E2108,5,2))="45","ENTRE",IF((MID(E2108,5,2))="46","M-PHARM",IF((MID(E2108,5,2))="47","CIVIL-ENG",0)))))))))))))))))))))))))))))))))))))</f>
        <v/>
      </c>
      <c r="G2108" s="90">
        <f>IF((LEFT(E2108,3))="063","Fall-2006",IF((LEFT(E2108,3))="071","Spring-2007",IF((LEFT(E2108,3))="072","Summer-2007",IF((LEFT(E2108,3))="073","Fall-2007",IF((LEFT(E2108,3))="081","Spring-2008",IF((LEFT(E2108,3))="082","Summer-2008",IF((LEFT(E2108,3))="083","Fall-2008",IF((LEFT(E2108,3))="091","Spring-2009",IF((LEFT(E2108,3))="092","Summer-2009",IF((LEFT(E2108,3))="093","Fall-2009",IF((LEFT(E2108,3))="101","Spring-2010",IF((LEFT(E2108,3))="102","Summer-2010",IF((LEFT(E2108,3))="103","Fall-2010",IF((LEFT(E2108,3))="111","Spring-2011",IF((LEFT(E2108,3))="112","Summer-2011",IF((LEFT(E2108,3))="113","Fall-2011",IF((LEFT(E2108,3))="121","Spring-2012",IF((LEFT(E2108,3))="122","Summer-2012",IF((LEFT(E2108,3))="123","Fall-2012",IF((LEFT(E2108,3))="131","Spring-2013",IF((LEFT(E2108,3))="132","Summer-2013",IF((LEFT(E2108,3))="133","Fall-2013",IF((LEFT(E2108,3))="141","Spring-2014",IF((LEFT(E2108,3))="142","Summer-2014",IF((LEFT(E2108,3))="143","Fall-2014",0)))))))))))))))))))))))))</f>
        <v/>
      </c>
      <c r="H2108" s="108" t="inlineStr">
        <is>
          <t>Fall-2015</t>
        </is>
      </c>
      <c r="I2108" s="108" t="inlineStr">
        <is>
          <t>SSMC Mitford Hospital, Dhaka.</t>
        </is>
      </c>
      <c r="J2108" s="108" t="inlineStr">
        <is>
          <t>Staff Nurse</t>
        </is>
      </c>
      <c r="K2108" s="108" t="inlineStr">
        <is>
          <t>SSMC Mitford Hospital, Dhaka.</t>
        </is>
      </c>
      <c r="L2108" s="108" t="inlineStr">
        <is>
          <t>Vill-Mirpur, Thana-Mokimpur, Thana-B. Para, Dist- Comilla.</t>
        </is>
      </c>
      <c r="M2108" s="101" t="n">
        <v>1712823727</v>
      </c>
      <c r="N2108" s="90" t="inlineStr">
        <is>
          <t>jasmin057@diu.edu.bd</t>
        </is>
      </c>
    </row>
    <row customHeight="1" ht="12.75" r="2109" s="161">
      <c r="A2109" s="84" t="n"/>
      <c r="B2109" s="85" t="n">
        <v>2113</v>
      </c>
      <c r="C2109" s="106" t="n"/>
      <c r="D2109" s="86" t="inlineStr">
        <is>
          <t xml:space="preserve">Parvez Kamal Kaisan </t>
        </is>
      </c>
      <c r="E2109" s="86" t="inlineStr">
        <is>
          <t>121-11-2538</t>
        </is>
      </c>
      <c r="F2109" s="49">
        <f>IF((MID(E2109,5,2))="10","ENG",IF((MID(E2109,5,2))="11","BBA",IF((MID(E2109,5,2))="12","MBA(E)",IF((MID(E2109,5,2))="14","MBA",IF((MID(E2109,5,2))="15","CSE",IF((MID(E2109,5,2))="16","CIS",IF((MID(E2109,5,2))="17","MS-MIS",IF((MID(E2109,5,2))="18","B.COM",IF((MID(E2109,5,2))="19","ETE",IF((MID(E2109,5,2))="20","CS",IF((MID(E2109,5,2))="21","MA-ENG(P)",IF((MID(E2109,5,2))="22","MA-ENG(F)",IF((MID(E2109,5,2))="23","TE",IF((MID(E2109,5,2))="24","JMC",IF((MID(E2109,5,2))="25","MS-CSE",IF((MID(E2109,5,2))="26","LLB(H)",IF((MID(E2109,5,2))="27","BRE",IF((MID(E2109,5,2))="28","MSS-JMC",IF((MID(E2109,5,2))="29","PHARMACY",IF((MID(E2109,5,2))="30","ESDM",IF((MID(E2109,5,2))="31","MS-ETE",IF((MID(E2109,5,2))="32","MS-TE",IF((MID(E2109,5,2))="33","EEE",IF((MID(E2109,5,2))="34","NFE",IF((MID(E2109,5,2))="35","SWE",IF((MID(E2109,5,2))="36","LLB(P)",IF((MID(E2109,5,2))="37","LLM(Pre)",IF((MID(E2109,5,2))="38","LLM(F)",IF((MID(E2109,5,2))="39","ICT",IF((MID(E2109,5,2))="40","MTCA",IF((MID(E2109,5,2))="41","MS-PH",IF((MID(E2109,5,2))="42","ARCH",IF((MID(E2109,5,2))="43","THM",IF((MID(E2109,5,2))="44","MS-SWE",IF((MID(E2109,5,2))="45","ENTRE",IF((MID(E2109,5,2))="46","M-PHARM",IF((MID(E2109,5,2))="47","CIVIL-ENG",0)))))))))))))))))))))))))))))))))))))</f>
        <v/>
      </c>
      <c r="G2109" s="90">
        <f>IF((LEFT(E2109,3))="063","Fall-2006",IF((LEFT(E2109,3))="071","Spring-2007",IF((LEFT(E2109,3))="072","Summer-2007",IF((LEFT(E2109,3))="073","Fall-2007",IF((LEFT(E2109,3))="081","Spring-2008",IF((LEFT(E2109,3))="082","Summer-2008",IF((LEFT(E2109,3))="083","Fall-2008",IF((LEFT(E2109,3))="091","Spring-2009",IF((LEFT(E2109,3))="092","Summer-2009",IF((LEFT(E2109,3))="093","Fall-2009",IF((LEFT(E2109,3))="101","Spring-2010",IF((LEFT(E2109,3))="102","Summer-2010",IF((LEFT(E2109,3))="103","Fall-2010",IF((LEFT(E2109,3))="111","Spring-2011",IF((LEFT(E2109,3))="112","Summer-2011",IF((LEFT(E2109,3))="113","Fall-2011",IF((LEFT(E2109,3))="121","Spring-2012",IF((LEFT(E2109,3))="122","Summer-2012",IF((LEFT(E2109,3))="123","Fall-2012",IF((LEFT(E2109,3))="131","Spring-2013",IF((LEFT(E2109,3))="132","Summer-2013",IF((LEFT(E2109,3))="133","Fall-2013",IF((LEFT(E2109,3))="141","Spring-2014",IF((LEFT(E2109,3))="142","Summer-2014",IF((LEFT(E2109,3))="143","Fall-2014",0)))))))))))))))))))))))))</f>
        <v/>
      </c>
      <c r="H2109" s="108" t="inlineStr">
        <is>
          <t>Fall-2015</t>
        </is>
      </c>
      <c r="I2109" s="108" t="inlineStr">
        <is>
          <t>Acnabin Chartered Accountants.</t>
        </is>
      </c>
      <c r="J2109" s="108" t="inlineStr">
        <is>
          <t>Articled Student</t>
        </is>
      </c>
      <c r="K2109" s="108" t="inlineStr">
        <is>
          <t>122/8, Chameli Bhabon, Jute Colony, Dhaka.</t>
        </is>
      </c>
      <c r="L2109" s="108" t="inlineStr">
        <is>
          <t>Char Mehar, Bibirhat Bazar, Ramgoti, Lakhsmipur.</t>
        </is>
      </c>
      <c r="M2109" s="101" t="n">
        <v>1750633750</v>
      </c>
      <c r="N2109" s="33" t="inlineStr">
        <is>
          <t>kaisan11-2538@diu.edu.bd</t>
        </is>
      </c>
    </row>
    <row customHeight="1" ht="12.75" r="2110" s="161">
      <c r="A2110" s="84" t="n"/>
      <c r="B2110" s="85" t="n">
        <v>2114</v>
      </c>
      <c r="C2110" s="106" t="n"/>
      <c r="D2110" s="86" t="inlineStr">
        <is>
          <t xml:space="preserve">Nasrin Naher Tarin  </t>
        </is>
      </c>
      <c r="E2110" s="86" t="inlineStr">
        <is>
          <t>121-34-206</t>
        </is>
      </c>
      <c r="F2110" s="49">
        <f>IF((MID(E2110,5,2))="10","ENG",IF((MID(E2110,5,2))="11","BBA",IF((MID(E2110,5,2))="12","MBA(E)",IF((MID(E2110,5,2))="14","MBA",IF((MID(E2110,5,2))="15","CSE",IF((MID(E2110,5,2))="16","CIS",IF((MID(E2110,5,2))="17","MS-MIS",IF((MID(E2110,5,2))="18","B.COM",IF((MID(E2110,5,2))="19","ETE",IF((MID(E2110,5,2))="20","CS",IF((MID(E2110,5,2))="21","MA-ENG(P)",IF((MID(E2110,5,2))="22","MA-ENG(F)",IF((MID(E2110,5,2))="23","TE",IF((MID(E2110,5,2))="24","JMC",IF((MID(E2110,5,2))="25","MS-CSE",IF((MID(E2110,5,2))="26","LLB(H)",IF((MID(E2110,5,2))="27","BRE",IF((MID(E2110,5,2))="28","MSS-JMC",IF((MID(E2110,5,2))="29","PHARMACY",IF((MID(E2110,5,2))="30","ESDM",IF((MID(E2110,5,2))="31","MS-ETE",IF((MID(E2110,5,2))="32","MS-TE",IF((MID(E2110,5,2))="33","EEE",IF((MID(E2110,5,2))="34","NFE",IF((MID(E2110,5,2))="35","SWE",IF((MID(E2110,5,2))="36","LLB(P)",IF((MID(E2110,5,2))="37","LLM(Pre)",IF((MID(E2110,5,2))="38","LLM(F)",IF((MID(E2110,5,2))="39","ICT",IF((MID(E2110,5,2))="40","MTCA",IF((MID(E2110,5,2))="41","MS-PH",IF((MID(E2110,5,2))="42","ARCH",IF((MID(E2110,5,2))="43","THM",IF((MID(E2110,5,2))="44","MS-SWE",IF((MID(E2110,5,2))="45","ENTRE",IF((MID(E2110,5,2))="46","M-PHARM",IF((MID(E2110,5,2))="47","CIVIL-ENG",0)))))))))))))))))))))))))))))))))))))</f>
        <v/>
      </c>
      <c r="G2110" s="90">
        <f>IF((LEFT(E2110,3))="063","Fall-2006",IF((LEFT(E2110,3))="071","Spring-2007",IF((LEFT(E2110,3))="072","Summer-2007",IF((LEFT(E2110,3))="073","Fall-2007",IF((LEFT(E2110,3))="081","Spring-2008",IF((LEFT(E2110,3))="082","Summer-2008",IF((LEFT(E2110,3))="083","Fall-2008",IF((LEFT(E2110,3))="091","Spring-2009",IF((LEFT(E2110,3))="092","Summer-2009",IF((LEFT(E2110,3))="093","Fall-2009",IF((LEFT(E2110,3))="101","Spring-2010",IF((LEFT(E2110,3))="102","Summer-2010",IF((LEFT(E2110,3))="103","Fall-2010",IF((LEFT(E2110,3))="111","Spring-2011",IF((LEFT(E2110,3))="112","Summer-2011",IF((LEFT(E2110,3))="113","Fall-2011",IF((LEFT(E2110,3))="121","Spring-2012",IF((LEFT(E2110,3))="122","Summer-2012",IF((LEFT(E2110,3))="123","Fall-2012",IF((LEFT(E2110,3))="131","Spring-2013",IF((LEFT(E2110,3))="132","Summer-2013",IF((LEFT(E2110,3))="133","Fall-2013",IF((LEFT(E2110,3))="141","Spring-2014",IF((LEFT(E2110,3))="142","Summer-2014",IF((LEFT(E2110,3))="143","Fall-2014",0)))))))))))))))))))))))))</f>
        <v/>
      </c>
      <c r="H2110" s="108" t="inlineStr">
        <is>
          <t>Spring-2015</t>
        </is>
      </c>
      <c r="I2110" s="108" t="inlineStr">
        <is>
          <t>-</t>
        </is>
      </c>
      <c r="J2110" s="108" t="inlineStr">
        <is>
          <t>-</t>
        </is>
      </c>
      <c r="K2110" s="108" t="inlineStr">
        <is>
          <t>Mirpur Bihari Area, Dhaka.</t>
        </is>
      </c>
      <c r="L2110" s="108" t="inlineStr">
        <is>
          <t>Vill-Kagmara, Thana-Tangail, Dist-Tangail.</t>
        </is>
      </c>
      <c r="M2110" s="101" t="n">
        <v>1676982083</v>
      </c>
      <c r="N2110" s="33" t="inlineStr">
        <is>
          <t>tarin.pranti69@gmail.com</t>
        </is>
      </c>
    </row>
    <row customHeight="1" ht="12.75" r="2111" s="161">
      <c r="A2111" s="84" t="n"/>
      <c r="B2111" s="85" t="n">
        <v>2115</v>
      </c>
      <c r="C2111" s="106" t="n"/>
      <c r="D2111" s="86" t="inlineStr">
        <is>
          <t xml:space="preserve">Melon Bairagi  </t>
        </is>
      </c>
      <c r="E2111" s="86" t="inlineStr">
        <is>
          <t>123-33-1108</t>
        </is>
      </c>
      <c r="F2111" s="49">
        <f>IF((MID(E2111,5,2))="10","ENG",IF((MID(E2111,5,2))="11","BBA",IF((MID(E2111,5,2))="12","MBA(E)",IF((MID(E2111,5,2))="14","MBA",IF((MID(E2111,5,2))="15","CSE",IF((MID(E2111,5,2))="16","CIS",IF((MID(E2111,5,2))="17","MS-MIS",IF((MID(E2111,5,2))="18","B.COM",IF((MID(E2111,5,2))="19","ETE",IF((MID(E2111,5,2))="20","CS",IF((MID(E2111,5,2))="21","MA-ENG(P)",IF((MID(E2111,5,2))="22","MA-ENG(F)",IF((MID(E2111,5,2))="23","TE",IF((MID(E2111,5,2))="24","JMC",IF((MID(E2111,5,2))="25","MS-CSE",IF((MID(E2111,5,2))="26","LLB(H)",IF((MID(E2111,5,2))="27","BRE",IF((MID(E2111,5,2))="28","MSS-JMC",IF((MID(E2111,5,2))="29","PHARMACY",IF((MID(E2111,5,2))="30","ESDM",IF((MID(E2111,5,2))="31","MS-ETE",IF((MID(E2111,5,2))="32","MS-TE",IF((MID(E2111,5,2))="33","EEE",IF((MID(E2111,5,2))="34","NFE",IF((MID(E2111,5,2))="35","SWE",IF((MID(E2111,5,2))="36","LLB(P)",IF((MID(E2111,5,2))="37","LLM(Pre)",IF((MID(E2111,5,2))="38","LLM(F)",IF((MID(E2111,5,2))="39","ICT",IF((MID(E2111,5,2))="40","MTCA",IF((MID(E2111,5,2))="41","MS-PH",IF((MID(E2111,5,2))="42","ARCH",IF((MID(E2111,5,2))="43","THM",IF((MID(E2111,5,2))="44","MS-SWE",IF((MID(E2111,5,2))="45","ENTRE",IF((MID(E2111,5,2))="46","M-PHARM",IF((MID(E2111,5,2))="47","CIVIL-ENG",0)))))))))))))))))))))))))))))))))))))</f>
        <v/>
      </c>
      <c r="G2111" s="90">
        <f>IF((LEFT(E2111,3))="063","Fall-2006",IF((LEFT(E2111,3))="071","Spring-2007",IF((LEFT(E2111,3))="072","Summer-2007",IF((LEFT(E2111,3))="073","Fall-2007",IF((LEFT(E2111,3))="081","Spring-2008",IF((LEFT(E2111,3))="082","Summer-2008",IF((LEFT(E2111,3))="083","Fall-2008",IF((LEFT(E2111,3))="091","Spring-2009",IF((LEFT(E2111,3))="092","Summer-2009",IF((LEFT(E2111,3))="093","Fall-2009",IF((LEFT(E2111,3))="101","Spring-2010",IF((LEFT(E2111,3))="102","Summer-2010",IF((LEFT(E2111,3))="103","Fall-2010",IF((LEFT(E2111,3))="111","Spring-2011",IF((LEFT(E2111,3))="112","Summer-2011",IF((LEFT(E2111,3))="113","Fall-2011",IF((LEFT(E2111,3))="121","Spring-2012",IF((LEFT(E2111,3))="122","Summer-2012",IF((LEFT(E2111,3))="123","Fall-2012",IF((LEFT(E2111,3))="131","Spring-2013",IF((LEFT(E2111,3))="132","Summer-2013",IF((LEFT(E2111,3))="133","Fall-2013",IF((LEFT(E2111,3))="141","Spring-2014",IF((LEFT(E2111,3))="142","Summer-2014",IF((LEFT(E2111,3))="143","Fall-2014",0)))))))))))))))))))))))))</f>
        <v/>
      </c>
      <c r="H2111" s="108" t="inlineStr">
        <is>
          <t>Fall-2015</t>
        </is>
      </c>
      <c r="I2111" s="108" t="inlineStr">
        <is>
          <t>-</t>
        </is>
      </c>
      <c r="J2111" s="108" t="inlineStr">
        <is>
          <t>-</t>
        </is>
      </c>
      <c r="K2111" s="108" t="inlineStr">
        <is>
          <t>Vill-Line Bill Pabla, Post-Kulti, Thana-Dumuria, Dist-Khulna.</t>
        </is>
      </c>
      <c r="L2111" s="108" t="inlineStr">
        <is>
          <t>Vill-Line Bill Pabla, Post-Kulti, Thana-Dumuria, Dist-Khulna.</t>
        </is>
      </c>
      <c r="M2111" s="101" t="n">
        <v>1912975815</v>
      </c>
      <c r="N2111" s="33" t="inlineStr">
        <is>
          <t>diumelon@gmail.com</t>
        </is>
      </c>
    </row>
    <row customHeight="1" ht="12.75" r="2112" s="161">
      <c r="A2112" s="84" t="n"/>
      <c r="B2112" s="85" t="n">
        <v>2116</v>
      </c>
      <c r="C2112" s="106" t="n"/>
      <c r="D2112" s="86" t="inlineStr">
        <is>
          <t xml:space="preserve">Abdur Rahim  </t>
        </is>
      </c>
      <c r="E2112" s="86" t="inlineStr">
        <is>
          <t>123-33-1109</t>
        </is>
      </c>
      <c r="F2112" s="49">
        <f>IF((MID(E2112,5,2))="10","ENG",IF((MID(E2112,5,2))="11","BBA",IF((MID(E2112,5,2))="12","MBA(E)",IF((MID(E2112,5,2))="14","MBA",IF((MID(E2112,5,2))="15","CSE",IF((MID(E2112,5,2))="16","CIS",IF((MID(E2112,5,2))="17","MS-MIS",IF((MID(E2112,5,2))="18","B.COM",IF((MID(E2112,5,2))="19","ETE",IF((MID(E2112,5,2))="20","CS",IF((MID(E2112,5,2))="21","MA-ENG(P)",IF((MID(E2112,5,2))="22","MA-ENG(F)",IF((MID(E2112,5,2))="23","TE",IF((MID(E2112,5,2))="24","JMC",IF((MID(E2112,5,2))="25","MS-CSE",IF((MID(E2112,5,2))="26","LLB(H)",IF((MID(E2112,5,2))="27","BRE",IF((MID(E2112,5,2))="28","MSS-JMC",IF((MID(E2112,5,2))="29","PHARMACY",IF((MID(E2112,5,2))="30","ESDM",IF((MID(E2112,5,2))="31","MS-ETE",IF((MID(E2112,5,2))="32","MS-TE",IF((MID(E2112,5,2))="33","EEE",IF((MID(E2112,5,2))="34","NFE",IF((MID(E2112,5,2))="35","SWE",IF((MID(E2112,5,2))="36","LLB(P)",IF((MID(E2112,5,2))="37","LLM(Pre)",IF((MID(E2112,5,2))="38","LLM(F)",IF((MID(E2112,5,2))="39","ICT",IF((MID(E2112,5,2))="40","MTCA",IF((MID(E2112,5,2))="41","MS-PH",IF((MID(E2112,5,2))="42","ARCH",IF((MID(E2112,5,2))="43","THM",IF((MID(E2112,5,2))="44","MS-SWE",IF((MID(E2112,5,2))="45","ENTRE",IF((MID(E2112,5,2))="46","M-PHARM",IF((MID(E2112,5,2))="47","CIVIL-ENG",0)))))))))))))))))))))))))))))))))))))</f>
        <v/>
      </c>
      <c r="G2112" s="90">
        <f>IF((LEFT(E2112,3))="063","Fall-2006",IF((LEFT(E2112,3))="071","Spring-2007",IF((LEFT(E2112,3))="072","Summer-2007",IF((LEFT(E2112,3))="073","Fall-2007",IF((LEFT(E2112,3))="081","Spring-2008",IF((LEFT(E2112,3))="082","Summer-2008",IF((LEFT(E2112,3))="083","Fall-2008",IF((LEFT(E2112,3))="091","Spring-2009",IF((LEFT(E2112,3))="092","Summer-2009",IF((LEFT(E2112,3))="093","Fall-2009",IF((LEFT(E2112,3))="101","Spring-2010",IF((LEFT(E2112,3))="102","Summer-2010",IF((LEFT(E2112,3))="103","Fall-2010",IF((LEFT(E2112,3))="111","Spring-2011",IF((LEFT(E2112,3))="112","Summer-2011",IF((LEFT(E2112,3))="113","Fall-2011",IF((LEFT(E2112,3))="121","Spring-2012",IF((LEFT(E2112,3))="122","Summer-2012",IF((LEFT(E2112,3))="123","Fall-2012",IF((LEFT(E2112,3))="131","Spring-2013",IF((LEFT(E2112,3))="132","Summer-2013",IF((LEFT(E2112,3))="133","Fall-2013",IF((LEFT(E2112,3))="141","Spring-2014",IF((LEFT(E2112,3))="142","Summer-2014",IF((LEFT(E2112,3))="143","Fall-2014",0)))))))))))))))))))))))))</f>
        <v/>
      </c>
      <c r="H2112" s="108" t="inlineStr">
        <is>
          <t>Fall-2015</t>
        </is>
      </c>
      <c r="I2112" s="108" t="inlineStr">
        <is>
          <t>-</t>
        </is>
      </c>
      <c r="J2112" s="108" t="inlineStr">
        <is>
          <t>-</t>
        </is>
      </c>
      <c r="K2112" s="108" t="inlineStr">
        <is>
          <t>Vill-Sota, Post-MOhammadnagar, Thana-Kaliganj, Dsit-Satkhira.</t>
        </is>
      </c>
      <c r="L2112" s="108" t="inlineStr">
        <is>
          <t>Vill-Sota, Post-MOhammadnagar, Thana-Kaliganj, Dsit-Satkhira.</t>
        </is>
      </c>
      <c r="M2112" s="101" t="n">
        <v>1723530253</v>
      </c>
      <c r="N2112" s="33" t="inlineStr">
        <is>
          <t>areee95@gmail.com</t>
        </is>
      </c>
    </row>
    <row customHeight="1" ht="12.75" r="2113" s="161">
      <c r="A2113" s="84" t="n"/>
      <c r="B2113" s="85" t="n">
        <v>2117</v>
      </c>
      <c r="C2113" s="106" t="n"/>
      <c r="D2113" s="86" t="inlineStr">
        <is>
          <t xml:space="preserve">Md. Almunsur  </t>
        </is>
      </c>
      <c r="E2113" s="86" t="inlineStr">
        <is>
          <t>123-33-1183</t>
        </is>
      </c>
      <c r="F2113" s="49">
        <f>IF((MID(E2113,5,2))="10","ENG",IF((MID(E2113,5,2))="11","BBA",IF((MID(E2113,5,2))="12","MBA(E)",IF((MID(E2113,5,2))="14","MBA",IF((MID(E2113,5,2))="15","CSE",IF((MID(E2113,5,2))="16","CIS",IF((MID(E2113,5,2))="17","MS-MIS",IF((MID(E2113,5,2))="18","B.COM",IF((MID(E2113,5,2))="19","ETE",IF((MID(E2113,5,2))="20","CS",IF((MID(E2113,5,2))="21","MA-ENG(P)",IF((MID(E2113,5,2))="22","MA-ENG(F)",IF((MID(E2113,5,2))="23","TE",IF((MID(E2113,5,2))="24","JMC",IF((MID(E2113,5,2))="25","MS-CSE",IF((MID(E2113,5,2))="26","LLB(H)",IF((MID(E2113,5,2))="27","BRE",IF((MID(E2113,5,2))="28","MSS-JMC",IF((MID(E2113,5,2))="29","PHARMACY",IF((MID(E2113,5,2))="30","ESDM",IF((MID(E2113,5,2))="31","MS-ETE",IF((MID(E2113,5,2))="32","MS-TE",IF((MID(E2113,5,2))="33","EEE",IF((MID(E2113,5,2))="34","NFE",IF((MID(E2113,5,2))="35","SWE",IF((MID(E2113,5,2))="36","LLB(P)",IF((MID(E2113,5,2))="37","LLM(Pre)",IF((MID(E2113,5,2))="38","LLM(F)",IF((MID(E2113,5,2))="39","ICT",IF((MID(E2113,5,2))="40","MTCA",IF((MID(E2113,5,2))="41","MS-PH",IF((MID(E2113,5,2))="42","ARCH",IF((MID(E2113,5,2))="43","THM",IF((MID(E2113,5,2))="44","MS-SWE",IF((MID(E2113,5,2))="45","ENTRE",IF((MID(E2113,5,2))="46","M-PHARM",IF((MID(E2113,5,2))="47","CIVIL-ENG",0)))))))))))))))))))))))))))))))))))))</f>
        <v/>
      </c>
      <c r="G2113" s="90">
        <f>IF((LEFT(E2113,3))="063","Fall-2006",IF((LEFT(E2113,3))="071","Spring-2007",IF((LEFT(E2113,3))="072","Summer-2007",IF((LEFT(E2113,3))="073","Fall-2007",IF((LEFT(E2113,3))="081","Spring-2008",IF((LEFT(E2113,3))="082","Summer-2008",IF((LEFT(E2113,3))="083","Fall-2008",IF((LEFT(E2113,3))="091","Spring-2009",IF((LEFT(E2113,3))="092","Summer-2009",IF((LEFT(E2113,3))="093","Fall-2009",IF((LEFT(E2113,3))="101","Spring-2010",IF((LEFT(E2113,3))="102","Summer-2010",IF((LEFT(E2113,3))="103","Fall-2010",IF((LEFT(E2113,3))="111","Spring-2011",IF((LEFT(E2113,3))="112","Summer-2011",IF((LEFT(E2113,3))="113","Fall-2011",IF((LEFT(E2113,3))="121","Spring-2012",IF((LEFT(E2113,3))="122","Summer-2012",IF((LEFT(E2113,3))="123","Fall-2012",IF((LEFT(E2113,3))="131","Spring-2013",IF((LEFT(E2113,3))="132","Summer-2013",IF((LEFT(E2113,3))="133","Fall-2013",IF((LEFT(E2113,3))="141","Spring-2014",IF((LEFT(E2113,3))="142","Summer-2014",IF((LEFT(E2113,3))="143","Fall-2014",0)))))))))))))))))))))))))</f>
        <v/>
      </c>
      <c r="H2113" s="108" t="inlineStr">
        <is>
          <t>Fall-2015</t>
        </is>
      </c>
      <c r="I2113" s="108" t="inlineStr">
        <is>
          <t>-</t>
        </is>
      </c>
      <c r="J2113" s="108" t="inlineStr">
        <is>
          <t>-</t>
        </is>
      </c>
      <c r="K2113" s="108" t="inlineStr">
        <is>
          <t>Vill-West Nazirpur, Post- N.P.School, Thana-Muladi, Dist-Barisal.</t>
        </is>
      </c>
      <c r="L2113" s="108" t="inlineStr">
        <is>
          <t>Vill-West Nazirpur, Post- N.P.School, Thana-Muladi, Dist-Barisal.</t>
        </is>
      </c>
      <c r="M2113" s="101" t="n">
        <v>1745373049</v>
      </c>
      <c r="N2113" s="33" t="inlineStr">
        <is>
          <t>almunsur1@yahoo.com</t>
        </is>
      </c>
    </row>
    <row customHeight="1" ht="12.75" r="2114" s="161">
      <c r="A2114" s="84" t="n"/>
      <c r="B2114" s="85" t="n">
        <v>2118</v>
      </c>
      <c r="C2114" s="106" t="n"/>
      <c r="D2114" s="86" t="inlineStr">
        <is>
          <t xml:space="preserve">Shahin Alam Khan  </t>
        </is>
      </c>
      <c r="E2114" s="86" t="inlineStr">
        <is>
          <t>123-33-1142</t>
        </is>
      </c>
      <c r="F2114" s="49">
        <f>IF((MID(E2114,5,2))="10","ENG",IF((MID(E2114,5,2))="11","BBA",IF((MID(E2114,5,2))="12","MBA(E)",IF((MID(E2114,5,2))="14","MBA",IF((MID(E2114,5,2))="15","CSE",IF((MID(E2114,5,2))="16","CIS",IF((MID(E2114,5,2))="17","MS-MIS",IF((MID(E2114,5,2))="18","B.COM",IF((MID(E2114,5,2))="19","ETE",IF((MID(E2114,5,2))="20","CS",IF((MID(E2114,5,2))="21","MA-ENG(P)",IF((MID(E2114,5,2))="22","MA-ENG(F)",IF((MID(E2114,5,2))="23","TE",IF((MID(E2114,5,2))="24","JMC",IF((MID(E2114,5,2))="25","MS-CSE",IF((MID(E2114,5,2))="26","LLB(H)",IF((MID(E2114,5,2))="27","BRE",IF((MID(E2114,5,2))="28","MSS-JMC",IF((MID(E2114,5,2))="29","PHARMACY",IF((MID(E2114,5,2))="30","ESDM",IF((MID(E2114,5,2))="31","MS-ETE",IF((MID(E2114,5,2))="32","MS-TE",IF((MID(E2114,5,2))="33","EEE",IF((MID(E2114,5,2))="34","NFE",IF((MID(E2114,5,2))="35","SWE",IF((MID(E2114,5,2))="36","LLB(P)",IF((MID(E2114,5,2))="37","LLM(Pre)",IF((MID(E2114,5,2))="38","LLM(F)",IF((MID(E2114,5,2))="39","ICT",IF((MID(E2114,5,2))="40","MTCA",IF((MID(E2114,5,2))="41","MS-PH",IF((MID(E2114,5,2))="42","ARCH",IF((MID(E2114,5,2))="43","THM",IF((MID(E2114,5,2))="44","MS-SWE",IF((MID(E2114,5,2))="45","ENTRE",IF((MID(E2114,5,2))="46","M-PHARM",IF((MID(E2114,5,2))="47","CIVIL-ENG",0)))))))))))))))))))))))))))))))))))))</f>
        <v/>
      </c>
      <c r="G2114" s="90">
        <f>IF((LEFT(E2114,3))="063","Fall-2006",IF((LEFT(E2114,3))="071","Spring-2007",IF((LEFT(E2114,3))="072","Summer-2007",IF((LEFT(E2114,3))="073","Fall-2007",IF((LEFT(E2114,3))="081","Spring-2008",IF((LEFT(E2114,3))="082","Summer-2008",IF((LEFT(E2114,3))="083","Fall-2008",IF((LEFT(E2114,3))="091","Spring-2009",IF((LEFT(E2114,3))="092","Summer-2009",IF((LEFT(E2114,3))="093","Fall-2009",IF((LEFT(E2114,3))="101","Spring-2010",IF((LEFT(E2114,3))="102","Summer-2010",IF((LEFT(E2114,3))="103","Fall-2010",IF((LEFT(E2114,3))="111","Spring-2011",IF((LEFT(E2114,3))="112","Summer-2011",IF((LEFT(E2114,3))="113","Fall-2011",IF((LEFT(E2114,3))="121","Spring-2012",IF((LEFT(E2114,3))="122","Summer-2012",IF((LEFT(E2114,3))="123","Fall-2012",IF((LEFT(E2114,3))="131","Spring-2013",IF((LEFT(E2114,3))="132","Summer-2013",IF((LEFT(E2114,3))="133","Fall-2013",IF((LEFT(E2114,3))="141","Spring-2014",IF((LEFT(E2114,3))="142","Summer-2014",IF((LEFT(E2114,3))="143","Fall-2014",0)))))))))))))))))))))))))</f>
        <v/>
      </c>
      <c r="H2114" s="108" t="inlineStr">
        <is>
          <t>Fall-2015</t>
        </is>
      </c>
      <c r="I2114" s="108" t="inlineStr">
        <is>
          <t>-</t>
        </is>
      </c>
      <c r="J2114" s="108" t="inlineStr">
        <is>
          <t>-</t>
        </is>
      </c>
      <c r="K2114" s="108" t="inlineStr">
        <is>
          <t>Vill-Batta, Post-Chirang Bazar, Thana-Kendua, Dist-Netrokona.</t>
        </is>
      </c>
      <c r="L2114" s="108" t="inlineStr">
        <is>
          <t>Vill-Batta, Post-Chirang Bazar, Thana-Kendua, Dist-Netrokona.</t>
        </is>
      </c>
      <c r="M2114" s="101" t="n">
        <v>1731004016</v>
      </c>
      <c r="N2114" s="33" t="inlineStr">
        <is>
          <t>shahinalamkhan12@gmail.com</t>
        </is>
      </c>
    </row>
    <row customHeight="1" ht="12.75" r="2115" s="161">
      <c r="A2115" s="84" t="n"/>
      <c r="B2115" s="85" t="n">
        <v>2119</v>
      </c>
      <c r="C2115" s="106" t="n"/>
      <c r="D2115" s="98" t="inlineStr">
        <is>
          <t>Md. Maruf</t>
        </is>
      </c>
      <c r="E2115" s="98" t="inlineStr">
        <is>
          <t>123-14-893</t>
        </is>
      </c>
      <c r="F2115" s="49">
        <f>IF((MID(E2115,5,2))="10","ENG",IF((MID(E2115,5,2))="11","BBA",IF((MID(E2115,5,2))="12","MBA(E)",IF((MID(E2115,5,2))="14","MBA",IF((MID(E2115,5,2))="15","CSE",IF((MID(E2115,5,2))="16","CIS",IF((MID(E2115,5,2))="17","MS-MIS",IF((MID(E2115,5,2))="18","B.COM",IF((MID(E2115,5,2))="19","ETE",IF((MID(E2115,5,2))="20","CS",IF((MID(E2115,5,2))="21","MA-ENG(P)",IF((MID(E2115,5,2))="22","MA-ENG(F)",IF((MID(E2115,5,2))="23","TE",IF((MID(E2115,5,2))="24","JMC",IF((MID(E2115,5,2))="25","MS-CSE",IF((MID(E2115,5,2))="26","LLB(H)",IF((MID(E2115,5,2))="27","BRE",IF((MID(E2115,5,2))="28","MSS-JMC",IF((MID(E2115,5,2))="29","PHARMACY",IF((MID(E2115,5,2))="30","ESDM",IF((MID(E2115,5,2))="31","MS-ETE",IF((MID(E2115,5,2))="32","MS-TE",IF((MID(E2115,5,2))="33","EEE",IF((MID(E2115,5,2))="34","NFE",IF((MID(E2115,5,2))="35","SWE",IF((MID(E2115,5,2))="36","LLB(P)",IF((MID(E2115,5,2))="37","LLM(Pre)",IF((MID(E2115,5,2))="38","LLM(F)",IF((MID(E2115,5,2))="39","ICT",IF((MID(E2115,5,2))="40","MTCA",IF((MID(E2115,5,2))="41","MS-PH",IF((MID(E2115,5,2))="42","ARCH",IF((MID(E2115,5,2))="43","THM",IF((MID(E2115,5,2))="44","MS-SWE",IF((MID(E2115,5,2))="45","ENTRE",IF((MID(E2115,5,2))="46","M-PHARM",IF((MID(E2115,5,2))="47","CIVIL-ENG",0)))))))))))))))))))))))))))))))))))))</f>
        <v/>
      </c>
      <c r="G2115" s="90">
        <f>IF((LEFT(E2115,3))="063","Fall-2006",IF((LEFT(E2115,3))="071","Spring-2007",IF((LEFT(E2115,3))="072","Summer-2007",IF((LEFT(E2115,3))="073","Fall-2007",IF((LEFT(E2115,3))="081","Spring-2008",IF((LEFT(E2115,3))="082","Summer-2008",IF((LEFT(E2115,3))="083","Fall-2008",IF((LEFT(E2115,3))="091","Spring-2009",IF((LEFT(E2115,3))="092","Summer-2009",IF((LEFT(E2115,3))="093","Fall-2009",IF((LEFT(E2115,3))="101","Spring-2010",IF((LEFT(E2115,3))="102","Summer-2010",IF((LEFT(E2115,3))="103","Fall-2010",IF((LEFT(E2115,3))="111","Spring-2011",IF((LEFT(E2115,3))="112","Summer-2011",IF((LEFT(E2115,3))="113","Fall-2011",IF((LEFT(E2115,3))="121","Spring-2012",IF((LEFT(E2115,3))="122","Summer-2012",IF((LEFT(E2115,3))="123","Fall-2012",IF((LEFT(E2115,3))="131","Spring-2013",IF((LEFT(E2115,3))="132","Summer-2013",IF((LEFT(E2115,3))="133","Fall-2013",IF((LEFT(E2115,3))="141","Spring-2014",IF((LEFT(E2115,3))="142","Summer-2014",IF((LEFT(E2115,3))="143","Fall-2014",0)))))))))))))))))))))))))</f>
        <v/>
      </c>
      <c r="H2115" s="108" t="inlineStr">
        <is>
          <t>Spring-2015</t>
        </is>
      </c>
      <c r="I2115" s="108" t="inlineStr">
        <is>
          <t>-</t>
        </is>
      </c>
      <c r="J2115" s="108" t="inlineStr">
        <is>
          <t>-</t>
        </is>
      </c>
      <c r="K2115" s="108" t="inlineStr">
        <is>
          <t>House No-27, Road No-4, Block- New-C, Sector-1, Mirpur, Dhaka-1216.</t>
        </is>
      </c>
      <c r="L2115" s="108" t="inlineStr">
        <is>
          <t>House No-27, Road No-4, Block- New-C, Sector-1, Mirpur, Dhaka-1216.</t>
        </is>
      </c>
      <c r="M2115" s="101" t="n">
        <v>1924015156</v>
      </c>
      <c r="N2115" s="33" t="inlineStr">
        <is>
          <t>maruf08_2012@diu.edu.bd</t>
        </is>
      </c>
    </row>
    <row customHeight="1" ht="12.75" r="2116" s="161">
      <c r="A2116" s="84" t="n"/>
      <c r="B2116" s="85" t="n">
        <v>2120</v>
      </c>
      <c r="C2116" s="106" t="n"/>
      <c r="D2116" s="86" t="inlineStr">
        <is>
          <t xml:space="preserve">Iqbal Hossain  </t>
        </is>
      </c>
      <c r="E2116" s="86" t="inlineStr">
        <is>
          <t>113-34-196</t>
        </is>
      </c>
      <c r="F2116" s="49">
        <f>IF((MID(E2116,5,2))="10","ENG",IF((MID(E2116,5,2))="11","BBA",IF((MID(E2116,5,2))="12","MBA(E)",IF((MID(E2116,5,2))="14","MBA",IF((MID(E2116,5,2))="15","CSE",IF((MID(E2116,5,2))="16","CIS",IF((MID(E2116,5,2))="17","MS-MIS",IF((MID(E2116,5,2))="18","B.COM",IF((MID(E2116,5,2))="19","ETE",IF((MID(E2116,5,2))="20","CS",IF((MID(E2116,5,2))="21","MA-ENG(P)",IF((MID(E2116,5,2))="22","MA-ENG(F)",IF((MID(E2116,5,2))="23","TE",IF((MID(E2116,5,2))="24","JMC",IF((MID(E2116,5,2))="25","MS-CSE",IF((MID(E2116,5,2))="26","LLB(H)",IF((MID(E2116,5,2))="27","BRE",IF((MID(E2116,5,2))="28","MSS-JMC",IF((MID(E2116,5,2))="29","PHARMACY",IF((MID(E2116,5,2))="30","ESDM",IF((MID(E2116,5,2))="31","MS-ETE",IF((MID(E2116,5,2))="32","MS-TE",IF((MID(E2116,5,2))="33","EEE",IF((MID(E2116,5,2))="34","NFE",IF((MID(E2116,5,2))="35","SWE",IF((MID(E2116,5,2))="36","LLB(P)",IF((MID(E2116,5,2))="37","LLM(Pre)",IF((MID(E2116,5,2))="38","LLM(F)",IF((MID(E2116,5,2))="39","ICT",IF((MID(E2116,5,2))="40","MTCA",IF((MID(E2116,5,2))="41","MS-PH",IF((MID(E2116,5,2))="42","ARCH",IF((MID(E2116,5,2))="43","THM",IF((MID(E2116,5,2))="44","MS-SWE",IF((MID(E2116,5,2))="45","ENTRE",IF((MID(E2116,5,2))="46","M-PHARM",IF((MID(E2116,5,2))="47","CIVIL-ENG",0)))))))))))))))))))))))))))))))))))))</f>
        <v/>
      </c>
      <c r="G2116" s="90">
        <f>IF((LEFT(E2116,3))="063","Fall-2006",IF((LEFT(E2116,3))="071","Spring-2007",IF((LEFT(E2116,3))="072","Summer-2007",IF((LEFT(E2116,3))="073","Fall-2007",IF((LEFT(E2116,3))="081","Spring-2008",IF((LEFT(E2116,3))="082","Summer-2008",IF((LEFT(E2116,3))="083","Fall-2008",IF((LEFT(E2116,3))="091","Spring-2009",IF((LEFT(E2116,3))="092","Summer-2009",IF((LEFT(E2116,3))="093","Fall-2009",IF((LEFT(E2116,3))="101","Spring-2010",IF((LEFT(E2116,3))="102","Summer-2010",IF((LEFT(E2116,3))="103","Fall-2010",IF((LEFT(E2116,3))="111","Spring-2011",IF((LEFT(E2116,3))="112","Summer-2011",IF((LEFT(E2116,3))="113","Fall-2011",IF((LEFT(E2116,3))="121","Spring-2012",IF((LEFT(E2116,3))="122","Summer-2012",IF((LEFT(E2116,3))="123","Fall-2012",IF((LEFT(E2116,3))="131","Spring-2013",IF((LEFT(E2116,3))="132","Summer-2013",IF((LEFT(E2116,3))="133","Fall-2013",IF((LEFT(E2116,3))="141","Spring-2014",IF((LEFT(E2116,3))="142","Summer-2014",IF((LEFT(E2116,3))="143","Fall-2014",0)))))))))))))))))))))))))</f>
        <v/>
      </c>
      <c r="H2116" s="108" t="inlineStr">
        <is>
          <t>Fall-2015</t>
        </is>
      </c>
      <c r="I2116" s="108" t="inlineStr">
        <is>
          <t>Igloo Ice-Cream and Millk Unit</t>
        </is>
      </c>
      <c r="J2116" s="108" t="inlineStr">
        <is>
          <t>Executive (Production)</t>
        </is>
      </c>
      <c r="K2116" s="108" t="inlineStr">
        <is>
          <t>71/A, 71/B, Kadamtali I/A, Shampur, Dhaka-1204.</t>
        </is>
      </c>
      <c r="L2116" s="108" t="inlineStr">
        <is>
          <t>Vill-Kamargaon, Post-Kamargaon, Thana-Kapasia, Dist-Gazipur.</t>
        </is>
      </c>
      <c r="M2116" s="101" t="n">
        <v>1918515384</v>
      </c>
      <c r="N2116" s="33" t="inlineStr">
        <is>
          <t>iqbalmolla84@gmail.com</t>
        </is>
      </c>
    </row>
    <row customHeight="1" ht="12.75" r="2117" s="161">
      <c r="A2117" s="84" t="n"/>
      <c r="B2117" s="85" t="n">
        <v>2121</v>
      </c>
      <c r="C2117" s="106" t="n"/>
      <c r="D2117" s="94" t="inlineStr">
        <is>
          <t xml:space="preserve">Md. Sumon Miah  </t>
        </is>
      </c>
      <c r="E2117" s="98" t="inlineStr">
        <is>
          <t>112-11-2101</t>
        </is>
      </c>
      <c r="F2117" s="49">
        <f>IF((MID(E2117,5,2))="10","ENG",IF((MID(E2117,5,2))="11","BBA",IF((MID(E2117,5,2))="12","MBA(E)",IF((MID(E2117,5,2))="14","MBA",IF((MID(E2117,5,2))="15","CSE",IF((MID(E2117,5,2))="16","CIS",IF((MID(E2117,5,2))="17","MS-MIS",IF((MID(E2117,5,2))="18","B.COM",IF((MID(E2117,5,2))="19","ETE",IF((MID(E2117,5,2))="20","CS",IF((MID(E2117,5,2))="21","MA-ENG(P)",IF((MID(E2117,5,2))="22","MA-ENG(F)",IF((MID(E2117,5,2))="23","TE",IF((MID(E2117,5,2))="24","JMC",IF((MID(E2117,5,2))="25","MS-CSE",IF((MID(E2117,5,2))="26","LLB(H)",IF((MID(E2117,5,2))="27","BRE",IF((MID(E2117,5,2))="28","MSS-JMC",IF((MID(E2117,5,2))="29","PHARMACY",IF((MID(E2117,5,2))="30","ESDM",IF((MID(E2117,5,2))="31","MS-ETE",IF((MID(E2117,5,2))="32","MS-TE",IF((MID(E2117,5,2))="33","EEE",IF((MID(E2117,5,2))="34","NFE",IF((MID(E2117,5,2))="35","SWE",IF((MID(E2117,5,2))="36","LLB(P)",IF((MID(E2117,5,2))="37","LLM(Pre)",IF((MID(E2117,5,2))="38","LLM(F)",IF((MID(E2117,5,2))="39","ICT",IF((MID(E2117,5,2))="40","MTCA",IF((MID(E2117,5,2))="41","MS-PH",IF((MID(E2117,5,2))="42","ARCH",IF((MID(E2117,5,2))="43","THM",IF((MID(E2117,5,2))="44","MS-SWE",IF((MID(E2117,5,2))="45","ENTRE",IF((MID(E2117,5,2))="46","M-PHARM",IF((MID(E2117,5,2))="47","CIVIL-ENG",0)))))))))))))))))))))))))))))))))))))</f>
        <v/>
      </c>
      <c r="G2117" s="90">
        <f>IF((LEFT(E2117,3))="063","Fall-2006",IF((LEFT(E2117,3))="071","Spring-2007",IF((LEFT(E2117,3))="072","Summer-2007",IF((LEFT(E2117,3))="073","Fall-2007",IF((LEFT(E2117,3))="081","Spring-2008",IF((LEFT(E2117,3))="082","Summer-2008",IF((LEFT(E2117,3))="083","Fall-2008",IF((LEFT(E2117,3))="091","Spring-2009",IF((LEFT(E2117,3))="092","Summer-2009",IF((LEFT(E2117,3))="093","Fall-2009",IF((LEFT(E2117,3))="101","Spring-2010",IF((LEFT(E2117,3))="102","Summer-2010",IF((LEFT(E2117,3))="103","Fall-2010",IF((LEFT(E2117,3))="111","Spring-2011",IF((LEFT(E2117,3))="112","Summer-2011",IF((LEFT(E2117,3))="113","Fall-2011",IF((LEFT(E2117,3))="121","Spring-2012",IF((LEFT(E2117,3))="122","Summer-2012",IF((LEFT(E2117,3))="123","Fall-2012",IF((LEFT(E2117,3))="131","Spring-2013",IF((LEFT(E2117,3))="132","Summer-2013",IF((LEFT(E2117,3))="133","Fall-2013",IF((LEFT(E2117,3))="141","Spring-2014",IF((LEFT(E2117,3))="142","Summer-2014",IF((LEFT(E2117,3))="143","Fall-2014",0)))))))))))))))))))))))))</f>
        <v/>
      </c>
      <c r="H2117" s="108" t="inlineStr">
        <is>
          <t>Fall-2015</t>
        </is>
      </c>
      <c r="I2117" s="108" t="inlineStr">
        <is>
          <t>-</t>
        </is>
      </c>
      <c r="J2117" s="108" t="inlineStr">
        <is>
          <t>-</t>
        </is>
      </c>
      <c r="K2117" s="108" t="inlineStr">
        <is>
          <t>Vill-Kaltapara, Post-Mahajanpur, Thana-Sonargaon, Dist-Narayangonj.</t>
        </is>
      </c>
      <c r="L2117" s="108" t="inlineStr">
        <is>
          <t>Vill-Kaltapara, Post-Mahajanpur, Thana-Sonargaon, Dist-Narayangonj.</t>
        </is>
      </c>
      <c r="M2117" s="101" t="n">
        <v>1815242619</v>
      </c>
      <c r="N2117" s="33" t="inlineStr">
        <is>
          <t>sumon5060@gmail.com</t>
        </is>
      </c>
    </row>
    <row customHeight="1" ht="12.75" r="2118" s="161">
      <c r="A2118" s="84" t="n"/>
      <c r="B2118" s="85" t="n">
        <v>2122</v>
      </c>
      <c r="C2118" s="106" t="n"/>
      <c r="D2118" s="98" t="inlineStr">
        <is>
          <t>Md. Mostafizur Rahman</t>
        </is>
      </c>
      <c r="E2118" s="98" t="inlineStr">
        <is>
          <t>102-33-210</t>
        </is>
      </c>
      <c r="F2118" s="49">
        <f>IF((MID(E2118,5,2))="10","ENG",IF((MID(E2118,5,2))="11","BBA",IF((MID(E2118,5,2))="12","MBA(E)",IF((MID(E2118,5,2))="14","MBA",IF((MID(E2118,5,2))="15","CSE",IF((MID(E2118,5,2))="16","CIS",IF((MID(E2118,5,2))="17","MS-MIS",IF((MID(E2118,5,2))="18","B.COM",IF((MID(E2118,5,2))="19","ETE",IF((MID(E2118,5,2))="20","CS",IF((MID(E2118,5,2))="21","MA-ENG(P)",IF((MID(E2118,5,2))="22","MA-ENG(F)",IF((MID(E2118,5,2))="23","TE",IF((MID(E2118,5,2))="24","JMC",IF((MID(E2118,5,2))="25","MS-CSE",IF((MID(E2118,5,2))="26","LLB(H)",IF((MID(E2118,5,2))="27","BRE",IF((MID(E2118,5,2))="28","MSS-JMC",IF((MID(E2118,5,2))="29","PHARMACY",IF((MID(E2118,5,2))="30","ESDM",IF((MID(E2118,5,2))="31","MS-ETE",IF((MID(E2118,5,2))="32","MS-TE",IF((MID(E2118,5,2))="33","EEE",IF((MID(E2118,5,2))="34","NFE",IF((MID(E2118,5,2))="35","SWE",IF((MID(E2118,5,2))="36","LLB(P)",IF((MID(E2118,5,2))="37","LLM(Pre)",IF((MID(E2118,5,2))="38","LLM(F)",IF((MID(E2118,5,2))="39","ICT",IF((MID(E2118,5,2))="40","MTCA",IF((MID(E2118,5,2))="41","MS-PH",IF((MID(E2118,5,2))="42","ARCH",IF((MID(E2118,5,2))="43","THM",IF((MID(E2118,5,2))="44","MS-SWE",IF((MID(E2118,5,2))="45","ENTRE",IF((MID(E2118,5,2))="46","M-PHARM",IF((MID(E2118,5,2))="47","CIVIL-ENG",0)))))))))))))))))))))))))))))))))))))</f>
        <v/>
      </c>
      <c r="G2118" s="90">
        <f>IF((LEFT(E2118,3))="063","Fall-2006",IF((LEFT(E2118,3))="071","Spring-2007",IF((LEFT(E2118,3))="072","Summer-2007",IF((LEFT(E2118,3))="073","Fall-2007",IF((LEFT(E2118,3))="081","Spring-2008",IF((LEFT(E2118,3))="082","Summer-2008",IF((LEFT(E2118,3))="083","Fall-2008",IF((LEFT(E2118,3))="091","Spring-2009",IF((LEFT(E2118,3))="092","Summer-2009",IF((LEFT(E2118,3))="093","Fall-2009",IF((LEFT(E2118,3))="101","Spring-2010",IF((LEFT(E2118,3))="102","Summer-2010",IF((LEFT(E2118,3))="103","Fall-2010",IF((LEFT(E2118,3))="111","Spring-2011",IF((LEFT(E2118,3))="112","Summer-2011",IF((LEFT(E2118,3))="113","Fall-2011",IF((LEFT(E2118,3))="121","Spring-2012",IF((LEFT(E2118,3))="122","Summer-2012",IF((LEFT(E2118,3))="123","Fall-2012",IF((LEFT(E2118,3))="131","Spring-2013",IF((LEFT(E2118,3))="132","Summer-2013",IF((LEFT(E2118,3))="133","Fall-2013",IF((LEFT(E2118,3))="141","Spring-2014",IF((LEFT(E2118,3))="142","Summer-2014",IF((LEFT(E2118,3))="143","Fall-2014",0)))))))))))))))))))))))))</f>
        <v/>
      </c>
      <c r="H2118" s="108" t="inlineStr">
        <is>
          <t>Summer-2014</t>
        </is>
      </c>
      <c r="I2118" s="108" t="inlineStr">
        <is>
          <t>National Institute of Technology, Dhaka.,</t>
        </is>
      </c>
      <c r="J2118" s="108" t="inlineStr">
        <is>
          <t>IT Trainer</t>
        </is>
      </c>
      <c r="K2118" s="108" t="inlineStr">
        <is>
          <t>29/A, Shukrabad, Dhanmondi, Dhaka-1207.</t>
        </is>
      </c>
      <c r="L2118" s="108" t="inlineStr">
        <is>
          <t>Vill-Sheikhpura, Post-Sagardari, Thana-Keshabpur, Dist-Jessore.</t>
        </is>
      </c>
      <c r="M2118" s="101" t="n">
        <v>1710502565</v>
      </c>
      <c r="N2118" s="90" t="inlineStr">
        <is>
          <t>mostafizur_210@diu.edu.bd</t>
        </is>
      </c>
    </row>
    <row customHeight="1" ht="12.75" r="2119" s="161">
      <c r="A2119" s="84" t="n"/>
      <c r="B2119" s="85" t="n">
        <v>2123</v>
      </c>
      <c r="C2119" s="106" t="n"/>
      <c r="D2119" s="98" t="inlineStr">
        <is>
          <t>Md. Reaz Uddin Fakir</t>
        </is>
      </c>
      <c r="E2119" s="98" t="inlineStr">
        <is>
          <t>101-34-109</t>
        </is>
      </c>
      <c r="F2119" s="49">
        <f>IF((MID(E2119,5,2))="10","ENG",IF((MID(E2119,5,2))="11","BBA",IF((MID(E2119,5,2))="12","MBA(E)",IF((MID(E2119,5,2))="14","MBA",IF((MID(E2119,5,2))="15","CSE",IF((MID(E2119,5,2))="16","CIS",IF((MID(E2119,5,2))="17","MS-MIS",IF((MID(E2119,5,2))="18","B.COM",IF((MID(E2119,5,2))="19","ETE",IF((MID(E2119,5,2))="20","CS",IF((MID(E2119,5,2))="21","MA-ENG(P)",IF((MID(E2119,5,2))="22","MA-ENG(F)",IF((MID(E2119,5,2))="23","TE",IF((MID(E2119,5,2))="24","JMC",IF((MID(E2119,5,2))="25","MS-CSE",IF((MID(E2119,5,2))="26","LLB(H)",IF((MID(E2119,5,2))="27","BRE",IF((MID(E2119,5,2))="28","MSS-JMC",IF((MID(E2119,5,2))="29","PHARMACY",IF((MID(E2119,5,2))="30","ESDM",IF((MID(E2119,5,2))="31","MS-ETE",IF((MID(E2119,5,2))="32","MS-TE",IF((MID(E2119,5,2))="33","EEE",IF((MID(E2119,5,2))="34","NFE",IF((MID(E2119,5,2))="35","SWE",IF((MID(E2119,5,2))="36","LLB(P)",IF((MID(E2119,5,2))="37","LLM(Pre)",IF((MID(E2119,5,2))="38","LLM(F)",IF((MID(E2119,5,2))="39","ICT",IF((MID(E2119,5,2))="40","MTCA",IF((MID(E2119,5,2))="41","MS-PH",IF((MID(E2119,5,2))="42","ARCH",IF((MID(E2119,5,2))="43","THM",IF((MID(E2119,5,2))="44","MS-SWE",IF((MID(E2119,5,2))="45","ENTRE",IF((MID(E2119,5,2))="46","M-PHARM",IF((MID(E2119,5,2))="47","CIVIL-ENG",0)))))))))))))))))))))))))))))))))))))</f>
        <v/>
      </c>
      <c r="G2119" s="90">
        <f>IF((LEFT(E2119,3))="063","Fall-2006",IF((LEFT(E2119,3))="071","Spring-2007",IF((LEFT(E2119,3))="072","Summer-2007",IF((LEFT(E2119,3))="073","Fall-2007",IF((LEFT(E2119,3))="081","Spring-2008",IF((LEFT(E2119,3))="082","Summer-2008",IF((LEFT(E2119,3))="083","Fall-2008",IF((LEFT(E2119,3))="091","Spring-2009",IF((LEFT(E2119,3))="092","Summer-2009",IF((LEFT(E2119,3))="093","Fall-2009",IF((LEFT(E2119,3))="101","Spring-2010",IF((LEFT(E2119,3))="102","Summer-2010",IF((LEFT(E2119,3))="103","Fall-2010",IF((LEFT(E2119,3))="111","Spring-2011",IF((LEFT(E2119,3))="112","Summer-2011",IF((LEFT(E2119,3))="113","Fall-2011",IF((LEFT(E2119,3))="121","Spring-2012",IF((LEFT(E2119,3))="122","Summer-2012",IF((LEFT(E2119,3))="123","Fall-2012",IF((LEFT(E2119,3))="131","Spring-2013",IF((LEFT(E2119,3))="132","Summer-2013",IF((LEFT(E2119,3))="133","Fall-2013",IF((LEFT(E2119,3))="141","Spring-2014",IF((LEFT(E2119,3))="142","Summer-2014",IF((LEFT(E2119,3))="143","Fall-2014",0)))))))))))))))))))))))))</f>
        <v/>
      </c>
      <c r="H2119" s="108" t="inlineStr">
        <is>
          <t>-</t>
        </is>
      </c>
      <c r="I2119" s="108" t="inlineStr">
        <is>
          <t>-</t>
        </is>
      </c>
      <c r="J2119" s="108" t="inlineStr">
        <is>
          <t>-</t>
        </is>
      </c>
      <c r="K2119" s="108" t="inlineStr">
        <is>
          <t>-</t>
        </is>
      </c>
      <c r="L2119" s="108" t="inlineStr">
        <is>
          <t>Vill-Send, Post-Daudkandi, Thana-Daudkandi, Dist-Comilla.</t>
        </is>
      </c>
      <c r="M2119" s="101" t="n">
        <v>1812633633</v>
      </c>
      <c r="N2119" s="33" t="inlineStr">
        <is>
          <t>f.m.reaz786@gmail.com</t>
        </is>
      </c>
    </row>
    <row customHeight="1" ht="12.75" r="2120" s="161">
      <c r="A2120" s="84" t="n"/>
      <c r="B2120" s="85" t="n">
        <v>2124</v>
      </c>
      <c r="C2120" s="106" t="n"/>
      <c r="D2120" s="86" t="inlineStr">
        <is>
          <t>Monirul Islam</t>
        </is>
      </c>
      <c r="E2120" s="86" t="inlineStr">
        <is>
          <t>112-15-1475</t>
        </is>
      </c>
      <c r="F2120" s="49">
        <f>IF((MID(E2120,5,2))="10","ENG",IF((MID(E2120,5,2))="11","BBA",IF((MID(E2120,5,2))="12","MBA(E)",IF((MID(E2120,5,2))="14","MBA",IF((MID(E2120,5,2))="15","CSE",IF((MID(E2120,5,2))="16","CIS",IF((MID(E2120,5,2))="17","MS-MIS",IF((MID(E2120,5,2))="18","B.COM",IF((MID(E2120,5,2))="19","ETE",IF((MID(E2120,5,2))="20","CS",IF((MID(E2120,5,2))="21","MA-ENG(P)",IF((MID(E2120,5,2))="22","MA-ENG(F)",IF((MID(E2120,5,2))="23","TE",IF((MID(E2120,5,2))="24","JMC",IF((MID(E2120,5,2))="25","MS-CSE",IF((MID(E2120,5,2))="26","LLB(H)",IF((MID(E2120,5,2))="27","BRE",IF((MID(E2120,5,2))="28","MSS-JMC",IF((MID(E2120,5,2))="29","PHARMACY",IF((MID(E2120,5,2))="30","ESDM",IF((MID(E2120,5,2))="31","MS-ETE",IF((MID(E2120,5,2))="32","MS-TE",IF((MID(E2120,5,2))="33","EEE",IF((MID(E2120,5,2))="34","NFE",IF((MID(E2120,5,2))="35","SWE",IF((MID(E2120,5,2))="36","LLB(P)",IF((MID(E2120,5,2))="37","LLM(Pre)",IF((MID(E2120,5,2))="38","LLM(F)",IF((MID(E2120,5,2))="39","ICT",IF((MID(E2120,5,2))="40","MTCA",IF((MID(E2120,5,2))="41","MS-PH",IF((MID(E2120,5,2))="42","ARCH",IF((MID(E2120,5,2))="43","THM",IF((MID(E2120,5,2))="44","MS-SWE",IF((MID(E2120,5,2))="45","ENTRE",IF((MID(E2120,5,2))="46","M-PHARM",IF((MID(E2120,5,2))="47","CIVIL-ENG",0)))))))))))))))))))))))))))))))))))))</f>
        <v/>
      </c>
      <c r="G2120" s="90">
        <f>IF((LEFT(E2120,3))="063","Fall-2006",IF((LEFT(E2120,3))="071","Spring-2007",IF((LEFT(E2120,3))="072","Summer-2007",IF((LEFT(E2120,3))="073","Fall-2007",IF((LEFT(E2120,3))="081","Spring-2008",IF((LEFT(E2120,3))="082","Summer-2008",IF((LEFT(E2120,3))="083","Fall-2008",IF((LEFT(E2120,3))="091","Spring-2009",IF((LEFT(E2120,3))="092","Summer-2009",IF((LEFT(E2120,3))="093","Fall-2009",IF((LEFT(E2120,3))="101","Spring-2010",IF((LEFT(E2120,3))="102","Summer-2010",IF((LEFT(E2120,3))="103","Fall-2010",IF((LEFT(E2120,3))="111","Spring-2011",IF((LEFT(E2120,3))="112","Summer-2011",IF((LEFT(E2120,3))="113","Fall-2011",IF((LEFT(E2120,3))="121","Spring-2012",IF((LEFT(E2120,3))="122","Summer-2012",IF((LEFT(E2120,3))="123","Fall-2012",IF((LEFT(E2120,3))="131","Spring-2013",IF((LEFT(E2120,3))="132","Summer-2013",IF((LEFT(E2120,3))="133","Fall-2013",IF((LEFT(E2120,3))="141","Spring-2014",IF((LEFT(E2120,3))="142","Summer-2014",IF((LEFT(E2120,3))="143","Fall-2014",0)))))))))))))))))))))))))</f>
        <v/>
      </c>
      <c r="H2120" s="108" t="inlineStr">
        <is>
          <t>-</t>
        </is>
      </c>
      <c r="I2120" s="108" t="inlineStr">
        <is>
          <t>Transmission Department</t>
        </is>
      </c>
      <c r="J2120" s="108" t="inlineStr">
        <is>
          <t>ISP</t>
        </is>
      </c>
      <c r="K2120" s="108" t="inlineStr">
        <is>
          <t>Samoli, Dhaka.</t>
        </is>
      </c>
      <c r="L2120" s="108" t="inlineStr">
        <is>
          <t>Sirajgonj Sadar, Sirajgonj.</t>
        </is>
      </c>
      <c r="M2120" s="101" t="n">
        <v>1727764563</v>
      </c>
      <c r="N2120" s="33" t="inlineStr">
        <is>
          <t>manik1475@yahoo.com</t>
        </is>
      </c>
    </row>
    <row customHeight="1" ht="12.75" r="2121" s="161">
      <c r="A2121" s="84" t="n"/>
      <c r="B2121" s="85" t="n">
        <v>2125</v>
      </c>
      <c r="C2121" s="106" t="n"/>
      <c r="D2121" s="94" t="inlineStr">
        <is>
          <t xml:space="preserve">Md. Abdul Latif  </t>
        </is>
      </c>
      <c r="E2121" s="98" t="inlineStr">
        <is>
          <t>112-15-1407</t>
        </is>
      </c>
      <c r="F2121" s="49">
        <f>IF((MID(E2121,5,2))="10","ENG",IF((MID(E2121,5,2))="11","BBA",IF((MID(E2121,5,2))="12","MBA(E)",IF((MID(E2121,5,2))="14","MBA",IF((MID(E2121,5,2))="15","CSE",IF((MID(E2121,5,2))="16","CIS",IF((MID(E2121,5,2))="17","MS-MIS",IF((MID(E2121,5,2))="18","B.COM",IF((MID(E2121,5,2))="19","ETE",IF((MID(E2121,5,2))="20","CS",IF((MID(E2121,5,2))="21","MA-ENG(P)",IF((MID(E2121,5,2))="22","MA-ENG(F)",IF((MID(E2121,5,2))="23","TE",IF((MID(E2121,5,2))="24","JMC",IF((MID(E2121,5,2))="25","MS-CSE",IF((MID(E2121,5,2))="26","LLB(H)",IF((MID(E2121,5,2))="27","BRE",IF((MID(E2121,5,2))="28","MSS-JMC",IF((MID(E2121,5,2))="29","PHARMACY",IF((MID(E2121,5,2))="30","ESDM",IF((MID(E2121,5,2))="31","MS-ETE",IF((MID(E2121,5,2))="32","MS-TE",IF((MID(E2121,5,2))="33","EEE",IF((MID(E2121,5,2))="34","NFE",IF((MID(E2121,5,2))="35","SWE",IF((MID(E2121,5,2))="36","LLB(P)",IF((MID(E2121,5,2))="37","LLM(Pre)",IF((MID(E2121,5,2))="38","LLM(F)",IF((MID(E2121,5,2))="39","ICT",IF((MID(E2121,5,2))="40","MTCA",IF((MID(E2121,5,2))="41","MS-PH",IF((MID(E2121,5,2))="42","ARCH",IF((MID(E2121,5,2))="43","THM",IF((MID(E2121,5,2))="44","MS-SWE",IF((MID(E2121,5,2))="45","ENTRE",IF((MID(E2121,5,2))="46","M-PHARM",IF((MID(E2121,5,2))="47","CIVIL-ENG",0)))))))))))))))))))))))))))))))))))))</f>
        <v/>
      </c>
      <c r="G2121" s="90">
        <f>IF((LEFT(E2121,3))="063","Fall-2006",IF((LEFT(E2121,3))="071","Spring-2007",IF((LEFT(E2121,3))="072","Summer-2007",IF((LEFT(E2121,3))="073","Fall-2007",IF((LEFT(E2121,3))="081","Spring-2008",IF((LEFT(E2121,3))="082","Summer-2008",IF((LEFT(E2121,3))="083","Fall-2008",IF((LEFT(E2121,3))="091","Spring-2009",IF((LEFT(E2121,3))="092","Summer-2009",IF((LEFT(E2121,3))="093","Fall-2009",IF((LEFT(E2121,3))="101","Spring-2010",IF((LEFT(E2121,3))="102","Summer-2010",IF((LEFT(E2121,3))="103","Fall-2010",IF((LEFT(E2121,3))="111","Spring-2011",IF((LEFT(E2121,3))="112","Summer-2011",IF((LEFT(E2121,3))="113","Fall-2011",IF((LEFT(E2121,3))="121","Spring-2012",IF((LEFT(E2121,3))="122","Summer-2012",IF((LEFT(E2121,3))="123","Fall-2012",IF((LEFT(E2121,3))="131","Spring-2013",IF((LEFT(E2121,3))="132","Summer-2013",IF((LEFT(E2121,3))="133","Fall-2013",IF((LEFT(E2121,3))="141","Spring-2014",IF((LEFT(E2121,3))="142","Summer-2014",IF((LEFT(E2121,3))="143","Fall-2014",0)))))))))))))))))))))))))</f>
        <v/>
      </c>
      <c r="H2121" s="108" t="inlineStr">
        <is>
          <t>Fall-2015</t>
        </is>
      </c>
      <c r="I2121" s="108" t="inlineStr">
        <is>
          <t>Paragon Ceramic Ind. Ltd</t>
        </is>
      </c>
      <c r="J2121" s="108" t="inlineStr">
        <is>
          <t>Sr.Executive, IT.</t>
        </is>
      </c>
      <c r="K2121" s="108" t="inlineStr">
        <is>
          <t>-</t>
        </is>
      </c>
      <c r="L2121" s="108" t="inlineStr">
        <is>
          <t>House No-18, Road No-22/1, Borobag, Mirpur-2, Dhaka-1216.</t>
        </is>
      </c>
      <c r="M2121" s="101" t="n">
        <v>1721706563</v>
      </c>
      <c r="N2121" s="33" t="inlineStr">
        <is>
          <t>latif.it@paragonceramic.com</t>
        </is>
      </c>
    </row>
    <row customHeight="1" ht="12.75" r="2122" s="161">
      <c r="A2122" s="84" t="n"/>
      <c r="B2122" s="85" t="n">
        <v>2126</v>
      </c>
      <c r="C2122" s="106" t="n"/>
      <c r="D2122" s="98" t="inlineStr">
        <is>
          <t>Md. Fardos Hasan</t>
        </is>
      </c>
      <c r="E2122" s="98" t="inlineStr">
        <is>
          <t>113-33-723</t>
        </is>
      </c>
      <c r="F2122" s="49">
        <f>IF((MID(E2122,5,2))="10","ENG",IF((MID(E2122,5,2))="11","BBA",IF((MID(E2122,5,2))="12","MBA(E)",IF((MID(E2122,5,2))="14","MBA",IF((MID(E2122,5,2))="15","CSE",IF((MID(E2122,5,2))="16","CIS",IF((MID(E2122,5,2))="17","MS-MIS",IF((MID(E2122,5,2))="18","B.COM",IF((MID(E2122,5,2))="19","ETE",IF((MID(E2122,5,2))="20","CS",IF((MID(E2122,5,2))="21","MA-ENG(P)",IF((MID(E2122,5,2))="22","MA-ENG(F)",IF((MID(E2122,5,2))="23","TE",IF((MID(E2122,5,2))="24","JMC",IF((MID(E2122,5,2))="25","MS-CSE",IF((MID(E2122,5,2))="26","LLB(H)",IF((MID(E2122,5,2))="27","BRE",IF((MID(E2122,5,2))="28","MSS-JMC",IF((MID(E2122,5,2))="29","PHARMACY",IF((MID(E2122,5,2))="30","ESDM",IF((MID(E2122,5,2))="31","MS-ETE",IF((MID(E2122,5,2))="32","MS-TE",IF((MID(E2122,5,2))="33","EEE",IF((MID(E2122,5,2))="34","NFE",IF((MID(E2122,5,2))="35","SWE",IF((MID(E2122,5,2))="36","LLB(P)",IF((MID(E2122,5,2))="37","LLM(Pre)",IF((MID(E2122,5,2))="38","LLM(F)",IF((MID(E2122,5,2))="39","ICT",IF((MID(E2122,5,2))="40","MTCA",IF((MID(E2122,5,2))="41","MS-PH",IF((MID(E2122,5,2))="42","ARCH",IF((MID(E2122,5,2))="43","THM",IF((MID(E2122,5,2))="44","MS-SWE",IF((MID(E2122,5,2))="45","ENTRE",IF((MID(E2122,5,2))="46","M-PHARM",IF((MID(E2122,5,2))="47","CIVIL-ENG",0)))))))))))))))))))))))))))))))))))))</f>
        <v/>
      </c>
      <c r="G2122" s="90">
        <f>IF((LEFT(E2122,3))="063","Fall-2006",IF((LEFT(E2122,3))="071","Spring-2007",IF((LEFT(E2122,3))="072","Summer-2007",IF((LEFT(E2122,3))="073","Fall-2007",IF((LEFT(E2122,3))="081","Spring-2008",IF((LEFT(E2122,3))="082","Summer-2008",IF((LEFT(E2122,3))="083","Fall-2008",IF((LEFT(E2122,3))="091","Spring-2009",IF((LEFT(E2122,3))="092","Summer-2009",IF((LEFT(E2122,3))="093","Fall-2009",IF((LEFT(E2122,3))="101","Spring-2010",IF((LEFT(E2122,3))="102","Summer-2010",IF((LEFT(E2122,3))="103","Fall-2010",IF((LEFT(E2122,3))="111","Spring-2011",IF((LEFT(E2122,3))="112","Summer-2011",IF((LEFT(E2122,3))="113","Fall-2011",IF((LEFT(E2122,3))="121","Spring-2012",IF((LEFT(E2122,3))="122","Summer-2012",IF((LEFT(E2122,3))="123","Fall-2012",IF((LEFT(E2122,3))="131","Spring-2013",IF((LEFT(E2122,3))="132","Summer-2013",IF((LEFT(E2122,3))="133","Fall-2013",IF((LEFT(E2122,3))="141","Spring-2014",IF((LEFT(E2122,3))="142","Summer-2014",IF((LEFT(E2122,3))="143","Fall-2014",0)))))))))))))))))))))))))</f>
        <v/>
      </c>
      <c r="H2122" s="108" t="inlineStr">
        <is>
          <t>Spring-2015</t>
        </is>
      </c>
      <c r="I2122" s="108" t="inlineStr">
        <is>
          <t>-</t>
        </is>
      </c>
      <c r="J2122" s="108" t="inlineStr">
        <is>
          <t>-</t>
        </is>
      </c>
      <c r="K2122" s="108" t="inlineStr">
        <is>
          <t>-</t>
        </is>
      </c>
      <c r="L2122" s="108" t="inlineStr">
        <is>
          <t>146-A Sha Abdul Karim Road Khorki Jessore</t>
        </is>
      </c>
      <c r="M2122" s="101" t="n">
        <v>1916103738</v>
      </c>
      <c r="N2122" s="90" t="inlineStr">
        <is>
          <t>fardos33-723@diu.edu.bd</t>
        </is>
      </c>
    </row>
    <row customHeight="1" ht="12.75" r="2123" s="161">
      <c r="A2123" s="84" t="n"/>
      <c r="B2123" s="85" t="n">
        <v>2127</v>
      </c>
      <c r="C2123" s="106" t="n"/>
      <c r="D2123" s="98" t="inlineStr">
        <is>
          <t>Md. Nazmul Ahsan</t>
        </is>
      </c>
      <c r="E2123" s="98" t="inlineStr">
        <is>
          <t>101-15-919</t>
        </is>
      </c>
      <c r="F2123" s="49">
        <f>IF((MID(E2123,5,2))="10","ENG",IF((MID(E2123,5,2))="11","BBA",IF((MID(E2123,5,2))="12","MBA(E)",IF((MID(E2123,5,2))="14","MBA",IF((MID(E2123,5,2))="15","CSE",IF((MID(E2123,5,2))="16","CIS",IF((MID(E2123,5,2))="17","MS-MIS",IF((MID(E2123,5,2))="18","B.COM",IF((MID(E2123,5,2))="19","ETE",IF((MID(E2123,5,2))="20","CS",IF((MID(E2123,5,2))="21","MA-ENG(P)",IF((MID(E2123,5,2))="22","MA-ENG(F)",IF((MID(E2123,5,2))="23","TE",IF((MID(E2123,5,2))="24","JMC",IF((MID(E2123,5,2))="25","MS-CSE",IF((MID(E2123,5,2))="26","LLB(H)",IF((MID(E2123,5,2))="27","BRE",IF((MID(E2123,5,2))="28","MSS-JMC",IF((MID(E2123,5,2))="29","PHARMACY",IF((MID(E2123,5,2))="30","ESDM",IF((MID(E2123,5,2))="31","MS-ETE",IF((MID(E2123,5,2))="32","MS-TE",IF((MID(E2123,5,2))="33","EEE",IF((MID(E2123,5,2))="34","NFE",IF((MID(E2123,5,2))="35","SWE",IF((MID(E2123,5,2))="36","LLB(P)",IF((MID(E2123,5,2))="37","LLM(Pre)",IF((MID(E2123,5,2))="38","LLM(F)",IF((MID(E2123,5,2))="39","ICT",IF((MID(E2123,5,2))="40","MTCA",IF((MID(E2123,5,2))="41","MS-PH",IF((MID(E2123,5,2))="42","ARCH",IF((MID(E2123,5,2))="43","THM",IF((MID(E2123,5,2))="44","MS-SWE",IF((MID(E2123,5,2))="45","ENTRE",IF((MID(E2123,5,2))="46","M-PHARM",IF((MID(E2123,5,2))="47","CIVIL-ENG",0)))))))))))))))))))))))))))))))))))))</f>
        <v/>
      </c>
      <c r="G2123" s="90">
        <f>IF((LEFT(E2123,3))="063","Fall-2006",IF((LEFT(E2123,3))="071","Spring-2007",IF((LEFT(E2123,3))="072","Summer-2007",IF((LEFT(E2123,3))="073","Fall-2007",IF((LEFT(E2123,3))="081","Spring-2008",IF((LEFT(E2123,3))="082","Summer-2008",IF((LEFT(E2123,3))="083","Fall-2008",IF((LEFT(E2123,3))="091","Spring-2009",IF((LEFT(E2123,3))="092","Summer-2009",IF((LEFT(E2123,3))="093","Fall-2009",IF((LEFT(E2123,3))="101","Spring-2010",IF((LEFT(E2123,3))="102","Summer-2010",IF((LEFT(E2123,3))="103","Fall-2010",IF((LEFT(E2123,3))="111","Spring-2011",IF((LEFT(E2123,3))="112","Summer-2011",IF((LEFT(E2123,3))="113","Fall-2011",IF((LEFT(E2123,3))="121","Spring-2012",IF((LEFT(E2123,3))="122","Summer-2012",IF((LEFT(E2123,3))="123","Fall-2012",IF((LEFT(E2123,3))="131","Spring-2013",IF((LEFT(E2123,3))="132","Summer-2013",IF((LEFT(E2123,3))="133","Fall-2013",IF((LEFT(E2123,3))="141","Spring-2014",IF((LEFT(E2123,3))="142","Summer-2014",IF((LEFT(E2123,3))="143","Fall-2014",0)))))))))))))))))))))))))</f>
        <v/>
      </c>
      <c r="H2123" s="108" t="inlineStr">
        <is>
          <t>-</t>
        </is>
      </c>
      <c r="I2123" s="108" t="inlineStr">
        <is>
          <t>Medhabi Dot Com</t>
        </is>
      </c>
      <c r="J2123" s="108" t="inlineStr">
        <is>
          <t>Founder</t>
        </is>
      </c>
      <c r="K2123" s="108" t="inlineStr">
        <is>
          <t>Flat-D3, House-43, Shukrabad, Dhanmondi, Dhaka-1207</t>
        </is>
      </c>
      <c r="L2123" s="108" t="inlineStr">
        <is>
          <t>Flat-D3, House-43, Shukrabad, Dhanmondi, Dhaka-1207</t>
        </is>
      </c>
      <c r="M2123" s="101" t="n">
        <v>1717017385</v>
      </c>
      <c r="N2123" s="33" t="inlineStr">
        <is>
          <t>n.mukto@gmail.com</t>
        </is>
      </c>
    </row>
    <row customHeight="1" ht="12.75" r="2124" s="161">
      <c r="A2124" s="84" t="n"/>
      <c r="B2124" s="85" t="n">
        <v>2128</v>
      </c>
      <c r="C2124" s="106" t="n"/>
      <c r="D2124" s="98" t="inlineStr">
        <is>
          <t>Zamiul Hasan</t>
        </is>
      </c>
      <c r="E2124" s="98" t="inlineStr">
        <is>
          <t>101-15-883</t>
        </is>
      </c>
      <c r="F2124" s="49">
        <f>IF((MID(E2124,5,2))="10","ENG",IF((MID(E2124,5,2))="11","BBA",IF((MID(E2124,5,2))="12","MBA(E)",IF((MID(E2124,5,2))="14","MBA",IF((MID(E2124,5,2))="15","CSE",IF((MID(E2124,5,2))="16","CIS",IF((MID(E2124,5,2))="17","MS-MIS",IF((MID(E2124,5,2))="18","B.COM",IF((MID(E2124,5,2))="19","ETE",IF((MID(E2124,5,2))="20","CS",IF((MID(E2124,5,2))="21","MA-ENG(P)",IF((MID(E2124,5,2))="22","MA-ENG(F)",IF((MID(E2124,5,2))="23","TE",IF((MID(E2124,5,2))="24","JMC",IF((MID(E2124,5,2))="25","MS-CSE",IF((MID(E2124,5,2))="26","LLB(H)",IF((MID(E2124,5,2))="27","BRE",IF((MID(E2124,5,2))="28","MSS-JMC",IF((MID(E2124,5,2))="29","PHARMACY",IF((MID(E2124,5,2))="30","ESDM",IF((MID(E2124,5,2))="31","MS-ETE",IF((MID(E2124,5,2))="32","MS-TE",IF((MID(E2124,5,2))="33","EEE",IF((MID(E2124,5,2))="34","NFE",IF((MID(E2124,5,2))="35","SWE",IF((MID(E2124,5,2))="36","LLB(P)",IF((MID(E2124,5,2))="37","LLM(Pre)",IF((MID(E2124,5,2))="38","LLM(F)",IF((MID(E2124,5,2))="39","ICT",IF((MID(E2124,5,2))="40","MTCA",IF((MID(E2124,5,2))="41","MS-PH",IF((MID(E2124,5,2))="42","ARCH",IF((MID(E2124,5,2))="43","THM",IF((MID(E2124,5,2))="44","MS-SWE",IF((MID(E2124,5,2))="45","ENTRE",IF((MID(E2124,5,2))="46","M-PHARM",IF((MID(E2124,5,2))="47","CIVIL-ENG",0)))))))))))))))))))))))))))))))))))))</f>
        <v/>
      </c>
      <c r="G2124" s="90">
        <f>IF((LEFT(E2124,3))="063","Fall-2006",IF((LEFT(E2124,3))="071","Spring-2007",IF((LEFT(E2124,3))="072","Summer-2007",IF((LEFT(E2124,3))="073","Fall-2007",IF((LEFT(E2124,3))="081","Spring-2008",IF((LEFT(E2124,3))="082","Summer-2008",IF((LEFT(E2124,3))="083","Fall-2008",IF((LEFT(E2124,3))="091","Spring-2009",IF((LEFT(E2124,3))="092","Summer-2009",IF((LEFT(E2124,3))="093","Fall-2009",IF((LEFT(E2124,3))="101","Spring-2010",IF((LEFT(E2124,3))="102","Summer-2010",IF((LEFT(E2124,3))="103","Fall-2010",IF((LEFT(E2124,3))="111","Spring-2011",IF((LEFT(E2124,3))="112","Summer-2011",IF((LEFT(E2124,3))="113","Fall-2011",IF((LEFT(E2124,3))="121","Spring-2012",IF((LEFT(E2124,3))="122","Summer-2012",IF((LEFT(E2124,3))="123","Fall-2012",IF((LEFT(E2124,3))="131","Spring-2013",IF((LEFT(E2124,3))="132","Summer-2013",IF((LEFT(E2124,3))="133","Fall-2013",IF((LEFT(E2124,3))="141","Spring-2014",IF((LEFT(E2124,3))="142","Summer-2014",IF((LEFT(E2124,3))="143","Fall-2014",0)))))))))))))))))))))))))</f>
        <v/>
      </c>
      <c r="H2124" s="108" t="inlineStr">
        <is>
          <t>-</t>
        </is>
      </c>
      <c r="I2124" s="108" t="inlineStr">
        <is>
          <t>Accenture</t>
        </is>
      </c>
      <c r="J2124" s="108" t="inlineStr">
        <is>
          <t>Infrastructure Associate</t>
        </is>
      </c>
      <c r="K2124" s="108" t="inlineStr">
        <is>
          <t>Flat-4/A, Dream Tower, 72 Siddeshwari road, Dhaka-1217</t>
        </is>
      </c>
      <c r="L2124" s="108" t="inlineStr">
        <is>
          <t>Flat-4/A, Dream Tower, 72 Siddeshwari road, Dhaka-1217</t>
        </is>
      </c>
      <c r="M2124" s="101" t="n">
        <v>1610688580</v>
      </c>
      <c r="N2124" s="33" t="inlineStr">
        <is>
          <t>zhfahan77@gmail.com</t>
        </is>
      </c>
    </row>
    <row customHeight="1" ht="12.75" r="2125" s="161">
      <c r="A2125" s="84" t="n"/>
      <c r="B2125" s="85" t="n">
        <v>2129</v>
      </c>
      <c r="C2125" s="106" t="n"/>
      <c r="D2125" s="98" t="inlineStr">
        <is>
          <t>Ferdous Ahmed</t>
        </is>
      </c>
      <c r="E2125" s="98" t="inlineStr">
        <is>
          <t>111-15-1292</t>
        </is>
      </c>
      <c r="F2125" s="49">
        <f>IF((MID(E2125,5,2))="10","ENG",IF((MID(E2125,5,2))="11","BBA",IF((MID(E2125,5,2))="12","MBA(E)",IF((MID(E2125,5,2))="14","MBA",IF((MID(E2125,5,2))="15","CSE",IF((MID(E2125,5,2))="16","CIS",IF((MID(E2125,5,2))="17","MS-MIS",IF((MID(E2125,5,2))="18","B.COM",IF((MID(E2125,5,2))="19","ETE",IF((MID(E2125,5,2))="20","CS",IF((MID(E2125,5,2))="21","MA-ENG(P)",IF((MID(E2125,5,2))="22","MA-ENG(F)",IF((MID(E2125,5,2))="23","TE",IF((MID(E2125,5,2))="24","JMC",IF((MID(E2125,5,2))="25","MS-CSE",IF((MID(E2125,5,2))="26","LLB(H)",IF((MID(E2125,5,2))="27","BRE",IF((MID(E2125,5,2))="28","MSS-JMC",IF((MID(E2125,5,2))="29","PHARMACY",IF((MID(E2125,5,2))="30","ESDM",IF((MID(E2125,5,2))="31","MS-ETE",IF((MID(E2125,5,2))="32","MS-TE",IF((MID(E2125,5,2))="33","EEE",IF((MID(E2125,5,2))="34","NFE",IF((MID(E2125,5,2))="35","SWE",IF((MID(E2125,5,2))="36","LLB(P)",IF((MID(E2125,5,2))="37","LLM(Pre)",IF((MID(E2125,5,2))="38","LLM(F)",IF((MID(E2125,5,2))="39","ICT",IF((MID(E2125,5,2))="40","MTCA",IF((MID(E2125,5,2))="41","MS-PH",IF((MID(E2125,5,2))="42","ARCH",IF((MID(E2125,5,2))="43","THM",IF((MID(E2125,5,2))="44","MS-SWE",IF((MID(E2125,5,2))="45","ENTRE",IF((MID(E2125,5,2))="46","M-PHARM",IF((MID(E2125,5,2))="47","CIVIL-ENG",0)))))))))))))))))))))))))))))))))))))</f>
        <v/>
      </c>
      <c r="G2125" s="90">
        <f>IF((LEFT(E2125,3))="063","Fall-2006",IF((LEFT(E2125,3))="071","Spring-2007",IF((LEFT(E2125,3))="072","Summer-2007",IF((LEFT(E2125,3))="073","Fall-2007",IF((LEFT(E2125,3))="081","Spring-2008",IF((LEFT(E2125,3))="082","Summer-2008",IF((LEFT(E2125,3))="083","Fall-2008",IF((LEFT(E2125,3))="091","Spring-2009",IF((LEFT(E2125,3))="092","Summer-2009",IF((LEFT(E2125,3))="093","Fall-2009",IF((LEFT(E2125,3))="101","Spring-2010",IF((LEFT(E2125,3))="102","Summer-2010",IF((LEFT(E2125,3))="103","Fall-2010",IF((LEFT(E2125,3))="111","Spring-2011",IF((LEFT(E2125,3))="112","Summer-2011",IF((LEFT(E2125,3))="113","Fall-2011",IF((LEFT(E2125,3))="121","Spring-2012",IF((LEFT(E2125,3))="122","Summer-2012",IF((LEFT(E2125,3))="123","Fall-2012",IF((LEFT(E2125,3))="131","Spring-2013",IF((LEFT(E2125,3))="132","Summer-2013",IF((LEFT(E2125,3))="133","Fall-2013",IF((LEFT(E2125,3))="141","Spring-2014",IF((LEFT(E2125,3))="142","Summer-2014",IF((LEFT(E2125,3))="143","Fall-2014",0)))))))))))))))))))))))))</f>
        <v/>
      </c>
      <c r="H2125" s="108" t="inlineStr">
        <is>
          <t>Summer-2015</t>
        </is>
      </c>
      <c r="I2125" s="108" t="inlineStr">
        <is>
          <t>Ambee Pfarmace Uticals ltd</t>
        </is>
      </c>
      <c r="J2125" s="108" t="inlineStr">
        <is>
          <t>Dadabase Admin</t>
        </is>
      </c>
      <c r="K2125" s="108" t="inlineStr">
        <is>
          <t>House-49, Road-08, Block-B, west bawada(Adaksa Para), Turag, uttara, Dhaka-1230</t>
        </is>
      </c>
      <c r="L2125" s="108" t="inlineStr">
        <is>
          <t>Vill-Charpathalia, Post-Bhaberohar, Thana-Gazaria, Dis-Munshigonj</t>
        </is>
      </c>
      <c r="M2125" s="111" t="n">
        <v>1938994588</v>
      </c>
      <c r="N2125" s="90" t="inlineStr">
        <is>
          <t>ferdaus15-1292@diu.edu.bd</t>
        </is>
      </c>
    </row>
    <row customHeight="1" ht="12.75" r="2126" s="161">
      <c r="A2126" s="84" t="n"/>
      <c r="B2126" s="85" t="n">
        <v>2130</v>
      </c>
      <c r="C2126" s="106" t="n"/>
      <c r="D2126" s="98" t="inlineStr">
        <is>
          <t>Md. Abdus Salam</t>
        </is>
      </c>
      <c r="E2126" s="98" t="inlineStr">
        <is>
          <t>103-23-2194</t>
        </is>
      </c>
      <c r="F2126" s="49">
        <f>IF((MID(E2126,5,2))="10","ENG",IF((MID(E2126,5,2))="11","BBA",IF((MID(E2126,5,2))="12","MBA(E)",IF((MID(E2126,5,2))="14","MBA",IF((MID(E2126,5,2))="15","CSE",IF((MID(E2126,5,2))="16","CIS",IF((MID(E2126,5,2))="17","MS-MIS",IF((MID(E2126,5,2))="18","B.COM",IF((MID(E2126,5,2))="19","ETE",IF((MID(E2126,5,2))="20","CS",IF((MID(E2126,5,2))="21","MA-ENG(P)",IF((MID(E2126,5,2))="22","MA-ENG(F)",IF((MID(E2126,5,2))="23","TE",IF((MID(E2126,5,2))="24","JMC",IF((MID(E2126,5,2))="25","MS-CSE",IF((MID(E2126,5,2))="26","LLB(H)",IF((MID(E2126,5,2))="27","BRE",IF((MID(E2126,5,2))="28","MSS-JMC",IF((MID(E2126,5,2))="29","PHARMACY",IF((MID(E2126,5,2))="30","ESDM",IF((MID(E2126,5,2))="31","MS-ETE",IF((MID(E2126,5,2))="32","MS-TE",IF((MID(E2126,5,2))="33","EEE",IF((MID(E2126,5,2))="34","NFE",IF((MID(E2126,5,2))="35","SWE",IF((MID(E2126,5,2))="36","LLB(P)",IF((MID(E2126,5,2))="37","LLM(Pre)",IF((MID(E2126,5,2))="38","LLM(F)",IF((MID(E2126,5,2))="39","ICT",IF((MID(E2126,5,2))="40","MTCA",IF((MID(E2126,5,2))="41","MS-PH",IF((MID(E2126,5,2))="42","ARCH",IF((MID(E2126,5,2))="43","THM",IF((MID(E2126,5,2))="44","MS-SWE",IF((MID(E2126,5,2))="45","ENTRE",IF((MID(E2126,5,2))="46","M-PHARM",IF((MID(E2126,5,2))="47","CIVIL-ENG",0)))))))))))))))))))))))))))))))))))))</f>
        <v/>
      </c>
      <c r="G2126" s="90">
        <f>IF((LEFT(E2126,3))="063","Fall-2006",IF((LEFT(E2126,3))="071","Spring-2007",IF((LEFT(E2126,3))="072","Summer-2007",IF((LEFT(E2126,3))="073","Fall-2007",IF((LEFT(E2126,3))="081","Spring-2008",IF((LEFT(E2126,3))="082","Summer-2008",IF((LEFT(E2126,3))="083","Fall-2008",IF((LEFT(E2126,3))="091","Spring-2009",IF((LEFT(E2126,3))="092","Summer-2009",IF((LEFT(E2126,3))="093","Fall-2009",IF((LEFT(E2126,3))="101","Spring-2010",IF((LEFT(E2126,3))="102","Summer-2010",IF((LEFT(E2126,3))="103","Fall-2010",IF((LEFT(E2126,3))="111","Spring-2011",IF((LEFT(E2126,3))="112","Summer-2011",IF((LEFT(E2126,3))="113","Fall-2011",IF((LEFT(E2126,3))="121","Spring-2012",IF((LEFT(E2126,3))="122","Summer-2012",IF((LEFT(E2126,3))="123","Fall-2012",IF((LEFT(E2126,3))="131","Spring-2013",IF((LEFT(E2126,3))="132","Summer-2013",IF((LEFT(E2126,3))="133","Fall-2013",IF((LEFT(E2126,3))="141","Spring-2014",IF((LEFT(E2126,3))="142","Summer-2014",IF((LEFT(E2126,3))="143","Fall-2014",0)))))))))))))))))))))))))</f>
        <v/>
      </c>
      <c r="H2126" s="108" t="inlineStr">
        <is>
          <t>Summer-2015</t>
        </is>
      </c>
      <c r="I2126" s="108" t="inlineStr">
        <is>
          <t>-</t>
        </is>
      </c>
      <c r="J2126" s="108" t="inlineStr">
        <is>
          <t>-</t>
        </is>
      </c>
      <c r="K2126" s="108" t="inlineStr">
        <is>
          <t>-</t>
        </is>
      </c>
      <c r="L2126" s="108" t="inlineStr">
        <is>
          <t>Vill-Rajapur, P.O-Kaliko Cottor mill, P.S-Pabna Sadar Dis-Pabna</t>
        </is>
      </c>
      <c r="M2126" s="101" t="n">
        <v>1710134326</v>
      </c>
      <c r="N2126" s="33" t="inlineStr">
        <is>
          <t>salam2194@gmail.com</t>
        </is>
      </c>
    </row>
    <row customHeight="1" ht="12.75" r="2127" s="161">
      <c r="A2127" s="84" t="n"/>
      <c r="B2127" s="85" t="n">
        <v>2131</v>
      </c>
      <c r="C2127" s="106" t="n"/>
      <c r="D2127" s="98" t="inlineStr">
        <is>
          <t>Md. Masud</t>
        </is>
      </c>
      <c r="E2127" s="98" t="inlineStr">
        <is>
          <t>093-23-1713</t>
        </is>
      </c>
      <c r="F2127" s="49">
        <f>IF((MID(E2127,5,2))="10","ENG",IF((MID(E2127,5,2))="11","BBA",IF((MID(E2127,5,2))="12","MBA(E)",IF((MID(E2127,5,2))="14","MBA",IF((MID(E2127,5,2))="15","CSE",IF((MID(E2127,5,2))="16","CIS",IF((MID(E2127,5,2))="17","MS-MIS",IF((MID(E2127,5,2))="18","B.COM",IF((MID(E2127,5,2))="19","ETE",IF((MID(E2127,5,2))="20","CS",IF((MID(E2127,5,2))="21","MA-ENG(P)",IF((MID(E2127,5,2))="22","MA-ENG(F)",IF((MID(E2127,5,2))="23","TE",IF((MID(E2127,5,2))="24","JMC",IF((MID(E2127,5,2))="25","MS-CSE",IF((MID(E2127,5,2))="26","LLB(H)",IF((MID(E2127,5,2))="27","BRE",IF((MID(E2127,5,2))="28","MSS-JMC",IF((MID(E2127,5,2))="29","PHARMACY",IF((MID(E2127,5,2))="30","ESDM",IF((MID(E2127,5,2))="31","MS-ETE",IF((MID(E2127,5,2))="32","MS-TE",IF((MID(E2127,5,2))="33","EEE",IF((MID(E2127,5,2))="34","NFE",IF((MID(E2127,5,2))="35","SWE",IF((MID(E2127,5,2))="36","LLB(P)",IF((MID(E2127,5,2))="37","LLM(Pre)",IF((MID(E2127,5,2))="38","LLM(F)",IF((MID(E2127,5,2))="39","ICT",IF((MID(E2127,5,2))="40","MTCA",IF((MID(E2127,5,2))="41","MS-PH",IF((MID(E2127,5,2))="42","ARCH",IF((MID(E2127,5,2))="43","THM",IF((MID(E2127,5,2))="44","MS-SWE",IF((MID(E2127,5,2))="45","ENTRE",IF((MID(E2127,5,2))="46","M-PHARM",IF((MID(E2127,5,2))="47","CIVIL-ENG",0)))))))))))))))))))))))))))))))))))))</f>
        <v/>
      </c>
      <c r="G2127" s="90">
        <f>IF((LEFT(E2127,3))="063","Fall-2006",IF((LEFT(E2127,3))="071","Spring-2007",IF((LEFT(E2127,3))="072","Summer-2007",IF((LEFT(E2127,3))="073","Fall-2007",IF((LEFT(E2127,3))="081","Spring-2008",IF((LEFT(E2127,3))="082","Summer-2008",IF((LEFT(E2127,3))="083","Fall-2008",IF((LEFT(E2127,3))="091","Spring-2009",IF((LEFT(E2127,3))="092","Summer-2009",IF((LEFT(E2127,3))="093","Fall-2009",IF((LEFT(E2127,3))="101","Spring-2010",IF((LEFT(E2127,3))="102","Summer-2010",IF((LEFT(E2127,3))="103","Fall-2010",IF((LEFT(E2127,3))="111","Spring-2011",IF((LEFT(E2127,3))="112","Summer-2011",IF((LEFT(E2127,3))="113","Fall-2011",IF((LEFT(E2127,3))="121","Spring-2012",IF((LEFT(E2127,3))="122","Summer-2012",IF((LEFT(E2127,3))="123","Fall-2012",IF((LEFT(E2127,3))="131","Spring-2013",IF((LEFT(E2127,3))="132","Summer-2013",IF((LEFT(E2127,3))="133","Fall-2013",IF((LEFT(E2127,3))="141","Spring-2014",IF((LEFT(E2127,3))="142","Summer-2014",IF((LEFT(E2127,3))="143","Fall-2014",0)))))))))))))))))))))))))</f>
        <v/>
      </c>
      <c r="H2127" s="108" t="inlineStr">
        <is>
          <t>Fall-2015</t>
        </is>
      </c>
      <c r="I2127" s="108" t="inlineStr">
        <is>
          <t>-</t>
        </is>
      </c>
      <c r="J2127" s="108" t="inlineStr">
        <is>
          <t>-</t>
        </is>
      </c>
      <c r="K2127" s="108" t="inlineStr">
        <is>
          <t>-</t>
        </is>
      </c>
      <c r="L2127" s="108" t="inlineStr">
        <is>
          <t>Vill-Kaheta Post-Hemnagar P.B-Gopalpur Dis-Tangail</t>
        </is>
      </c>
      <c r="M2127" s="111" t="n">
        <v>1723379166</v>
      </c>
      <c r="N2127" s="108" t="inlineStr">
        <is>
          <t>Mrana3911@gmail.com</t>
        </is>
      </c>
    </row>
    <row customHeight="1" ht="12.75" r="2128" s="161">
      <c r="A2128" s="84" t="n"/>
      <c r="B2128" s="85" t="n">
        <v>2132</v>
      </c>
      <c r="C2128" s="106" t="n"/>
      <c r="D2128" s="98" t="inlineStr">
        <is>
          <t>Md. Ariful Islam</t>
        </is>
      </c>
      <c r="E2128" s="98" t="inlineStr">
        <is>
          <t>123-14-892</t>
        </is>
      </c>
      <c r="F2128" s="49">
        <f>IF((MID(E2128,5,2))="10","ENG",IF((MID(E2128,5,2))="11","BBA",IF((MID(E2128,5,2))="12","MBA(E)",IF((MID(E2128,5,2))="14","MBA",IF((MID(E2128,5,2))="15","CSE",IF((MID(E2128,5,2))="16","CIS",IF((MID(E2128,5,2))="17","MS-MIS",IF((MID(E2128,5,2))="18","B.COM",IF((MID(E2128,5,2))="19","ETE",IF((MID(E2128,5,2))="20","CS",IF((MID(E2128,5,2))="21","MA-ENG(P)",IF((MID(E2128,5,2))="22","MA-ENG(F)",IF((MID(E2128,5,2))="23","TE",IF((MID(E2128,5,2))="24","JMC",IF((MID(E2128,5,2))="25","MS-CSE",IF((MID(E2128,5,2))="26","LLB(H)",IF((MID(E2128,5,2))="27","BRE",IF((MID(E2128,5,2))="28","MSS-JMC",IF((MID(E2128,5,2))="29","PHARMACY",IF((MID(E2128,5,2))="30","ESDM",IF((MID(E2128,5,2))="31","MS-ETE",IF((MID(E2128,5,2))="32","MS-TE",IF((MID(E2128,5,2))="33","EEE",IF((MID(E2128,5,2))="34","NFE",IF((MID(E2128,5,2))="35","SWE",IF((MID(E2128,5,2))="36","LLB(P)",IF((MID(E2128,5,2))="37","LLM(Pre)",IF((MID(E2128,5,2))="38","LLM(F)",IF((MID(E2128,5,2))="39","ICT",IF((MID(E2128,5,2))="40","MTCA",IF((MID(E2128,5,2))="41","MS-PH",IF((MID(E2128,5,2))="42","ARCH",IF((MID(E2128,5,2))="43","THM",IF((MID(E2128,5,2))="44","MS-SWE",IF((MID(E2128,5,2))="45","ENTRE",IF((MID(E2128,5,2))="46","M-PHARM",IF((MID(E2128,5,2))="47","CIVIL-ENG",0)))))))))))))))))))))))))))))))))))))</f>
        <v/>
      </c>
      <c r="G2128" s="90">
        <f>IF((LEFT(E2128,3))="063","Fall-2006",IF((LEFT(E2128,3))="071","Spring-2007",IF((LEFT(E2128,3))="072","Summer-2007",IF((LEFT(E2128,3))="073","Fall-2007",IF((LEFT(E2128,3))="081","Spring-2008",IF((LEFT(E2128,3))="082","Summer-2008",IF((LEFT(E2128,3))="083","Fall-2008",IF((LEFT(E2128,3))="091","Spring-2009",IF((LEFT(E2128,3))="092","Summer-2009",IF((LEFT(E2128,3))="093","Fall-2009",IF((LEFT(E2128,3))="101","Spring-2010",IF((LEFT(E2128,3))="102","Summer-2010",IF((LEFT(E2128,3))="103","Fall-2010",IF((LEFT(E2128,3))="111","Spring-2011",IF((LEFT(E2128,3))="112","Summer-2011",IF((LEFT(E2128,3))="113","Fall-2011",IF((LEFT(E2128,3))="121","Spring-2012",IF((LEFT(E2128,3))="122","Summer-2012",IF((LEFT(E2128,3))="123","Fall-2012",IF((LEFT(E2128,3))="131","Spring-2013",IF((LEFT(E2128,3))="132","Summer-2013",IF((LEFT(E2128,3))="133","Fall-2013",IF((LEFT(E2128,3))="141","Spring-2014",IF((LEFT(E2128,3))="142","Summer-2014",IF((LEFT(E2128,3))="143","Fall-2014",0)))))))))))))))))))))))))</f>
        <v/>
      </c>
      <c r="H2128" s="108" t="inlineStr">
        <is>
          <t>Spring-2014</t>
        </is>
      </c>
      <c r="I2128" s="108" t="inlineStr">
        <is>
          <t>Daffodil International University</t>
        </is>
      </c>
      <c r="J2128" s="108" t="inlineStr">
        <is>
          <t>Asst. Admin Officer</t>
        </is>
      </c>
      <c r="K2128" s="108" t="inlineStr">
        <is>
          <t>56(3rd Floor), west Raja Bazar, Tajgaon, Dhaka-1215</t>
        </is>
      </c>
      <c r="L2128" s="108" t="inlineStr">
        <is>
          <t>Vill-Krishopur, P.O-Mohela Hal, P.S-Chatmohar, Dis-Pabna</t>
        </is>
      </c>
      <c r="M2128" s="101" t="n">
        <v>1723970497</v>
      </c>
      <c r="N2128" s="33" t="inlineStr">
        <is>
          <t>ariful333@gmail.com</t>
        </is>
      </c>
    </row>
    <row customHeight="1" ht="12.75" r="2129" s="161">
      <c r="A2129" s="84" t="n"/>
      <c r="B2129" s="85" t="n">
        <v>2133</v>
      </c>
      <c r="C2129" s="106" t="n"/>
      <c r="D2129" s="98" t="inlineStr">
        <is>
          <t>Sharmin Azad</t>
        </is>
      </c>
      <c r="E2129" s="98" t="inlineStr">
        <is>
          <t>102-24-187</t>
        </is>
      </c>
      <c r="F2129" s="49">
        <f>IF((MID(E2129,5,2))="10","ENG",IF((MID(E2129,5,2))="11","BBA",IF((MID(E2129,5,2))="12","MBA(E)",IF((MID(E2129,5,2))="14","MBA",IF((MID(E2129,5,2))="15","CSE",IF((MID(E2129,5,2))="16","CIS",IF((MID(E2129,5,2))="17","MS-MIS",IF((MID(E2129,5,2))="18","B.COM",IF((MID(E2129,5,2))="19","ETE",IF((MID(E2129,5,2))="20","CS",IF((MID(E2129,5,2))="21","MA-ENG(P)",IF((MID(E2129,5,2))="22","MA-ENG(F)",IF((MID(E2129,5,2))="23","TE",IF((MID(E2129,5,2))="24","JMC",IF((MID(E2129,5,2))="25","MS-CSE",IF((MID(E2129,5,2))="26","LLB(H)",IF((MID(E2129,5,2))="27","BRE",IF((MID(E2129,5,2))="28","MSS-JMC",IF((MID(E2129,5,2))="29","PHARMACY",IF((MID(E2129,5,2))="30","ESDM",IF((MID(E2129,5,2))="31","MS-ETE",IF((MID(E2129,5,2))="32","MS-TE",IF((MID(E2129,5,2))="33","EEE",IF((MID(E2129,5,2))="34","NFE",IF((MID(E2129,5,2))="35","SWE",IF((MID(E2129,5,2))="36","LLB(P)",IF((MID(E2129,5,2))="37","LLM(Pre)",IF((MID(E2129,5,2))="38","LLM(F)",IF((MID(E2129,5,2))="39","ICT",IF((MID(E2129,5,2))="40","MTCA",IF((MID(E2129,5,2))="41","MS-PH",IF((MID(E2129,5,2))="42","ARCH",IF((MID(E2129,5,2))="43","THM",IF((MID(E2129,5,2))="44","MS-SWE",IF((MID(E2129,5,2))="45","ENTRE",IF((MID(E2129,5,2))="46","M-PHARM",IF((MID(E2129,5,2))="47","CIVIL-ENG",0)))))))))))))))))))))))))))))))))))))</f>
        <v/>
      </c>
      <c r="G2129" s="90">
        <f>IF((LEFT(E2129,3))="063","Fall-2006",IF((LEFT(E2129,3))="071","Spring-2007",IF((LEFT(E2129,3))="072","Summer-2007",IF((LEFT(E2129,3))="073","Fall-2007",IF((LEFT(E2129,3))="081","Spring-2008",IF((LEFT(E2129,3))="082","Summer-2008",IF((LEFT(E2129,3))="083","Fall-2008",IF((LEFT(E2129,3))="091","Spring-2009",IF((LEFT(E2129,3))="092","Summer-2009",IF((LEFT(E2129,3))="093","Fall-2009",IF((LEFT(E2129,3))="101","Spring-2010",IF((LEFT(E2129,3))="102","Summer-2010",IF((LEFT(E2129,3))="103","Fall-2010",IF((LEFT(E2129,3))="111","Spring-2011",IF((LEFT(E2129,3))="112","Summer-2011",IF((LEFT(E2129,3))="113","Fall-2011",IF((LEFT(E2129,3))="121","Spring-2012",IF((LEFT(E2129,3))="122","Summer-2012",IF((LEFT(E2129,3))="123","Fall-2012",IF((LEFT(E2129,3))="131","Spring-2013",IF((LEFT(E2129,3))="132","Summer-2013",IF((LEFT(E2129,3))="133","Fall-2013",IF((LEFT(E2129,3))="141","Spring-2014",IF((LEFT(E2129,3))="142","Summer-2014",IF((LEFT(E2129,3))="143","Fall-2014",0)))))))))))))))))))))))))</f>
        <v/>
      </c>
      <c r="H2129" s="108" t="inlineStr">
        <is>
          <t>Summer-2015</t>
        </is>
      </c>
      <c r="I2129" s="108" t="inlineStr">
        <is>
          <t>Natan Kagaj</t>
        </is>
      </c>
      <c r="J2129" s="108" t="inlineStr">
        <is>
          <t>Sub-EDITDR</t>
        </is>
      </c>
      <c r="K2129" s="108" t="inlineStr">
        <is>
          <t>House No-73, Road No-7, Block-B, Mirpur-11, Dhaka</t>
        </is>
      </c>
      <c r="L2129" s="108" t="inlineStr">
        <is>
          <t>Vill-Indrapur, P/O-Bhabanipur, Thana-Sreepur, Dis-Gazipur</t>
        </is>
      </c>
      <c r="M2129" s="111" t="n">
        <v>1737146883</v>
      </c>
      <c r="N2129" s="108" t="inlineStr">
        <is>
          <t>sharminshanta69@gmail.com</t>
        </is>
      </c>
    </row>
    <row customHeight="1" ht="12.75" r="2130" s="161">
      <c r="A2130" s="84" t="n"/>
      <c r="B2130" s="85" t="n">
        <v>2134</v>
      </c>
      <c r="C2130" s="106" t="n"/>
      <c r="D2130" s="98" t="inlineStr">
        <is>
          <t>Md. Delowar Hossain</t>
        </is>
      </c>
      <c r="E2130" s="98" t="inlineStr">
        <is>
          <t>132-25-308</t>
        </is>
      </c>
      <c r="F2130" s="49">
        <f>IF((MID(E2130,5,2))="10","ENG",IF((MID(E2130,5,2))="11","BBA",IF((MID(E2130,5,2))="12","MBA(E)",IF((MID(E2130,5,2))="14","MBA",IF((MID(E2130,5,2))="15","CSE",IF((MID(E2130,5,2))="16","CIS",IF((MID(E2130,5,2))="17","MS-MIS",IF((MID(E2130,5,2))="18","B.COM",IF((MID(E2130,5,2))="19","ETE",IF((MID(E2130,5,2))="20","CS",IF((MID(E2130,5,2))="21","MA-ENG(P)",IF((MID(E2130,5,2))="22","MA-ENG(F)",IF((MID(E2130,5,2))="23","TE",IF((MID(E2130,5,2))="24","JMC",IF((MID(E2130,5,2))="25","MS-CSE",IF((MID(E2130,5,2))="26","LLB(H)",IF((MID(E2130,5,2))="27","BRE",IF((MID(E2130,5,2))="28","MSS-JMC",IF((MID(E2130,5,2))="29","PHARMACY",IF((MID(E2130,5,2))="30","ESDM",IF((MID(E2130,5,2))="31","MS-ETE",IF((MID(E2130,5,2))="32","MS-TE",IF((MID(E2130,5,2))="33","EEE",IF((MID(E2130,5,2))="34","NFE",IF((MID(E2130,5,2))="35","SWE",IF((MID(E2130,5,2))="36","LLB(P)",IF((MID(E2130,5,2))="37","LLM(Pre)",IF((MID(E2130,5,2))="38","LLM(F)",IF((MID(E2130,5,2))="39","ICT",IF((MID(E2130,5,2))="40","MTCA",IF((MID(E2130,5,2))="41","MS-PH",IF((MID(E2130,5,2))="42","ARCH",IF((MID(E2130,5,2))="43","THM",IF((MID(E2130,5,2))="44","MS-SWE",IF((MID(E2130,5,2))="45","ENTRE",IF((MID(E2130,5,2))="46","M-PHARM",IF((MID(E2130,5,2))="47","CIVIL-ENG",0)))))))))))))))))))))))))))))))))))))</f>
        <v/>
      </c>
      <c r="G2130" s="90">
        <f>IF((LEFT(E2130,3))="063","Fall-2006",IF((LEFT(E2130,3))="071","Spring-2007",IF((LEFT(E2130,3))="072","Summer-2007",IF((LEFT(E2130,3))="073","Fall-2007",IF((LEFT(E2130,3))="081","Spring-2008",IF((LEFT(E2130,3))="082","Summer-2008",IF((LEFT(E2130,3))="083","Fall-2008",IF((LEFT(E2130,3))="091","Spring-2009",IF((LEFT(E2130,3))="092","Summer-2009",IF((LEFT(E2130,3))="093","Fall-2009",IF((LEFT(E2130,3))="101","Spring-2010",IF((LEFT(E2130,3))="102","Summer-2010",IF((LEFT(E2130,3))="103","Fall-2010",IF((LEFT(E2130,3))="111","Spring-2011",IF((LEFT(E2130,3))="112","Summer-2011",IF((LEFT(E2130,3))="113","Fall-2011",IF((LEFT(E2130,3))="121","Spring-2012",IF((LEFT(E2130,3))="122","Summer-2012",IF((LEFT(E2130,3))="123","Fall-2012",IF((LEFT(E2130,3))="131","Spring-2013",IF((LEFT(E2130,3))="132","Summer-2013",IF((LEFT(E2130,3))="133","Fall-2013",IF((LEFT(E2130,3))="141","Spring-2014",IF((LEFT(E2130,3))="142","Summer-2014",IF((LEFT(E2130,3))="143","Fall-2014",0)))))))))))))))))))))))))</f>
        <v/>
      </c>
      <c r="H2130" s="108" t="inlineStr">
        <is>
          <t>Fall-2014</t>
        </is>
      </c>
      <c r="I2130" s="108" t="inlineStr">
        <is>
          <t>-</t>
        </is>
      </c>
      <c r="J2130" s="108" t="inlineStr">
        <is>
          <t>-</t>
        </is>
      </c>
      <c r="K2130" s="108" t="inlineStr">
        <is>
          <t>127(GF), East Razabazar, Farmgat Dhaka-1215</t>
        </is>
      </c>
      <c r="L2130" s="108" t="inlineStr">
        <is>
          <t>V-Kariandia, T-Pquar, Dis-Cox'sbazar</t>
        </is>
      </c>
      <c r="M2130" s="101" t="n">
        <v>1759088300</v>
      </c>
      <c r="N2130" s="33" t="inlineStr">
        <is>
          <t>endelowar@yahoo.com</t>
        </is>
      </c>
    </row>
    <row customHeight="1" ht="12.75" r="2131" s="161">
      <c r="A2131" s="84" t="n"/>
      <c r="B2131" s="85" t="n">
        <v>2136</v>
      </c>
      <c r="C2131" s="106" t="n"/>
      <c r="D2131" s="98" t="inlineStr">
        <is>
          <t>Yousuf Ali</t>
        </is>
      </c>
      <c r="E2131" s="98" t="inlineStr">
        <is>
          <t>103-23-2102</t>
        </is>
      </c>
      <c r="F2131" s="49">
        <f>IF((MID(E2131,5,2))="10","ENG",IF((MID(E2131,5,2))="11","BBA",IF((MID(E2131,5,2))="12","MBA(E)",IF((MID(E2131,5,2))="14","MBA",IF((MID(E2131,5,2))="15","CSE",IF((MID(E2131,5,2))="16","CIS",IF((MID(E2131,5,2))="17","MS-MIS",IF((MID(E2131,5,2))="18","B.COM",IF((MID(E2131,5,2))="19","ETE",IF((MID(E2131,5,2))="20","CS",IF((MID(E2131,5,2))="21","MA-ENG(P)",IF((MID(E2131,5,2))="22","MA-ENG(F)",IF((MID(E2131,5,2))="23","TE",IF((MID(E2131,5,2))="24","JMC",IF((MID(E2131,5,2))="25","MS-CSE",IF((MID(E2131,5,2))="26","LLB(H)",IF((MID(E2131,5,2))="27","BRE",IF((MID(E2131,5,2))="28","MSS-JMC",IF((MID(E2131,5,2))="29","PHARMACY",IF((MID(E2131,5,2))="30","ESDM",IF((MID(E2131,5,2))="31","MS-ETE",IF((MID(E2131,5,2))="32","MS-TE",IF((MID(E2131,5,2))="33","EEE",IF((MID(E2131,5,2))="34","NFE",IF((MID(E2131,5,2))="35","SWE",IF((MID(E2131,5,2))="36","LLB(P)",IF((MID(E2131,5,2))="37","LLM(Pre)",IF((MID(E2131,5,2))="38","LLM(F)",IF((MID(E2131,5,2))="39","ICT",IF((MID(E2131,5,2))="40","MTCA",IF((MID(E2131,5,2))="41","MS-PH",IF((MID(E2131,5,2))="42","ARCH",IF((MID(E2131,5,2))="43","THM",IF((MID(E2131,5,2))="44","MS-SWE",IF((MID(E2131,5,2))="45","ENTRE",IF((MID(E2131,5,2))="46","M-PHARM",IF((MID(E2131,5,2))="47","CIVIL-ENG",0)))))))))))))))))))))))))))))))))))))</f>
        <v/>
      </c>
      <c r="G2131" s="90">
        <f>IF((LEFT(E2131,3))="063","Fall-2006",IF((LEFT(E2131,3))="071","Spring-2007",IF((LEFT(E2131,3))="072","Summer-2007",IF((LEFT(E2131,3))="073","Fall-2007",IF((LEFT(E2131,3))="081","Spring-2008",IF((LEFT(E2131,3))="082","Summer-2008",IF((LEFT(E2131,3))="083","Fall-2008",IF((LEFT(E2131,3))="091","Spring-2009",IF((LEFT(E2131,3))="092","Summer-2009",IF((LEFT(E2131,3))="093","Fall-2009",IF((LEFT(E2131,3))="101","Spring-2010",IF((LEFT(E2131,3))="102","Summer-2010",IF((LEFT(E2131,3))="103","Fall-2010",IF((LEFT(E2131,3))="111","Spring-2011",IF((LEFT(E2131,3))="112","Summer-2011",IF((LEFT(E2131,3))="113","Fall-2011",IF((LEFT(E2131,3))="121","Spring-2012",IF((LEFT(E2131,3))="122","Summer-2012",IF((LEFT(E2131,3))="123","Fall-2012",IF((LEFT(E2131,3))="131","Spring-2013",IF((LEFT(E2131,3))="132","Summer-2013",IF((LEFT(E2131,3))="133","Fall-2013",IF((LEFT(E2131,3))="141","Spring-2014",IF((LEFT(E2131,3))="142","Summer-2014",IF((LEFT(E2131,3))="143","Fall-2014",0)))))))))))))))))))))))))</f>
        <v/>
      </c>
      <c r="H2131" s="108" t="inlineStr">
        <is>
          <t>Fall-2014</t>
        </is>
      </c>
      <c r="I2131" s="108" t="inlineStr">
        <is>
          <t>Department of weaving, Pantex Denim Mill, Limited(Amben Group)</t>
        </is>
      </c>
      <c r="J2131" s="108" t="inlineStr">
        <is>
          <t>Shift Engineer</t>
        </is>
      </c>
      <c r="K2131" s="108" t="inlineStr">
        <is>
          <t>Banglabazar, Gazipur</t>
        </is>
      </c>
      <c r="L2131" s="108" t="inlineStr">
        <is>
          <t>Banglabazar, Bhawal Mirpur, Joydevpur, Gazipur</t>
        </is>
      </c>
      <c r="M2131" s="101" t="n">
        <v>1718745568</v>
      </c>
      <c r="N2131" s="33">
        <f>HYPERLINK("mailto:yousufali.612@gmail.com","yousufali.612@gmail.com")</f>
        <v/>
      </c>
    </row>
    <row customHeight="1" ht="12.75" r="2132" s="161">
      <c r="A2132" s="84" t="n"/>
      <c r="B2132" s="85" t="n">
        <v>2137</v>
      </c>
      <c r="C2132" s="106" t="n"/>
      <c r="D2132" s="98" t="inlineStr">
        <is>
          <t>Fatema Tuz Johura</t>
        </is>
      </c>
      <c r="E2132" s="98" t="inlineStr">
        <is>
          <t>141-22-298</t>
        </is>
      </c>
      <c r="F2132" s="49">
        <f>IF((MID(E2132,5,2))="10","ENG",IF((MID(E2132,5,2))="11","BBA",IF((MID(E2132,5,2))="12","MBA(E)",IF((MID(E2132,5,2))="14","MBA",IF((MID(E2132,5,2))="15","CSE",IF((MID(E2132,5,2))="16","CIS",IF((MID(E2132,5,2))="17","MS-MIS",IF((MID(E2132,5,2))="18","B.COM",IF((MID(E2132,5,2))="19","ETE",IF((MID(E2132,5,2))="20","CS",IF((MID(E2132,5,2))="21","MA-ENG(P)",IF((MID(E2132,5,2))="22","MA-ENG(F)",IF((MID(E2132,5,2))="23","TE",IF((MID(E2132,5,2))="24","JMC",IF((MID(E2132,5,2))="25","MS-CSE",IF((MID(E2132,5,2))="26","LLB(H)",IF((MID(E2132,5,2))="27","BRE",IF((MID(E2132,5,2))="28","MSS-JMC",IF((MID(E2132,5,2))="29","PHARMACY",IF((MID(E2132,5,2))="30","ESDM",IF((MID(E2132,5,2))="31","MS-ETE",IF((MID(E2132,5,2))="32","MS-TE",IF((MID(E2132,5,2))="33","EEE",IF((MID(E2132,5,2))="34","NFE",IF((MID(E2132,5,2))="35","SWE",IF((MID(E2132,5,2))="36","LLB(P)",IF((MID(E2132,5,2))="37","LLM(Pre)",IF((MID(E2132,5,2))="38","LLM(F)",IF((MID(E2132,5,2))="39","ICT",IF((MID(E2132,5,2))="40","MTCA",IF((MID(E2132,5,2))="41","MS-PH",IF((MID(E2132,5,2))="42","ARCH",IF((MID(E2132,5,2))="43","THM",IF((MID(E2132,5,2))="44","MS-SWE",IF((MID(E2132,5,2))="45","ENTRE",IF((MID(E2132,5,2))="46","M-PHARM",IF((MID(E2132,5,2))="47","CIVIL-ENG",0)))))))))))))))))))))))))))))))))))))</f>
        <v/>
      </c>
      <c r="G2132" s="90">
        <f>IF((LEFT(E2132,3))="063","Fall-2006",IF((LEFT(E2132,3))="071","Spring-2007",IF((LEFT(E2132,3))="072","Summer-2007",IF((LEFT(E2132,3))="073","Fall-2007",IF((LEFT(E2132,3))="081","Spring-2008",IF((LEFT(E2132,3))="082","Summer-2008",IF((LEFT(E2132,3))="083","Fall-2008",IF((LEFT(E2132,3))="091","Spring-2009",IF((LEFT(E2132,3))="092","Summer-2009",IF((LEFT(E2132,3))="093","Fall-2009",IF((LEFT(E2132,3))="101","Spring-2010",IF((LEFT(E2132,3))="102","Summer-2010",IF((LEFT(E2132,3))="103","Fall-2010",IF((LEFT(E2132,3))="111","Spring-2011",IF((LEFT(E2132,3))="112","Summer-2011",IF((LEFT(E2132,3))="113","Fall-2011",IF((LEFT(E2132,3))="121","Spring-2012",IF((LEFT(E2132,3))="122","Summer-2012",IF((LEFT(E2132,3))="123","Fall-2012",IF((LEFT(E2132,3))="131","Spring-2013",IF((LEFT(E2132,3))="132","Summer-2013",IF((LEFT(E2132,3))="133","Fall-2013",IF((LEFT(E2132,3))="141","Spring-2014",IF((LEFT(E2132,3))="142","Summer-2014",IF((LEFT(E2132,3))="143","Fall-2014",0)))))))))))))))))))))))))</f>
        <v/>
      </c>
      <c r="H2132" s="108" t="inlineStr">
        <is>
          <t>-</t>
        </is>
      </c>
      <c r="I2132" s="108" t="inlineStr">
        <is>
          <t>-</t>
        </is>
      </c>
      <c r="J2132" s="108" t="inlineStr">
        <is>
          <t>-</t>
        </is>
      </c>
      <c r="K2132" s="108" t="inlineStr">
        <is>
          <t>18/A, Talbagh, Savar, Dhaka</t>
        </is>
      </c>
      <c r="L2132" s="108" t="inlineStr">
        <is>
          <t>18/A, Talbagh, Savar, Dhaka</t>
        </is>
      </c>
      <c r="M2132" s="111" t="n">
        <v>1531281034</v>
      </c>
      <c r="N2132" s="90" t="inlineStr">
        <is>
          <t>Fatema298@diu.edu.bd</t>
        </is>
      </c>
    </row>
    <row customHeight="1" ht="12.75" r="2133" s="161">
      <c r="A2133" s="84" t="n"/>
      <c r="B2133" s="85" t="n">
        <v>2138</v>
      </c>
      <c r="C2133" s="106" t="n"/>
      <c r="D2133" s="98" t="inlineStr">
        <is>
          <t>Nilufa Akhter</t>
        </is>
      </c>
      <c r="E2133" s="98" t="inlineStr">
        <is>
          <t>141-22-299</t>
        </is>
      </c>
      <c r="F2133" s="49">
        <f>IF((MID(E2133,5,2))="10","ENG",IF((MID(E2133,5,2))="11","BBA",IF((MID(E2133,5,2))="12","MBA(E)",IF((MID(E2133,5,2))="14","MBA",IF((MID(E2133,5,2))="15","CSE",IF((MID(E2133,5,2))="16","CIS",IF((MID(E2133,5,2))="17","MS-MIS",IF((MID(E2133,5,2))="18","B.COM",IF((MID(E2133,5,2))="19","ETE",IF((MID(E2133,5,2))="20","CS",IF((MID(E2133,5,2))="21","MA-ENG(P)",IF((MID(E2133,5,2))="22","MA-ENG(F)",IF((MID(E2133,5,2))="23","TE",IF((MID(E2133,5,2))="24","JMC",IF((MID(E2133,5,2))="25","MS-CSE",IF((MID(E2133,5,2))="26","LLB(H)",IF((MID(E2133,5,2))="27","BRE",IF((MID(E2133,5,2))="28","MSS-JMC",IF((MID(E2133,5,2))="29","PHARMACY",IF((MID(E2133,5,2))="30","ESDM",IF((MID(E2133,5,2))="31","MS-ETE",IF((MID(E2133,5,2))="32","MS-TE",IF((MID(E2133,5,2))="33","EEE",IF((MID(E2133,5,2))="34","NFE",IF((MID(E2133,5,2))="35","SWE",IF((MID(E2133,5,2))="36","LLB(P)",IF((MID(E2133,5,2))="37","LLM(Pre)",IF((MID(E2133,5,2))="38","LLM(F)",IF((MID(E2133,5,2))="39","ICT",IF((MID(E2133,5,2))="40","MTCA",IF((MID(E2133,5,2))="41","MS-PH",IF((MID(E2133,5,2))="42","ARCH",IF((MID(E2133,5,2))="43","THM",IF((MID(E2133,5,2))="44","MS-SWE",IF((MID(E2133,5,2))="45","ENTRE",IF((MID(E2133,5,2))="46","M-PHARM",IF((MID(E2133,5,2))="47","CIVIL-ENG",0)))))))))))))))))))))))))))))))))))))</f>
        <v/>
      </c>
      <c r="G2133" s="90">
        <f>IF((LEFT(E2133,3))="063","Fall-2006",IF((LEFT(E2133,3))="071","Spring-2007",IF((LEFT(E2133,3))="072","Summer-2007",IF((LEFT(E2133,3))="073","Fall-2007",IF((LEFT(E2133,3))="081","Spring-2008",IF((LEFT(E2133,3))="082","Summer-2008",IF((LEFT(E2133,3))="083","Fall-2008",IF((LEFT(E2133,3))="091","Spring-2009",IF((LEFT(E2133,3))="092","Summer-2009",IF((LEFT(E2133,3))="093","Fall-2009",IF((LEFT(E2133,3))="101","Spring-2010",IF((LEFT(E2133,3))="102","Summer-2010",IF((LEFT(E2133,3))="103","Fall-2010",IF((LEFT(E2133,3))="111","Spring-2011",IF((LEFT(E2133,3))="112","Summer-2011",IF((LEFT(E2133,3))="113","Fall-2011",IF((LEFT(E2133,3))="121","Spring-2012",IF((LEFT(E2133,3))="122","Summer-2012",IF((LEFT(E2133,3))="123","Fall-2012",IF((LEFT(E2133,3))="131","Spring-2013",IF((LEFT(E2133,3))="132","Summer-2013",IF((LEFT(E2133,3))="133","Fall-2013",IF((LEFT(E2133,3))="141","Spring-2014",IF((LEFT(E2133,3))="142","Summer-2014",IF((LEFT(E2133,3))="143","Fall-2014",0)))))))))))))))))))))))))</f>
        <v/>
      </c>
      <c r="H2133" s="108" t="inlineStr">
        <is>
          <t>-</t>
        </is>
      </c>
      <c r="I2133" s="108" t="inlineStr">
        <is>
          <t>-</t>
        </is>
      </c>
      <c r="J2133" s="108" t="inlineStr">
        <is>
          <t>-</t>
        </is>
      </c>
      <c r="K2133" s="108" t="inlineStr">
        <is>
          <t>-</t>
        </is>
      </c>
      <c r="L2133" s="108" t="inlineStr">
        <is>
          <t>18/A, Talbagh, Savar, Dhaka.</t>
        </is>
      </c>
      <c r="M2133" s="101" t="n">
        <v>1531281034</v>
      </c>
      <c r="N2133" s="90" t="inlineStr">
        <is>
          <t>Nilufa299@diu.edu.bd</t>
        </is>
      </c>
    </row>
    <row customHeight="1" ht="12.75" r="2134" s="161">
      <c r="A2134" s="84" t="n"/>
      <c r="B2134" s="85" t="n">
        <v>2139</v>
      </c>
      <c r="C2134" s="106" t="n"/>
      <c r="D2134" s="98" t="inlineStr">
        <is>
          <t>Muhammed Neamat Ullah</t>
        </is>
      </c>
      <c r="E2134" s="98" t="inlineStr">
        <is>
          <t>132-14-1093</t>
        </is>
      </c>
      <c r="F2134" s="49">
        <f>IF((MID(E2134,5,2))="10","ENG",IF((MID(E2134,5,2))="11","BBA",IF((MID(E2134,5,2))="12","MBA(E)",IF((MID(E2134,5,2))="14","MBA",IF((MID(E2134,5,2))="15","CSE",IF((MID(E2134,5,2))="16","CIS",IF((MID(E2134,5,2))="17","MS-MIS",IF((MID(E2134,5,2))="18","B.COM",IF((MID(E2134,5,2))="19","ETE",IF((MID(E2134,5,2))="20","CS",IF((MID(E2134,5,2))="21","MA-ENG(P)",IF((MID(E2134,5,2))="22","MA-ENG(F)",IF((MID(E2134,5,2))="23","TE",IF((MID(E2134,5,2))="24","JMC",IF((MID(E2134,5,2))="25","MS-CSE",IF((MID(E2134,5,2))="26","LLB(H)",IF((MID(E2134,5,2))="27","BRE",IF((MID(E2134,5,2))="28","MSS-JMC",IF((MID(E2134,5,2))="29","PHARMACY",IF((MID(E2134,5,2))="30","ESDM",IF((MID(E2134,5,2))="31","MS-ETE",IF((MID(E2134,5,2))="32","MS-TE",IF((MID(E2134,5,2))="33","EEE",IF((MID(E2134,5,2))="34","NFE",IF((MID(E2134,5,2))="35","SWE",IF((MID(E2134,5,2))="36","LLB(P)",IF((MID(E2134,5,2))="37","LLM(Pre)",IF((MID(E2134,5,2))="38","LLM(F)",IF((MID(E2134,5,2))="39","ICT",IF((MID(E2134,5,2))="40","MTCA",IF((MID(E2134,5,2))="41","MS-PH",IF((MID(E2134,5,2))="42","ARCH",IF((MID(E2134,5,2))="43","THM",IF((MID(E2134,5,2))="44","MS-SWE",IF((MID(E2134,5,2))="45","ENTRE",IF((MID(E2134,5,2))="46","M-PHARM",IF((MID(E2134,5,2))="47","CIVIL-ENG",0)))))))))))))))))))))))))))))))))))))</f>
        <v/>
      </c>
      <c r="G2134" s="90">
        <f>IF((LEFT(E2134,3))="063","Fall-2006",IF((LEFT(E2134,3))="071","Spring-2007",IF((LEFT(E2134,3))="072","Summer-2007",IF((LEFT(E2134,3))="073","Fall-2007",IF((LEFT(E2134,3))="081","Spring-2008",IF((LEFT(E2134,3))="082","Summer-2008",IF((LEFT(E2134,3))="083","Fall-2008",IF((LEFT(E2134,3))="091","Spring-2009",IF((LEFT(E2134,3))="092","Summer-2009",IF((LEFT(E2134,3))="093","Fall-2009",IF((LEFT(E2134,3))="101","Spring-2010",IF((LEFT(E2134,3))="102","Summer-2010",IF((LEFT(E2134,3))="103","Fall-2010",IF((LEFT(E2134,3))="111","Spring-2011",IF((LEFT(E2134,3))="112","Summer-2011",IF((LEFT(E2134,3))="113","Fall-2011",IF((LEFT(E2134,3))="121","Spring-2012",IF((LEFT(E2134,3))="122","Summer-2012",IF((LEFT(E2134,3))="123","Fall-2012",IF((LEFT(E2134,3))="131","Spring-2013",IF((LEFT(E2134,3))="132","Summer-2013",IF((LEFT(E2134,3))="133","Fall-2013",IF((LEFT(E2134,3))="141","Spring-2014",IF((LEFT(E2134,3))="142","Summer-2014",IF((LEFT(E2134,3))="143","Fall-2014",0)))))))))))))))))))))))))</f>
        <v/>
      </c>
      <c r="H2134" s="108" t="inlineStr">
        <is>
          <t>Spring-2015</t>
        </is>
      </c>
      <c r="I2134" s="108" t="inlineStr">
        <is>
          <t>Daffodil Internatioanl University</t>
        </is>
      </c>
      <c r="J2134" s="108" t="inlineStr">
        <is>
          <t>Assistant Officer</t>
        </is>
      </c>
      <c r="K2134" s="108" t="inlineStr">
        <is>
          <t>102/B, Lallbagh Road, Word No-25, Dhaka-1211</t>
        </is>
      </c>
      <c r="L2134" s="108" t="inlineStr">
        <is>
          <t>Vill-Vingra, Post-Tamtu, Thana-Shahrasfi, Dist-Chandpur.</t>
        </is>
      </c>
      <c r="M2134" s="101" t="n">
        <v>1811458868</v>
      </c>
      <c r="N2134" s="33" t="inlineStr">
        <is>
          <t>neamat@daffodilvarsity.edu.bd</t>
        </is>
      </c>
    </row>
    <row customHeight="1" ht="12.75" r="2135" s="161">
      <c r="A2135" s="84" t="n"/>
      <c r="B2135" s="85" t="n">
        <v>2140</v>
      </c>
      <c r="C2135" s="106" t="n"/>
      <c r="D2135" s="98" t="inlineStr">
        <is>
          <t>Mohammed Emran Hossain</t>
        </is>
      </c>
      <c r="E2135" s="98" t="inlineStr">
        <is>
          <t>133-14-1222</t>
        </is>
      </c>
      <c r="F2135" s="49">
        <f>IF((MID(E2135,5,2))="10","ENG",IF((MID(E2135,5,2))="11","BBA",IF((MID(E2135,5,2))="12","MBA(E)",IF((MID(E2135,5,2))="14","MBA",IF((MID(E2135,5,2))="15","CSE",IF((MID(E2135,5,2))="16","CIS",IF((MID(E2135,5,2))="17","MS-MIS",IF((MID(E2135,5,2))="18","B.COM",IF((MID(E2135,5,2))="19","ETE",IF((MID(E2135,5,2))="20","CS",IF((MID(E2135,5,2))="21","MA-ENG(P)",IF((MID(E2135,5,2))="22","MA-ENG(F)",IF((MID(E2135,5,2))="23","TE",IF((MID(E2135,5,2))="24","JMC",IF((MID(E2135,5,2))="25","MS-CSE",IF((MID(E2135,5,2))="26","LLB(H)",IF((MID(E2135,5,2))="27","BRE",IF((MID(E2135,5,2))="28","MSS-JMC",IF((MID(E2135,5,2))="29","PHARMACY",IF((MID(E2135,5,2))="30","ESDM",IF((MID(E2135,5,2))="31","MS-ETE",IF((MID(E2135,5,2))="32","MS-TE",IF((MID(E2135,5,2))="33","EEE",IF((MID(E2135,5,2))="34","NFE",IF((MID(E2135,5,2))="35","SWE",IF((MID(E2135,5,2))="36","LLB(P)",IF((MID(E2135,5,2))="37","LLM(Pre)",IF((MID(E2135,5,2))="38","LLM(F)",IF((MID(E2135,5,2))="39","ICT",IF((MID(E2135,5,2))="40","MTCA",IF((MID(E2135,5,2))="41","MS-PH",IF((MID(E2135,5,2))="42","ARCH",IF((MID(E2135,5,2))="43","THM",IF((MID(E2135,5,2))="44","MS-SWE",IF((MID(E2135,5,2))="45","ENTRE",IF((MID(E2135,5,2))="46","M-PHARM",IF((MID(E2135,5,2))="47","CIVIL-ENG",0)))))))))))))))))))))))))))))))))))))</f>
        <v/>
      </c>
      <c r="G2135" s="90">
        <f>IF((LEFT(E2135,3))="063","Fall-2006",IF((LEFT(E2135,3))="071","Spring-2007",IF((LEFT(E2135,3))="072","Summer-2007",IF((LEFT(E2135,3))="073","Fall-2007",IF((LEFT(E2135,3))="081","Spring-2008",IF((LEFT(E2135,3))="082","Summer-2008",IF((LEFT(E2135,3))="083","Fall-2008",IF((LEFT(E2135,3))="091","Spring-2009",IF((LEFT(E2135,3))="092","Summer-2009",IF((LEFT(E2135,3))="093","Fall-2009",IF((LEFT(E2135,3))="101","Spring-2010",IF((LEFT(E2135,3))="102","Summer-2010",IF((LEFT(E2135,3))="103","Fall-2010",IF((LEFT(E2135,3))="111","Spring-2011",IF((LEFT(E2135,3))="112","Summer-2011",IF((LEFT(E2135,3))="113","Fall-2011",IF((LEFT(E2135,3))="121","Spring-2012",IF((LEFT(E2135,3))="122","Summer-2012",IF((LEFT(E2135,3))="123","Fall-2012",IF((LEFT(E2135,3))="131","Spring-2013",IF((LEFT(E2135,3))="132","Summer-2013",IF((LEFT(E2135,3))="133","Fall-2013",IF((LEFT(E2135,3))="141","Spring-2014",IF((LEFT(E2135,3))="142","Summer-2014",IF((LEFT(E2135,3))="143","Fall-2014",0)))))))))))))))))))))))))</f>
        <v/>
      </c>
      <c r="H2135" s="108" t="inlineStr">
        <is>
          <t>Summer-2014</t>
        </is>
      </c>
      <c r="I2135" s="108" t="inlineStr">
        <is>
          <t>Daffodil Internatioanl University</t>
        </is>
      </c>
      <c r="J2135" s="108" t="inlineStr">
        <is>
          <t>Assistant Co-ordination Officer</t>
        </is>
      </c>
      <c r="K2135" s="108" t="inlineStr">
        <is>
          <t>105/1, Shukrabad, Dhanmondi, Dhaka.</t>
        </is>
      </c>
      <c r="L2135" s="108" t="inlineStr">
        <is>
          <t>Vill-Aitpara, Post-Sholla Bazar, Thana-Faridgonj, Dist-Chandpur.</t>
        </is>
      </c>
      <c r="M2135" s="101" t="n">
        <v>1676601944</v>
      </c>
      <c r="N2135" s="33" t="inlineStr">
        <is>
          <t>imran.diu986@gmail.com</t>
        </is>
      </c>
    </row>
    <row customHeight="1" ht="12.75" r="2136" s="161">
      <c r="A2136" s="84" t="n"/>
      <c r="B2136" s="85" t="n">
        <v>2141</v>
      </c>
      <c r="C2136" s="106" t="n"/>
      <c r="D2136" s="98" t="inlineStr">
        <is>
          <t>Kamrunnessa</t>
        </is>
      </c>
      <c r="E2136" s="98" t="inlineStr">
        <is>
          <t>113-34-198</t>
        </is>
      </c>
      <c r="F2136" s="49">
        <f>IF((MID(E2136,5,2))="10","ENG",IF((MID(E2136,5,2))="11","BBA",IF((MID(E2136,5,2))="12","MBA(E)",IF((MID(E2136,5,2))="14","MBA",IF((MID(E2136,5,2))="15","CSE",IF((MID(E2136,5,2))="16","CIS",IF((MID(E2136,5,2))="17","MS-MIS",IF((MID(E2136,5,2))="18","B.COM",IF((MID(E2136,5,2))="19","ETE",IF((MID(E2136,5,2))="20","CS",IF((MID(E2136,5,2))="21","MA-ENG(P)",IF((MID(E2136,5,2))="22","MA-ENG(F)",IF((MID(E2136,5,2))="23","TE",IF((MID(E2136,5,2))="24","JMC",IF((MID(E2136,5,2))="25","MS-CSE",IF((MID(E2136,5,2))="26","LLB(H)",IF((MID(E2136,5,2))="27","BRE",IF((MID(E2136,5,2))="28","MSS-JMC",IF((MID(E2136,5,2))="29","PHARMACY",IF((MID(E2136,5,2))="30","ESDM",IF((MID(E2136,5,2))="31","MS-ETE",IF((MID(E2136,5,2))="32","MS-TE",IF((MID(E2136,5,2))="33","EEE",IF((MID(E2136,5,2))="34","NFE",IF((MID(E2136,5,2))="35","SWE",IF((MID(E2136,5,2))="36","LLB(P)",IF((MID(E2136,5,2))="37","LLM(Pre)",IF((MID(E2136,5,2))="38","LLM(F)",IF((MID(E2136,5,2))="39","ICT",IF((MID(E2136,5,2))="40","MTCA",IF((MID(E2136,5,2))="41","MS-PH",IF((MID(E2136,5,2))="42","ARCH",IF((MID(E2136,5,2))="43","THM",IF((MID(E2136,5,2))="44","MS-SWE",IF((MID(E2136,5,2))="45","ENTRE",IF((MID(E2136,5,2))="46","M-PHARM",IF((MID(E2136,5,2))="47","CIVIL-ENG",0)))))))))))))))))))))))))))))))))))))</f>
        <v/>
      </c>
      <c r="G2136" s="90">
        <f>IF((LEFT(E2136,3))="063","Fall-2006",IF((LEFT(E2136,3))="071","Spring-2007",IF((LEFT(E2136,3))="072","Summer-2007",IF((LEFT(E2136,3))="073","Fall-2007",IF((LEFT(E2136,3))="081","Spring-2008",IF((LEFT(E2136,3))="082","Summer-2008",IF((LEFT(E2136,3))="083","Fall-2008",IF((LEFT(E2136,3))="091","Spring-2009",IF((LEFT(E2136,3))="092","Summer-2009",IF((LEFT(E2136,3))="093","Fall-2009",IF((LEFT(E2136,3))="101","Spring-2010",IF((LEFT(E2136,3))="102","Summer-2010",IF((LEFT(E2136,3))="103","Fall-2010",IF((LEFT(E2136,3))="111","Spring-2011",IF((LEFT(E2136,3))="112","Summer-2011",IF((LEFT(E2136,3))="113","Fall-2011",IF((LEFT(E2136,3))="121","Spring-2012",IF((LEFT(E2136,3))="122","Summer-2012",IF((LEFT(E2136,3))="123","Fall-2012",IF((LEFT(E2136,3))="131","Spring-2013",IF((LEFT(E2136,3))="132","Summer-2013",IF((LEFT(E2136,3))="133","Fall-2013",IF((LEFT(E2136,3))="141","Spring-2014",IF((LEFT(E2136,3))="142","Summer-2014",IF((LEFT(E2136,3))="143","Fall-2014",0)))))))))))))))))))))))))</f>
        <v/>
      </c>
      <c r="H2136" s="108" t="inlineStr">
        <is>
          <t>Summer-2015</t>
        </is>
      </c>
      <c r="I2136" s="108" t="inlineStr">
        <is>
          <t>-</t>
        </is>
      </c>
      <c r="J2136" s="108" t="inlineStr">
        <is>
          <t>-</t>
        </is>
      </c>
      <c r="K2136" s="108" t="inlineStr">
        <is>
          <t>126/2, Suntorongo, Road South Auchpara, Chanog Ali.</t>
        </is>
      </c>
      <c r="L2136" s="108" t="inlineStr">
        <is>
          <t>126/2, Suntorongo, Road South Auchpara, Chanog Ali.</t>
        </is>
      </c>
      <c r="M2136" s="101" t="n">
        <v>1720604053</v>
      </c>
      <c r="N2136" s="33" t="inlineStr">
        <is>
          <t>kamrunnessa@diu.edu.bd</t>
        </is>
      </c>
    </row>
    <row customHeight="1" ht="12.75" r="2137" s="161">
      <c r="A2137" s="84" t="n"/>
      <c r="B2137" s="85" t="n">
        <v>2142</v>
      </c>
      <c r="C2137" s="106" t="n"/>
      <c r="D2137" s="98" t="inlineStr">
        <is>
          <t>Md. Amirul Islam</t>
        </is>
      </c>
      <c r="E2137" s="98" t="inlineStr">
        <is>
          <t>111-33-492</t>
        </is>
      </c>
      <c r="F2137" s="49">
        <f>IF((MID(E2137,5,2))="10","ENG",IF((MID(E2137,5,2))="11","BBA",IF((MID(E2137,5,2))="12","MBA(E)",IF((MID(E2137,5,2))="14","MBA",IF((MID(E2137,5,2))="15","CSE",IF((MID(E2137,5,2))="16","CIS",IF((MID(E2137,5,2))="17","MS-MIS",IF((MID(E2137,5,2))="18","B.COM",IF((MID(E2137,5,2))="19","ETE",IF((MID(E2137,5,2))="20","CS",IF((MID(E2137,5,2))="21","MA-ENG(P)",IF((MID(E2137,5,2))="22","MA-ENG(F)",IF((MID(E2137,5,2))="23","TE",IF((MID(E2137,5,2))="24","JMC",IF((MID(E2137,5,2))="25","MS-CSE",IF((MID(E2137,5,2))="26","LLB(H)",IF((MID(E2137,5,2))="27","BRE",IF((MID(E2137,5,2))="28","MSS-JMC",IF((MID(E2137,5,2))="29","PHARMACY",IF((MID(E2137,5,2))="30","ESDM",IF((MID(E2137,5,2))="31","MS-ETE",IF((MID(E2137,5,2))="32","MS-TE",IF((MID(E2137,5,2))="33","EEE",IF((MID(E2137,5,2))="34","NFE",IF((MID(E2137,5,2))="35","SWE",IF((MID(E2137,5,2))="36","LLB(P)",IF((MID(E2137,5,2))="37","LLM(Pre)",IF((MID(E2137,5,2))="38","LLM(F)",IF((MID(E2137,5,2))="39","ICT",IF((MID(E2137,5,2))="40","MTCA",IF((MID(E2137,5,2))="41","MS-PH",IF((MID(E2137,5,2))="42","ARCH",IF((MID(E2137,5,2))="43","THM",IF((MID(E2137,5,2))="44","MS-SWE",IF((MID(E2137,5,2))="45","ENTRE",IF((MID(E2137,5,2))="46","M-PHARM",IF((MID(E2137,5,2))="47","CIVIL-ENG",0)))))))))))))))))))))))))))))))))))))</f>
        <v/>
      </c>
      <c r="G2137" s="90">
        <f>IF((LEFT(E2137,3))="063","Fall-2006",IF((LEFT(E2137,3))="071","Spring-2007",IF((LEFT(E2137,3))="072","Summer-2007",IF((LEFT(E2137,3))="073","Fall-2007",IF((LEFT(E2137,3))="081","Spring-2008",IF((LEFT(E2137,3))="082","Summer-2008",IF((LEFT(E2137,3))="083","Fall-2008",IF((LEFT(E2137,3))="091","Spring-2009",IF((LEFT(E2137,3))="092","Summer-2009",IF((LEFT(E2137,3))="093","Fall-2009",IF((LEFT(E2137,3))="101","Spring-2010",IF((LEFT(E2137,3))="102","Summer-2010",IF((LEFT(E2137,3))="103","Fall-2010",IF((LEFT(E2137,3))="111","Spring-2011",IF((LEFT(E2137,3))="112","Summer-2011",IF((LEFT(E2137,3))="113","Fall-2011",IF((LEFT(E2137,3))="121","Spring-2012",IF((LEFT(E2137,3))="122","Summer-2012",IF((LEFT(E2137,3))="123","Fall-2012",IF((LEFT(E2137,3))="131","Spring-2013",IF((LEFT(E2137,3))="132","Summer-2013",IF((LEFT(E2137,3))="133","Fall-2013",IF((LEFT(E2137,3))="141","Spring-2014",IF((LEFT(E2137,3))="142","Summer-2014",IF((LEFT(E2137,3))="143","Fall-2014",0)))))))))))))))))))))))))</f>
        <v/>
      </c>
      <c r="H2137" s="108" t="inlineStr">
        <is>
          <t>Fall-2014</t>
        </is>
      </c>
      <c r="I2137" s="108" t="inlineStr">
        <is>
          <t>-</t>
        </is>
      </c>
      <c r="J2137" s="108" t="inlineStr">
        <is>
          <t>-</t>
        </is>
      </c>
      <c r="K2137" s="108" t="inlineStr">
        <is>
          <t>Vill-Charkasunda, Post-Penchurkanda, Thana-Ghior, Dist-Manikgonj.</t>
        </is>
      </c>
      <c r="L2137" s="108" t="inlineStr">
        <is>
          <t>Vill-Charkasunda, Post-Penchurkanda, Thana-Ghior, Dist-Manikgonj.</t>
        </is>
      </c>
      <c r="M2137" s="101" t="n">
        <v>1724894709</v>
      </c>
      <c r="N2137" s="33">
        <f>HYPERLINK("mailto:amirule492@yahoo.com","amirule492@yahoo.com")</f>
        <v/>
      </c>
    </row>
    <row customHeight="1" ht="12.75" r="2138" s="161">
      <c r="A2138" s="84" t="n"/>
      <c r="B2138" s="85" t="n">
        <v>2143</v>
      </c>
      <c r="C2138" s="106" t="n"/>
      <c r="D2138" s="98" t="inlineStr">
        <is>
          <t>Md. Lutfor Rahman</t>
        </is>
      </c>
      <c r="E2138" s="98" t="inlineStr">
        <is>
          <t>111-33-516</t>
        </is>
      </c>
      <c r="F2138" s="49">
        <f>IF((MID(E2138,5,2))="10","ENG",IF((MID(E2138,5,2))="11","BBA",IF((MID(E2138,5,2))="12","MBA(E)",IF((MID(E2138,5,2))="14","MBA",IF((MID(E2138,5,2))="15","CSE",IF((MID(E2138,5,2))="16","CIS",IF((MID(E2138,5,2))="17","MS-MIS",IF((MID(E2138,5,2))="18","B.COM",IF((MID(E2138,5,2))="19","ETE",IF((MID(E2138,5,2))="20","CS",IF((MID(E2138,5,2))="21","MA-ENG(P)",IF((MID(E2138,5,2))="22","MA-ENG(F)",IF((MID(E2138,5,2))="23","TE",IF((MID(E2138,5,2))="24","JMC",IF((MID(E2138,5,2))="25","MS-CSE",IF((MID(E2138,5,2))="26","LLB(H)",IF((MID(E2138,5,2))="27","BRE",IF((MID(E2138,5,2))="28","MSS-JMC",IF((MID(E2138,5,2))="29","PHARMACY",IF((MID(E2138,5,2))="30","ESDM",IF((MID(E2138,5,2))="31","MS-ETE",IF((MID(E2138,5,2))="32","MS-TE",IF((MID(E2138,5,2))="33","EEE",IF((MID(E2138,5,2))="34","NFE",IF((MID(E2138,5,2))="35","SWE",IF((MID(E2138,5,2))="36","LLB(P)",IF((MID(E2138,5,2))="37","LLM(Pre)",IF((MID(E2138,5,2))="38","LLM(F)",IF((MID(E2138,5,2))="39","ICT",IF((MID(E2138,5,2))="40","MTCA",IF((MID(E2138,5,2))="41","MS-PH",IF((MID(E2138,5,2))="42","ARCH",IF((MID(E2138,5,2))="43","THM",IF((MID(E2138,5,2))="44","MS-SWE",IF((MID(E2138,5,2))="45","ENTRE",IF((MID(E2138,5,2))="46","M-PHARM",IF((MID(E2138,5,2))="47","CIVIL-ENG",0)))))))))))))))))))))))))))))))))))))</f>
        <v/>
      </c>
      <c r="G2138" s="90">
        <f>IF((LEFT(E2138,3))="063","Fall-2006",IF((LEFT(E2138,3))="071","Spring-2007",IF((LEFT(E2138,3))="072","Summer-2007",IF((LEFT(E2138,3))="073","Fall-2007",IF((LEFT(E2138,3))="081","Spring-2008",IF((LEFT(E2138,3))="082","Summer-2008",IF((LEFT(E2138,3))="083","Fall-2008",IF((LEFT(E2138,3))="091","Spring-2009",IF((LEFT(E2138,3))="092","Summer-2009",IF((LEFT(E2138,3))="093","Fall-2009",IF((LEFT(E2138,3))="101","Spring-2010",IF((LEFT(E2138,3))="102","Summer-2010",IF((LEFT(E2138,3))="103","Fall-2010",IF((LEFT(E2138,3))="111","Spring-2011",IF((LEFT(E2138,3))="112","Summer-2011",IF((LEFT(E2138,3))="113","Fall-2011",IF((LEFT(E2138,3))="121","Spring-2012",IF((LEFT(E2138,3))="122","Summer-2012",IF((LEFT(E2138,3))="123","Fall-2012",IF((LEFT(E2138,3))="131","Spring-2013",IF((LEFT(E2138,3))="132","Summer-2013",IF((LEFT(E2138,3))="133","Fall-2013",IF((LEFT(E2138,3))="141","Spring-2014",IF((LEFT(E2138,3))="142","Summer-2014",IF((LEFT(E2138,3))="143","Fall-2014",0)))))))))))))))))))))))))</f>
        <v/>
      </c>
      <c r="H2138" s="108" t="inlineStr">
        <is>
          <t>Fall-2014</t>
        </is>
      </c>
      <c r="I2138" s="108" t="inlineStr">
        <is>
          <t>-</t>
        </is>
      </c>
      <c r="J2138" s="108" t="inlineStr">
        <is>
          <t>-</t>
        </is>
      </c>
      <c r="K2138" s="108" t="inlineStr">
        <is>
          <t>K-337, Islambug, West Joydebpur, Gazipur.</t>
        </is>
      </c>
      <c r="L2138" s="108" t="inlineStr">
        <is>
          <t>Raldia, Baburhat, Ashikali, Chandpur.</t>
        </is>
      </c>
      <c r="M2138" s="101" t="n">
        <v>1816721305</v>
      </c>
      <c r="N2138" s="90" t="inlineStr">
        <is>
          <t>lutfor33-516@diu.edu.bd</t>
        </is>
      </c>
    </row>
    <row customHeight="1" ht="12.75" r="2139" s="161">
      <c r="A2139" s="84" t="n"/>
      <c r="B2139" s="85" t="n">
        <v>2144</v>
      </c>
      <c r="C2139" s="106" t="n"/>
      <c r="D2139" s="98" t="inlineStr">
        <is>
          <t xml:space="preserve">Md. Mahmudul Hasan Siddique  </t>
        </is>
      </c>
      <c r="E2139" s="98" t="inlineStr">
        <is>
          <t>111-15-1332</t>
        </is>
      </c>
      <c r="F2139" s="49">
        <f>IF((MID(E2139,5,2))="10","ENG",IF((MID(E2139,5,2))="11","BBA",IF((MID(E2139,5,2))="12","MBA(E)",IF((MID(E2139,5,2))="14","MBA",IF((MID(E2139,5,2))="15","CSE",IF((MID(E2139,5,2))="16","CIS",IF((MID(E2139,5,2))="17","MS-MIS",IF((MID(E2139,5,2))="18","B.COM",IF((MID(E2139,5,2))="19","ETE",IF((MID(E2139,5,2))="20","CS",IF((MID(E2139,5,2))="21","MA-ENG(P)",IF((MID(E2139,5,2))="22","MA-ENG(F)",IF((MID(E2139,5,2))="23","TE",IF((MID(E2139,5,2))="24","JMC",IF((MID(E2139,5,2))="25","MS-CSE",IF((MID(E2139,5,2))="26","LLB(H)",IF((MID(E2139,5,2))="27","BRE",IF((MID(E2139,5,2))="28","MSS-JMC",IF((MID(E2139,5,2))="29","PHARMACY",IF((MID(E2139,5,2))="30","ESDM",IF((MID(E2139,5,2))="31","MS-ETE",IF((MID(E2139,5,2))="32","MS-TE",IF((MID(E2139,5,2))="33","EEE",IF((MID(E2139,5,2))="34","NFE",IF((MID(E2139,5,2))="35","SWE",IF((MID(E2139,5,2))="36","LLB(P)",IF((MID(E2139,5,2))="37","LLM(Pre)",IF((MID(E2139,5,2))="38","LLM(F)",IF((MID(E2139,5,2))="39","ICT",IF((MID(E2139,5,2))="40","MTCA",IF((MID(E2139,5,2))="41","MS-PH",IF((MID(E2139,5,2))="42","ARCH",IF((MID(E2139,5,2))="43","THM",IF((MID(E2139,5,2))="44","MS-SWE",IF((MID(E2139,5,2))="45","ENTRE",IF((MID(E2139,5,2))="46","M-PHARM",IF((MID(E2139,5,2))="47","CIVIL-ENG",0)))))))))))))))))))))))))))))))))))))</f>
        <v/>
      </c>
      <c r="G2139" s="90">
        <f>IF((LEFT(E2139,3))="063","Fall-2006",IF((LEFT(E2139,3))="071","Spring-2007",IF((LEFT(E2139,3))="072","Summer-2007",IF((LEFT(E2139,3))="073","Fall-2007",IF((LEFT(E2139,3))="081","Spring-2008",IF((LEFT(E2139,3))="082","Summer-2008",IF((LEFT(E2139,3))="083","Fall-2008",IF((LEFT(E2139,3))="091","Spring-2009",IF((LEFT(E2139,3))="092","Summer-2009",IF((LEFT(E2139,3))="093","Fall-2009",IF((LEFT(E2139,3))="101","Spring-2010",IF((LEFT(E2139,3))="102","Summer-2010",IF((LEFT(E2139,3))="103","Fall-2010",IF((LEFT(E2139,3))="111","Spring-2011",IF((LEFT(E2139,3))="112","Summer-2011",IF((LEFT(E2139,3))="113","Fall-2011",IF((LEFT(E2139,3))="121","Spring-2012",IF((LEFT(E2139,3))="122","Summer-2012",IF((LEFT(E2139,3))="123","Fall-2012",IF((LEFT(E2139,3))="131","Spring-2013",IF((LEFT(E2139,3))="132","Summer-2013",IF((LEFT(E2139,3))="133","Fall-2013",IF((LEFT(E2139,3))="141","Spring-2014",IF((LEFT(E2139,3))="142","Summer-2014",IF((LEFT(E2139,3))="143","Fall-2014",0)))))))))))))))))))))))))</f>
        <v/>
      </c>
      <c r="H2139" s="108" t="inlineStr">
        <is>
          <t>Spring-2014</t>
        </is>
      </c>
      <c r="I2139" s="108" t="inlineStr">
        <is>
          <t>Freedomcall Ltd</t>
        </is>
      </c>
      <c r="J2139" s="108" t="inlineStr">
        <is>
          <t>C.T.O</t>
        </is>
      </c>
      <c r="K2139" s="108" t="inlineStr">
        <is>
          <t>60/C, North Dhanmondi, Dhaka.</t>
        </is>
      </c>
      <c r="L2139" s="108" t="inlineStr">
        <is>
          <t>14/13, Katabari, Post-Phulbari, Thana-Phulbari, Dist-Dinajpur.</t>
        </is>
      </c>
      <c r="M2139" s="101" t="n">
        <v>1717526111</v>
      </c>
      <c r="N2139" s="33">
        <f>HYPERLINK("mailto:mhs.mahi@gmail.com","mhs.mahi@gmail.com")</f>
        <v/>
      </c>
    </row>
    <row customHeight="1" ht="12.75" r="2140" s="161">
      <c r="A2140" s="84" t="n"/>
      <c r="B2140" s="85" t="n">
        <v>2145</v>
      </c>
      <c r="C2140" s="106" t="n"/>
      <c r="D2140" s="98" t="inlineStr">
        <is>
          <t>Md. Shazzad Hossain</t>
        </is>
      </c>
      <c r="E2140" s="98" t="inlineStr">
        <is>
          <t>111-29-275</t>
        </is>
      </c>
      <c r="F2140" s="49">
        <f>IF((MID(E2140,5,2))="10","ENG",IF((MID(E2140,5,2))="11","BBA",IF((MID(E2140,5,2))="12","MBA(E)",IF((MID(E2140,5,2))="14","MBA",IF((MID(E2140,5,2))="15","CSE",IF((MID(E2140,5,2))="16","CIS",IF((MID(E2140,5,2))="17","MS-MIS",IF((MID(E2140,5,2))="18","B.COM",IF((MID(E2140,5,2))="19","ETE",IF((MID(E2140,5,2))="20","CS",IF((MID(E2140,5,2))="21","MA-ENG(P)",IF((MID(E2140,5,2))="22","MA-ENG(F)",IF((MID(E2140,5,2))="23","TE",IF((MID(E2140,5,2))="24","JMC",IF((MID(E2140,5,2))="25","MS-CSE",IF((MID(E2140,5,2))="26","LLB(H)",IF((MID(E2140,5,2))="27","BRE",IF((MID(E2140,5,2))="28","MSS-JMC",IF((MID(E2140,5,2))="29","PHARMACY",IF((MID(E2140,5,2))="30","ESDM",IF((MID(E2140,5,2))="31","MS-ETE",IF((MID(E2140,5,2))="32","MS-TE",IF((MID(E2140,5,2))="33","EEE",IF((MID(E2140,5,2))="34","NFE",IF((MID(E2140,5,2))="35","SWE",IF((MID(E2140,5,2))="36","LLB(P)",IF((MID(E2140,5,2))="37","LLM(Pre)",IF((MID(E2140,5,2))="38","LLM(F)",IF((MID(E2140,5,2))="39","ICT",IF((MID(E2140,5,2))="40","MTCA",IF((MID(E2140,5,2))="41","MS-PH",IF((MID(E2140,5,2))="42","ARCH",IF((MID(E2140,5,2))="43","THM",IF((MID(E2140,5,2))="44","MS-SWE",IF((MID(E2140,5,2))="45","ENTRE",IF((MID(E2140,5,2))="46","M-PHARM",IF((MID(E2140,5,2))="47","CIVIL-ENG",0)))))))))))))))))))))))))))))))))))))</f>
        <v/>
      </c>
      <c r="G2140" s="90">
        <f>IF((LEFT(E2140,3))="063","Fall-2006",IF((LEFT(E2140,3))="071","Spring-2007",IF((LEFT(E2140,3))="072","Summer-2007",IF((LEFT(E2140,3))="073","Fall-2007",IF((LEFT(E2140,3))="081","Spring-2008",IF((LEFT(E2140,3))="082","Summer-2008",IF((LEFT(E2140,3))="083","Fall-2008",IF((LEFT(E2140,3))="091","Spring-2009",IF((LEFT(E2140,3))="092","Summer-2009",IF((LEFT(E2140,3))="093","Fall-2009",IF((LEFT(E2140,3))="101","Spring-2010",IF((LEFT(E2140,3))="102","Summer-2010",IF((LEFT(E2140,3))="103","Fall-2010",IF((LEFT(E2140,3))="111","Spring-2011",IF((LEFT(E2140,3))="112","Summer-2011",IF((LEFT(E2140,3))="113","Fall-2011",IF((LEFT(E2140,3))="121","Spring-2012",IF((LEFT(E2140,3))="122","Summer-2012",IF((LEFT(E2140,3))="123","Fall-2012",IF((LEFT(E2140,3))="131","Spring-2013",IF((LEFT(E2140,3))="132","Summer-2013",IF((LEFT(E2140,3))="133","Fall-2013",IF((LEFT(E2140,3))="141","Spring-2014",IF((LEFT(E2140,3))="142","Summer-2014",IF((LEFT(E2140,3))="143","Fall-2014",0)))))))))))))))))))))))))</f>
        <v/>
      </c>
      <c r="H2140" s="108" t="inlineStr">
        <is>
          <t>Fall-2014</t>
        </is>
      </c>
      <c r="I2140" s="108" t="inlineStr">
        <is>
          <t>-</t>
        </is>
      </c>
      <c r="J2140" s="108" t="inlineStr">
        <is>
          <t>-</t>
        </is>
      </c>
      <c r="K2140" s="108" t="inlineStr">
        <is>
          <t>Vill-Rashidabad, Post-Kishoregonj, Thana-Kishoregonj, Dist-Kishoregonj.</t>
        </is>
      </c>
      <c r="L2140" s="108" t="inlineStr">
        <is>
          <t>Vill-Rashidabad, Post-Kishoregonj, Thana-Kishoregonj, Dist-Kishoregonj.</t>
        </is>
      </c>
      <c r="M2140" s="101" t="n">
        <v>1685853601</v>
      </c>
      <c r="N2140" s="33" t="inlineStr">
        <is>
          <t>sh.saju90@gmail.com</t>
        </is>
      </c>
    </row>
    <row customHeight="1" ht="12.75" r="2141" s="161">
      <c r="A2141" s="84" t="n"/>
      <c r="B2141" s="85" t="n">
        <v>2146</v>
      </c>
      <c r="C2141" s="106" t="n"/>
      <c r="D2141" s="98" t="inlineStr">
        <is>
          <t xml:space="preserve">Md. Jamil Hossain </t>
        </is>
      </c>
      <c r="E2141" s="98" t="inlineStr">
        <is>
          <t>122-14-788</t>
        </is>
      </c>
      <c r="F2141" s="49">
        <f>IF((MID(E2141,5,2))="10","ENG",IF((MID(E2141,5,2))="11","BBA",IF((MID(E2141,5,2))="12","MBA(E)",IF((MID(E2141,5,2))="14","MBA",IF((MID(E2141,5,2))="15","CSE",IF((MID(E2141,5,2))="16","CIS",IF((MID(E2141,5,2))="17","MS-MIS",IF((MID(E2141,5,2))="18","B.COM",IF((MID(E2141,5,2))="19","ETE",IF((MID(E2141,5,2))="20","CS",IF((MID(E2141,5,2))="21","MA-ENG(P)",IF((MID(E2141,5,2))="22","MA-ENG(F)",IF((MID(E2141,5,2))="23","TE",IF((MID(E2141,5,2))="24","JMC",IF((MID(E2141,5,2))="25","MS-CSE",IF((MID(E2141,5,2))="26","LLB(H)",IF((MID(E2141,5,2))="27","BRE",IF((MID(E2141,5,2))="28","MSS-JMC",IF((MID(E2141,5,2))="29","PHARMACY",IF((MID(E2141,5,2))="30","ESDM",IF((MID(E2141,5,2))="31","MS-ETE",IF((MID(E2141,5,2))="32","MS-TE",IF((MID(E2141,5,2))="33","EEE",IF((MID(E2141,5,2))="34","NFE",IF((MID(E2141,5,2))="35","SWE",IF((MID(E2141,5,2))="36","LLB(P)",IF((MID(E2141,5,2))="37","LLM(Pre)",IF((MID(E2141,5,2))="38","LLM(F)",IF((MID(E2141,5,2))="39","ICT",IF((MID(E2141,5,2))="40","MTCA",IF((MID(E2141,5,2))="41","MS-PH",IF((MID(E2141,5,2))="42","ARCH",IF((MID(E2141,5,2))="43","THM",IF((MID(E2141,5,2))="44","MS-SWE",IF((MID(E2141,5,2))="45","ENTRE",IF((MID(E2141,5,2))="46","M-PHARM",IF((MID(E2141,5,2))="47","CIVIL-ENG",0)))))))))))))))))))))))))))))))))))))</f>
        <v/>
      </c>
      <c r="G2141" s="90">
        <f>IF((LEFT(E2141,3))="063","Fall-2006",IF((LEFT(E2141,3))="071","Spring-2007",IF((LEFT(E2141,3))="072","Summer-2007",IF((LEFT(E2141,3))="073","Fall-2007",IF((LEFT(E2141,3))="081","Spring-2008",IF((LEFT(E2141,3))="082","Summer-2008",IF((LEFT(E2141,3))="083","Fall-2008",IF((LEFT(E2141,3))="091","Spring-2009",IF((LEFT(E2141,3))="092","Summer-2009",IF((LEFT(E2141,3))="093","Fall-2009",IF((LEFT(E2141,3))="101","Spring-2010",IF((LEFT(E2141,3))="102","Summer-2010",IF((LEFT(E2141,3))="103","Fall-2010",IF((LEFT(E2141,3))="111","Spring-2011",IF((LEFT(E2141,3))="112","Summer-2011",IF((LEFT(E2141,3))="113","Fall-2011",IF((LEFT(E2141,3))="121","Spring-2012",IF((LEFT(E2141,3))="122","Summer-2012",IF((LEFT(E2141,3))="123","Fall-2012",IF((LEFT(E2141,3))="131","Spring-2013",IF((LEFT(E2141,3))="132","Summer-2013",IF((LEFT(E2141,3))="133","Fall-2013",IF((LEFT(E2141,3))="141","Spring-2014",IF((LEFT(E2141,3))="142","Summer-2014",IF((LEFT(E2141,3))="143","Fall-2014",0)))))))))))))))))))))))))</f>
        <v/>
      </c>
      <c r="H2141" s="108" t="inlineStr">
        <is>
          <t>Fall-2015</t>
        </is>
      </c>
      <c r="I2141" s="108" t="inlineStr">
        <is>
          <t>GPH Ispat Ltd.</t>
        </is>
      </c>
      <c r="J2141" s="108" t="inlineStr">
        <is>
          <t>Marketing Officer</t>
        </is>
      </c>
      <c r="K2141" s="108" t="inlineStr">
        <is>
          <t>8/1, 8/2, West Dhanmondi, Shankor, Dhaka-1207.</t>
        </is>
      </c>
      <c r="L2141" s="108" t="inlineStr">
        <is>
          <t>8/1, 8/2, West Dhanmondi, Shankor, Dhaka-1207.</t>
        </is>
      </c>
      <c r="M2141" s="101" t="n">
        <v>1937766379</v>
      </c>
      <c r="N2141" s="33">
        <f>HYPERLINK("mailto:md.Jamal.hossain@gmail.com","md.Jamal.hossain@gmail.com")</f>
        <v/>
      </c>
    </row>
    <row customHeight="1" ht="12.75" r="2142" s="161">
      <c r="A2142" s="84" t="n"/>
      <c r="B2142" s="85" t="n">
        <v>2147</v>
      </c>
      <c r="C2142" s="106" t="n"/>
      <c r="D2142" s="86" t="inlineStr">
        <is>
          <t xml:space="preserve">Mahbub Alam  </t>
        </is>
      </c>
      <c r="E2142" s="86" t="inlineStr">
        <is>
          <t>121-14-687</t>
        </is>
      </c>
      <c r="F2142" s="49">
        <f>IF((MID(E2142,5,2))="10","ENG",IF((MID(E2142,5,2))="11","BBA",IF((MID(E2142,5,2))="12","MBA(E)",IF((MID(E2142,5,2))="14","MBA",IF((MID(E2142,5,2))="15","CSE",IF((MID(E2142,5,2))="16","CIS",IF((MID(E2142,5,2))="17","MS-MIS",IF((MID(E2142,5,2))="18","B.COM",IF((MID(E2142,5,2))="19","ETE",IF((MID(E2142,5,2))="20","CS",IF((MID(E2142,5,2))="21","MA-ENG(P)",IF((MID(E2142,5,2))="22","MA-ENG(F)",IF((MID(E2142,5,2))="23","TE",IF((MID(E2142,5,2))="24","JMC",IF((MID(E2142,5,2))="25","MS-CSE",IF((MID(E2142,5,2))="26","LLB(H)",IF((MID(E2142,5,2))="27","BRE",IF((MID(E2142,5,2))="28","MSS-JMC",IF((MID(E2142,5,2))="29","PHARMACY",IF((MID(E2142,5,2))="30","ESDM",IF((MID(E2142,5,2))="31","MS-ETE",IF((MID(E2142,5,2))="32","MS-TE",IF((MID(E2142,5,2))="33","EEE",IF((MID(E2142,5,2))="34","NFE",IF((MID(E2142,5,2))="35","SWE",IF((MID(E2142,5,2))="36","LLB(P)",IF((MID(E2142,5,2))="37","LLM(Pre)",IF((MID(E2142,5,2))="38","LLM(F)",IF((MID(E2142,5,2))="39","ICT",IF((MID(E2142,5,2))="40","MTCA",IF((MID(E2142,5,2))="41","MS-PH",IF((MID(E2142,5,2))="42","ARCH",IF((MID(E2142,5,2))="43","THM",IF((MID(E2142,5,2))="44","MS-SWE",IF((MID(E2142,5,2))="45","ENTRE",IF((MID(E2142,5,2))="46","M-PHARM",IF((MID(E2142,5,2))="47","CIVIL-ENG",0)))))))))))))))))))))))))))))))))))))</f>
        <v/>
      </c>
      <c r="G2142" s="90">
        <f>IF((LEFT(E2142,3))="063","Fall-2006",IF((LEFT(E2142,3))="071","Spring-2007",IF((LEFT(E2142,3))="072","Summer-2007",IF((LEFT(E2142,3))="073","Fall-2007",IF((LEFT(E2142,3))="081","Spring-2008",IF((LEFT(E2142,3))="082","Summer-2008",IF((LEFT(E2142,3))="083","Fall-2008",IF((LEFT(E2142,3))="091","Spring-2009",IF((LEFT(E2142,3))="092","Summer-2009",IF((LEFT(E2142,3))="093","Fall-2009",IF((LEFT(E2142,3))="101","Spring-2010",IF((LEFT(E2142,3))="102","Summer-2010",IF((LEFT(E2142,3))="103","Fall-2010",IF((LEFT(E2142,3))="111","Spring-2011",IF((LEFT(E2142,3))="112","Summer-2011",IF((LEFT(E2142,3))="113","Fall-2011",IF((LEFT(E2142,3))="121","Spring-2012",IF((LEFT(E2142,3))="122","Summer-2012",IF((LEFT(E2142,3))="123","Fall-2012",IF((LEFT(E2142,3))="131","Spring-2013",IF((LEFT(E2142,3))="132","Summer-2013",IF((LEFT(E2142,3))="133","Fall-2013",IF((LEFT(E2142,3))="141","Spring-2014",IF((LEFT(E2142,3))="142","Summer-2014",IF((LEFT(E2142,3))="143","Fall-2014",0)))))))))))))))))))))))))</f>
        <v/>
      </c>
      <c r="H2142" s="108" t="inlineStr">
        <is>
          <t>Spring-2013</t>
        </is>
      </c>
      <c r="I2142" s="108" t="inlineStr">
        <is>
          <t>-</t>
        </is>
      </c>
      <c r="J2142" s="108" t="inlineStr">
        <is>
          <t>-</t>
        </is>
      </c>
      <c r="K2142" s="108" t="inlineStr">
        <is>
          <t>84/1/A, 1, North Jatrabari, Bibir Bagicha, Dhaka.</t>
        </is>
      </c>
      <c r="L2142" s="108" t="inlineStr">
        <is>
          <t>Vill-Sundalpur, Post-Dashpara, Thana-Daudkandi, Dist-Comilla.</t>
        </is>
      </c>
      <c r="M2142" s="101" t="n">
        <v>1918817017</v>
      </c>
      <c r="N2142" s="33" t="inlineStr">
        <is>
          <t>mahabub_diu@yahoo.com</t>
        </is>
      </c>
    </row>
    <row customHeight="1" ht="12.75" r="2143" s="161">
      <c r="A2143" s="84" t="n"/>
      <c r="B2143" s="85" t="n">
        <v>2148</v>
      </c>
      <c r="C2143" s="106" t="n"/>
      <c r="D2143" s="86" t="inlineStr">
        <is>
          <t xml:space="preserve">Md. Atikur Rahman  </t>
        </is>
      </c>
      <c r="E2143" s="86" t="inlineStr">
        <is>
          <t>092-11-1045</t>
        </is>
      </c>
      <c r="F2143" s="49">
        <f>IF((MID(E2143,5,2))="10","ENG",IF((MID(E2143,5,2))="11","BBA",IF((MID(E2143,5,2))="12","MBA(E)",IF((MID(E2143,5,2))="14","MBA",IF((MID(E2143,5,2))="15","CSE",IF((MID(E2143,5,2))="16","CIS",IF((MID(E2143,5,2))="17","MS-MIS",IF((MID(E2143,5,2))="18","B.COM",IF((MID(E2143,5,2))="19","ETE",IF((MID(E2143,5,2))="20","CS",IF((MID(E2143,5,2))="21","MA-ENG(P)",IF((MID(E2143,5,2))="22","MA-ENG(F)",IF((MID(E2143,5,2))="23","TE",IF((MID(E2143,5,2))="24","JMC",IF((MID(E2143,5,2))="25","MS-CSE",IF((MID(E2143,5,2))="26","LLB(H)",IF((MID(E2143,5,2))="27","BRE",IF((MID(E2143,5,2))="28","MSS-JMC",IF((MID(E2143,5,2))="29","PHARMACY",IF((MID(E2143,5,2))="30","ESDM",IF((MID(E2143,5,2))="31","MS-ETE",IF((MID(E2143,5,2))="32","MS-TE",IF((MID(E2143,5,2))="33","EEE",IF((MID(E2143,5,2))="34","NFE",IF((MID(E2143,5,2))="35","SWE",IF((MID(E2143,5,2))="36","LLB(P)",IF((MID(E2143,5,2))="37","LLM(Pre)",IF((MID(E2143,5,2))="38","LLM(F)",IF((MID(E2143,5,2))="39","ICT",IF((MID(E2143,5,2))="40","MTCA",IF((MID(E2143,5,2))="41","MS-PH",IF((MID(E2143,5,2))="42","ARCH",IF((MID(E2143,5,2))="43","THM",IF((MID(E2143,5,2))="44","MS-SWE",IF((MID(E2143,5,2))="45","ENTRE",IF((MID(E2143,5,2))="46","M-PHARM",IF((MID(E2143,5,2))="47","CIVIL-ENG",0)))))))))))))))))))))))))))))))))))))</f>
        <v/>
      </c>
      <c r="G2143" s="90">
        <f>IF((LEFT(E2143,3))="063","Fall-2006",IF((LEFT(E2143,3))="071","Spring-2007",IF((LEFT(E2143,3))="072","Summer-2007",IF((LEFT(E2143,3))="073","Fall-2007",IF((LEFT(E2143,3))="081","Spring-2008",IF((LEFT(E2143,3))="082","Summer-2008",IF((LEFT(E2143,3))="083","Fall-2008",IF((LEFT(E2143,3))="091","Spring-2009",IF((LEFT(E2143,3))="092","Summer-2009",IF((LEFT(E2143,3))="093","Fall-2009",IF((LEFT(E2143,3))="101","Spring-2010",IF((LEFT(E2143,3))="102","Summer-2010",IF((LEFT(E2143,3))="103","Fall-2010",IF((LEFT(E2143,3))="111","Spring-2011",IF((LEFT(E2143,3))="112","Summer-2011",IF((LEFT(E2143,3))="113","Fall-2011",IF((LEFT(E2143,3))="121","Spring-2012",IF((LEFT(E2143,3))="122","Summer-2012",IF((LEFT(E2143,3))="123","Fall-2012",IF((LEFT(E2143,3))="131","Spring-2013",IF((LEFT(E2143,3))="132","Summer-2013",IF((LEFT(E2143,3))="133","Fall-2013",IF((LEFT(E2143,3))="141","Spring-2014",IF((LEFT(E2143,3))="142","Summer-2014",IF((LEFT(E2143,3))="143","Fall-2014",0)))))))))))))))))))))))))</f>
        <v/>
      </c>
      <c r="H2143" s="108" t="inlineStr">
        <is>
          <t>Fall-2014</t>
        </is>
      </c>
      <c r="I2143" s="108" t="inlineStr">
        <is>
          <t>-</t>
        </is>
      </c>
      <c r="J2143" s="108" t="inlineStr">
        <is>
          <t>-</t>
        </is>
      </c>
      <c r="K2143" s="108" t="inlineStr">
        <is>
          <t>House No-186, Road No-6, Mohammadi Housing Socity, Mohammadpur, Dhaka.</t>
        </is>
      </c>
      <c r="L2143" s="108" t="inlineStr">
        <is>
          <t>Vill-Rowmari, Post-Rowmari, Thana-Rowmari, Dist-Kurigram.</t>
        </is>
      </c>
      <c r="M2143" s="101" t="n">
        <v>1735410701</v>
      </c>
      <c r="N2143" s="33" t="inlineStr">
        <is>
          <t>atikurrahman.atik9@gmail.com</t>
        </is>
      </c>
    </row>
    <row customHeight="1" ht="12.75" r="2144" s="161">
      <c r="A2144" s="84" t="n"/>
      <c r="B2144" s="85" t="n">
        <v>2149</v>
      </c>
      <c r="C2144" s="106" t="n"/>
      <c r="D2144" s="94" t="inlineStr">
        <is>
          <t xml:space="preserve">Md. Aktarul Hasan  </t>
        </is>
      </c>
      <c r="E2144" s="98" t="inlineStr">
        <is>
          <t>113-15-1575</t>
        </is>
      </c>
      <c r="F2144" s="49">
        <f>IF((MID(E2144,5,2))="10","ENG",IF((MID(E2144,5,2))="11","BBA",IF((MID(E2144,5,2))="12","MBA(E)",IF((MID(E2144,5,2))="14","MBA",IF((MID(E2144,5,2))="15","CSE",IF((MID(E2144,5,2))="16","CIS",IF((MID(E2144,5,2))="17","MS-MIS",IF((MID(E2144,5,2))="18","B.COM",IF((MID(E2144,5,2))="19","ETE",IF((MID(E2144,5,2))="20","CS",IF((MID(E2144,5,2))="21","MA-ENG(P)",IF((MID(E2144,5,2))="22","MA-ENG(F)",IF((MID(E2144,5,2))="23","TE",IF((MID(E2144,5,2))="24","JMC",IF((MID(E2144,5,2))="25","MS-CSE",IF((MID(E2144,5,2))="26","LLB(H)",IF((MID(E2144,5,2))="27","BRE",IF((MID(E2144,5,2))="28","MSS-JMC",IF((MID(E2144,5,2))="29","PHARMACY",IF((MID(E2144,5,2))="30","ESDM",IF((MID(E2144,5,2))="31","MS-ETE",IF((MID(E2144,5,2))="32","MS-TE",IF((MID(E2144,5,2))="33","EEE",IF((MID(E2144,5,2))="34","NFE",IF((MID(E2144,5,2))="35","SWE",IF((MID(E2144,5,2))="36","LLB(P)",IF((MID(E2144,5,2))="37","LLM(Pre)",IF((MID(E2144,5,2))="38","LLM(F)",IF((MID(E2144,5,2))="39","ICT",IF((MID(E2144,5,2))="40","MTCA",IF((MID(E2144,5,2))="41","MS-PH",IF((MID(E2144,5,2))="42","ARCH",IF((MID(E2144,5,2))="43","THM",IF((MID(E2144,5,2))="44","MS-SWE",IF((MID(E2144,5,2))="45","ENTRE",IF((MID(E2144,5,2))="46","M-PHARM",IF((MID(E2144,5,2))="47","CIVIL-ENG",0)))))))))))))))))))))))))))))))))))))</f>
        <v/>
      </c>
      <c r="G2144" s="90">
        <f>IF((LEFT(E2144,3))="063","Fall-2006",IF((LEFT(E2144,3))="071","Spring-2007",IF((LEFT(E2144,3))="072","Summer-2007",IF((LEFT(E2144,3))="073","Fall-2007",IF((LEFT(E2144,3))="081","Spring-2008",IF((LEFT(E2144,3))="082","Summer-2008",IF((LEFT(E2144,3))="083","Fall-2008",IF((LEFT(E2144,3))="091","Spring-2009",IF((LEFT(E2144,3))="092","Summer-2009",IF((LEFT(E2144,3))="093","Fall-2009",IF((LEFT(E2144,3))="101","Spring-2010",IF((LEFT(E2144,3))="102","Summer-2010",IF((LEFT(E2144,3))="103","Fall-2010",IF((LEFT(E2144,3))="111","Spring-2011",IF((LEFT(E2144,3))="112","Summer-2011",IF((LEFT(E2144,3))="113","Fall-2011",IF((LEFT(E2144,3))="121","Spring-2012",IF((LEFT(E2144,3))="122","Summer-2012",IF((LEFT(E2144,3))="123","Fall-2012",IF((LEFT(E2144,3))="131","Spring-2013",IF((LEFT(E2144,3))="132","Summer-2013",IF((LEFT(E2144,3))="133","Fall-2013",IF((LEFT(E2144,3))="141","Spring-2014",IF((LEFT(E2144,3))="142","Summer-2014",IF((LEFT(E2144,3))="143","Fall-2014",0)))))))))))))))))))))))))</f>
        <v/>
      </c>
      <c r="H2144" s="108" t="inlineStr">
        <is>
          <t>Spring-2015</t>
        </is>
      </c>
      <c r="I2144" s="108" t="inlineStr">
        <is>
          <t>Southeast University</t>
        </is>
      </c>
      <c r="J2144" s="108" t="inlineStr">
        <is>
          <t>System Support Engineer</t>
        </is>
      </c>
      <c r="K2144" s="108" t="inlineStr">
        <is>
          <t>House No-Ka-15, Flat-512,Rosulbag, Mohakhali, Dhaka-1212.</t>
        </is>
      </c>
      <c r="L2144" s="108" t="inlineStr">
        <is>
          <t>House No-355, Moihisbathan East Zone (3rd Lane), Post-Rajshahi Court, Thana-Rajpara, Dist-Rajshahi.</t>
        </is>
      </c>
      <c r="M2144" s="101" t="n">
        <v>1190551657</v>
      </c>
      <c r="N2144" s="33" t="inlineStr">
        <is>
          <t>mdaktarulhasan0@gmail.com</t>
        </is>
      </c>
    </row>
    <row customHeight="1" ht="12.75" r="2145" s="161">
      <c r="A2145" s="84" t="n"/>
      <c r="B2145" s="85" t="n">
        <v>2150</v>
      </c>
      <c r="C2145" s="106" t="n"/>
      <c r="D2145" s="98" t="inlineStr">
        <is>
          <t>Md. Galib Ferdous</t>
        </is>
      </c>
      <c r="E2145" s="98" t="inlineStr">
        <is>
          <t>101-29-156</t>
        </is>
      </c>
      <c r="F2145" s="49">
        <f>IF((MID(E2145,5,2))="10","ENG",IF((MID(E2145,5,2))="11","BBA",IF((MID(E2145,5,2))="12","MBA(E)",IF((MID(E2145,5,2))="14","MBA",IF((MID(E2145,5,2))="15","CSE",IF((MID(E2145,5,2))="16","CIS",IF((MID(E2145,5,2))="17","MS-MIS",IF((MID(E2145,5,2))="18","B.COM",IF((MID(E2145,5,2))="19","ETE",IF((MID(E2145,5,2))="20","CS",IF((MID(E2145,5,2))="21","MA-ENG(P)",IF((MID(E2145,5,2))="22","MA-ENG(F)",IF((MID(E2145,5,2))="23","TE",IF((MID(E2145,5,2))="24","JMC",IF((MID(E2145,5,2))="25","MS-CSE",IF((MID(E2145,5,2))="26","LLB(H)",IF((MID(E2145,5,2))="27","BRE",IF((MID(E2145,5,2))="28","MSS-JMC",IF((MID(E2145,5,2))="29","PHARMACY",IF((MID(E2145,5,2))="30","ESDM",IF((MID(E2145,5,2))="31","MS-ETE",IF((MID(E2145,5,2))="32","MS-TE",IF((MID(E2145,5,2))="33","EEE",IF((MID(E2145,5,2))="34","NFE",IF((MID(E2145,5,2))="35","SWE",IF((MID(E2145,5,2))="36","LLB(P)",IF((MID(E2145,5,2))="37","LLM(Pre)",IF((MID(E2145,5,2))="38","LLM(F)",IF((MID(E2145,5,2))="39","ICT",IF((MID(E2145,5,2))="40","MTCA",IF((MID(E2145,5,2))="41","MS-PH",IF((MID(E2145,5,2))="42","ARCH",IF((MID(E2145,5,2))="43","THM",IF((MID(E2145,5,2))="44","MS-SWE",IF((MID(E2145,5,2))="45","ENTRE",IF((MID(E2145,5,2))="46","M-PHARM",IF((MID(E2145,5,2))="47","CIVIL-ENG",0)))))))))))))))))))))))))))))))))))))</f>
        <v/>
      </c>
      <c r="G2145" s="90">
        <f>IF((LEFT(E2145,3))="063","Fall-2006",IF((LEFT(E2145,3))="071","Spring-2007",IF((LEFT(E2145,3))="072","Summer-2007",IF((LEFT(E2145,3))="073","Fall-2007",IF((LEFT(E2145,3))="081","Spring-2008",IF((LEFT(E2145,3))="082","Summer-2008",IF((LEFT(E2145,3))="083","Fall-2008",IF((LEFT(E2145,3))="091","Spring-2009",IF((LEFT(E2145,3))="092","Summer-2009",IF((LEFT(E2145,3))="093","Fall-2009",IF((LEFT(E2145,3))="101","Spring-2010",IF((LEFT(E2145,3))="102","Summer-2010",IF((LEFT(E2145,3))="103","Fall-2010",IF((LEFT(E2145,3))="111","Spring-2011",IF((LEFT(E2145,3))="112","Summer-2011",IF((LEFT(E2145,3))="113","Fall-2011",IF((LEFT(E2145,3))="121","Spring-2012",IF((LEFT(E2145,3))="122","Summer-2012",IF((LEFT(E2145,3))="123","Fall-2012",IF((LEFT(E2145,3))="131","Spring-2013",IF((LEFT(E2145,3))="132","Summer-2013",IF((LEFT(E2145,3))="133","Fall-2013",IF((LEFT(E2145,3))="141","Spring-2014",IF((LEFT(E2145,3))="142","Summer-2014",IF((LEFT(E2145,3))="143","Fall-2014",0)))))))))))))))))))))))))</f>
        <v/>
      </c>
      <c r="H2145" s="108" t="inlineStr">
        <is>
          <t>Fall-2014</t>
        </is>
      </c>
      <c r="I2145" s="108" t="inlineStr">
        <is>
          <t>Healthcare Pharamaceuticals Limited</t>
        </is>
      </c>
      <c r="J2145" s="108" t="inlineStr">
        <is>
          <t>Production Officer</t>
        </is>
      </c>
      <c r="K2145" s="108" t="inlineStr">
        <is>
          <t>Sagorika, 46 Mirpur Road, Science Lab, Dhanmondi, Dhaka.</t>
        </is>
      </c>
      <c r="L2145" s="108" t="inlineStr">
        <is>
          <t>02 No-Habel Gopalpur, Mission House, Faridpur.</t>
        </is>
      </c>
      <c r="M2145" s="101" t="n">
        <v>1717450388</v>
      </c>
      <c r="N2145" s="33" t="inlineStr">
        <is>
          <t>galib.ferdous@gmail.com</t>
        </is>
      </c>
    </row>
    <row customHeight="1" ht="12.75" r="2146" s="161">
      <c r="A2146" s="84" t="n"/>
      <c r="B2146" s="85" t="n">
        <v>2151</v>
      </c>
      <c r="C2146" s="106" t="n"/>
      <c r="D2146" s="86" t="inlineStr">
        <is>
          <t xml:space="preserve">Sobnom Tania  </t>
        </is>
      </c>
      <c r="E2146" s="86" t="inlineStr">
        <is>
          <t>132-14-1142</t>
        </is>
      </c>
      <c r="F2146" s="49">
        <f>IF((MID(E2146,5,2))="10","ENG",IF((MID(E2146,5,2))="11","BBA",IF((MID(E2146,5,2))="12","MBA(E)",IF((MID(E2146,5,2))="14","MBA",IF((MID(E2146,5,2))="15","CSE",IF((MID(E2146,5,2))="16","CIS",IF((MID(E2146,5,2))="17","MS-MIS",IF((MID(E2146,5,2))="18","B.COM",IF((MID(E2146,5,2))="19","ETE",IF((MID(E2146,5,2))="20","CS",IF((MID(E2146,5,2))="21","MA-ENG(P)",IF((MID(E2146,5,2))="22","MA-ENG(F)",IF((MID(E2146,5,2))="23","TE",IF((MID(E2146,5,2))="24","JMC",IF((MID(E2146,5,2))="25","MS-CSE",IF((MID(E2146,5,2))="26","LLB(H)",IF((MID(E2146,5,2))="27","BRE",IF((MID(E2146,5,2))="28","MSS-JMC",IF((MID(E2146,5,2))="29","PHARMACY",IF((MID(E2146,5,2))="30","ESDM",IF((MID(E2146,5,2))="31","MS-ETE",IF((MID(E2146,5,2))="32","MS-TE",IF((MID(E2146,5,2))="33","EEE",IF((MID(E2146,5,2))="34","NFE",IF((MID(E2146,5,2))="35","SWE",IF((MID(E2146,5,2))="36","LLB(P)",IF((MID(E2146,5,2))="37","LLM(Pre)",IF((MID(E2146,5,2))="38","LLM(F)",IF((MID(E2146,5,2))="39","ICT",IF((MID(E2146,5,2))="40","MTCA",IF((MID(E2146,5,2))="41","MS-PH",IF((MID(E2146,5,2))="42","ARCH",IF((MID(E2146,5,2))="43","THM",IF((MID(E2146,5,2))="44","MS-SWE",IF((MID(E2146,5,2))="45","ENTRE",IF((MID(E2146,5,2))="46","M-PHARM",IF((MID(E2146,5,2))="47","CIVIL-ENG",0)))))))))))))))))))))))))))))))))))))</f>
        <v/>
      </c>
      <c r="G2146" s="90">
        <f>IF((LEFT(E2146,3))="063","Fall-2006",IF((LEFT(E2146,3))="071","Spring-2007",IF((LEFT(E2146,3))="072","Summer-2007",IF((LEFT(E2146,3))="073","Fall-2007",IF((LEFT(E2146,3))="081","Spring-2008",IF((LEFT(E2146,3))="082","Summer-2008",IF((LEFT(E2146,3))="083","Fall-2008",IF((LEFT(E2146,3))="091","Spring-2009",IF((LEFT(E2146,3))="092","Summer-2009",IF((LEFT(E2146,3))="093","Fall-2009",IF((LEFT(E2146,3))="101","Spring-2010",IF((LEFT(E2146,3))="102","Summer-2010",IF((LEFT(E2146,3))="103","Fall-2010",IF((LEFT(E2146,3))="111","Spring-2011",IF((LEFT(E2146,3))="112","Summer-2011",IF((LEFT(E2146,3))="113","Fall-2011",IF((LEFT(E2146,3))="121","Spring-2012",IF((LEFT(E2146,3))="122","Summer-2012",IF((LEFT(E2146,3))="123","Fall-2012",IF((LEFT(E2146,3))="131","Spring-2013",IF((LEFT(E2146,3))="132","Summer-2013",IF((LEFT(E2146,3))="133","Fall-2013",IF((LEFT(E2146,3))="141","Spring-2014",IF((LEFT(E2146,3))="142","Summer-2014",IF((LEFT(E2146,3))="143","Fall-2014",0)))))))))))))))))))))))))</f>
        <v/>
      </c>
      <c r="H2146" s="108" t="inlineStr">
        <is>
          <t>Fall-2015</t>
        </is>
      </c>
      <c r="I2146" s="108" t="inlineStr">
        <is>
          <t>Renaissance Bangladesh Pvt. Ltd.</t>
        </is>
      </c>
      <c r="J2146" s="108" t="inlineStr">
        <is>
          <t>Assistant Manager</t>
        </is>
      </c>
      <c r="K2146" s="108" t="inlineStr">
        <is>
          <t>-</t>
        </is>
      </c>
      <c r="L2146" s="108" t="inlineStr">
        <is>
          <t>34 No, Khayadwan 1st Lane, Lalbag, Dhaka.</t>
        </is>
      </c>
      <c r="M2146" s="101" t="n">
        <v>1676154135</v>
      </c>
      <c r="N2146" s="33" t="inlineStr">
        <is>
          <t>Sobnom.tnaia@renjewellery.com</t>
        </is>
      </c>
    </row>
    <row customHeight="1" ht="12.75" r="2147" s="161">
      <c r="A2147" s="84" t="n"/>
      <c r="B2147" s="85" t="n">
        <v>2152</v>
      </c>
      <c r="C2147" s="106" t="n"/>
      <c r="D2147" s="86" t="inlineStr">
        <is>
          <t xml:space="preserve">Sharmela Akter  </t>
        </is>
      </c>
      <c r="E2147" s="86" t="inlineStr">
        <is>
          <t>113-24-249</t>
        </is>
      </c>
      <c r="F2147" s="49">
        <f>IF((MID(E2147,5,2))="10","ENG",IF((MID(E2147,5,2))="11","BBA",IF((MID(E2147,5,2))="12","MBA(E)",IF((MID(E2147,5,2))="14","MBA",IF((MID(E2147,5,2))="15","CSE",IF((MID(E2147,5,2))="16","CIS",IF((MID(E2147,5,2))="17","MS-MIS",IF((MID(E2147,5,2))="18","B.COM",IF((MID(E2147,5,2))="19","ETE",IF((MID(E2147,5,2))="20","CS",IF((MID(E2147,5,2))="21","MA-ENG(P)",IF((MID(E2147,5,2))="22","MA-ENG(F)",IF((MID(E2147,5,2))="23","TE",IF((MID(E2147,5,2))="24","JMC",IF((MID(E2147,5,2))="25","MS-CSE",IF((MID(E2147,5,2))="26","LLB(H)",IF((MID(E2147,5,2))="27","BRE",IF((MID(E2147,5,2))="28","MSS-JMC",IF((MID(E2147,5,2))="29","PHARMACY",IF((MID(E2147,5,2))="30","ESDM",IF((MID(E2147,5,2))="31","MS-ETE",IF((MID(E2147,5,2))="32","MS-TE",IF((MID(E2147,5,2))="33","EEE",IF((MID(E2147,5,2))="34","NFE",IF((MID(E2147,5,2))="35","SWE",IF((MID(E2147,5,2))="36","LLB(P)",IF((MID(E2147,5,2))="37","LLM(Pre)",IF((MID(E2147,5,2))="38","LLM(F)",IF((MID(E2147,5,2))="39","ICT",IF((MID(E2147,5,2))="40","MTCA",IF((MID(E2147,5,2))="41","MS-PH",IF((MID(E2147,5,2))="42","ARCH",IF((MID(E2147,5,2))="43","THM",IF((MID(E2147,5,2))="44","MS-SWE",IF((MID(E2147,5,2))="45","ENTRE",IF((MID(E2147,5,2))="46","M-PHARM",IF((MID(E2147,5,2))="47","CIVIL-ENG",0)))))))))))))))))))))))))))))))))))))</f>
        <v/>
      </c>
      <c r="G2147" s="90">
        <f>IF((LEFT(E2147,3))="063","Fall-2006",IF((LEFT(E2147,3))="071","Spring-2007",IF((LEFT(E2147,3))="072","Summer-2007",IF((LEFT(E2147,3))="073","Fall-2007",IF((LEFT(E2147,3))="081","Spring-2008",IF((LEFT(E2147,3))="082","Summer-2008",IF((LEFT(E2147,3))="083","Fall-2008",IF((LEFT(E2147,3))="091","Spring-2009",IF((LEFT(E2147,3))="092","Summer-2009",IF((LEFT(E2147,3))="093","Fall-2009",IF((LEFT(E2147,3))="101","Spring-2010",IF((LEFT(E2147,3))="102","Summer-2010",IF((LEFT(E2147,3))="103","Fall-2010",IF((LEFT(E2147,3))="111","Spring-2011",IF((LEFT(E2147,3))="112","Summer-2011",IF((LEFT(E2147,3))="113","Fall-2011",IF((LEFT(E2147,3))="121","Spring-2012",IF((LEFT(E2147,3))="122","Summer-2012",IF((LEFT(E2147,3))="123","Fall-2012",IF((LEFT(E2147,3))="131","Spring-2013",IF((LEFT(E2147,3))="132","Summer-2013",IF((LEFT(E2147,3))="133","Fall-2013",IF((LEFT(E2147,3))="141","Spring-2014",IF((LEFT(E2147,3))="142","Summer-2014",IF((LEFT(E2147,3))="143","Fall-2014",0)))))))))))))))))))))))))</f>
        <v/>
      </c>
      <c r="H2147" s="108" t="inlineStr">
        <is>
          <t>Fall-2015</t>
        </is>
      </c>
      <c r="I2147" s="108" t="inlineStr">
        <is>
          <t>-</t>
        </is>
      </c>
      <c r="J2147" s="108" t="inlineStr">
        <is>
          <t>-</t>
        </is>
      </c>
      <c r="K2147" s="108" t="inlineStr">
        <is>
          <t>-</t>
        </is>
      </c>
      <c r="L2147" s="108" t="inlineStr">
        <is>
          <t>1/2, Chandro Mohon Boshar Street, Wari, Dhaka-1203</t>
        </is>
      </c>
      <c r="M2147" s="101" t="n">
        <v>1683036373</v>
      </c>
      <c r="N2147" s="33" t="inlineStr">
        <is>
          <t>sharmelaakter1@gmail.com</t>
        </is>
      </c>
    </row>
    <row customHeight="1" ht="12.75" r="2148" s="161">
      <c r="A2148" s="84" t="n"/>
      <c r="B2148" s="85" t="n">
        <v>2153</v>
      </c>
      <c r="C2148" s="106" t="n"/>
      <c r="D2148" s="98" t="inlineStr">
        <is>
          <t>Methun Krishna Das</t>
        </is>
      </c>
      <c r="E2148" s="98" t="inlineStr">
        <is>
          <t>103-23-2178</t>
        </is>
      </c>
      <c r="F2148" s="49">
        <f>IF((MID(E2148,5,2))="10","ENG",IF((MID(E2148,5,2))="11","BBA",IF((MID(E2148,5,2))="12","MBA(E)",IF((MID(E2148,5,2))="14","MBA",IF((MID(E2148,5,2))="15","CSE",IF((MID(E2148,5,2))="16","CIS",IF((MID(E2148,5,2))="17","MS-MIS",IF((MID(E2148,5,2))="18","B.COM",IF((MID(E2148,5,2))="19","ETE",IF((MID(E2148,5,2))="20","CS",IF((MID(E2148,5,2))="21","MA-ENG(P)",IF((MID(E2148,5,2))="22","MA-ENG(F)",IF((MID(E2148,5,2))="23","TE",IF((MID(E2148,5,2))="24","JMC",IF((MID(E2148,5,2))="25","MS-CSE",IF((MID(E2148,5,2))="26","LLB(H)",IF((MID(E2148,5,2))="27","BRE",IF((MID(E2148,5,2))="28","MSS-JMC",IF((MID(E2148,5,2))="29","PHARMACY",IF((MID(E2148,5,2))="30","ESDM",IF((MID(E2148,5,2))="31","MS-ETE",IF((MID(E2148,5,2))="32","MS-TE",IF((MID(E2148,5,2))="33","EEE",IF((MID(E2148,5,2))="34","NFE",IF((MID(E2148,5,2))="35","SWE",IF((MID(E2148,5,2))="36","LLB(P)",IF((MID(E2148,5,2))="37","LLM(Pre)",IF((MID(E2148,5,2))="38","LLM(F)",IF((MID(E2148,5,2))="39","ICT",IF((MID(E2148,5,2))="40","MTCA",IF((MID(E2148,5,2))="41","MS-PH",IF((MID(E2148,5,2))="42","ARCH",IF((MID(E2148,5,2))="43","THM",IF((MID(E2148,5,2))="44","MS-SWE",IF((MID(E2148,5,2))="45","ENTRE",IF((MID(E2148,5,2))="46","M-PHARM",IF((MID(E2148,5,2))="47","CIVIL-ENG",0)))))))))))))))))))))))))))))))))))))</f>
        <v/>
      </c>
      <c r="G2148" s="90">
        <f>IF((LEFT(E2148,3))="063","Fall-2006",IF((LEFT(E2148,3))="071","Spring-2007",IF((LEFT(E2148,3))="072","Summer-2007",IF((LEFT(E2148,3))="073","Fall-2007",IF((LEFT(E2148,3))="081","Spring-2008",IF((LEFT(E2148,3))="082","Summer-2008",IF((LEFT(E2148,3))="083","Fall-2008",IF((LEFT(E2148,3))="091","Spring-2009",IF((LEFT(E2148,3))="092","Summer-2009",IF((LEFT(E2148,3))="093","Fall-2009",IF((LEFT(E2148,3))="101","Spring-2010",IF((LEFT(E2148,3))="102","Summer-2010",IF((LEFT(E2148,3))="103","Fall-2010",IF((LEFT(E2148,3))="111","Spring-2011",IF((LEFT(E2148,3))="112","Summer-2011",IF((LEFT(E2148,3))="113","Fall-2011",IF((LEFT(E2148,3))="121","Spring-2012",IF((LEFT(E2148,3))="122","Summer-2012",IF((LEFT(E2148,3))="123","Fall-2012",IF((LEFT(E2148,3))="131","Spring-2013",IF((LEFT(E2148,3))="132","Summer-2013",IF((LEFT(E2148,3))="133","Fall-2013",IF((LEFT(E2148,3))="141","Spring-2014",IF((LEFT(E2148,3))="142","Summer-2014",IF((LEFT(E2148,3))="143","Fall-2014",0)))))))))))))))))))))))))</f>
        <v/>
      </c>
      <c r="H2148" s="108" t="inlineStr">
        <is>
          <t>Fall-2015</t>
        </is>
      </c>
      <c r="I2148" s="108" t="inlineStr">
        <is>
          <t>-</t>
        </is>
      </c>
      <c r="J2148" s="108" t="inlineStr">
        <is>
          <t>-</t>
        </is>
      </c>
      <c r="K2148" s="108" t="inlineStr">
        <is>
          <t>6/E, Monipuripara, Faramgate, Tajgaon, Dhaka.</t>
        </is>
      </c>
      <c r="L2148" s="108" t="inlineStr">
        <is>
          <t>Lord Harding, Lalmohon, Bhola.</t>
        </is>
      </c>
      <c r="M2148" s="101" t="n">
        <v>1710239059</v>
      </c>
      <c r="N2148" s="33">
        <f>HYPERLINK("mailto:methun2178@gmail.com","methun2178@gmail.com")</f>
        <v/>
      </c>
    </row>
    <row customHeight="1" ht="12.75" r="2149" s="161">
      <c r="A2149" s="84" t="n"/>
      <c r="B2149" s="85" t="n">
        <v>2154</v>
      </c>
      <c r="C2149" s="106" t="n"/>
      <c r="D2149" s="94" t="inlineStr">
        <is>
          <t xml:space="preserve">Md. Shamsuddoha  </t>
        </is>
      </c>
      <c r="E2149" s="98" t="inlineStr">
        <is>
          <t>122-33-1014</t>
        </is>
      </c>
      <c r="F2149" s="49">
        <f>IF((MID(E2149,5,2))="10","ENG",IF((MID(E2149,5,2))="11","BBA",IF((MID(E2149,5,2))="12","MBA(E)",IF((MID(E2149,5,2))="14","MBA",IF((MID(E2149,5,2))="15","CSE",IF((MID(E2149,5,2))="16","CIS",IF((MID(E2149,5,2))="17","MS-MIS",IF((MID(E2149,5,2))="18","B.COM",IF((MID(E2149,5,2))="19","ETE",IF((MID(E2149,5,2))="20","CS",IF((MID(E2149,5,2))="21","MA-ENG(P)",IF((MID(E2149,5,2))="22","MA-ENG(F)",IF((MID(E2149,5,2))="23","TE",IF((MID(E2149,5,2))="24","JMC",IF((MID(E2149,5,2))="25","MS-CSE",IF((MID(E2149,5,2))="26","LLB(H)",IF((MID(E2149,5,2))="27","BRE",IF((MID(E2149,5,2))="28","MSS-JMC",IF((MID(E2149,5,2))="29","PHARMACY",IF((MID(E2149,5,2))="30","ESDM",IF((MID(E2149,5,2))="31","MS-ETE",IF((MID(E2149,5,2))="32","MS-TE",IF((MID(E2149,5,2))="33","EEE",IF((MID(E2149,5,2))="34","NFE",IF((MID(E2149,5,2))="35","SWE",IF((MID(E2149,5,2))="36","LLB(P)",IF((MID(E2149,5,2))="37","LLM(Pre)",IF((MID(E2149,5,2))="38","LLM(F)",IF((MID(E2149,5,2))="39","ICT",IF((MID(E2149,5,2))="40","MTCA",IF((MID(E2149,5,2))="41","MS-PH",IF((MID(E2149,5,2))="42","ARCH",IF((MID(E2149,5,2))="43","THM",IF((MID(E2149,5,2))="44","MS-SWE",IF((MID(E2149,5,2))="45","ENTRE",IF((MID(E2149,5,2))="46","M-PHARM",IF((MID(E2149,5,2))="47","CIVIL-ENG",0)))))))))))))))))))))))))))))))))))))</f>
        <v/>
      </c>
      <c r="G2149" s="90">
        <f>IF((LEFT(E2149,3))="063","Fall-2006",IF((LEFT(E2149,3))="071","Spring-2007",IF((LEFT(E2149,3))="072","Summer-2007",IF((LEFT(E2149,3))="073","Fall-2007",IF((LEFT(E2149,3))="081","Spring-2008",IF((LEFT(E2149,3))="082","Summer-2008",IF((LEFT(E2149,3))="083","Fall-2008",IF((LEFT(E2149,3))="091","Spring-2009",IF((LEFT(E2149,3))="092","Summer-2009",IF((LEFT(E2149,3))="093","Fall-2009",IF((LEFT(E2149,3))="101","Spring-2010",IF((LEFT(E2149,3))="102","Summer-2010",IF((LEFT(E2149,3))="103","Fall-2010",IF((LEFT(E2149,3))="111","Spring-2011",IF((LEFT(E2149,3))="112","Summer-2011",IF((LEFT(E2149,3))="113","Fall-2011",IF((LEFT(E2149,3))="121","Spring-2012",IF((LEFT(E2149,3))="122","Summer-2012",IF((LEFT(E2149,3))="123","Fall-2012",IF((LEFT(E2149,3))="131","Spring-2013",IF((LEFT(E2149,3))="132","Summer-2013",IF((LEFT(E2149,3))="133","Fall-2013",IF((LEFT(E2149,3))="141","Spring-2014",IF((LEFT(E2149,3))="142","Summer-2014",IF((LEFT(E2149,3))="143","Fall-2014",0)))))))))))))))))))))))))</f>
        <v/>
      </c>
      <c r="H2149" s="108" t="inlineStr">
        <is>
          <t>Fall-2015</t>
        </is>
      </c>
      <c r="I2149" s="108" t="inlineStr">
        <is>
          <t>-</t>
        </is>
      </c>
      <c r="J2149" s="108" t="inlineStr">
        <is>
          <t>-</t>
        </is>
      </c>
      <c r="K2149" s="108" t="inlineStr">
        <is>
          <t>U/46, 5th Floor, Noorjahan Road, Mohammadpur, Dhaka-1207</t>
        </is>
      </c>
      <c r="L2149" s="108" t="inlineStr">
        <is>
          <t>Vill-Deodoba, Post-Mohishkhocha, Thana- Aditmari, Dist-Lalmonirhat.</t>
        </is>
      </c>
      <c r="M2149" s="101" t="n">
        <v>1737879401</v>
      </c>
      <c r="N2149" s="33" t="inlineStr">
        <is>
          <t>dohakpi@gmail.com</t>
        </is>
      </c>
    </row>
    <row customHeight="1" ht="12.75" r="2150" s="161">
      <c r="A2150" s="84" t="n"/>
      <c r="B2150" s="85" t="n">
        <v>2155</v>
      </c>
      <c r="C2150" s="106" t="n"/>
      <c r="D2150" s="98" t="inlineStr">
        <is>
          <t xml:space="preserve">Mohammed Zahid Hasan  </t>
        </is>
      </c>
      <c r="E2150" s="98" t="inlineStr">
        <is>
          <t>151-25-461</t>
        </is>
      </c>
      <c r="F2150" s="49">
        <f>IF((MID(E2150,5,2))="10","ENG",IF((MID(E2150,5,2))="11","BBA",IF((MID(E2150,5,2))="12","MBA(E)",IF((MID(E2150,5,2))="14","MBA",IF((MID(E2150,5,2))="15","CSE",IF((MID(E2150,5,2))="16","CIS",IF((MID(E2150,5,2))="17","MS-MIS",IF((MID(E2150,5,2))="18","B.COM",IF((MID(E2150,5,2))="19","ETE",IF((MID(E2150,5,2))="20","CS",IF((MID(E2150,5,2))="21","MA-ENG(P)",IF((MID(E2150,5,2))="22","MA-ENG(F)",IF((MID(E2150,5,2))="23","TE",IF((MID(E2150,5,2))="24","JMC",IF((MID(E2150,5,2))="25","MS-CSE",IF((MID(E2150,5,2))="26","LLB(H)",IF((MID(E2150,5,2))="27","BRE",IF((MID(E2150,5,2))="28","MSS-JMC",IF((MID(E2150,5,2))="29","PHARMACY",IF((MID(E2150,5,2))="30","ESDM",IF((MID(E2150,5,2))="31","MS-ETE",IF((MID(E2150,5,2))="32","MS-TE",IF((MID(E2150,5,2))="33","EEE",IF((MID(E2150,5,2))="34","NFE",IF((MID(E2150,5,2))="35","SWE",IF((MID(E2150,5,2))="36","LLB(P)",IF((MID(E2150,5,2))="37","LLM(Pre)",IF((MID(E2150,5,2))="38","LLM(F)",IF((MID(E2150,5,2))="39","ICT",IF((MID(E2150,5,2))="40","MTCA",IF((MID(E2150,5,2))="41","MS-PH",IF((MID(E2150,5,2))="42","ARCH",IF((MID(E2150,5,2))="43","THM",IF((MID(E2150,5,2))="44","MS-SWE",IF((MID(E2150,5,2))="45","ENTRE",IF((MID(E2150,5,2))="46","M-PHARM",IF((MID(E2150,5,2))="47","CIVIL-ENG",0)))))))))))))))))))))))))))))))))))))</f>
        <v/>
      </c>
      <c r="G2150" s="90">
        <f>IF((LEFT(E2150,3))="063","Fall-2006",IF((LEFT(E2150,3))="071","Spring-2007",IF((LEFT(E2150,3))="072","Summer-2007",IF((LEFT(E2150,3))="073","Fall-2007",IF((LEFT(E2150,3))="081","Spring-2008",IF((LEFT(E2150,3))="082","Summer-2008",IF((LEFT(E2150,3))="083","Fall-2008",IF((LEFT(E2150,3))="091","Spring-2009",IF((LEFT(E2150,3))="092","Summer-2009",IF((LEFT(E2150,3))="093","Fall-2009",IF((LEFT(E2150,3))="101","Spring-2010",IF((LEFT(E2150,3))="102","Summer-2010",IF((LEFT(E2150,3))="103","Fall-2010",IF((LEFT(E2150,3))="111","Spring-2011",IF((LEFT(E2150,3))="112","Summer-2011",IF((LEFT(E2150,3))="113","Fall-2011",IF((LEFT(E2150,3))="121","Spring-2012",IF((LEFT(E2150,3))="122","Summer-2012",IF((LEFT(E2150,3))="123","Fall-2012",IF((LEFT(E2150,3))="131","Spring-2013",IF((LEFT(E2150,3))="132","Summer-2013",IF((LEFT(E2150,3))="133","Fall-2013",IF((LEFT(E2150,3))="141","Spring-2014",IF((LEFT(E2150,3))="142","Summer-2014",IF((LEFT(E2150,3))="143","Fall-2014",0)))))))))))))))))))))))))</f>
        <v/>
      </c>
      <c r="H2150" s="108" t="inlineStr">
        <is>
          <t>Fall-2015</t>
        </is>
      </c>
      <c r="I2150" s="108" t="inlineStr">
        <is>
          <t>ICE Technologies Ltd</t>
        </is>
      </c>
      <c r="J2150" s="108" t="inlineStr">
        <is>
          <t>Associate Project manager</t>
        </is>
      </c>
      <c r="K2150" s="108" t="inlineStr">
        <is>
          <t>1/26/B/2, East Basabo, Dhaka-1214.</t>
        </is>
      </c>
      <c r="L2150" s="108" t="inlineStr">
        <is>
          <t>1/26/B/2, East Basabo, Dhaka-1214.</t>
        </is>
      </c>
      <c r="M2150" s="101" t="n">
        <v>1775488840</v>
      </c>
      <c r="N2150" s="33">
        <f>HYPERLINK("mailto:Zahid25-461@diu.edu.bd","Zahid25-461@diu.edu.bd")</f>
        <v/>
      </c>
    </row>
    <row customHeight="1" ht="12.75" r="2151" s="161">
      <c r="A2151" s="84" t="n"/>
      <c r="B2151" s="85" t="n">
        <v>2156</v>
      </c>
      <c r="C2151" s="106" t="n"/>
      <c r="D2151" s="86" t="inlineStr">
        <is>
          <t xml:space="preserve">Khan Mohammad Zakaria </t>
        </is>
      </c>
      <c r="E2151" s="86" t="inlineStr">
        <is>
          <t>141-14-1424</t>
        </is>
      </c>
      <c r="F2151" s="49">
        <f>IF((MID(E2151,5,2))="10","ENG",IF((MID(E2151,5,2))="11","BBA",IF((MID(E2151,5,2))="12","MBA(E)",IF((MID(E2151,5,2))="14","MBA",IF((MID(E2151,5,2))="15","CSE",IF((MID(E2151,5,2))="16","CIS",IF((MID(E2151,5,2))="17","MS-MIS",IF((MID(E2151,5,2))="18","B.COM",IF((MID(E2151,5,2))="19","ETE",IF((MID(E2151,5,2))="20","CS",IF((MID(E2151,5,2))="21","MA-ENG(P)",IF((MID(E2151,5,2))="22","MA-ENG(F)",IF((MID(E2151,5,2))="23","TE",IF((MID(E2151,5,2))="24","JMC",IF((MID(E2151,5,2))="25","MS-CSE",IF((MID(E2151,5,2))="26","LLB(H)",IF((MID(E2151,5,2))="27","BRE",IF((MID(E2151,5,2))="28","MSS-JMC",IF((MID(E2151,5,2))="29","PHARMACY",IF((MID(E2151,5,2))="30","ESDM",IF((MID(E2151,5,2))="31","MS-ETE",IF((MID(E2151,5,2))="32","MS-TE",IF((MID(E2151,5,2))="33","EEE",IF((MID(E2151,5,2))="34","NFE",IF((MID(E2151,5,2))="35","SWE",IF((MID(E2151,5,2))="36","LLB(P)",IF((MID(E2151,5,2))="37","LLM(Pre)",IF((MID(E2151,5,2))="38","LLM(F)",IF((MID(E2151,5,2))="39","ICT",IF((MID(E2151,5,2))="40","MTCA",IF((MID(E2151,5,2))="41","MS-PH",IF((MID(E2151,5,2))="42","ARCH",IF((MID(E2151,5,2))="43","THM",IF((MID(E2151,5,2))="44","MS-SWE",IF((MID(E2151,5,2))="45","ENTRE",IF((MID(E2151,5,2))="46","M-PHARM",IF((MID(E2151,5,2))="47","CIVIL-ENG",0)))))))))))))))))))))))))))))))))))))</f>
        <v/>
      </c>
      <c r="G2151" s="90">
        <f>IF((LEFT(E2151,3))="063","Fall-2006",IF((LEFT(E2151,3))="071","Spring-2007",IF((LEFT(E2151,3))="072","Summer-2007",IF((LEFT(E2151,3))="073","Fall-2007",IF((LEFT(E2151,3))="081","Spring-2008",IF((LEFT(E2151,3))="082","Summer-2008",IF((LEFT(E2151,3))="083","Fall-2008",IF((LEFT(E2151,3))="091","Spring-2009",IF((LEFT(E2151,3))="092","Summer-2009",IF((LEFT(E2151,3))="093","Fall-2009",IF((LEFT(E2151,3))="101","Spring-2010",IF((LEFT(E2151,3))="102","Summer-2010",IF((LEFT(E2151,3))="103","Fall-2010",IF((LEFT(E2151,3))="111","Spring-2011",IF((LEFT(E2151,3))="112","Summer-2011",IF((LEFT(E2151,3))="113","Fall-2011",IF((LEFT(E2151,3))="121","Spring-2012",IF((LEFT(E2151,3))="122","Summer-2012",IF((LEFT(E2151,3))="123","Fall-2012",IF((LEFT(E2151,3))="131","Spring-2013",IF((LEFT(E2151,3))="132","Summer-2013",IF((LEFT(E2151,3))="133","Fall-2013",IF((LEFT(E2151,3))="141","Spring-2014",IF((LEFT(E2151,3))="142","Summer-2014",IF((LEFT(E2151,3))="143","Fall-2014",0)))))))))))))))))))))))))</f>
        <v/>
      </c>
      <c r="H2151" s="108" t="inlineStr">
        <is>
          <t>Fall-2015</t>
        </is>
      </c>
      <c r="I2151" s="108" t="inlineStr">
        <is>
          <t>Gold Tex Garments Ltd, Epz, Savar,Dhaka.</t>
        </is>
      </c>
      <c r="J2151" s="108" t="inlineStr">
        <is>
          <t>Trainee Marchandiser</t>
        </is>
      </c>
      <c r="K2151" s="108" t="inlineStr">
        <is>
          <t>Flat-6, House No-58, Road No-6, Mohammadia Housing Society, Mohammadpur, Dhaka-1207</t>
        </is>
      </c>
      <c r="L2151" s="108" t="inlineStr">
        <is>
          <t>Vill-Luxmipur, Post-Shahorail, Thana-Singair, Dist-Manikgonj.</t>
        </is>
      </c>
      <c r="M2151" s="101" t="n">
        <v>1917742912</v>
      </c>
      <c r="N2151" s="33" t="inlineStr">
        <is>
          <t>zakariaboss@yahoo.com</t>
        </is>
      </c>
    </row>
    <row customHeight="1" ht="12.75" r="2152" s="161">
      <c r="A2152" s="84" t="n"/>
      <c r="B2152" s="85" t="n">
        <v>2157</v>
      </c>
      <c r="C2152" s="106" t="n"/>
      <c r="D2152" s="98" t="inlineStr">
        <is>
          <t xml:space="preserve">Md. Ilias Kanchan  </t>
        </is>
      </c>
      <c r="E2152" s="98" t="inlineStr">
        <is>
          <t>141-25-383</t>
        </is>
      </c>
      <c r="F2152" s="49">
        <f>IF((MID(E2152,5,2))="10","ENG",IF((MID(E2152,5,2))="11","BBA",IF((MID(E2152,5,2))="12","MBA(E)",IF((MID(E2152,5,2))="14","MBA",IF((MID(E2152,5,2))="15","CSE",IF((MID(E2152,5,2))="16","CIS",IF((MID(E2152,5,2))="17","MS-MIS",IF((MID(E2152,5,2))="18","B.COM",IF((MID(E2152,5,2))="19","ETE",IF((MID(E2152,5,2))="20","CS",IF((MID(E2152,5,2))="21","MA-ENG(P)",IF((MID(E2152,5,2))="22","MA-ENG(F)",IF((MID(E2152,5,2))="23","TE",IF((MID(E2152,5,2))="24","JMC",IF((MID(E2152,5,2))="25","MS-CSE",IF((MID(E2152,5,2))="26","LLB(H)",IF((MID(E2152,5,2))="27","BRE",IF((MID(E2152,5,2))="28","MSS-JMC",IF((MID(E2152,5,2))="29","PHARMACY",IF((MID(E2152,5,2))="30","ESDM",IF((MID(E2152,5,2))="31","MS-ETE",IF((MID(E2152,5,2))="32","MS-TE",IF((MID(E2152,5,2))="33","EEE",IF((MID(E2152,5,2))="34","NFE",IF((MID(E2152,5,2))="35","SWE",IF((MID(E2152,5,2))="36","LLB(P)",IF((MID(E2152,5,2))="37","LLM(Pre)",IF((MID(E2152,5,2))="38","LLM(F)",IF((MID(E2152,5,2))="39","ICT",IF((MID(E2152,5,2))="40","MTCA",IF((MID(E2152,5,2))="41","MS-PH",IF((MID(E2152,5,2))="42","ARCH",IF((MID(E2152,5,2))="43","THM",IF((MID(E2152,5,2))="44","MS-SWE",IF((MID(E2152,5,2))="45","ENTRE",IF((MID(E2152,5,2))="46","M-PHARM",IF((MID(E2152,5,2))="47","CIVIL-ENG",0)))))))))))))))))))))))))))))))))))))</f>
        <v/>
      </c>
      <c r="G2152" s="90">
        <f>IF((LEFT(E2152,3))="063","Fall-2006",IF((LEFT(E2152,3))="071","Spring-2007",IF((LEFT(E2152,3))="072","Summer-2007",IF((LEFT(E2152,3))="073","Fall-2007",IF((LEFT(E2152,3))="081","Spring-2008",IF((LEFT(E2152,3))="082","Summer-2008",IF((LEFT(E2152,3))="083","Fall-2008",IF((LEFT(E2152,3))="091","Spring-2009",IF((LEFT(E2152,3))="092","Summer-2009",IF((LEFT(E2152,3))="093","Fall-2009",IF((LEFT(E2152,3))="101","Spring-2010",IF((LEFT(E2152,3))="102","Summer-2010",IF((LEFT(E2152,3))="103","Fall-2010",IF((LEFT(E2152,3))="111","Spring-2011",IF((LEFT(E2152,3))="112","Summer-2011",IF((LEFT(E2152,3))="113","Fall-2011",IF((LEFT(E2152,3))="121","Spring-2012",IF((LEFT(E2152,3))="122","Summer-2012",IF((LEFT(E2152,3))="123","Fall-2012",IF((LEFT(E2152,3))="131","Spring-2013",IF((LEFT(E2152,3))="132","Summer-2013",IF((LEFT(E2152,3))="133","Fall-2013",IF((LEFT(E2152,3))="141","Spring-2014",IF((LEFT(E2152,3))="142","Summer-2014",IF((LEFT(E2152,3))="143","Fall-2014",0)))))))))))))))))))))))))</f>
        <v/>
      </c>
      <c r="H2152" s="108" t="inlineStr">
        <is>
          <t>Fall-2015</t>
        </is>
      </c>
      <c r="I2152" s="108" t="inlineStr">
        <is>
          <t>Accenture Bangladish</t>
        </is>
      </c>
      <c r="J2152" s="108" t="inlineStr">
        <is>
          <t>Infratructure Associate</t>
        </is>
      </c>
      <c r="K2152" s="108" t="inlineStr">
        <is>
          <t>House No-156, Road No-01, DOHS, Baridhara, Dhaka Cnatonment.</t>
        </is>
      </c>
      <c r="L2152" s="108" t="inlineStr">
        <is>
          <t>House No-156, Road No-01, DOHS, Baridhara, Dhaka Cnatonment.</t>
        </is>
      </c>
      <c r="M2152" s="101" t="n">
        <v>1921086398</v>
      </c>
      <c r="N2152" s="33">
        <f>HYPERLINK("mailto:iliaskanchan88@gmail.com","iliaskanchan88@gmail.com")</f>
        <v/>
      </c>
    </row>
    <row customHeight="1" ht="12.75" r="2153" s="161">
      <c r="A2153" s="84" t="n"/>
      <c r="B2153" s="85" t="n">
        <v>2158</v>
      </c>
      <c r="C2153" s="106" t="n"/>
      <c r="D2153" s="98" t="inlineStr">
        <is>
          <t xml:space="preserve">Md. Nazim Uddin Adil </t>
        </is>
      </c>
      <c r="E2153" s="98" t="inlineStr">
        <is>
          <t>133-14-1295</t>
        </is>
      </c>
      <c r="F2153" s="49">
        <f>IF((MID(E2153,5,2))="10","ENG",IF((MID(E2153,5,2))="11","BBA",IF((MID(E2153,5,2))="12","MBA(E)",IF((MID(E2153,5,2))="14","MBA",IF((MID(E2153,5,2))="15","CSE",IF((MID(E2153,5,2))="16","CIS",IF((MID(E2153,5,2))="17","MS-MIS",IF((MID(E2153,5,2))="18","B.COM",IF((MID(E2153,5,2))="19","ETE",IF((MID(E2153,5,2))="20","CS",IF((MID(E2153,5,2))="21","MA-ENG(P)",IF((MID(E2153,5,2))="22","MA-ENG(F)",IF((MID(E2153,5,2))="23","TE",IF((MID(E2153,5,2))="24","JMC",IF((MID(E2153,5,2))="25","MS-CSE",IF((MID(E2153,5,2))="26","LLB(H)",IF((MID(E2153,5,2))="27","BRE",IF((MID(E2153,5,2))="28","MSS-JMC",IF((MID(E2153,5,2))="29","PHARMACY",IF((MID(E2153,5,2))="30","ESDM",IF((MID(E2153,5,2))="31","MS-ETE",IF((MID(E2153,5,2))="32","MS-TE",IF((MID(E2153,5,2))="33","EEE",IF((MID(E2153,5,2))="34","NFE",IF((MID(E2153,5,2))="35","SWE",IF((MID(E2153,5,2))="36","LLB(P)",IF((MID(E2153,5,2))="37","LLM(Pre)",IF((MID(E2153,5,2))="38","LLM(F)",IF((MID(E2153,5,2))="39","ICT",IF((MID(E2153,5,2))="40","MTCA",IF((MID(E2153,5,2))="41","MS-PH",IF((MID(E2153,5,2))="42","ARCH",IF((MID(E2153,5,2))="43","THM",IF((MID(E2153,5,2))="44","MS-SWE",IF((MID(E2153,5,2))="45","ENTRE",IF((MID(E2153,5,2))="46","M-PHARM",IF((MID(E2153,5,2))="47","CIVIL-ENG",0)))))))))))))))))))))))))))))))))))))</f>
        <v/>
      </c>
      <c r="G2153" s="90">
        <f>IF((LEFT(E2153,3))="063","Fall-2006",IF((LEFT(E2153,3))="071","Spring-2007",IF((LEFT(E2153,3))="072","Summer-2007",IF((LEFT(E2153,3))="073","Fall-2007",IF((LEFT(E2153,3))="081","Spring-2008",IF((LEFT(E2153,3))="082","Summer-2008",IF((LEFT(E2153,3))="083","Fall-2008",IF((LEFT(E2153,3))="091","Spring-2009",IF((LEFT(E2153,3))="092","Summer-2009",IF((LEFT(E2153,3))="093","Fall-2009",IF((LEFT(E2153,3))="101","Spring-2010",IF((LEFT(E2153,3))="102","Summer-2010",IF((LEFT(E2153,3))="103","Fall-2010",IF((LEFT(E2153,3))="111","Spring-2011",IF((LEFT(E2153,3))="112","Summer-2011",IF((LEFT(E2153,3))="113","Fall-2011",IF((LEFT(E2153,3))="121","Spring-2012",IF((LEFT(E2153,3))="122","Summer-2012",IF((LEFT(E2153,3))="123","Fall-2012",IF((LEFT(E2153,3))="131","Spring-2013",IF((LEFT(E2153,3))="132","Summer-2013",IF((LEFT(E2153,3))="133","Fall-2013",IF((LEFT(E2153,3))="141","Spring-2014",IF((LEFT(E2153,3))="142","Summer-2014",IF((LEFT(E2153,3))="143","Fall-2014",0)))))))))))))))))))))))))</f>
        <v/>
      </c>
      <c r="H2153" s="108" t="inlineStr">
        <is>
          <t>Fall-2015</t>
        </is>
      </c>
      <c r="I2153" s="108" t="inlineStr">
        <is>
          <t>G4S</t>
        </is>
      </c>
      <c r="J2153" s="108" t="inlineStr">
        <is>
          <t>Sr. Officer</t>
        </is>
      </c>
      <c r="K2153" s="108" t="inlineStr">
        <is>
          <t>8 No Komol Dah Road, (Urdu Road), Lalbag, Dhaka-1211</t>
        </is>
      </c>
      <c r="L2153" s="108" t="inlineStr">
        <is>
          <t>8 No Komol Dah Road, (Urdu Road), Lalbag, Dhaka-1211</t>
        </is>
      </c>
      <c r="M2153" s="101" t="n">
        <v>1670751007</v>
      </c>
      <c r="N2153" s="33">
        <f>HYPERLINK("mailto:Filthadi@gmail.com","Filthadi@gmail.com")</f>
        <v/>
      </c>
    </row>
    <row customHeight="1" ht="12.75" r="2154" s="161">
      <c r="A2154" s="84" t="n"/>
      <c r="B2154" s="85" t="n">
        <v>2159</v>
      </c>
      <c r="C2154" s="106" t="n"/>
      <c r="D2154" s="98" t="inlineStr">
        <is>
          <t>Ibrahim Mohamed Ali</t>
        </is>
      </c>
      <c r="E2154" s="98" t="inlineStr">
        <is>
          <t>151-14-1653</t>
        </is>
      </c>
      <c r="F2154" s="49">
        <f>IF((MID(E2154,5,2))="10","ENG",IF((MID(E2154,5,2))="11","BBA",IF((MID(E2154,5,2))="12","MBA(E)",IF((MID(E2154,5,2))="14","MBA",IF((MID(E2154,5,2))="15","CSE",IF((MID(E2154,5,2))="16","CIS",IF((MID(E2154,5,2))="17","MS-MIS",IF((MID(E2154,5,2))="18","B.COM",IF((MID(E2154,5,2))="19","ETE",IF((MID(E2154,5,2))="20","CS",IF((MID(E2154,5,2))="21","MA-ENG(P)",IF((MID(E2154,5,2))="22","MA-ENG(F)",IF((MID(E2154,5,2))="23","TE",IF((MID(E2154,5,2))="24","JMC",IF((MID(E2154,5,2))="25","MS-CSE",IF((MID(E2154,5,2))="26","LLB(H)",IF((MID(E2154,5,2))="27","BRE",IF((MID(E2154,5,2))="28","MSS-JMC",IF((MID(E2154,5,2))="29","PHARMACY",IF((MID(E2154,5,2))="30","ESDM",IF((MID(E2154,5,2))="31","MS-ETE",IF((MID(E2154,5,2))="32","MS-TE",IF((MID(E2154,5,2))="33","EEE",IF((MID(E2154,5,2))="34","NFE",IF((MID(E2154,5,2))="35","SWE",IF((MID(E2154,5,2))="36","LLB(P)",IF((MID(E2154,5,2))="37","LLM(Pre)",IF((MID(E2154,5,2))="38","LLM(F)",IF((MID(E2154,5,2))="39","ICT",IF((MID(E2154,5,2))="40","MTCA",IF((MID(E2154,5,2))="41","MS-PH",IF((MID(E2154,5,2))="42","ARCH",IF((MID(E2154,5,2))="43","THM",IF((MID(E2154,5,2))="44","MS-SWE",IF((MID(E2154,5,2))="45","ENTRE",IF((MID(E2154,5,2))="46","M-PHARM",IF((MID(E2154,5,2))="47","CIVIL-ENG",0)))))))))))))))))))))))))))))))))))))</f>
        <v/>
      </c>
      <c r="G2154" s="90">
        <f>IF((LEFT(E2154,3))="063","Fall-2006",IF((LEFT(E2154,3))="071","Spring-2007",IF((LEFT(E2154,3))="072","Summer-2007",IF((LEFT(E2154,3))="073","Fall-2007",IF((LEFT(E2154,3))="081","Spring-2008",IF((LEFT(E2154,3))="082","Summer-2008",IF((LEFT(E2154,3))="083","Fall-2008",IF((LEFT(E2154,3))="091","Spring-2009",IF((LEFT(E2154,3))="092","Summer-2009",IF((LEFT(E2154,3))="093","Fall-2009",IF((LEFT(E2154,3))="101","Spring-2010",IF((LEFT(E2154,3))="102","Summer-2010",IF((LEFT(E2154,3))="103","Fall-2010",IF((LEFT(E2154,3))="111","Spring-2011",IF((LEFT(E2154,3))="112","Summer-2011",IF((LEFT(E2154,3))="113","Fall-2011",IF((LEFT(E2154,3))="121","Spring-2012",IF((LEFT(E2154,3))="122","Summer-2012",IF((LEFT(E2154,3))="123","Fall-2012",IF((LEFT(E2154,3))="131","Spring-2013",IF((LEFT(E2154,3))="132","Summer-2013",IF((LEFT(E2154,3))="133","Fall-2013",IF((LEFT(E2154,3))="141","Spring-2014",IF((LEFT(E2154,3))="142","Summer-2014",IF((LEFT(E2154,3))="143","Fall-2014",0)))))))))))))))))))))))))</f>
        <v/>
      </c>
      <c r="H2154" s="108" t="inlineStr">
        <is>
          <t>Fall-2015</t>
        </is>
      </c>
      <c r="I2154" s="108" t="inlineStr">
        <is>
          <t>-</t>
        </is>
      </c>
      <c r="J2154" s="108" t="inlineStr">
        <is>
          <t>-</t>
        </is>
      </c>
      <c r="K2154" s="108" t="inlineStr">
        <is>
          <t>House No-101, Kolabagan, Dhanmondi, Dhaka.</t>
        </is>
      </c>
      <c r="L2154" s="108" t="inlineStr">
        <is>
          <t>Wadajir, Dislrgt Madina, Mugadishu, Somalia.</t>
        </is>
      </c>
      <c r="M2154" s="101" t="n">
        <v>1625090744</v>
      </c>
      <c r="N2154" s="33">
        <f>HYPERLINK("mailto:daldhis15@gmail.com","daldhis15@gmail.com")</f>
        <v/>
      </c>
    </row>
    <row customHeight="1" ht="12.75" r="2155" s="161">
      <c r="A2155" s="84" t="n"/>
      <c r="B2155" s="85" t="n">
        <v>2160</v>
      </c>
      <c r="C2155" s="106" t="n"/>
      <c r="D2155" s="98" t="inlineStr">
        <is>
          <t>Ali Sheikh Mohamed</t>
        </is>
      </c>
      <c r="E2155" s="98" t="inlineStr">
        <is>
          <t>151-14-1655</t>
        </is>
      </c>
      <c r="F2155" s="49">
        <f>IF((MID(E2155,5,2))="10","ENG",IF((MID(E2155,5,2))="11","BBA",IF((MID(E2155,5,2))="12","MBA(E)",IF((MID(E2155,5,2))="14","MBA",IF((MID(E2155,5,2))="15","CSE",IF((MID(E2155,5,2))="16","CIS",IF((MID(E2155,5,2))="17","MS-MIS",IF((MID(E2155,5,2))="18","B.COM",IF((MID(E2155,5,2))="19","ETE",IF((MID(E2155,5,2))="20","CS",IF((MID(E2155,5,2))="21","MA-ENG(P)",IF((MID(E2155,5,2))="22","MA-ENG(F)",IF((MID(E2155,5,2))="23","TE",IF((MID(E2155,5,2))="24","JMC",IF((MID(E2155,5,2))="25","MS-CSE",IF((MID(E2155,5,2))="26","LLB(H)",IF((MID(E2155,5,2))="27","BRE",IF((MID(E2155,5,2))="28","MSS-JMC",IF((MID(E2155,5,2))="29","PHARMACY",IF((MID(E2155,5,2))="30","ESDM",IF((MID(E2155,5,2))="31","MS-ETE",IF((MID(E2155,5,2))="32","MS-TE",IF((MID(E2155,5,2))="33","EEE",IF((MID(E2155,5,2))="34","NFE",IF((MID(E2155,5,2))="35","SWE",IF((MID(E2155,5,2))="36","LLB(P)",IF((MID(E2155,5,2))="37","LLM(Pre)",IF((MID(E2155,5,2))="38","LLM(F)",IF((MID(E2155,5,2))="39","ICT",IF((MID(E2155,5,2))="40","MTCA",IF((MID(E2155,5,2))="41","MS-PH",IF((MID(E2155,5,2))="42","ARCH",IF((MID(E2155,5,2))="43","THM",IF((MID(E2155,5,2))="44","MS-SWE",IF((MID(E2155,5,2))="45","ENTRE",IF((MID(E2155,5,2))="46","M-PHARM",IF((MID(E2155,5,2))="47","CIVIL-ENG",0)))))))))))))))))))))))))))))))))))))</f>
        <v/>
      </c>
      <c r="G2155" s="90">
        <f>IF((LEFT(E2155,3))="063","Fall-2006",IF((LEFT(E2155,3))="071","Spring-2007",IF((LEFT(E2155,3))="072","Summer-2007",IF((LEFT(E2155,3))="073","Fall-2007",IF((LEFT(E2155,3))="081","Spring-2008",IF((LEFT(E2155,3))="082","Summer-2008",IF((LEFT(E2155,3))="083","Fall-2008",IF((LEFT(E2155,3))="091","Spring-2009",IF((LEFT(E2155,3))="092","Summer-2009",IF((LEFT(E2155,3))="093","Fall-2009",IF((LEFT(E2155,3))="101","Spring-2010",IF((LEFT(E2155,3))="102","Summer-2010",IF((LEFT(E2155,3))="103","Fall-2010",IF((LEFT(E2155,3))="111","Spring-2011",IF((LEFT(E2155,3))="112","Summer-2011",IF((LEFT(E2155,3))="113","Fall-2011",IF((LEFT(E2155,3))="121","Spring-2012",IF((LEFT(E2155,3))="122","Summer-2012",IF((LEFT(E2155,3))="123","Fall-2012",IF((LEFT(E2155,3))="131","Spring-2013",IF((LEFT(E2155,3))="132","Summer-2013",IF((LEFT(E2155,3))="133","Fall-2013",IF((LEFT(E2155,3))="141","Spring-2014",IF((LEFT(E2155,3))="142","Summer-2014",IF((LEFT(E2155,3))="143","Fall-2014",0)))))))))))))))))))))))))</f>
        <v/>
      </c>
      <c r="H2155" s="108" t="inlineStr">
        <is>
          <t>Fall-2015</t>
        </is>
      </c>
      <c r="I2155" s="108" t="inlineStr">
        <is>
          <t>Daffodil Internatioanl University</t>
        </is>
      </c>
      <c r="J2155" s="108" t="inlineStr">
        <is>
          <t>Student</t>
        </is>
      </c>
      <c r="K2155" s="108" t="inlineStr">
        <is>
          <t>-</t>
        </is>
      </c>
      <c r="L2155" s="108" t="inlineStr">
        <is>
          <t>Kolabagan, 2nd Lane, Dhanmondi, Dhaka.</t>
        </is>
      </c>
      <c r="M2155" s="101" t="n">
        <v>1624988368</v>
      </c>
      <c r="N2155" s="33">
        <f>HYPERLINK("mailto:cizaa114@gmail.com","cizaa114@gmail.com")</f>
        <v/>
      </c>
    </row>
    <row customHeight="1" ht="12.75" r="2156" s="161">
      <c r="A2156" s="84" t="n"/>
      <c r="B2156" s="85" t="n">
        <v>2161</v>
      </c>
      <c r="C2156" s="106" t="n"/>
      <c r="D2156" s="98" t="inlineStr">
        <is>
          <t>Sayid Ali Mahamud Kaire</t>
        </is>
      </c>
      <c r="E2156" s="98" t="inlineStr">
        <is>
          <t>151-14-1654</t>
        </is>
      </c>
      <c r="F2156" s="49">
        <f>IF((MID(E2156,5,2))="10","ENG",IF((MID(E2156,5,2))="11","BBA",IF((MID(E2156,5,2))="12","MBA(E)",IF((MID(E2156,5,2))="14","MBA",IF((MID(E2156,5,2))="15","CSE",IF((MID(E2156,5,2))="16","CIS",IF((MID(E2156,5,2))="17","MS-MIS",IF((MID(E2156,5,2))="18","B.COM",IF((MID(E2156,5,2))="19","ETE",IF((MID(E2156,5,2))="20","CS",IF((MID(E2156,5,2))="21","MA-ENG(P)",IF((MID(E2156,5,2))="22","MA-ENG(F)",IF((MID(E2156,5,2))="23","TE",IF((MID(E2156,5,2))="24","JMC",IF((MID(E2156,5,2))="25","MS-CSE",IF((MID(E2156,5,2))="26","LLB(H)",IF((MID(E2156,5,2))="27","BRE",IF((MID(E2156,5,2))="28","MSS-JMC",IF((MID(E2156,5,2))="29","PHARMACY",IF((MID(E2156,5,2))="30","ESDM",IF((MID(E2156,5,2))="31","MS-ETE",IF((MID(E2156,5,2))="32","MS-TE",IF((MID(E2156,5,2))="33","EEE",IF((MID(E2156,5,2))="34","NFE",IF((MID(E2156,5,2))="35","SWE",IF((MID(E2156,5,2))="36","LLB(P)",IF((MID(E2156,5,2))="37","LLM(Pre)",IF((MID(E2156,5,2))="38","LLM(F)",IF((MID(E2156,5,2))="39","ICT",IF((MID(E2156,5,2))="40","MTCA",IF((MID(E2156,5,2))="41","MS-PH",IF((MID(E2156,5,2))="42","ARCH",IF((MID(E2156,5,2))="43","THM",IF((MID(E2156,5,2))="44","MS-SWE",IF((MID(E2156,5,2))="45","ENTRE",IF((MID(E2156,5,2))="46","M-PHARM",IF((MID(E2156,5,2))="47","CIVIL-ENG",0)))))))))))))))))))))))))))))))))))))</f>
        <v/>
      </c>
      <c r="G2156" s="90">
        <f>IF((LEFT(E2156,3))="063","Fall-2006",IF((LEFT(E2156,3))="071","Spring-2007",IF((LEFT(E2156,3))="072","Summer-2007",IF((LEFT(E2156,3))="073","Fall-2007",IF((LEFT(E2156,3))="081","Spring-2008",IF((LEFT(E2156,3))="082","Summer-2008",IF((LEFT(E2156,3))="083","Fall-2008",IF((LEFT(E2156,3))="091","Spring-2009",IF((LEFT(E2156,3))="092","Summer-2009",IF((LEFT(E2156,3))="093","Fall-2009",IF((LEFT(E2156,3))="101","Spring-2010",IF((LEFT(E2156,3))="102","Summer-2010",IF((LEFT(E2156,3))="103","Fall-2010",IF((LEFT(E2156,3))="111","Spring-2011",IF((LEFT(E2156,3))="112","Summer-2011",IF((LEFT(E2156,3))="113","Fall-2011",IF((LEFT(E2156,3))="121","Spring-2012",IF((LEFT(E2156,3))="122","Summer-2012",IF((LEFT(E2156,3))="123","Fall-2012",IF((LEFT(E2156,3))="131","Spring-2013",IF((LEFT(E2156,3))="132","Summer-2013",IF((LEFT(E2156,3))="133","Fall-2013",IF((LEFT(E2156,3))="141","Spring-2014",IF((LEFT(E2156,3))="142","Summer-2014",IF((LEFT(E2156,3))="143","Fall-2014",0)))))))))))))))))))))))))</f>
        <v/>
      </c>
      <c r="H2156" s="108" t="inlineStr">
        <is>
          <t>Fall-2015</t>
        </is>
      </c>
      <c r="I2156" s="108" t="inlineStr">
        <is>
          <t>-</t>
        </is>
      </c>
      <c r="J2156" s="108" t="inlineStr">
        <is>
          <t>-</t>
        </is>
      </c>
      <c r="K2156" s="108" t="inlineStr">
        <is>
          <t>-</t>
        </is>
      </c>
      <c r="L2156" s="108" t="inlineStr">
        <is>
          <t>Kolobaga 2lne, House-101</t>
        </is>
      </c>
      <c r="M2156" s="120" t="n">
        <v>1704596790</v>
      </c>
      <c r="N2156" s="108" t="inlineStr">
        <is>
          <t>sayid14-1654@diu.edu.bd</t>
        </is>
      </c>
    </row>
    <row customHeight="1" ht="12.75" r="2157" s="161">
      <c r="A2157" s="84" t="n"/>
      <c r="B2157" s="85" t="n">
        <v>2162</v>
      </c>
      <c r="C2157" s="106" t="n"/>
      <c r="D2157" s="98" t="inlineStr">
        <is>
          <t>Md. Tariqul Islam</t>
        </is>
      </c>
      <c r="E2157" s="98" t="inlineStr">
        <is>
          <t>102-26-088</t>
        </is>
      </c>
      <c r="F2157" s="49">
        <f>IF((MID(E2157,5,2))="10","ENG",IF((MID(E2157,5,2))="11","BBA",IF((MID(E2157,5,2))="12","MBA(E)",IF((MID(E2157,5,2))="14","MBA",IF((MID(E2157,5,2))="15","CSE",IF((MID(E2157,5,2))="16","CIS",IF((MID(E2157,5,2))="17","MS-MIS",IF((MID(E2157,5,2))="18","B.COM",IF((MID(E2157,5,2))="19","ETE",IF((MID(E2157,5,2))="20","CS",IF((MID(E2157,5,2))="21","MA-ENG(P)",IF((MID(E2157,5,2))="22","MA-ENG(F)",IF((MID(E2157,5,2))="23","TE",IF((MID(E2157,5,2))="24","JMC",IF((MID(E2157,5,2))="25","MS-CSE",IF((MID(E2157,5,2))="26","LLB(H)",IF((MID(E2157,5,2))="27","BRE",IF((MID(E2157,5,2))="28","MSS-JMC",IF((MID(E2157,5,2))="29","PHARMACY",IF((MID(E2157,5,2))="30","ESDM",IF((MID(E2157,5,2))="31","MS-ETE",IF((MID(E2157,5,2))="32","MS-TE",IF((MID(E2157,5,2))="33","EEE",IF((MID(E2157,5,2))="34","NFE",IF((MID(E2157,5,2))="35","SWE",IF((MID(E2157,5,2))="36","LLB(P)",IF((MID(E2157,5,2))="37","LLM(Pre)",IF((MID(E2157,5,2))="38","LLM(F)",IF((MID(E2157,5,2))="39","ICT",IF((MID(E2157,5,2))="40","MTCA",IF((MID(E2157,5,2))="41","MS-PH",IF((MID(E2157,5,2))="42","ARCH",IF((MID(E2157,5,2))="43","THM",IF((MID(E2157,5,2))="44","MS-SWE",IF((MID(E2157,5,2))="45","ENTRE",IF((MID(E2157,5,2))="46","M-PHARM",IF((MID(E2157,5,2))="47","CIVIL-ENG",0)))))))))))))))))))))))))))))))))))))</f>
        <v/>
      </c>
      <c r="G2157" s="90">
        <f>IF((LEFT(E2157,3))="063","Fall-2006",IF((LEFT(E2157,3))="071","Spring-2007",IF((LEFT(E2157,3))="072","Summer-2007",IF((LEFT(E2157,3))="073","Fall-2007",IF((LEFT(E2157,3))="081","Spring-2008",IF((LEFT(E2157,3))="082","Summer-2008",IF((LEFT(E2157,3))="083","Fall-2008",IF((LEFT(E2157,3))="091","Spring-2009",IF((LEFT(E2157,3))="092","Summer-2009",IF((LEFT(E2157,3))="093","Fall-2009",IF((LEFT(E2157,3))="101","Spring-2010",IF((LEFT(E2157,3))="102","Summer-2010",IF((LEFT(E2157,3))="103","Fall-2010",IF((LEFT(E2157,3))="111","Spring-2011",IF((LEFT(E2157,3))="112","Summer-2011",IF((LEFT(E2157,3))="113","Fall-2011",IF((LEFT(E2157,3))="121","Spring-2012",IF((LEFT(E2157,3))="122","Summer-2012",IF((LEFT(E2157,3))="123","Fall-2012",IF((LEFT(E2157,3))="131","Spring-2013",IF((LEFT(E2157,3))="132","Summer-2013",IF((LEFT(E2157,3))="133","Fall-2013",IF((LEFT(E2157,3))="141","Spring-2014",IF((LEFT(E2157,3))="142","Summer-2014",IF((LEFT(E2157,3))="143","Fall-2014",0)))))))))))))))))))))))))</f>
        <v/>
      </c>
      <c r="H2157" s="108" t="inlineStr">
        <is>
          <t>Summer-2014</t>
        </is>
      </c>
      <c r="I2157" s="108" t="inlineStr">
        <is>
          <t>-</t>
        </is>
      </c>
      <c r="J2157" s="108" t="inlineStr">
        <is>
          <t>-</t>
        </is>
      </c>
      <c r="K2157" s="90" t="inlineStr">
        <is>
          <t>House No-11, Green Road Staff Quarter, Kalabagan, Dhaka-1205</t>
        </is>
      </c>
      <c r="L2157" s="108" t="inlineStr">
        <is>
          <t>Vill-Charak Gachhia, Post-Panchakoralia, Upazila-Amtali, Dis-Barguna</t>
        </is>
      </c>
      <c r="M2157" s="111" t="n">
        <v>1760348912</v>
      </c>
      <c r="N2157" s="33" t="inlineStr">
        <is>
          <t>tariqul_088@diu.edu.bd</t>
        </is>
      </c>
    </row>
    <row customHeight="1" ht="12.75" r="2158" s="161">
      <c r="A2158" s="84" t="n"/>
      <c r="B2158" s="85" t="n">
        <v>2163</v>
      </c>
      <c r="C2158" s="106" t="n"/>
      <c r="D2158" s="98" t="inlineStr">
        <is>
          <t>Md. Tariqul Islam</t>
        </is>
      </c>
      <c r="E2158" s="98" t="inlineStr">
        <is>
          <t>142-38-052</t>
        </is>
      </c>
      <c r="F2158" s="49">
        <f>IF((MID(E2158,5,2))="10","ENG",IF((MID(E2158,5,2))="11","BBA",IF((MID(E2158,5,2))="12","MBA(E)",IF((MID(E2158,5,2))="14","MBA",IF((MID(E2158,5,2))="15","CSE",IF((MID(E2158,5,2))="16","CIS",IF((MID(E2158,5,2))="17","MS-MIS",IF((MID(E2158,5,2))="18","B.COM",IF((MID(E2158,5,2))="19","ETE",IF((MID(E2158,5,2))="20","CS",IF((MID(E2158,5,2))="21","MA-ENG(P)",IF((MID(E2158,5,2))="22","MA-ENG(F)",IF((MID(E2158,5,2))="23","TE",IF((MID(E2158,5,2))="24","JMC",IF((MID(E2158,5,2))="25","MS-CSE",IF((MID(E2158,5,2))="26","LLB(H)",IF((MID(E2158,5,2))="27","BRE",IF((MID(E2158,5,2))="28","MSS-JMC",IF((MID(E2158,5,2))="29","PHARMACY",IF((MID(E2158,5,2))="30","ESDM",IF((MID(E2158,5,2))="31","MS-ETE",IF((MID(E2158,5,2))="32","MS-TE",IF((MID(E2158,5,2))="33","EEE",IF((MID(E2158,5,2))="34","NFE",IF((MID(E2158,5,2))="35","SWE",IF((MID(E2158,5,2))="36","LLB(P)",IF((MID(E2158,5,2))="37","LLM(Pre)",IF((MID(E2158,5,2))="38","LLM(F)",IF((MID(E2158,5,2))="39","ICT",IF((MID(E2158,5,2))="40","MTCA",IF((MID(E2158,5,2))="41","MS-PH",IF((MID(E2158,5,2))="42","ARCH",IF((MID(E2158,5,2))="43","THM",IF((MID(E2158,5,2))="44","MS-SWE",IF((MID(E2158,5,2))="45","ENTRE",IF((MID(E2158,5,2))="46","M-PHARM",IF((MID(E2158,5,2))="47","CIVIL-ENG",0)))))))))))))))))))))))))))))))))))))</f>
        <v/>
      </c>
      <c r="G2158" s="90">
        <f>IF((LEFT(E2158,3))="063","Fall-2006",IF((LEFT(E2158,3))="071","Spring-2007",IF((LEFT(E2158,3))="072","Summer-2007",IF((LEFT(E2158,3))="073","Fall-2007",IF((LEFT(E2158,3))="081","Spring-2008",IF((LEFT(E2158,3))="082","Summer-2008",IF((LEFT(E2158,3))="083","Fall-2008",IF((LEFT(E2158,3))="091","Spring-2009",IF((LEFT(E2158,3))="092","Summer-2009",IF((LEFT(E2158,3))="093","Fall-2009",IF((LEFT(E2158,3))="101","Spring-2010",IF((LEFT(E2158,3))="102","Summer-2010",IF((LEFT(E2158,3))="103","Fall-2010",IF((LEFT(E2158,3))="111","Spring-2011",IF((LEFT(E2158,3))="112","Summer-2011",IF((LEFT(E2158,3))="113","Fall-2011",IF((LEFT(E2158,3))="121","Spring-2012",IF((LEFT(E2158,3))="122","Summer-2012",IF((LEFT(E2158,3))="123","Fall-2012",IF((LEFT(E2158,3))="131","Spring-2013",IF((LEFT(E2158,3))="132","Summer-2013",IF((LEFT(E2158,3))="133","Fall-2013",IF((LEFT(E2158,3))="141","Spring-2014",IF((LEFT(E2158,3))="142","Summer-2014",IF((LEFT(E2158,3))="143","Fall-2014",0)))))))))))))))))))))))))</f>
        <v/>
      </c>
      <c r="H2158" s="108" t="inlineStr">
        <is>
          <t>Summer-2015</t>
        </is>
      </c>
      <c r="I2158" s="108" t="inlineStr">
        <is>
          <t>-</t>
        </is>
      </c>
      <c r="J2158" s="108" t="inlineStr">
        <is>
          <t>-</t>
        </is>
      </c>
      <c r="K2158" s="108" t="inlineStr">
        <is>
          <t>House No-11, Green Road Staff Quarter, Kalabagan, Dhaka-1205</t>
        </is>
      </c>
      <c r="L2158" s="108" t="inlineStr">
        <is>
          <t>Vill-Charak Gachhia, Post-Panchakoralia, Upazila-Amtali, Dis-Barguna</t>
        </is>
      </c>
      <c r="M2158" s="111" t="n">
        <v>1760348912</v>
      </c>
      <c r="N2158" s="33" t="inlineStr">
        <is>
          <t>tariqul_088@diu.edu.bd</t>
        </is>
      </c>
    </row>
    <row customHeight="1" ht="12.75" r="2159" s="161">
      <c r="A2159" s="84" t="n"/>
      <c r="B2159" s="85" t="n">
        <v>2164</v>
      </c>
      <c r="C2159" s="106" t="n"/>
      <c r="D2159" s="98" t="inlineStr">
        <is>
          <t>Nusrat Nastaran</t>
        </is>
      </c>
      <c r="E2159" s="98" t="inlineStr">
        <is>
          <t>112-11-2076</t>
        </is>
      </c>
      <c r="F2159" s="49">
        <f>IF((MID(E2159,5,2))="10","ENG",IF((MID(E2159,5,2))="11","BBA",IF((MID(E2159,5,2))="12","MBA(E)",IF((MID(E2159,5,2))="14","MBA",IF((MID(E2159,5,2))="15","CSE",IF((MID(E2159,5,2))="16","CIS",IF((MID(E2159,5,2))="17","MS-MIS",IF((MID(E2159,5,2))="18","B.COM",IF((MID(E2159,5,2))="19","ETE",IF((MID(E2159,5,2))="20","CS",IF((MID(E2159,5,2))="21","MA-ENG(P)",IF((MID(E2159,5,2))="22","MA-ENG(F)",IF((MID(E2159,5,2))="23","TE",IF((MID(E2159,5,2))="24","JMC",IF((MID(E2159,5,2))="25","MS-CSE",IF((MID(E2159,5,2))="26","LLB(H)",IF((MID(E2159,5,2))="27","BRE",IF((MID(E2159,5,2))="28","MSS-JMC",IF((MID(E2159,5,2))="29","PHARMACY",IF((MID(E2159,5,2))="30","ESDM",IF((MID(E2159,5,2))="31","MS-ETE",IF((MID(E2159,5,2))="32","MS-TE",IF((MID(E2159,5,2))="33","EEE",IF((MID(E2159,5,2))="34","NFE",IF((MID(E2159,5,2))="35","SWE",IF((MID(E2159,5,2))="36","LLB(P)",IF((MID(E2159,5,2))="37","LLM(Pre)",IF((MID(E2159,5,2))="38","LLM(F)",IF((MID(E2159,5,2))="39","ICT",IF((MID(E2159,5,2))="40","MTCA",IF((MID(E2159,5,2))="41","MS-PH",IF((MID(E2159,5,2))="42","ARCH",IF((MID(E2159,5,2))="43","THM",IF((MID(E2159,5,2))="44","MS-SWE",IF((MID(E2159,5,2))="45","ENTRE",IF((MID(E2159,5,2))="46","M-PHARM",IF((MID(E2159,5,2))="47","CIVIL-ENG",0)))))))))))))))))))))))))))))))))))))</f>
        <v/>
      </c>
      <c r="G2159" s="90">
        <f>IF((LEFT(E2159,3))="063","Fall-2006",IF((LEFT(E2159,3))="071","Spring-2007",IF((LEFT(E2159,3))="072","Summer-2007",IF((LEFT(E2159,3))="073","Fall-2007",IF((LEFT(E2159,3))="081","Spring-2008",IF((LEFT(E2159,3))="082","Summer-2008",IF((LEFT(E2159,3))="083","Fall-2008",IF((LEFT(E2159,3))="091","Spring-2009",IF((LEFT(E2159,3))="092","Summer-2009",IF((LEFT(E2159,3))="093","Fall-2009",IF((LEFT(E2159,3))="101","Spring-2010",IF((LEFT(E2159,3))="102","Summer-2010",IF((LEFT(E2159,3))="103","Fall-2010",IF((LEFT(E2159,3))="111","Spring-2011",IF((LEFT(E2159,3))="112","Summer-2011",IF((LEFT(E2159,3))="113","Fall-2011",IF((LEFT(E2159,3))="121","Spring-2012",IF((LEFT(E2159,3))="122","Summer-2012",IF((LEFT(E2159,3))="123","Fall-2012",IF((LEFT(E2159,3))="131","Spring-2013",IF((LEFT(E2159,3))="132","Summer-2013",IF((LEFT(E2159,3))="133","Fall-2013",IF((LEFT(E2159,3))="141","Spring-2014",IF((LEFT(E2159,3))="142","Summer-2014",IF((LEFT(E2159,3))="143","Fall-2014",0)))))))))))))))))))))))))</f>
        <v/>
      </c>
      <c r="H2159" s="108" t="inlineStr">
        <is>
          <t>Summer-2015</t>
        </is>
      </c>
      <c r="I2159" s="108" t="inlineStr">
        <is>
          <t>-</t>
        </is>
      </c>
      <c r="J2159" s="108" t="inlineStr">
        <is>
          <t>-</t>
        </is>
      </c>
      <c r="K2159" s="108" t="inlineStr">
        <is>
          <t>Ja/36, Mohila Commissioner Road, Uttara Badda, Dhaka</t>
        </is>
      </c>
      <c r="L2159" s="108" t="inlineStr">
        <is>
          <t>Vill-Joypurpara, P.O-Bogra Sadar, Dhaka</t>
        </is>
      </c>
      <c r="M2159" s="111" t="n">
        <v>1684711986</v>
      </c>
      <c r="N2159" s="108" t="inlineStr">
        <is>
          <t>nusratnishat@gmail.com</t>
        </is>
      </c>
    </row>
    <row customHeight="1" ht="12.75" r="2160" s="161">
      <c r="A2160" s="84" t="n"/>
      <c r="B2160" s="85" t="n">
        <v>2165</v>
      </c>
      <c r="C2160" s="106" t="n"/>
      <c r="D2160" s="98" t="inlineStr">
        <is>
          <t xml:space="preserve">Md. Arifulislam  </t>
        </is>
      </c>
      <c r="E2160" s="98" t="inlineStr">
        <is>
          <t>141-14-1365</t>
        </is>
      </c>
      <c r="F2160" s="49">
        <f>IF((MID(E2160,5,2))="10","ENG",IF((MID(E2160,5,2))="11","BBA",IF((MID(E2160,5,2))="12","MBA(E)",IF((MID(E2160,5,2))="14","MBA",IF((MID(E2160,5,2))="15","CSE",IF((MID(E2160,5,2))="16","CIS",IF((MID(E2160,5,2))="17","MS-MIS",IF((MID(E2160,5,2))="18","B.COM",IF((MID(E2160,5,2))="19","ETE",IF((MID(E2160,5,2))="20","CS",IF((MID(E2160,5,2))="21","MA-ENG(P)",IF((MID(E2160,5,2))="22","MA-ENG(F)",IF((MID(E2160,5,2))="23","TE",IF((MID(E2160,5,2))="24","JMC",IF((MID(E2160,5,2))="25","MS-CSE",IF((MID(E2160,5,2))="26","LLB(H)",IF((MID(E2160,5,2))="27","BRE",IF((MID(E2160,5,2))="28","MSS-JMC",IF((MID(E2160,5,2))="29","PHARMACY",IF((MID(E2160,5,2))="30","ESDM",IF((MID(E2160,5,2))="31","MS-ETE",IF((MID(E2160,5,2))="32","MS-TE",IF((MID(E2160,5,2))="33","EEE",IF((MID(E2160,5,2))="34","NFE",IF((MID(E2160,5,2))="35","SWE",IF((MID(E2160,5,2))="36","LLB(P)",IF((MID(E2160,5,2))="37","LLM(Pre)",IF((MID(E2160,5,2))="38","LLM(F)",IF((MID(E2160,5,2))="39","ICT",IF((MID(E2160,5,2))="40","MTCA",IF((MID(E2160,5,2))="41","MS-PH",IF((MID(E2160,5,2))="42","ARCH",IF((MID(E2160,5,2))="43","THM",IF((MID(E2160,5,2))="44","MS-SWE",IF((MID(E2160,5,2))="45","ENTRE",IF((MID(E2160,5,2))="46","M-PHARM",IF((MID(E2160,5,2))="47","CIVIL-ENG",0)))))))))))))))))))))))))))))))))))))</f>
        <v/>
      </c>
      <c r="G2160" s="90">
        <f>IF((LEFT(E2160,3))="063","Fall-2006",IF((LEFT(E2160,3))="071","Spring-2007",IF((LEFT(E2160,3))="072","Summer-2007",IF((LEFT(E2160,3))="073","Fall-2007",IF((LEFT(E2160,3))="081","Spring-2008",IF((LEFT(E2160,3))="082","Summer-2008",IF((LEFT(E2160,3))="083","Fall-2008",IF((LEFT(E2160,3))="091","Spring-2009",IF((LEFT(E2160,3))="092","Summer-2009",IF((LEFT(E2160,3))="093","Fall-2009",IF((LEFT(E2160,3))="101","Spring-2010",IF((LEFT(E2160,3))="102","Summer-2010",IF((LEFT(E2160,3))="103","Fall-2010",IF((LEFT(E2160,3))="111","Spring-2011",IF((LEFT(E2160,3))="112","Summer-2011",IF((LEFT(E2160,3))="113","Fall-2011",IF((LEFT(E2160,3))="121","Spring-2012",IF((LEFT(E2160,3))="122","Summer-2012",IF((LEFT(E2160,3))="123","Fall-2012",IF((LEFT(E2160,3))="131","Spring-2013",IF((LEFT(E2160,3))="132","Summer-2013",IF((LEFT(E2160,3))="133","Fall-2013",IF((LEFT(E2160,3))="141","Spring-2014",IF((LEFT(E2160,3))="142","Summer-2014",IF((LEFT(E2160,3))="143","Fall-2014",0)))))))))))))))))))))))))</f>
        <v/>
      </c>
      <c r="H2160" s="108" t="inlineStr">
        <is>
          <t>Fall-2015</t>
        </is>
      </c>
      <c r="I2160" s="108" t="inlineStr">
        <is>
          <t>-</t>
        </is>
      </c>
      <c r="J2160" s="108" t="inlineStr">
        <is>
          <t>-</t>
        </is>
      </c>
      <c r="K2160" s="108" t="inlineStr">
        <is>
          <t>Haz, Alep khan Road, Tengro Sharulia Demro Dhaka</t>
        </is>
      </c>
      <c r="L2160" s="108" t="inlineStr">
        <is>
          <t>Vill-Diaya Khola, P.O-Kalipur Bazar, P.S-Motlobe Uttar, Dis-Chandpur</t>
        </is>
      </c>
      <c r="M2160" s="111" t="n">
        <v>1876536365</v>
      </c>
      <c r="N2160" s="108" t="inlineStr">
        <is>
          <t>ariful88863@gmail.com</t>
        </is>
      </c>
    </row>
    <row customHeight="1" ht="12.75" r="2161" s="161">
      <c r="A2161" s="84" t="n"/>
      <c r="B2161" s="85" t="n">
        <v>2166</v>
      </c>
      <c r="C2161" s="106" t="n"/>
      <c r="D2161" s="98" t="inlineStr">
        <is>
          <t xml:space="preserve">Md. Abdur Razzak Sarker  </t>
        </is>
      </c>
      <c r="E2161" s="98" t="inlineStr">
        <is>
          <t>142-28-181</t>
        </is>
      </c>
      <c r="F2161" s="49">
        <f>IF((MID(E2161,5,2))="10","ENG",IF((MID(E2161,5,2))="11","BBA",IF((MID(E2161,5,2))="12","MBA(E)",IF((MID(E2161,5,2))="14","MBA",IF((MID(E2161,5,2))="15","CSE",IF((MID(E2161,5,2))="16","CIS",IF((MID(E2161,5,2))="17","MS-MIS",IF((MID(E2161,5,2))="18","B.COM",IF((MID(E2161,5,2))="19","ETE",IF((MID(E2161,5,2))="20","CS",IF((MID(E2161,5,2))="21","MA-ENG(P)",IF((MID(E2161,5,2))="22","MA-ENG(F)",IF((MID(E2161,5,2))="23","TE",IF((MID(E2161,5,2))="24","JMC",IF((MID(E2161,5,2))="25","MS-CSE",IF((MID(E2161,5,2))="26","LLB(H)",IF((MID(E2161,5,2))="27","BRE",IF((MID(E2161,5,2))="28","MSS-JMC",IF((MID(E2161,5,2))="29","PHARMACY",IF((MID(E2161,5,2))="30","ESDM",IF((MID(E2161,5,2))="31","MS-ETE",IF((MID(E2161,5,2))="32","MS-TE",IF((MID(E2161,5,2))="33","EEE",IF((MID(E2161,5,2))="34","NFE",IF((MID(E2161,5,2))="35","SWE",IF((MID(E2161,5,2))="36","LLB(P)",IF((MID(E2161,5,2))="37","LLM(Pre)",IF((MID(E2161,5,2))="38","LLM(F)",IF((MID(E2161,5,2))="39","ICT",IF((MID(E2161,5,2))="40","MTCA",IF((MID(E2161,5,2))="41","MS-PH",IF((MID(E2161,5,2))="42","ARCH",IF((MID(E2161,5,2))="43","THM",IF((MID(E2161,5,2))="44","MS-SWE",IF((MID(E2161,5,2))="45","ENTRE",IF((MID(E2161,5,2))="46","M-PHARM",IF((MID(E2161,5,2))="47","CIVIL-ENG",0)))))))))))))))))))))))))))))))))))))</f>
        <v/>
      </c>
      <c r="G2161" s="90">
        <f>IF((LEFT(E2161,3))="063","Fall-2006",IF((LEFT(E2161,3))="071","Spring-2007",IF((LEFT(E2161,3))="072","Summer-2007",IF((LEFT(E2161,3))="073","Fall-2007",IF((LEFT(E2161,3))="081","Spring-2008",IF((LEFT(E2161,3))="082","Summer-2008",IF((LEFT(E2161,3))="083","Fall-2008",IF((LEFT(E2161,3))="091","Spring-2009",IF((LEFT(E2161,3))="092","Summer-2009",IF((LEFT(E2161,3))="093","Fall-2009",IF((LEFT(E2161,3))="101","Spring-2010",IF((LEFT(E2161,3))="102","Summer-2010",IF((LEFT(E2161,3))="103","Fall-2010",IF((LEFT(E2161,3))="111","Spring-2011",IF((LEFT(E2161,3))="112","Summer-2011",IF((LEFT(E2161,3))="113","Fall-2011",IF((LEFT(E2161,3))="121","Spring-2012",IF((LEFT(E2161,3))="122","Summer-2012",IF((LEFT(E2161,3))="123","Fall-2012",IF((LEFT(E2161,3))="131","Spring-2013",IF((LEFT(E2161,3))="132","Summer-2013",IF((LEFT(E2161,3))="133","Fall-2013",IF((LEFT(E2161,3))="141","Spring-2014",IF((LEFT(E2161,3))="142","Summer-2014",IF((LEFT(E2161,3))="143","Fall-2014",0)))))))))))))))))))))))))</f>
        <v/>
      </c>
      <c r="H2161" s="108" t="inlineStr">
        <is>
          <t>Fall-2015</t>
        </is>
      </c>
      <c r="I2161" s="108" t="inlineStr">
        <is>
          <t>Dhaka Communication</t>
        </is>
      </c>
      <c r="J2161" s="108" t="inlineStr">
        <is>
          <t>CEO</t>
        </is>
      </c>
      <c r="K2161" s="108" t="inlineStr">
        <is>
          <t>13, Niribili Katal Bagan, Dhanmondi, Dhaka</t>
        </is>
      </c>
      <c r="L2161" s="108" t="inlineStr">
        <is>
          <t>Vill-Khamar Dakiarom, Post-Pandul, Thana-Ulipur, Zella-Kurigram</t>
        </is>
      </c>
      <c r="M2161" s="111" t="n">
        <v>1722613313</v>
      </c>
      <c r="N2161" s="108" t="inlineStr">
        <is>
          <t>sarker.raz@gmail.com</t>
        </is>
      </c>
    </row>
    <row customHeight="1" ht="12.75" r="2162" s="161">
      <c r="A2162" s="84" t="n"/>
      <c r="B2162" s="85" t="n">
        <v>2167</v>
      </c>
      <c r="C2162" s="106" t="n"/>
      <c r="D2162" s="98" t="inlineStr">
        <is>
          <t xml:space="preserve">Md. Awlad Hossain  </t>
        </is>
      </c>
      <c r="E2162" s="98" t="inlineStr">
        <is>
          <t>133-14-1223</t>
        </is>
      </c>
      <c r="F2162" s="49">
        <f>IF((MID(E2162,5,2))="10","ENG",IF((MID(E2162,5,2))="11","BBA",IF((MID(E2162,5,2))="12","MBA(E)",IF((MID(E2162,5,2))="14","MBA",IF((MID(E2162,5,2))="15","CSE",IF((MID(E2162,5,2))="16","CIS",IF((MID(E2162,5,2))="17","MS-MIS",IF((MID(E2162,5,2))="18","B.COM",IF((MID(E2162,5,2))="19","ETE",IF((MID(E2162,5,2))="20","CS",IF((MID(E2162,5,2))="21","MA-ENG(P)",IF((MID(E2162,5,2))="22","MA-ENG(F)",IF((MID(E2162,5,2))="23","TE",IF((MID(E2162,5,2))="24","JMC",IF((MID(E2162,5,2))="25","MS-CSE",IF((MID(E2162,5,2))="26","LLB(H)",IF((MID(E2162,5,2))="27","BRE",IF((MID(E2162,5,2))="28","MSS-JMC",IF((MID(E2162,5,2))="29","PHARMACY",IF((MID(E2162,5,2))="30","ESDM",IF((MID(E2162,5,2))="31","MS-ETE",IF((MID(E2162,5,2))="32","MS-TE",IF((MID(E2162,5,2))="33","EEE",IF((MID(E2162,5,2))="34","NFE",IF((MID(E2162,5,2))="35","SWE",IF((MID(E2162,5,2))="36","LLB(P)",IF((MID(E2162,5,2))="37","LLM(Pre)",IF((MID(E2162,5,2))="38","LLM(F)",IF((MID(E2162,5,2))="39","ICT",IF((MID(E2162,5,2))="40","MTCA",IF((MID(E2162,5,2))="41","MS-PH",IF((MID(E2162,5,2))="42","ARCH",IF((MID(E2162,5,2))="43","THM",IF((MID(E2162,5,2))="44","MS-SWE",IF((MID(E2162,5,2))="45","ENTRE",IF((MID(E2162,5,2))="46","M-PHARM",IF((MID(E2162,5,2))="47","CIVIL-ENG",0)))))))))))))))))))))))))))))))))))))</f>
        <v/>
      </c>
      <c r="G2162" s="90">
        <f>IF((LEFT(E2162,3))="063","Fall-2006",IF((LEFT(E2162,3))="071","Spring-2007",IF((LEFT(E2162,3))="072","Summer-2007",IF((LEFT(E2162,3))="073","Fall-2007",IF((LEFT(E2162,3))="081","Spring-2008",IF((LEFT(E2162,3))="082","Summer-2008",IF((LEFT(E2162,3))="083","Fall-2008",IF((LEFT(E2162,3))="091","Spring-2009",IF((LEFT(E2162,3))="092","Summer-2009",IF((LEFT(E2162,3))="093","Fall-2009",IF((LEFT(E2162,3))="101","Spring-2010",IF((LEFT(E2162,3))="102","Summer-2010",IF((LEFT(E2162,3))="103","Fall-2010",IF((LEFT(E2162,3))="111","Spring-2011",IF((LEFT(E2162,3))="112","Summer-2011",IF((LEFT(E2162,3))="113","Fall-2011",IF((LEFT(E2162,3))="121","Spring-2012",IF((LEFT(E2162,3))="122","Summer-2012",IF((LEFT(E2162,3))="123","Fall-2012",IF((LEFT(E2162,3))="131","Spring-2013",IF((LEFT(E2162,3))="132","Summer-2013",IF((LEFT(E2162,3))="133","Fall-2013",IF((LEFT(E2162,3))="141","Spring-2014",IF((LEFT(E2162,3))="142","Summer-2014",IF((LEFT(E2162,3))="143","Fall-2014",0)))))))))))))))))))))))))</f>
        <v/>
      </c>
      <c r="H2162" s="108" t="inlineStr">
        <is>
          <t>Fall-2015</t>
        </is>
      </c>
      <c r="I2162" s="108" t="inlineStr">
        <is>
          <t>The City Bank ltd</t>
        </is>
      </c>
      <c r="J2162" s="108" t="inlineStr">
        <is>
          <t>officer</t>
        </is>
      </c>
      <c r="K2162" s="108" t="inlineStr">
        <is>
          <t>67 Senpara, Mirpur 10</t>
        </is>
      </c>
      <c r="L2162" s="108" t="inlineStr">
        <is>
          <t>Vill:Khansoti, p.o-Bhagnagarkandi, Thana-Atrai, Naogaon</t>
        </is>
      </c>
      <c r="M2162" s="111" t="n">
        <v>1724076925</v>
      </c>
      <c r="N2162" s="108" t="inlineStr">
        <is>
          <t>awlad.diu@gmail.com</t>
        </is>
      </c>
    </row>
    <row customHeight="1" ht="12.75" r="2163" s="161">
      <c r="A2163" s="84" t="n"/>
      <c r="B2163" s="85" t="n">
        <v>2168</v>
      </c>
      <c r="C2163" s="106" t="n"/>
      <c r="D2163" s="98" t="inlineStr">
        <is>
          <t xml:space="preserve">Md. Abdur Rahman  </t>
        </is>
      </c>
      <c r="E2163" s="98" t="inlineStr">
        <is>
          <t>123-33-1103</t>
        </is>
      </c>
      <c r="F2163" s="49">
        <f>IF((MID(E2163,5,2))="10","ENG",IF((MID(E2163,5,2))="11","BBA",IF((MID(E2163,5,2))="12","MBA(E)",IF((MID(E2163,5,2))="14","MBA",IF((MID(E2163,5,2))="15","CSE",IF((MID(E2163,5,2))="16","CIS",IF((MID(E2163,5,2))="17","MS-MIS",IF((MID(E2163,5,2))="18","B.COM",IF((MID(E2163,5,2))="19","ETE",IF((MID(E2163,5,2))="20","CS",IF((MID(E2163,5,2))="21","MA-ENG(P)",IF((MID(E2163,5,2))="22","MA-ENG(F)",IF((MID(E2163,5,2))="23","TE",IF((MID(E2163,5,2))="24","JMC",IF((MID(E2163,5,2))="25","MS-CSE",IF((MID(E2163,5,2))="26","LLB(H)",IF((MID(E2163,5,2))="27","BRE",IF((MID(E2163,5,2))="28","MSS-JMC",IF((MID(E2163,5,2))="29","PHARMACY",IF((MID(E2163,5,2))="30","ESDM",IF((MID(E2163,5,2))="31","MS-ETE",IF((MID(E2163,5,2))="32","MS-TE",IF((MID(E2163,5,2))="33","EEE",IF((MID(E2163,5,2))="34","NFE",IF((MID(E2163,5,2))="35","SWE",IF((MID(E2163,5,2))="36","LLB(P)",IF((MID(E2163,5,2))="37","LLM(Pre)",IF((MID(E2163,5,2))="38","LLM(F)",IF((MID(E2163,5,2))="39","ICT",IF((MID(E2163,5,2))="40","MTCA",IF((MID(E2163,5,2))="41","MS-PH",IF((MID(E2163,5,2))="42","ARCH",IF((MID(E2163,5,2))="43","THM",IF((MID(E2163,5,2))="44","MS-SWE",IF((MID(E2163,5,2))="45","ENTRE",IF((MID(E2163,5,2))="46","M-PHARM",IF((MID(E2163,5,2))="47","CIVIL-ENG",0)))))))))))))))))))))))))))))))))))))</f>
        <v/>
      </c>
      <c r="G2163" s="90">
        <f>IF((LEFT(E2163,3))="063","Fall-2006",IF((LEFT(E2163,3))="071","Spring-2007",IF((LEFT(E2163,3))="072","Summer-2007",IF((LEFT(E2163,3))="073","Fall-2007",IF((LEFT(E2163,3))="081","Spring-2008",IF((LEFT(E2163,3))="082","Summer-2008",IF((LEFT(E2163,3))="083","Fall-2008",IF((LEFT(E2163,3))="091","Spring-2009",IF((LEFT(E2163,3))="092","Summer-2009",IF((LEFT(E2163,3))="093","Fall-2009",IF((LEFT(E2163,3))="101","Spring-2010",IF((LEFT(E2163,3))="102","Summer-2010",IF((LEFT(E2163,3))="103","Fall-2010",IF((LEFT(E2163,3))="111","Spring-2011",IF((LEFT(E2163,3))="112","Summer-2011",IF((LEFT(E2163,3))="113","Fall-2011",IF((LEFT(E2163,3))="121","Spring-2012",IF((LEFT(E2163,3))="122","Summer-2012",IF((LEFT(E2163,3))="123","Fall-2012",IF((LEFT(E2163,3))="131","Spring-2013",IF((LEFT(E2163,3))="132","Summer-2013",IF((LEFT(E2163,3))="133","Fall-2013",IF((LEFT(E2163,3))="141","Spring-2014",IF((LEFT(E2163,3))="142","Summer-2014",IF((LEFT(E2163,3))="143","Fall-2014",0)))))))))))))))))))))))))</f>
        <v/>
      </c>
      <c r="H2163" s="108" t="inlineStr">
        <is>
          <t>Fall-2015</t>
        </is>
      </c>
      <c r="I2163" s="108" t="inlineStr">
        <is>
          <t>-</t>
        </is>
      </c>
      <c r="J2163" s="108" t="inlineStr">
        <is>
          <t>-</t>
        </is>
      </c>
      <c r="K2163" s="108" t="inlineStr">
        <is>
          <t>C/O, Atiar Rahman, House No-1, Block-B, Road No-8, Arambagh, Dhaka</t>
        </is>
      </c>
      <c r="L2163" s="108" t="inlineStr">
        <is>
          <t>Bazar Para, Damurhuda, Chuad Anga</t>
        </is>
      </c>
      <c r="M2163" s="111" t="n">
        <v>1749993897</v>
      </c>
      <c r="N2163" s="108" t="inlineStr">
        <is>
          <t>rahnan.rahaman07@gmail.com</t>
        </is>
      </c>
    </row>
    <row customHeight="1" ht="12.75" r="2164" s="161">
      <c r="A2164" s="84" t="n"/>
      <c r="B2164" s="85" t="n">
        <v>2169</v>
      </c>
      <c r="C2164" s="106" t="n"/>
      <c r="D2164" s="98" t="inlineStr">
        <is>
          <t xml:space="preserve">Md. Jahangir Hossain  </t>
        </is>
      </c>
      <c r="E2164" s="98" t="inlineStr">
        <is>
          <t>151-25-473</t>
        </is>
      </c>
      <c r="F2164" s="49">
        <f>IF((MID(E2164,5,2))="10","ENG",IF((MID(E2164,5,2))="11","BBA",IF((MID(E2164,5,2))="12","MBA(E)",IF((MID(E2164,5,2))="14","MBA",IF((MID(E2164,5,2))="15","CSE",IF((MID(E2164,5,2))="16","CIS",IF((MID(E2164,5,2))="17","MS-MIS",IF((MID(E2164,5,2))="18","B.COM",IF((MID(E2164,5,2))="19","ETE",IF((MID(E2164,5,2))="20","CS",IF((MID(E2164,5,2))="21","MA-ENG(P)",IF((MID(E2164,5,2))="22","MA-ENG(F)",IF((MID(E2164,5,2))="23","TE",IF((MID(E2164,5,2))="24","JMC",IF((MID(E2164,5,2))="25","MS-CSE",IF((MID(E2164,5,2))="26","LLB(H)",IF((MID(E2164,5,2))="27","BRE",IF((MID(E2164,5,2))="28","MSS-JMC",IF((MID(E2164,5,2))="29","PHARMACY",IF((MID(E2164,5,2))="30","ESDM",IF((MID(E2164,5,2))="31","MS-ETE",IF((MID(E2164,5,2))="32","MS-TE",IF((MID(E2164,5,2))="33","EEE",IF((MID(E2164,5,2))="34","NFE",IF((MID(E2164,5,2))="35","SWE",IF((MID(E2164,5,2))="36","LLB(P)",IF((MID(E2164,5,2))="37","LLM(Pre)",IF((MID(E2164,5,2))="38","LLM(F)",IF((MID(E2164,5,2))="39","ICT",IF((MID(E2164,5,2))="40","MTCA",IF((MID(E2164,5,2))="41","MS-PH",IF((MID(E2164,5,2))="42","ARCH",IF((MID(E2164,5,2))="43","THM",IF((MID(E2164,5,2))="44","MS-SWE",IF((MID(E2164,5,2))="45","ENTRE",IF((MID(E2164,5,2))="46","M-PHARM",IF((MID(E2164,5,2))="47","CIVIL-ENG",0)))))))))))))))))))))))))))))))))))))</f>
        <v/>
      </c>
      <c r="G2164" s="90" t="inlineStr">
        <is>
          <t>Spring-2015</t>
        </is>
      </c>
      <c r="H2164" s="108" t="inlineStr">
        <is>
          <t>Fall-2015</t>
        </is>
      </c>
      <c r="I2164" s="108" t="inlineStr">
        <is>
          <t>Open Communication Ltd</t>
        </is>
      </c>
      <c r="J2164" s="108" t="inlineStr">
        <is>
          <t>CTO</t>
        </is>
      </c>
      <c r="K2164" s="108" t="inlineStr">
        <is>
          <t>123/3, east raja bazar indira road, Dhaka-1215</t>
        </is>
      </c>
      <c r="L2164" s="108" t="inlineStr">
        <is>
          <t>H-283, middle Court gaon Post+Thana+Dis-Munshiganj, Munshiganj-1500</t>
        </is>
      </c>
      <c r="M2164" s="111" t="n">
        <v>1712653374</v>
      </c>
      <c r="N2164" s="108" t="inlineStr">
        <is>
          <t>jrjahangir@gmail.com</t>
        </is>
      </c>
    </row>
    <row customHeight="1" ht="12.75" r="2165" s="161">
      <c r="A2165" s="84" t="n"/>
      <c r="B2165" s="85" t="n">
        <v>2170</v>
      </c>
      <c r="C2165" s="106" t="n"/>
      <c r="D2165" s="98" t="inlineStr">
        <is>
          <t xml:space="preserve">Kazi Mahbubul Alam  </t>
        </is>
      </c>
      <c r="E2165" s="98" t="inlineStr">
        <is>
          <t>151-25-466</t>
        </is>
      </c>
      <c r="F2165" s="49">
        <f>IF((MID(E2165,5,2))="10","ENG",IF((MID(E2165,5,2))="11","BBA",IF((MID(E2165,5,2))="12","MBA(E)",IF((MID(E2165,5,2))="14","MBA",IF((MID(E2165,5,2))="15","CSE",IF((MID(E2165,5,2))="16","CIS",IF((MID(E2165,5,2))="17","MS-MIS",IF((MID(E2165,5,2))="18","B.COM",IF((MID(E2165,5,2))="19","ETE",IF((MID(E2165,5,2))="20","CS",IF((MID(E2165,5,2))="21","MA-ENG(P)",IF((MID(E2165,5,2))="22","MA-ENG(F)",IF((MID(E2165,5,2))="23","TE",IF((MID(E2165,5,2))="24","JMC",IF((MID(E2165,5,2))="25","MS-CSE",IF((MID(E2165,5,2))="26","LLB(H)",IF((MID(E2165,5,2))="27","BRE",IF((MID(E2165,5,2))="28","MSS-JMC",IF((MID(E2165,5,2))="29","PHARMACY",IF((MID(E2165,5,2))="30","ESDM",IF((MID(E2165,5,2))="31","MS-ETE",IF((MID(E2165,5,2))="32","MS-TE",IF((MID(E2165,5,2))="33","EEE",IF((MID(E2165,5,2))="34","NFE",IF((MID(E2165,5,2))="35","SWE",IF((MID(E2165,5,2))="36","LLB(P)",IF((MID(E2165,5,2))="37","LLM(Pre)",IF((MID(E2165,5,2))="38","LLM(F)",IF((MID(E2165,5,2))="39","ICT",IF((MID(E2165,5,2))="40","MTCA",IF((MID(E2165,5,2))="41","MS-PH",IF((MID(E2165,5,2))="42","ARCH",IF((MID(E2165,5,2))="43","THM",IF((MID(E2165,5,2))="44","MS-SWE",IF((MID(E2165,5,2))="45","ENTRE",IF((MID(E2165,5,2))="46","M-PHARM",IF((MID(E2165,5,2))="47","CIVIL-ENG",0)))))))))))))))))))))))))))))))))))))</f>
        <v/>
      </c>
      <c r="G2165" s="90" t="inlineStr">
        <is>
          <t>Spring-2015</t>
        </is>
      </c>
      <c r="H2165" s="108" t="inlineStr">
        <is>
          <t>Fall-2015</t>
        </is>
      </c>
      <c r="I2165" s="108" t="inlineStr">
        <is>
          <t>Daffodil Internatioanl University</t>
        </is>
      </c>
      <c r="J2165" s="108" t="inlineStr">
        <is>
          <t>SR. IT Officer</t>
        </is>
      </c>
      <c r="K2165" s="108" t="inlineStr">
        <is>
          <t>29/2, Lake Circus, Kalabagan Dhaka-1205</t>
        </is>
      </c>
      <c r="L2165" s="108" t="inlineStr">
        <is>
          <t>Ward-14, P.O-Baburhat, P.S+Dis-Chandpur</t>
        </is>
      </c>
      <c r="M2165" s="111" t="n">
        <v>1713493097</v>
      </c>
      <c r="N2165" s="108" t="inlineStr">
        <is>
          <t>kazi@daffodilvarsity.edu.bd</t>
        </is>
      </c>
    </row>
    <row customHeight="1" ht="12.75" r="2166" s="161">
      <c r="A2166" s="84" t="n"/>
      <c r="B2166" s="85" t="n">
        <v>2171</v>
      </c>
      <c r="C2166" s="106" t="n"/>
      <c r="D2166" s="98" t="inlineStr">
        <is>
          <t xml:space="preserve">Md. Ahsan Habib  </t>
        </is>
      </c>
      <c r="E2166" s="98" t="inlineStr">
        <is>
          <t>133-25-330</t>
        </is>
      </c>
      <c r="F2166" s="49">
        <f>IF((MID(E2166,5,2))="10","ENG",IF((MID(E2166,5,2))="11","BBA",IF((MID(E2166,5,2))="12","MBA(E)",IF((MID(E2166,5,2))="14","MBA",IF((MID(E2166,5,2))="15","CSE",IF((MID(E2166,5,2))="16","CIS",IF((MID(E2166,5,2))="17","MS-MIS",IF((MID(E2166,5,2))="18","B.COM",IF((MID(E2166,5,2))="19","ETE",IF((MID(E2166,5,2))="20","CS",IF((MID(E2166,5,2))="21","MA-ENG(P)",IF((MID(E2166,5,2))="22","MA-ENG(F)",IF((MID(E2166,5,2))="23","TE",IF((MID(E2166,5,2))="24","JMC",IF((MID(E2166,5,2))="25","MS-CSE",IF((MID(E2166,5,2))="26","LLB(H)",IF((MID(E2166,5,2))="27","BRE",IF((MID(E2166,5,2))="28","MSS-JMC",IF((MID(E2166,5,2))="29","PHARMACY",IF((MID(E2166,5,2))="30","ESDM",IF((MID(E2166,5,2))="31","MS-ETE",IF((MID(E2166,5,2))="32","MS-TE",IF((MID(E2166,5,2))="33","EEE",IF((MID(E2166,5,2))="34","NFE",IF((MID(E2166,5,2))="35","SWE",IF((MID(E2166,5,2))="36","LLB(P)",IF((MID(E2166,5,2))="37","LLM(Pre)",IF((MID(E2166,5,2))="38","LLM(F)",IF((MID(E2166,5,2))="39","ICT",IF((MID(E2166,5,2))="40","MTCA",IF((MID(E2166,5,2))="41","MS-PH",IF((MID(E2166,5,2))="42","ARCH",IF((MID(E2166,5,2))="43","THM",IF((MID(E2166,5,2))="44","MS-SWE",IF((MID(E2166,5,2))="45","ENTRE",IF((MID(E2166,5,2))="46","M-PHARM",IF((MID(E2166,5,2))="47","CIVIL-ENG",0)))))))))))))))))))))))))))))))))))))</f>
        <v/>
      </c>
      <c r="G2166" s="90">
        <f>IF((LEFT(E2166,3))="063","Fall-2006",IF((LEFT(E2166,3))="071","Spring-2007",IF((LEFT(E2166,3))="072","Summer-2007",IF((LEFT(E2166,3))="073","Fall-2007",IF((LEFT(E2166,3))="081","Spring-2008",IF((LEFT(E2166,3))="082","Summer-2008",IF((LEFT(E2166,3))="083","Fall-2008",IF((LEFT(E2166,3))="091","Spring-2009",IF((LEFT(E2166,3))="092","Summer-2009",IF((LEFT(E2166,3))="093","Fall-2009",IF((LEFT(E2166,3))="101","Spring-2010",IF((LEFT(E2166,3))="102","Summer-2010",IF((LEFT(E2166,3))="103","Fall-2010",IF((LEFT(E2166,3))="111","Spring-2011",IF((LEFT(E2166,3))="112","Summer-2011",IF((LEFT(E2166,3))="113","Fall-2011",IF((LEFT(E2166,3))="121","Spring-2012",IF((LEFT(E2166,3))="122","Summer-2012",IF((LEFT(E2166,3))="123","Fall-2012",IF((LEFT(E2166,3))="131","Spring-2013",IF((LEFT(E2166,3))="132","Summer-2013",IF((LEFT(E2166,3))="133","Fall-2013",IF((LEFT(E2166,3))="141","Spring-2014",IF((LEFT(E2166,3))="142","Summer-2014",IF((LEFT(E2166,3))="143","Fall-2014",0)))))))))))))))))))))))))</f>
        <v/>
      </c>
      <c r="H2166" s="108" t="inlineStr">
        <is>
          <t>Fall-2015</t>
        </is>
      </c>
      <c r="I2166" s="108" t="inlineStr">
        <is>
          <t>DPDT, Ministry of Industries, Dhaka-1000</t>
        </is>
      </c>
      <c r="J2166" s="108" t="inlineStr">
        <is>
          <t>Assistant Programmer</t>
        </is>
      </c>
      <c r="K2166" s="108" t="inlineStr">
        <is>
          <t>2/7/E, Talarbag R/A, Mirpur-1, Dhaka</t>
        </is>
      </c>
      <c r="L2166" s="108" t="inlineStr">
        <is>
          <t>Vill-Khordotampal Sardanpara, Post-Nagarmirgonj, P.O-Sadar, Rangpur</t>
        </is>
      </c>
      <c r="M2166" s="111" t="n">
        <v>1719347544</v>
      </c>
      <c r="N2166" s="108" t="inlineStr">
        <is>
          <t>babu_hslu@yahoo.com</t>
        </is>
      </c>
    </row>
    <row customHeight="1" ht="12.75" r="2167" s="161">
      <c r="A2167" s="84" t="n"/>
      <c r="B2167" s="85" t="n">
        <v>2172</v>
      </c>
      <c r="C2167" s="106" t="n"/>
      <c r="D2167" s="98" t="inlineStr">
        <is>
          <t>Md. Abu Naim</t>
        </is>
      </c>
      <c r="E2167" s="98" t="inlineStr">
        <is>
          <t>111-15-1306</t>
        </is>
      </c>
      <c r="F2167" s="49">
        <f>IF((MID(E2167,5,2))="10","ENG",IF((MID(E2167,5,2))="11","BBA",IF((MID(E2167,5,2))="12","MBA(E)",IF((MID(E2167,5,2))="14","MBA",IF((MID(E2167,5,2))="15","CSE",IF((MID(E2167,5,2))="16","CIS",IF((MID(E2167,5,2))="17","MS-MIS",IF((MID(E2167,5,2))="18","B.COM",IF((MID(E2167,5,2))="19","ETE",IF((MID(E2167,5,2))="20","CS",IF((MID(E2167,5,2))="21","MA-ENG(P)",IF((MID(E2167,5,2))="22","MA-ENG(F)",IF((MID(E2167,5,2))="23","TE",IF((MID(E2167,5,2))="24","JMC",IF((MID(E2167,5,2))="25","MS-CSE",IF((MID(E2167,5,2))="26","LLB(H)",IF((MID(E2167,5,2))="27","BRE",IF((MID(E2167,5,2))="28","MSS-JMC",IF((MID(E2167,5,2))="29","PHARMACY",IF((MID(E2167,5,2))="30","ESDM",IF((MID(E2167,5,2))="31","MS-ETE",IF((MID(E2167,5,2))="32","MS-TE",IF((MID(E2167,5,2))="33","EEE",IF((MID(E2167,5,2))="34","NFE",IF((MID(E2167,5,2))="35","SWE",IF((MID(E2167,5,2))="36","LLB(P)",IF((MID(E2167,5,2))="37","LLM(Pre)",IF((MID(E2167,5,2))="38","LLM(F)",IF((MID(E2167,5,2))="39","ICT",IF((MID(E2167,5,2))="40","MTCA",IF((MID(E2167,5,2))="41","MS-PH",IF((MID(E2167,5,2))="42","ARCH",IF((MID(E2167,5,2))="43","THM",IF((MID(E2167,5,2))="44","MS-SWE",IF((MID(E2167,5,2))="45","ENTRE",IF((MID(E2167,5,2))="46","M-PHARM",IF((MID(E2167,5,2))="47","CIVIL-ENG",0)))))))))))))))))))))))))))))))))))))</f>
        <v/>
      </c>
      <c r="G2167" s="90">
        <f>IF((LEFT(E2167,3))="063","Fall-2006",IF((LEFT(E2167,3))="071","Spring-2007",IF((LEFT(E2167,3))="072","Summer-2007",IF((LEFT(E2167,3))="073","Fall-2007",IF((LEFT(E2167,3))="081","Spring-2008",IF((LEFT(E2167,3))="082","Summer-2008",IF((LEFT(E2167,3))="083","Fall-2008",IF((LEFT(E2167,3))="091","Spring-2009",IF((LEFT(E2167,3))="092","Summer-2009",IF((LEFT(E2167,3))="093","Fall-2009",IF((LEFT(E2167,3))="101","Spring-2010",IF((LEFT(E2167,3))="102","Summer-2010",IF((LEFT(E2167,3))="103","Fall-2010",IF((LEFT(E2167,3))="111","Spring-2011",IF((LEFT(E2167,3))="112","Summer-2011",IF((LEFT(E2167,3))="113","Fall-2011",IF((LEFT(E2167,3))="121","Spring-2012",IF((LEFT(E2167,3))="122","Summer-2012",IF((LEFT(E2167,3))="123","Fall-2012",IF((LEFT(E2167,3))="131","Spring-2013",IF((LEFT(E2167,3))="132","Summer-2013",IF((LEFT(E2167,3))="133","Fall-2013",IF((LEFT(E2167,3))="141","Spring-2014",IF((LEFT(E2167,3))="142","Summer-2014",IF((LEFT(E2167,3))="143","Fall-2014",0)))))))))))))))))))))))))</f>
        <v/>
      </c>
      <c r="H2167" s="108" t="inlineStr">
        <is>
          <t>-</t>
        </is>
      </c>
      <c r="I2167" s="108" t="inlineStr">
        <is>
          <t>CRAB</t>
        </is>
      </c>
      <c r="J2167" s="108" t="inlineStr">
        <is>
          <t>IT Officer</t>
        </is>
      </c>
      <c r="K2167" s="108" t="inlineStr">
        <is>
          <t>16th Floor, CRAB, Senakallayan Dhaban, Motijheel, Dhaka</t>
        </is>
      </c>
      <c r="L2167" s="108" t="inlineStr">
        <is>
          <t>C/O Md. Rezaul Haque, Moharazpur, Bheramra, Kushtia</t>
        </is>
      </c>
      <c r="M2167" s="101" t="n">
        <v>1726514059</v>
      </c>
      <c r="N2167" s="108" t="inlineStr">
        <is>
          <t>abunaim15@gmail.com</t>
        </is>
      </c>
    </row>
    <row customHeight="1" ht="12.75" r="2168" s="161">
      <c r="A2168" s="84" t="n"/>
      <c r="B2168" s="85" t="n">
        <v>2173</v>
      </c>
      <c r="C2168" s="106" t="n"/>
      <c r="D2168" s="98" t="inlineStr">
        <is>
          <t xml:space="preserve">Md. Sazzadur Ahamed  </t>
        </is>
      </c>
      <c r="E2168" s="98" t="inlineStr">
        <is>
          <t>133-25-348</t>
        </is>
      </c>
      <c r="F2168" s="49">
        <f>IF((MID(E2168,5,2))="10","ENG",IF((MID(E2168,5,2))="11","BBA",IF((MID(E2168,5,2))="12","MBA(E)",IF((MID(E2168,5,2))="14","MBA",IF((MID(E2168,5,2))="15","CSE",IF((MID(E2168,5,2))="16","CIS",IF((MID(E2168,5,2))="17","MS-MIS",IF((MID(E2168,5,2))="18","B.COM",IF((MID(E2168,5,2))="19","ETE",IF((MID(E2168,5,2))="20","CS",IF((MID(E2168,5,2))="21","MA-ENG(P)",IF((MID(E2168,5,2))="22","MA-ENG(F)",IF((MID(E2168,5,2))="23","TE",IF((MID(E2168,5,2))="24","JMC",IF((MID(E2168,5,2))="25","MS-CSE",IF((MID(E2168,5,2))="26","LLB(H)",IF((MID(E2168,5,2))="27","BRE",IF((MID(E2168,5,2))="28","MSS-JMC",IF((MID(E2168,5,2))="29","PHARMACY",IF((MID(E2168,5,2))="30","ESDM",IF((MID(E2168,5,2))="31","MS-ETE",IF((MID(E2168,5,2))="32","MS-TE",IF((MID(E2168,5,2))="33","EEE",IF((MID(E2168,5,2))="34","NFE",IF((MID(E2168,5,2))="35","SWE",IF((MID(E2168,5,2))="36","LLB(P)",IF((MID(E2168,5,2))="37","LLM(Pre)",IF((MID(E2168,5,2))="38","LLM(F)",IF((MID(E2168,5,2))="39","ICT",IF((MID(E2168,5,2))="40","MTCA",IF((MID(E2168,5,2))="41","MS-PH",IF((MID(E2168,5,2))="42","ARCH",IF((MID(E2168,5,2))="43","THM",IF((MID(E2168,5,2))="44","MS-SWE",IF((MID(E2168,5,2))="45","ENTRE",IF((MID(E2168,5,2))="46","M-PHARM",IF((MID(E2168,5,2))="47","CIVIL-ENG",0)))))))))))))))))))))))))))))))))))))</f>
        <v/>
      </c>
      <c r="G2168" s="90">
        <f>IF((LEFT(E2168,3))="063","Fall-2006",IF((LEFT(E2168,3))="071","Spring-2007",IF((LEFT(E2168,3))="072","Summer-2007",IF((LEFT(E2168,3))="073","Fall-2007",IF((LEFT(E2168,3))="081","Spring-2008",IF((LEFT(E2168,3))="082","Summer-2008",IF((LEFT(E2168,3))="083","Fall-2008",IF((LEFT(E2168,3))="091","Spring-2009",IF((LEFT(E2168,3))="092","Summer-2009",IF((LEFT(E2168,3))="093","Fall-2009",IF((LEFT(E2168,3))="101","Spring-2010",IF((LEFT(E2168,3))="102","Summer-2010",IF((LEFT(E2168,3))="103","Fall-2010",IF((LEFT(E2168,3))="111","Spring-2011",IF((LEFT(E2168,3))="112","Summer-2011",IF((LEFT(E2168,3))="113","Fall-2011",IF((LEFT(E2168,3))="121","Spring-2012",IF((LEFT(E2168,3))="122","Summer-2012",IF((LEFT(E2168,3))="123","Fall-2012",IF((LEFT(E2168,3))="131","Spring-2013",IF((LEFT(E2168,3))="132","Summer-2013",IF((LEFT(E2168,3))="133","Fall-2013",IF((LEFT(E2168,3))="141","Spring-2014",IF((LEFT(E2168,3))="142","Summer-2014",IF((LEFT(E2168,3))="143","Fall-2014",0)))))))))))))))))))))))))</f>
        <v/>
      </c>
      <c r="H2168" s="108" t="inlineStr">
        <is>
          <t>Fall-2015</t>
        </is>
      </c>
      <c r="I2168" s="108" t="inlineStr">
        <is>
          <t>Daffodil Internatioanl University</t>
        </is>
      </c>
      <c r="J2168" s="108" t="inlineStr">
        <is>
          <t>Lecturer, CSE</t>
        </is>
      </c>
      <c r="K2168" s="108" t="inlineStr">
        <is>
          <t>60/1, 2.nd Floor, Sukrabad, Dhaka-1207</t>
        </is>
      </c>
      <c r="L2168" s="108" t="inlineStr">
        <is>
          <t>60/1, 2.nd Floor, Sukrabad, Dhaka-1207</t>
        </is>
      </c>
      <c r="M2168" s="111" t="n">
        <v>1714504108</v>
      </c>
      <c r="N2168" s="108" t="inlineStr">
        <is>
          <t>sazzad.cse@diu.edu.bd</t>
        </is>
      </c>
    </row>
    <row customHeight="1" ht="12.75" r="2169" s="161">
      <c r="A2169" s="84" t="n"/>
      <c r="B2169" s="85" t="n">
        <v>2174</v>
      </c>
      <c r="C2169" s="106" t="n"/>
      <c r="D2169" s="98" t="inlineStr">
        <is>
          <t>Salauddin Yusuf Harun Bhuiyan</t>
        </is>
      </c>
      <c r="E2169" s="98" t="inlineStr">
        <is>
          <t>073-11-2178</t>
        </is>
      </c>
      <c r="F2169" s="49">
        <f>IF((MID(E2169,5,2))="10","ENG",IF((MID(E2169,5,2))="11","BBA",IF((MID(E2169,5,2))="12","MBA(E)",IF((MID(E2169,5,2))="14","MBA",IF((MID(E2169,5,2))="15","CSE",IF((MID(E2169,5,2))="16","CIS",IF((MID(E2169,5,2))="17","MS-MIS",IF((MID(E2169,5,2))="18","B.COM",IF((MID(E2169,5,2))="19","ETE",IF((MID(E2169,5,2))="20","CS",IF((MID(E2169,5,2))="21","MA-ENG(P)",IF((MID(E2169,5,2))="22","MA-ENG(F)",IF((MID(E2169,5,2))="23","TE",IF((MID(E2169,5,2))="24","JMC",IF((MID(E2169,5,2))="25","MS-CSE",IF((MID(E2169,5,2))="26","LLB(H)",IF((MID(E2169,5,2))="27","BRE",IF((MID(E2169,5,2))="28","MSS-JMC",IF((MID(E2169,5,2))="29","PHARMACY",IF((MID(E2169,5,2))="30","ESDM",IF((MID(E2169,5,2))="31","MS-ETE",IF((MID(E2169,5,2))="32","MS-TE",IF((MID(E2169,5,2))="33","EEE",IF((MID(E2169,5,2))="34","NFE",IF((MID(E2169,5,2))="35","SWE",IF((MID(E2169,5,2))="36","LLB(P)",IF((MID(E2169,5,2))="37","LLM(Pre)",IF((MID(E2169,5,2))="38","LLM(F)",IF((MID(E2169,5,2))="39","ICT",IF((MID(E2169,5,2))="40","MTCA",IF((MID(E2169,5,2))="41","MS-PH",IF((MID(E2169,5,2))="42","ARCH",IF((MID(E2169,5,2))="43","THM",IF((MID(E2169,5,2))="44","MS-SWE",IF((MID(E2169,5,2))="45","ENTRE",IF((MID(E2169,5,2))="46","M-PHARM",IF((MID(E2169,5,2))="47","CIVIL-ENG",0)))))))))))))))))))))))))))))))))))))</f>
        <v/>
      </c>
      <c r="G2169" s="90">
        <f>IF((LEFT(E2169,3))="063","Fall-2006",IF((LEFT(E2169,3))="071","Spring-2007",IF((LEFT(E2169,3))="072","Summer-2007",IF((LEFT(E2169,3))="073","Fall-2007",IF((LEFT(E2169,3))="081","Spring-2008",IF((LEFT(E2169,3))="082","Summer-2008",IF((LEFT(E2169,3))="083","Fall-2008",IF((LEFT(E2169,3))="091","Spring-2009",IF((LEFT(E2169,3))="092","Summer-2009",IF((LEFT(E2169,3))="093","Fall-2009",IF((LEFT(E2169,3))="101","Spring-2010",IF((LEFT(E2169,3))="102","Summer-2010",IF((LEFT(E2169,3))="103","Fall-2010",IF((LEFT(E2169,3))="111","Spring-2011",IF((LEFT(E2169,3))="112","Summer-2011",IF((LEFT(E2169,3))="113","Fall-2011",IF((LEFT(E2169,3))="121","Spring-2012",IF((LEFT(E2169,3))="122","Summer-2012",IF((LEFT(E2169,3))="123","Fall-2012",IF((LEFT(E2169,3))="131","Spring-2013",IF((LEFT(E2169,3))="132","Summer-2013",IF((LEFT(E2169,3))="133","Fall-2013",IF((LEFT(E2169,3))="141","Spring-2014",IF((LEFT(E2169,3))="142","Summer-2014",IF((LEFT(E2169,3))="143","Fall-2014",0)))))))))))))))))))))))))</f>
        <v/>
      </c>
      <c r="H2169" s="108" t="inlineStr">
        <is>
          <t>-</t>
        </is>
      </c>
      <c r="I2169" s="77" t="inlineStr">
        <is>
          <t>Media Actor</t>
        </is>
      </c>
      <c r="J2169" s="77" t="inlineStr">
        <is>
          <t>Artist in TV &amp; film media</t>
        </is>
      </c>
      <c r="K2169" s="108" t="inlineStr">
        <is>
          <t>Green Road, Dhanmondi</t>
        </is>
      </c>
      <c r="L2169" s="108" t="inlineStr">
        <is>
          <t>166, Green Road, Dhanmondi</t>
        </is>
      </c>
      <c r="M2169" s="111" t="n">
        <v>1913616123</v>
      </c>
      <c r="N2169" s="108" t="inlineStr">
        <is>
          <t>ador_bba@diu.edu.bd</t>
        </is>
      </c>
    </row>
    <row customHeight="1" ht="12.75" r="2170" s="161">
      <c r="A2170" s="84" t="n"/>
      <c r="B2170" s="85" t="n">
        <v>2175</v>
      </c>
      <c r="C2170" s="106" t="n"/>
      <c r="D2170" s="98" t="inlineStr">
        <is>
          <t xml:space="preserve">Munshi Md. Fazlul Alam  </t>
        </is>
      </c>
      <c r="E2170" s="98" t="inlineStr">
        <is>
          <t>141-25-362</t>
        </is>
      </c>
      <c r="F2170" s="49">
        <f>IF((MID(E2170,5,2))="10","ENG",IF((MID(E2170,5,2))="11","BBA",IF((MID(E2170,5,2))="12","MBA(E)",IF((MID(E2170,5,2))="14","MBA",IF((MID(E2170,5,2))="15","CSE",IF((MID(E2170,5,2))="16","CIS",IF((MID(E2170,5,2))="17","MS-MIS",IF((MID(E2170,5,2))="18","B.COM",IF((MID(E2170,5,2))="19","ETE",IF((MID(E2170,5,2))="20","CS",IF((MID(E2170,5,2))="21","MA-ENG(P)",IF((MID(E2170,5,2))="22","MA-ENG(F)",IF((MID(E2170,5,2))="23","TE",IF((MID(E2170,5,2))="24","JMC",IF((MID(E2170,5,2))="25","MS-CSE",IF((MID(E2170,5,2))="26","LLB(H)",IF((MID(E2170,5,2))="27","BRE",IF((MID(E2170,5,2))="28","MSS-JMC",IF((MID(E2170,5,2))="29","PHARMACY",IF((MID(E2170,5,2))="30","ESDM",IF((MID(E2170,5,2))="31","MS-ETE",IF((MID(E2170,5,2))="32","MS-TE",IF((MID(E2170,5,2))="33","EEE",IF((MID(E2170,5,2))="34","NFE",IF((MID(E2170,5,2))="35","SWE",IF((MID(E2170,5,2))="36","LLB(P)",IF((MID(E2170,5,2))="37","LLM(Pre)",IF((MID(E2170,5,2))="38","LLM(F)",IF((MID(E2170,5,2))="39","ICT",IF((MID(E2170,5,2))="40","MTCA",IF((MID(E2170,5,2))="41","MS-PH",IF((MID(E2170,5,2))="42","ARCH",IF((MID(E2170,5,2))="43","THM",IF((MID(E2170,5,2))="44","MS-SWE",IF((MID(E2170,5,2))="45","ENTRE",IF((MID(E2170,5,2))="46","M-PHARM",IF((MID(E2170,5,2))="47","CIVIL-ENG",0)))))))))))))))))))))))))))))))))))))</f>
        <v/>
      </c>
      <c r="G2170" s="90">
        <f>IF((LEFT(E2170,3))="063","Fall-2006",IF((LEFT(E2170,3))="071","Spring-2007",IF((LEFT(E2170,3))="072","Summer-2007",IF((LEFT(E2170,3))="073","Fall-2007",IF((LEFT(E2170,3))="081","Spring-2008",IF((LEFT(E2170,3))="082","Summer-2008",IF((LEFT(E2170,3))="083","Fall-2008",IF((LEFT(E2170,3))="091","Spring-2009",IF((LEFT(E2170,3))="092","Summer-2009",IF((LEFT(E2170,3))="093","Fall-2009",IF((LEFT(E2170,3))="101","Spring-2010",IF((LEFT(E2170,3))="102","Summer-2010",IF((LEFT(E2170,3))="103","Fall-2010",IF((LEFT(E2170,3))="111","Spring-2011",IF((LEFT(E2170,3))="112","Summer-2011",IF((LEFT(E2170,3))="113","Fall-2011",IF((LEFT(E2170,3))="121","Spring-2012",IF((LEFT(E2170,3))="122","Summer-2012",IF((LEFT(E2170,3))="123","Fall-2012",IF((LEFT(E2170,3))="131","Spring-2013",IF((LEFT(E2170,3))="132","Summer-2013",IF((LEFT(E2170,3))="133","Fall-2013",IF((LEFT(E2170,3))="141","Spring-2014",IF((LEFT(E2170,3))="142","Summer-2014",IF((LEFT(E2170,3))="143","Fall-2014",0)))))))))))))))))))))))))</f>
        <v/>
      </c>
      <c r="H2170" s="108" t="inlineStr">
        <is>
          <t>Fall-2015</t>
        </is>
      </c>
      <c r="I2170" s="108" t="inlineStr">
        <is>
          <t>System Administrator</t>
        </is>
      </c>
      <c r="J2170" s="108" t="inlineStr">
        <is>
          <t>Principal Officer</t>
        </is>
      </c>
      <c r="K2170" s="108" t="inlineStr">
        <is>
          <t>Sky View, Heaven, fcat-C1, 129 Shantnagar, P.S-Paltan, Dhaka-1217</t>
        </is>
      </c>
      <c r="L2170" s="108" t="inlineStr">
        <is>
          <t>Sky View, Heaven, fcat-C1, 129 Shantnagar, P.S-Paltan, Dhaka-1217</t>
        </is>
      </c>
      <c r="M2170" s="111" t="n">
        <v>1911299271</v>
      </c>
      <c r="N2170" s="108" t="inlineStr">
        <is>
          <t>fazlul@ificbankbd.com</t>
        </is>
      </c>
    </row>
    <row customHeight="1" ht="12.75" r="2171" s="161">
      <c r="A2171" s="84" t="n"/>
      <c r="B2171" s="85" t="n">
        <v>2176</v>
      </c>
      <c r="C2171" s="106" t="n"/>
      <c r="D2171" s="98" t="inlineStr">
        <is>
          <t>Tanvir Ahmed</t>
        </is>
      </c>
      <c r="E2171" s="98" t="inlineStr">
        <is>
          <t>103-29-203</t>
        </is>
      </c>
      <c r="F2171" s="49">
        <f>IF((MID(E2171,5,2))="10","ENG",IF((MID(E2171,5,2))="11","BBA",IF((MID(E2171,5,2))="12","MBA(E)",IF((MID(E2171,5,2))="14","MBA",IF((MID(E2171,5,2))="15","CSE",IF((MID(E2171,5,2))="16","CIS",IF((MID(E2171,5,2))="17","MS-MIS",IF((MID(E2171,5,2))="18","B.COM",IF((MID(E2171,5,2))="19","ETE",IF((MID(E2171,5,2))="20","CS",IF((MID(E2171,5,2))="21","MA-ENG(P)",IF((MID(E2171,5,2))="22","MA-ENG(F)",IF((MID(E2171,5,2))="23","TE",IF((MID(E2171,5,2))="24","JMC",IF((MID(E2171,5,2))="25","MS-CSE",IF((MID(E2171,5,2))="26","LLB(H)",IF((MID(E2171,5,2))="27","BRE",IF((MID(E2171,5,2))="28","MSS-JMC",IF((MID(E2171,5,2))="29","PHARMACY",IF((MID(E2171,5,2))="30","ESDM",IF((MID(E2171,5,2))="31","MS-ETE",IF((MID(E2171,5,2))="32","MS-TE",IF((MID(E2171,5,2))="33","EEE",IF((MID(E2171,5,2))="34","NFE",IF((MID(E2171,5,2))="35","SWE",IF((MID(E2171,5,2))="36","LLB(P)",IF((MID(E2171,5,2))="37","LLM(Pre)",IF((MID(E2171,5,2))="38","LLM(F)",IF((MID(E2171,5,2))="39","ICT",IF((MID(E2171,5,2))="40","MTCA",IF((MID(E2171,5,2))="41","MS-PH",IF((MID(E2171,5,2))="42","ARCH",IF((MID(E2171,5,2))="43","THM",IF((MID(E2171,5,2))="44","MS-SWE",IF((MID(E2171,5,2))="45","ENTRE",IF((MID(E2171,5,2))="46","M-PHARM",IF((MID(E2171,5,2))="47","CIVIL-ENG",0)))))))))))))))))))))))))))))))))))))</f>
        <v/>
      </c>
      <c r="G2171" s="90">
        <f>IF((LEFT(E2171,3))="063","Fall-2006",IF((LEFT(E2171,3))="071","Spring-2007",IF((LEFT(E2171,3))="072","Summer-2007",IF((LEFT(E2171,3))="073","Fall-2007",IF((LEFT(E2171,3))="081","Spring-2008",IF((LEFT(E2171,3))="082","Summer-2008",IF((LEFT(E2171,3))="083","Fall-2008",IF((LEFT(E2171,3))="091","Spring-2009",IF((LEFT(E2171,3))="092","Summer-2009",IF((LEFT(E2171,3))="093","Fall-2009",IF((LEFT(E2171,3))="101","Spring-2010",IF((LEFT(E2171,3))="102","Summer-2010",IF((LEFT(E2171,3))="103","Fall-2010",IF((LEFT(E2171,3))="111","Spring-2011",IF((LEFT(E2171,3))="112","Summer-2011",IF((LEFT(E2171,3))="113","Fall-2011",IF((LEFT(E2171,3))="121","Spring-2012",IF((LEFT(E2171,3))="122","Summer-2012",IF((LEFT(E2171,3))="123","Fall-2012",IF((LEFT(E2171,3))="131","Spring-2013",IF((LEFT(E2171,3))="132","Summer-2013",IF((LEFT(E2171,3))="133","Fall-2013",IF((LEFT(E2171,3))="141","Spring-2014",IF((LEFT(E2171,3))="142","Summer-2014",IF((LEFT(E2171,3))="143","Fall-2014",0)))))))))))))))))))))))))</f>
        <v/>
      </c>
      <c r="H2171" s="108" t="inlineStr">
        <is>
          <t>-</t>
        </is>
      </c>
      <c r="I2171" s="108" t="inlineStr">
        <is>
          <t>-</t>
        </is>
      </c>
      <c r="J2171" s="108" t="inlineStr">
        <is>
          <t>-</t>
        </is>
      </c>
      <c r="K2171" s="108" t="inlineStr">
        <is>
          <t>-</t>
        </is>
      </c>
      <c r="L2171" s="108" t="inlineStr">
        <is>
          <t>West Rajabazar 1209, Dhaka</t>
        </is>
      </c>
      <c r="M2171" s="111" t="n">
        <v>1856059539</v>
      </c>
      <c r="N2171" s="90" t="inlineStr">
        <is>
          <t>tanvir_203@diu.edu.bd</t>
        </is>
      </c>
    </row>
    <row customHeight="1" ht="12.75" r="2172" s="161">
      <c r="A2172" s="84" t="n"/>
      <c r="B2172" s="85" t="n">
        <v>2177</v>
      </c>
      <c r="C2172" s="106" t="n"/>
      <c r="D2172" s="98" t="inlineStr">
        <is>
          <t>Md. Reja Hosin</t>
        </is>
      </c>
      <c r="E2172" s="98" t="inlineStr">
        <is>
          <t>113-33-719</t>
        </is>
      </c>
      <c r="F2172" s="49">
        <f>IF((MID(E2172,5,2))="10","ENG",IF((MID(E2172,5,2))="11","BBA",IF((MID(E2172,5,2))="12","MBA(E)",IF((MID(E2172,5,2))="14","MBA",IF((MID(E2172,5,2))="15","CSE",IF((MID(E2172,5,2))="16","CIS",IF((MID(E2172,5,2))="17","MS-MIS",IF((MID(E2172,5,2))="18","B.COM",IF((MID(E2172,5,2))="19","ETE",IF((MID(E2172,5,2))="20","CS",IF((MID(E2172,5,2))="21","MA-ENG(P)",IF((MID(E2172,5,2))="22","MA-ENG(F)",IF((MID(E2172,5,2))="23","TE",IF((MID(E2172,5,2))="24","JMC",IF((MID(E2172,5,2))="25","MS-CSE",IF((MID(E2172,5,2))="26","LLB(H)",IF((MID(E2172,5,2))="27","BRE",IF((MID(E2172,5,2))="28","MSS-JMC",IF((MID(E2172,5,2))="29","PHARMACY",IF((MID(E2172,5,2))="30","ESDM",IF((MID(E2172,5,2))="31","MS-ETE",IF((MID(E2172,5,2))="32","MS-TE",IF((MID(E2172,5,2))="33","EEE",IF((MID(E2172,5,2))="34","NFE",IF((MID(E2172,5,2))="35","SWE",IF((MID(E2172,5,2))="36","LLB(P)",IF((MID(E2172,5,2))="37","LLM(Pre)",IF((MID(E2172,5,2))="38","LLM(F)",IF((MID(E2172,5,2))="39","ICT",IF((MID(E2172,5,2))="40","MTCA",IF((MID(E2172,5,2))="41","MS-PH",IF((MID(E2172,5,2))="42","ARCH",IF((MID(E2172,5,2))="43","THM",IF((MID(E2172,5,2))="44","MS-SWE",IF((MID(E2172,5,2))="45","ENTRE",IF((MID(E2172,5,2))="46","M-PHARM",IF((MID(E2172,5,2))="47","CIVIL-ENG",0)))))))))))))))))))))))))))))))))))))</f>
        <v/>
      </c>
      <c r="G2172" s="90">
        <f>IF((LEFT(E2172,3))="063","Fall-2006",IF((LEFT(E2172,3))="071","Spring-2007",IF((LEFT(E2172,3))="072","Summer-2007",IF((LEFT(E2172,3))="073","Fall-2007",IF((LEFT(E2172,3))="081","Spring-2008",IF((LEFT(E2172,3))="082","Summer-2008",IF((LEFT(E2172,3))="083","Fall-2008",IF((LEFT(E2172,3))="091","Spring-2009",IF((LEFT(E2172,3))="092","Summer-2009",IF((LEFT(E2172,3))="093","Fall-2009",IF((LEFT(E2172,3))="101","Spring-2010",IF((LEFT(E2172,3))="102","Summer-2010",IF((LEFT(E2172,3))="103","Fall-2010",IF((LEFT(E2172,3))="111","Spring-2011",IF((LEFT(E2172,3))="112","Summer-2011",IF((LEFT(E2172,3))="113","Fall-2011",IF((LEFT(E2172,3))="121","Spring-2012",IF((LEFT(E2172,3))="122","Summer-2012",IF((LEFT(E2172,3))="123","Fall-2012",IF((LEFT(E2172,3))="131","Spring-2013",IF((LEFT(E2172,3))="132","Summer-2013",IF((LEFT(E2172,3))="133","Fall-2013",IF((LEFT(E2172,3))="141","Spring-2014",IF((LEFT(E2172,3))="142","Summer-2014",IF((LEFT(E2172,3))="143","Fall-2014",0)))))))))))))))))))))))))</f>
        <v/>
      </c>
      <c r="H2172" s="108" t="inlineStr">
        <is>
          <t>Spring-2015</t>
        </is>
      </c>
      <c r="I2172" s="108" t="inlineStr">
        <is>
          <t>-</t>
        </is>
      </c>
      <c r="J2172" s="108" t="inlineStr">
        <is>
          <t>-</t>
        </is>
      </c>
      <c r="K2172" s="108" t="inlineStr">
        <is>
          <t>Road-188-y/C Amtola Khilkhet</t>
        </is>
      </c>
      <c r="L2172" s="108" t="inlineStr">
        <is>
          <t>C/O Md. Nurul Islam, Vill-tebria, P.O-Bilkishnapur, P.S-Raninagor, Dis-Naogaon</t>
        </is>
      </c>
      <c r="M2172" s="101" t="n">
        <v>1745214311</v>
      </c>
      <c r="N2172" s="108" t="inlineStr">
        <is>
          <t>reza214311@gmail.com</t>
        </is>
      </c>
    </row>
    <row customHeight="1" ht="12.75" r="2173" s="161">
      <c r="A2173" s="84" t="n"/>
      <c r="B2173" s="85" t="n">
        <v>2178</v>
      </c>
      <c r="C2173" s="106" t="n"/>
      <c r="D2173" s="98" t="inlineStr">
        <is>
          <t xml:space="preserve">Muhammad Taifur Rahman  </t>
        </is>
      </c>
      <c r="E2173" s="98" t="inlineStr">
        <is>
          <t>112-15-1489</t>
        </is>
      </c>
      <c r="F2173" s="49">
        <f>IF((MID(E2173,5,2))="10","ENG",IF((MID(E2173,5,2))="11","BBA",IF((MID(E2173,5,2))="12","MBA(E)",IF((MID(E2173,5,2))="14","MBA",IF((MID(E2173,5,2))="15","CSE",IF((MID(E2173,5,2))="16","CIS",IF((MID(E2173,5,2))="17","MS-MIS",IF((MID(E2173,5,2))="18","B.COM",IF((MID(E2173,5,2))="19","ETE",IF((MID(E2173,5,2))="20","CS",IF((MID(E2173,5,2))="21","MA-ENG(P)",IF((MID(E2173,5,2))="22","MA-ENG(F)",IF((MID(E2173,5,2))="23","TE",IF((MID(E2173,5,2))="24","JMC",IF((MID(E2173,5,2))="25","MS-CSE",IF((MID(E2173,5,2))="26","LLB(H)",IF((MID(E2173,5,2))="27","BRE",IF((MID(E2173,5,2))="28","MSS-JMC",IF((MID(E2173,5,2))="29","PHARMACY",IF((MID(E2173,5,2))="30","ESDM",IF((MID(E2173,5,2))="31","MS-ETE",IF((MID(E2173,5,2))="32","MS-TE",IF((MID(E2173,5,2))="33","EEE",IF((MID(E2173,5,2))="34","NFE",IF((MID(E2173,5,2))="35","SWE",IF((MID(E2173,5,2))="36","LLB(P)",IF((MID(E2173,5,2))="37","LLM(Pre)",IF((MID(E2173,5,2))="38","LLM(F)",IF((MID(E2173,5,2))="39","ICT",IF((MID(E2173,5,2))="40","MTCA",IF((MID(E2173,5,2))="41","MS-PH",IF((MID(E2173,5,2))="42","ARCH",IF((MID(E2173,5,2))="43","THM",IF((MID(E2173,5,2))="44","MS-SWE",IF((MID(E2173,5,2))="45","ENTRE",IF((MID(E2173,5,2))="46","M-PHARM",IF((MID(E2173,5,2))="47","CIVIL-ENG",0)))))))))))))))))))))))))))))))))))))</f>
        <v/>
      </c>
      <c r="G2173" s="90">
        <f>IF((LEFT(E2173,3))="063","Fall-2006",IF((LEFT(E2173,3))="071","Spring-2007",IF((LEFT(E2173,3))="072","Summer-2007",IF((LEFT(E2173,3))="073","Fall-2007",IF((LEFT(E2173,3))="081","Spring-2008",IF((LEFT(E2173,3))="082","Summer-2008",IF((LEFT(E2173,3))="083","Fall-2008",IF((LEFT(E2173,3))="091","Spring-2009",IF((LEFT(E2173,3))="092","Summer-2009",IF((LEFT(E2173,3))="093","Fall-2009",IF((LEFT(E2173,3))="101","Spring-2010",IF((LEFT(E2173,3))="102","Summer-2010",IF((LEFT(E2173,3))="103","Fall-2010",IF((LEFT(E2173,3))="111","Spring-2011",IF((LEFT(E2173,3))="112","Summer-2011",IF((LEFT(E2173,3))="113","Fall-2011",IF((LEFT(E2173,3))="121","Spring-2012",IF((LEFT(E2173,3))="122","Summer-2012",IF((LEFT(E2173,3))="123","Fall-2012",IF((LEFT(E2173,3))="131","Spring-2013",IF((LEFT(E2173,3))="132","Summer-2013",IF((LEFT(E2173,3))="133","Fall-2013",IF((LEFT(E2173,3))="141","Spring-2014",IF((LEFT(E2173,3))="142","Summer-2014",IF((LEFT(E2173,3))="143","Fall-2014",0)))))))))))))))))))))))))</f>
        <v/>
      </c>
      <c r="H2173" s="108" t="inlineStr">
        <is>
          <t>Fall-2015</t>
        </is>
      </c>
      <c r="I2173" s="108" t="inlineStr">
        <is>
          <t>-</t>
        </is>
      </c>
      <c r="J2173" s="108" t="inlineStr">
        <is>
          <t>-</t>
        </is>
      </c>
      <c r="K2173" s="108" t="inlineStr">
        <is>
          <t>Namo Vadra, Padra Abasic, Boalia Rajshahi</t>
        </is>
      </c>
      <c r="L2173" s="108" t="inlineStr">
        <is>
          <t>Namo Vadra, Padra Abasic, Boalia Rajshahi</t>
        </is>
      </c>
      <c r="M2173" s="111" t="n">
        <v>1672327772</v>
      </c>
      <c r="N2173" s="108" t="inlineStr">
        <is>
          <t>taifur15-1489@diu.edu.bd</t>
        </is>
      </c>
    </row>
    <row customHeight="1" ht="12.75" r="2174" s="161">
      <c r="A2174" s="84" t="n"/>
      <c r="B2174" s="85" t="n">
        <v>2179</v>
      </c>
      <c r="C2174" s="106" t="n"/>
      <c r="D2174" s="98" t="inlineStr">
        <is>
          <t xml:space="preserve">Md. Ekhlasur Rahman  </t>
        </is>
      </c>
      <c r="E2174" s="98" t="inlineStr">
        <is>
          <t>112-15-1463</t>
        </is>
      </c>
      <c r="F2174" s="49">
        <f>IF((MID(E2174,5,2))="10","ENG",IF((MID(E2174,5,2))="11","BBA",IF((MID(E2174,5,2))="12","MBA(E)",IF((MID(E2174,5,2))="14","MBA",IF((MID(E2174,5,2))="15","CSE",IF((MID(E2174,5,2))="16","CIS",IF((MID(E2174,5,2))="17","MS-MIS",IF((MID(E2174,5,2))="18","B.COM",IF((MID(E2174,5,2))="19","ETE",IF((MID(E2174,5,2))="20","CS",IF((MID(E2174,5,2))="21","MA-ENG(P)",IF((MID(E2174,5,2))="22","MA-ENG(F)",IF((MID(E2174,5,2))="23","TE",IF((MID(E2174,5,2))="24","JMC",IF((MID(E2174,5,2))="25","MS-CSE",IF((MID(E2174,5,2))="26","LLB(H)",IF((MID(E2174,5,2))="27","BRE",IF((MID(E2174,5,2))="28","MSS-JMC",IF((MID(E2174,5,2))="29","PHARMACY",IF((MID(E2174,5,2))="30","ESDM",IF((MID(E2174,5,2))="31","MS-ETE",IF((MID(E2174,5,2))="32","MS-TE",IF((MID(E2174,5,2))="33","EEE",IF((MID(E2174,5,2))="34","NFE",IF((MID(E2174,5,2))="35","SWE",IF((MID(E2174,5,2))="36","LLB(P)",IF((MID(E2174,5,2))="37","LLM(Pre)",IF((MID(E2174,5,2))="38","LLM(F)",IF((MID(E2174,5,2))="39","ICT",IF((MID(E2174,5,2))="40","MTCA",IF((MID(E2174,5,2))="41","MS-PH",IF((MID(E2174,5,2))="42","ARCH",IF((MID(E2174,5,2))="43","THM",IF((MID(E2174,5,2))="44","MS-SWE",IF((MID(E2174,5,2))="45","ENTRE",IF((MID(E2174,5,2))="46","M-PHARM",IF((MID(E2174,5,2))="47","CIVIL-ENG",0)))))))))))))))))))))))))))))))))))))</f>
        <v/>
      </c>
      <c r="G2174" s="90">
        <f>IF((LEFT(E2174,3))="063","Fall-2006",IF((LEFT(E2174,3))="071","Spring-2007",IF((LEFT(E2174,3))="072","Summer-2007",IF((LEFT(E2174,3))="073","Fall-2007",IF((LEFT(E2174,3))="081","Spring-2008",IF((LEFT(E2174,3))="082","Summer-2008",IF((LEFT(E2174,3))="083","Fall-2008",IF((LEFT(E2174,3))="091","Spring-2009",IF((LEFT(E2174,3))="092","Summer-2009",IF((LEFT(E2174,3))="093","Fall-2009",IF((LEFT(E2174,3))="101","Spring-2010",IF((LEFT(E2174,3))="102","Summer-2010",IF((LEFT(E2174,3))="103","Fall-2010",IF((LEFT(E2174,3))="111","Spring-2011",IF((LEFT(E2174,3))="112","Summer-2011",IF((LEFT(E2174,3))="113","Fall-2011",IF((LEFT(E2174,3))="121","Spring-2012",IF((LEFT(E2174,3))="122","Summer-2012",IF((LEFT(E2174,3))="123","Fall-2012",IF((LEFT(E2174,3))="131","Spring-2013",IF((LEFT(E2174,3))="132","Summer-2013",IF((LEFT(E2174,3))="133","Fall-2013",IF((LEFT(E2174,3))="141","Spring-2014",IF((LEFT(E2174,3))="142","Summer-2014",IF((LEFT(E2174,3))="143","Fall-2014",0)))))))))))))))))))))))))</f>
        <v/>
      </c>
      <c r="H2174" s="108" t="inlineStr">
        <is>
          <t>Fall-2015</t>
        </is>
      </c>
      <c r="I2174" s="108" t="inlineStr">
        <is>
          <t>-</t>
        </is>
      </c>
      <c r="J2174" s="108" t="inlineStr">
        <is>
          <t>-</t>
        </is>
      </c>
      <c r="K2174" s="108" t="inlineStr">
        <is>
          <t>Housing Building # GHA/12, Mirpur-2, Dhaka-1216</t>
        </is>
      </c>
      <c r="L2174" s="108" t="inlineStr">
        <is>
          <t>Akterpur, Uthali, Jibonnnagar, Chuadanga</t>
        </is>
      </c>
      <c r="M2174" s="111" t="n">
        <v>1711705012</v>
      </c>
      <c r="N2174" s="108" t="inlineStr">
        <is>
          <t>ekhlas15-1463@diu.edu.bd</t>
        </is>
      </c>
    </row>
    <row customHeight="1" ht="12.75" r="2175" s="161">
      <c r="A2175" s="84" t="n"/>
      <c r="B2175" s="85" t="n">
        <v>2180</v>
      </c>
      <c r="C2175" s="106" t="n"/>
      <c r="D2175" s="98" t="inlineStr">
        <is>
          <t xml:space="preserve">Sanjoy Dutta  </t>
        </is>
      </c>
      <c r="E2175" s="98" t="inlineStr">
        <is>
          <t>113-33-699</t>
        </is>
      </c>
      <c r="F2175" s="49">
        <f>IF((MID(E2175,5,2))="10","ENG",IF((MID(E2175,5,2))="11","BBA",IF((MID(E2175,5,2))="12","MBA(E)",IF((MID(E2175,5,2))="14","MBA",IF((MID(E2175,5,2))="15","CSE",IF((MID(E2175,5,2))="16","CIS",IF((MID(E2175,5,2))="17","MS-MIS",IF((MID(E2175,5,2))="18","B.COM",IF((MID(E2175,5,2))="19","ETE",IF((MID(E2175,5,2))="20","CS",IF((MID(E2175,5,2))="21","MA-ENG(P)",IF((MID(E2175,5,2))="22","MA-ENG(F)",IF((MID(E2175,5,2))="23","TE",IF((MID(E2175,5,2))="24","JMC",IF((MID(E2175,5,2))="25","MS-CSE",IF((MID(E2175,5,2))="26","LLB(H)",IF((MID(E2175,5,2))="27","BRE",IF((MID(E2175,5,2))="28","MSS-JMC",IF((MID(E2175,5,2))="29","PHARMACY",IF((MID(E2175,5,2))="30","ESDM",IF((MID(E2175,5,2))="31","MS-ETE",IF((MID(E2175,5,2))="32","MS-TE",IF((MID(E2175,5,2))="33","EEE",IF((MID(E2175,5,2))="34","NFE",IF((MID(E2175,5,2))="35","SWE",IF((MID(E2175,5,2))="36","LLB(P)",IF((MID(E2175,5,2))="37","LLM(Pre)",IF((MID(E2175,5,2))="38","LLM(F)",IF((MID(E2175,5,2))="39","ICT",IF((MID(E2175,5,2))="40","MTCA",IF((MID(E2175,5,2))="41","MS-PH",IF((MID(E2175,5,2))="42","ARCH",IF((MID(E2175,5,2))="43","THM",IF((MID(E2175,5,2))="44","MS-SWE",IF((MID(E2175,5,2))="45","ENTRE",IF((MID(E2175,5,2))="46","M-PHARM",IF((MID(E2175,5,2))="47","CIVIL-ENG",0)))))))))))))))))))))))))))))))))))))</f>
        <v/>
      </c>
      <c r="G2175" s="90">
        <f>IF((LEFT(E2175,3))="063","Fall-2006",IF((LEFT(E2175,3))="071","Spring-2007",IF((LEFT(E2175,3))="072","Summer-2007",IF((LEFT(E2175,3))="073","Fall-2007",IF((LEFT(E2175,3))="081","Spring-2008",IF((LEFT(E2175,3))="082","Summer-2008",IF((LEFT(E2175,3))="083","Fall-2008",IF((LEFT(E2175,3))="091","Spring-2009",IF((LEFT(E2175,3))="092","Summer-2009",IF((LEFT(E2175,3))="093","Fall-2009",IF((LEFT(E2175,3))="101","Spring-2010",IF((LEFT(E2175,3))="102","Summer-2010",IF((LEFT(E2175,3))="103","Fall-2010",IF((LEFT(E2175,3))="111","Spring-2011",IF((LEFT(E2175,3))="112","Summer-2011",IF((LEFT(E2175,3))="113","Fall-2011",IF((LEFT(E2175,3))="121","Spring-2012",IF((LEFT(E2175,3))="122","Summer-2012",IF((LEFT(E2175,3))="123","Fall-2012",IF((LEFT(E2175,3))="131","Spring-2013",IF((LEFT(E2175,3))="132","Summer-2013",IF((LEFT(E2175,3))="133","Fall-2013",IF((LEFT(E2175,3))="141","Spring-2014",IF((LEFT(E2175,3))="142","Summer-2014",IF((LEFT(E2175,3))="143","Fall-2014",0)))))))))))))))))))))))))</f>
        <v/>
      </c>
      <c r="H2175" s="108" t="inlineStr">
        <is>
          <t>Spring-2015</t>
        </is>
      </c>
      <c r="I2175" s="108" t="inlineStr">
        <is>
          <t>-</t>
        </is>
      </c>
      <c r="J2175" s="108" t="inlineStr">
        <is>
          <t>-</t>
        </is>
      </c>
      <c r="K2175" s="108" t="inlineStr">
        <is>
          <t>Road-188-y/C Amtola Khilkhet, (Dhaka)</t>
        </is>
      </c>
      <c r="L2175" s="108" t="inlineStr">
        <is>
          <t>Vill-Baganchara, P.O-Baganchara, P.S-Sharsha, Dis-Jessore</t>
        </is>
      </c>
      <c r="M2175" s="111" t="n">
        <v>1911922981</v>
      </c>
      <c r="N2175" s="108" t="inlineStr">
        <is>
          <t>sanjoydutta13@gmail.com</t>
        </is>
      </c>
    </row>
    <row customHeight="1" ht="12.75" r="2176" s="161">
      <c r="A2176" s="84" t="n"/>
      <c r="B2176" s="85" t="n">
        <v>2181</v>
      </c>
      <c r="C2176" s="106" t="n"/>
      <c r="D2176" s="98" t="inlineStr">
        <is>
          <t xml:space="preserve">Mohd. Rezaul Karim  </t>
        </is>
      </c>
      <c r="E2176" s="98" t="inlineStr">
        <is>
          <t>113-23-2744</t>
        </is>
      </c>
      <c r="F2176" s="49">
        <f>IF((MID(E2176,5,2))="10","ENG",IF((MID(E2176,5,2))="11","BBA",IF((MID(E2176,5,2))="12","MBA(E)",IF((MID(E2176,5,2))="14","MBA",IF((MID(E2176,5,2))="15","CSE",IF((MID(E2176,5,2))="16","CIS",IF((MID(E2176,5,2))="17","MS-MIS",IF((MID(E2176,5,2))="18","B.COM",IF((MID(E2176,5,2))="19","ETE",IF((MID(E2176,5,2))="20","CS",IF((MID(E2176,5,2))="21","MA-ENG(P)",IF((MID(E2176,5,2))="22","MA-ENG(F)",IF((MID(E2176,5,2))="23","TE",IF((MID(E2176,5,2))="24","JMC",IF((MID(E2176,5,2))="25","MS-CSE",IF((MID(E2176,5,2))="26","LLB(H)",IF((MID(E2176,5,2))="27","BRE",IF((MID(E2176,5,2))="28","MSS-JMC",IF((MID(E2176,5,2))="29","PHARMACY",IF((MID(E2176,5,2))="30","ESDM",IF((MID(E2176,5,2))="31","MS-ETE",IF((MID(E2176,5,2))="32","MS-TE",IF((MID(E2176,5,2))="33","EEE",IF((MID(E2176,5,2))="34","NFE",IF((MID(E2176,5,2))="35","SWE",IF((MID(E2176,5,2))="36","LLB(P)",IF((MID(E2176,5,2))="37","LLM(Pre)",IF((MID(E2176,5,2))="38","LLM(F)",IF((MID(E2176,5,2))="39","ICT",IF((MID(E2176,5,2))="40","MTCA",IF((MID(E2176,5,2))="41","MS-PH",IF((MID(E2176,5,2))="42","ARCH",IF((MID(E2176,5,2))="43","THM",IF((MID(E2176,5,2))="44","MS-SWE",IF((MID(E2176,5,2))="45","ENTRE",IF((MID(E2176,5,2))="46","M-PHARM",IF((MID(E2176,5,2))="47","CIVIL-ENG",0)))))))))))))))))))))))))))))))))))))</f>
        <v/>
      </c>
      <c r="G2176" s="90">
        <f>IF((LEFT(E2176,3))="063","Fall-2006",IF((LEFT(E2176,3))="071","Spring-2007",IF((LEFT(E2176,3))="072","Summer-2007",IF((LEFT(E2176,3))="073","Fall-2007",IF((LEFT(E2176,3))="081","Spring-2008",IF((LEFT(E2176,3))="082","Summer-2008",IF((LEFT(E2176,3))="083","Fall-2008",IF((LEFT(E2176,3))="091","Spring-2009",IF((LEFT(E2176,3))="092","Summer-2009",IF((LEFT(E2176,3))="093","Fall-2009",IF((LEFT(E2176,3))="101","Spring-2010",IF((LEFT(E2176,3))="102","Summer-2010",IF((LEFT(E2176,3))="103","Fall-2010",IF((LEFT(E2176,3))="111","Spring-2011",IF((LEFT(E2176,3))="112","Summer-2011",IF((LEFT(E2176,3))="113","Fall-2011",IF((LEFT(E2176,3))="121","Spring-2012",IF((LEFT(E2176,3))="122","Summer-2012",IF((LEFT(E2176,3))="123","Fall-2012",IF((LEFT(E2176,3))="131","Spring-2013",IF((LEFT(E2176,3))="132","Summer-2013",IF((LEFT(E2176,3))="133","Fall-2013",IF((LEFT(E2176,3))="141","Spring-2014",IF((LEFT(E2176,3))="142","Summer-2014",IF((LEFT(E2176,3))="143","Fall-2014",0)))))))))))))))))))))))))</f>
        <v/>
      </c>
      <c r="H2176" s="108" t="inlineStr">
        <is>
          <t>-</t>
        </is>
      </c>
      <c r="I2176" s="108" t="inlineStr">
        <is>
          <t>Buying House</t>
        </is>
      </c>
      <c r="J2176" s="108" t="inlineStr">
        <is>
          <t>Synergy Corp</t>
        </is>
      </c>
      <c r="K2176" s="108" t="inlineStr">
        <is>
          <t>-</t>
        </is>
      </c>
      <c r="L2176" s="108" t="inlineStr">
        <is>
          <t>Mokimpur, Chakkirtty, Shibganj, Chapai Nawabganj</t>
        </is>
      </c>
      <c r="M2176" s="101" t="n">
        <v>1744564071</v>
      </c>
      <c r="N2176" s="90" t="inlineStr">
        <is>
          <t>rezaul23-2744@diu.edu.bd</t>
        </is>
      </c>
    </row>
    <row customHeight="1" ht="12.75" r="2177" s="161">
      <c r="A2177" s="84" t="n"/>
      <c r="B2177" s="85" t="n">
        <v>2182</v>
      </c>
      <c r="C2177" s="106" t="n"/>
      <c r="D2177" s="98" t="inlineStr">
        <is>
          <t>Md. Shahriar Mehmood</t>
        </is>
      </c>
      <c r="E2177" s="98" t="inlineStr">
        <is>
          <t>111-33-417</t>
        </is>
      </c>
      <c r="F2177" s="49">
        <f>IF((MID(E2177,5,2))="10","ENG",IF((MID(E2177,5,2))="11","BBA",IF((MID(E2177,5,2))="12","MBA(E)",IF((MID(E2177,5,2))="14","MBA",IF((MID(E2177,5,2))="15","CSE",IF((MID(E2177,5,2))="16","CIS",IF((MID(E2177,5,2))="17","MS-MIS",IF((MID(E2177,5,2))="18","B.COM",IF((MID(E2177,5,2))="19","ETE",IF((MID(E2177,5,2))="20","CS",IF((MID(E2177,5,2))="21","MA-ENG(P)",IF((MID(E2177,5,2))="22","MA-ENG(F)",IF((MID(E2177,5,2))="23","TE",IF((MID(E2177,5,2))="24","JMC",IF((MID(E2177,5,2))="25","MS-CSE",IF((MID(E2177,5,2))="26","LLB(H)",IF((MID(E2177,5,2))="27","BRE",IF((MID(E2177,5,2))="28","MSS-JMC",IF((MID(E2177,5,2))="29","PHARMACY",IF((MID(E2177,5,2))="30","ESDM",IF((MID(E2177,5,2))="31","MS-ETE",IF((MID(E2177,5,2))="32","MS-TE",IF((MID(E2177,5,2))="33","EEE",IF((MID(E2177,5,2))="34","NFE",IF((MID(E2177,5,2))="35","SWE",IF((MID(E2177,5,2))="36","LLB(P)",IF((MID(E2177,5,2))="37","LLM(Pre)",IF((MID(E2177,5,2))="38","LLM(F)",IF((MID(E2177,5,2))="39","ICT",IF((MID(E2177,5,2))="40","MTCA",IF((MID(E2177,5,2))="41","MS-PH",IF((MID(E2177,5,2))="42","ARCH",IF((MID(E2177,5,2))="43","THM",IF((MID(E2177,5,2))="44","MS-SWE",IF((MID(E2177,5,2))="45","ENTRE",IF((MID(E2177,5,2))="46","M-PHARM",IF((MID(E2177,5,2))="47","CIVIL-ENG",0)))))))))))))))))))))))))))))))))))))</f>
        <v/>
      </c>
      <c r="G2177" s="90">
        <f>IF((LEFT(E2177,3))="063","Fall-2006",IF((LEFT(E2177,3))="071","Spring-2007",IF((LEFT(E2177,3))="072","Summer-2007",IF((LEFT(E2177,3))="073","Fall-2007",IF((LEFT(E2177,3))="081","Spring-2008",IF((LEFT(E2177,3))="082","Summer-2008",IF((LEFT(E2177,3))="083","Fall-2008",IF((LEFT(E2177,3))="091","Spring-2009",IF((LEFT(E2177,3))="092","Summer-2009",IF((LEFT(E2177,3))="093","Fall-2009",IF((LEFT(E2177,3))="101","Spring-2010",IF((LEFT(E2177,3))="102","Summer-2010",IF((LEFT(E2177,3))="103","Fall-2010",IF((LEFT(E2177,3))="111","Spring-2011",IF((LEFT(E2177,3))="112","Summer-2011",IF((LEFT(E2177,3))="113","Fall-2011",IF((LEFT(E2177,3))="121","Spring-2012",IF((LEFT(E2177,3))="122","Summer-2012",IF((LEFT(E2177,3))="123","Fall-2012",IF((LEFT(E2177,3))="131","Spring-2013",IF((LEFT(E2177,3))="132","Summer-2013",IF((LEFT(E2177,3))="133","Fall-2013",IF((LEFT(E2177,3))="141","Spring-2014",IF((LEFT(E2177,3))="142","Summer-2014",IF((LEFT(E2177,3))="143","Fall-2014",0)))))))))))))))))))))))))</f>
        <v/>
      </c>
      <c r="H2177" s="108" t="inlineStr">
        <is>
          <t>Fall-2015</t>
        </is>
      </c>
      <c r="I2177" s="108" t="inlineStr">
        <is>
          <t>Reverie Power and Automation Engineering ltd</t>
        </is>
      </c>
      <c r="J2177" s="108" t="inlineStr">
        <is>
          <t>Assistant Engineer</t>
        </is>
      </c>
      <c r="K2177" s="108" t="inlineStr">
        <is>
          <t>-</t>
        </is>
      </c>
      <c r="L2177" s="108" t="inlineStr">
        <is>
          <t>Dhap Simul Bag Rangpur House 318 Road 10</t>
        </is>
      </c>
      <c r="M2177" s="101" t="n">
        <v>1737598787</v>
      </c>
      <c r="N2177" s="90" t="inlineStr">
        <is>
          <t>shahriar33-417@diu.edu.bd</t>
        </is>
      </c>
    </row>
    <row customHeight="1" ht="12.75" r="2178" s="161">
      <c r="A2178" s="84" t="n"/>
      <c r="B2178" s="85" t="n">
        <v>2183</v>
      </c>
      <c r="C2178" s="106" t="n"/>
      <c r="D2178" s="98" t="inlineStr">
        <is>
          <t xml:space="preserve">Mohammad Noor Hossain  </t>
        </is>
      </c>
      <c r="E2178" s="98" t="inlineStr">
        <is>
          <t>133-25-337</t>
        </is>
      </c>
      <c r="F2178" s="49">
        <f>IF((MID(E2178,5,2))="10","ENG",IF((MID(E2178,5,2))="11","BBA",IF((MID(E2178,5,2))="12","MBA(E)",IF((MID(E2178,5,2))="14","MBA",IF((MID(E2178,5,2))="15","CSE",IF((MID(E2178,5,2))="16","CIS",IF((MID(E2178,5,2))="17","MS-MIS",IF((MID(E2178,5,2))="18","B.COM",IF((MID(E2178,5,2))="19","ETE",IF((MID(E2178,5,2))="20","CS",IF((MID(E2178,5,2))="21","MA-ENG(P)",IF((MID(E2178,5,2))="22","MA-ENG(F)",IF((MID(E2178,5,2))="23","TE",IF((MID(E2178,5,2))="24","JMC",IF((MID(E2178,5,2))="25","MS-CSE",IF((MID(E2178,5,2))="26","LLB(H)",IF((MID(E2178,5,2))="27","BRE",IF((MID(E2178,5,2))="28","MSS-JMC",IF((MID(E2178,5,2))="29","PHARMACY",IF((MID(E2178,5,2))="30","ESDM",IF((MID(E2178,5,2))="31","MS-ETE",IF((MID(E2178,5,2))="32","MS-TE",IF((MID(E2178,5,2))="33","EEE",IF((MID(E2178,5,2))="34","NFE",IF((MID(E2178,5,2))="35","SWE",IF((MID(E2178,5,2))="36","LLB(P)",IF((MID(E2178,5,2))="37","LLM(Pre)",IF((MID(E2178,5,2))="38","LLM(F)",IF((MID(E2178,5,2))="39","ICT",IF((MID(E2178,5,2))="40","MTCA",IF((MID(E2178,5,2))="41","MS-PH",IF((MID(E2178,5,2))="42","ARCH",IF((MID(E2178,5,2))="43","THM",IF((MID(E2178,5,2))="44","MS-SWE",IF((MID(E2178,5,2))="45","ENTRE",IF((MID(E2178,5,2))="46","M-PHARM",IF((MID(E2178,5,2))="47","CIVIL-ENG",0)))))))))))))))))))))))))))))))))))))</f>
        <v/>
      </c>
      <c r="G2178" s="90">
        <f>IF((LEFT(E2178,3))="063","Fall-2006",IF((LEFT(E2178,3))="071","Spring-2007",IF((LEFT(E2178,3))="072","Summer-2007",IF((LEFT(E2178,3))="073","Fall-2007",IF((LEFT(E2178,3))="081","Spring-2008",IF((LEFT(E2178,3))="082","Summer-2008",IF((LEFT(E2178,3))="083","Fall-2008",IF((LEFT(E2178,3))="091","Spring-2009",IF((LEFT(E2178,3))="092","Summer-2009",IF((LEFT(E2178,3))="093","Fall-2009",IF((LEFT(E2178,3))="101","Spring-2010",IF((LEFT(E2178,3))="102","Summer-2010",IF((LEFT(E2178,3))="103","Fall-2010",IF((LEFT(E2178,3))="111","Spring-2011",IF((LEFT(E2178,3))="112","Summer-2011",IF((LEFT(E2178,3))="113","Fall-2011",IF((LEFT(E2178,3))="121","Spring-2012",IF((LEFT(E2178,3))="122","Summer-2012",IF((LEFT(E2178,3))="123","Fall-2012",IF((LEFT(E2178,3))="131","Spring-2013",IF((LEFT(E2178,3))="132","Summer-2013",IF((LEFT(E2178,3))="133","Fall-2013",IF((LEFT(E2178,3))="141","Spring-2014",IF((LEFT(E2178,3))="142","Summer-2014",IF((LEFT(E2178,3))="143","Fall-2014",0)))))))))))))))))))))))))</f>
        <v/>
      </c>
      <c r="H2178" s="108" t="inlineStr">
        <is>
          <t>Fall-2015</t>
        </is>
      </c>
      <c r="I2178" s="108" t="inlineStr">
        <is>
          <t>Ministry of Industries, 91 Motijhil C/A, Dhaka</t>
        </is>
      </c>
      <c r="J2178" s="108" t="inlineStr">
        <is>
          <t>Programme R, DPDT</t>
        </is>
      </c>
      <c r="K2178" s="108" t="inlineStr">
        <is>
          <t>Programmer, DPDT, Ministry of Industries, 91 Motijhil C/A, Dhaka</t>
        </is>
      </c>
      <c r="L2178" s="108" t="inlineStr">
        <is>
          <t>Ka-103/6 Mohakhali South Para Gulshan-1, dhaka</t>
        </is>
      </c>
      <c r="M2178" s="111" t="n">
        <v>1924794545</v>
      </c>
      <c r="N2178" s="108" t="inlineStr">
        <is>
          <t>noor_sust2004@gmail.com</t>
        </is>
      </c>
    </row>
    <row customHeight="1" ht="12.75" r="2179" s="161">
      <c r="A2179" s="84" t="n"/>
      <c r="B2179" s="85" t="n">
        <v>2184</v>
      </c>
      <c r="C2179" s="106" t="n"/>
      <c r="D2179" s="98" t="inlineStr">
        <is>
          <t xml:space="preserve">Md. Shakiul Islam  </t>
        </is>
      </c>
      <c r="E2179" s="98" t="inlineStr">
        <is>
          <t>09163-11-972</t>
        </is>
      </c>
      <c r="F2179" s="49">
        <f>IF((MID(E2179,5,2))="10","ENG",IF((MID(E2179,5,2))="11","BBA",IF((MID(E2179,5,2))="12","MBA(E)",IF((MID(E2179,5,2))="14","MBA",IF((MID(E2179,5,2))="15","CSE",IF((MID(E2179,5,2))="16","CIS",IF((MID(E2179,5,2))="17","MS-MIS",IF((MID(E2179,5,2))="18","B.COM",IF((MID(E2179,5,2))="19","ETE",IF((MID(E2179,5,2))="20","CS",IF((MID(E2179,5,2))="21","MA-ENG(P)",IF((MID(E2179,5,2))="22","MA-ENG(F)",IF((MID(E2179,5,2))="23","TE",IF((MID(E2179,5,2))="24","JMC",IF((MID(E2179,5,2))="25","MS-CSE",IF((MID(E2179,5,2))="26","LLB(H)",IF((MID(E2179,5,2))="27","BRE",IF((MID(E2179,5,2))="28","MSS-JMC",IF((MID(E2179,5,2))="29","PHARMACY",IF((MID(E2179,5,2))="30","ESDM",IF((MID(E2179,5,2))="31","MS-ETE",IF((MID(E2179,5,2))="32","MS-TE",IF((MID(E2179,5,2))="33","EEE",IF((MID(E2179,5,2))="34","NFE",IF((MID(E2179,5,2))="35","SWE",IF((MID(E2179,5,2))="36","LLB(P)",IF((MID(E2179,5,2))="37","LLM(Pre)",IF((MID(E2179,5,2))="38","LLM(F)",IF((MID(E2179,5,2))="39","ICT",IF((MID(E2179,5,2))="40","MTCA",IF((MID(E2179,5,2))="41","MS-PH",IF((MID(E2179,5,2))="42","ARCH",IF((MID(E2179,5,2))="43","THM",IF((MID(E2179,5,2))="44","MS-SWE",IF((MID(E2179,5,2))="45","ENTRE",IF((MID(E2179,5,2))="46","M-PHARM",IF((MID(E2179,5,2))="47","CIVIL-ENG",0)))))))))))))))))))))))))))))))))))))</f>
        <v/>
      </c>
      <c r="G2179" s="90">
        <f>IF((LEFT(E2179,3))="063","Fall-2006",IF((LEFT(E2179,3))="071","Spring-2007",IF((LEFT(E2179,3))="072","Summer-2007",IF((LEFT(E2179,3))="073","Fall-2007",IF((LEFT(E2179,3))="081","Spring-2008",IF((LEFT(E2179,3))="082","Summer-2008",IF((LEFT(E2179,3))="083","Fall-2008",IF((LEFT(E2179,3))="091","Spring-2009",IF((LEFT(E2179,3))="092","Summer-2009",IF((LEFT(E2179,3))="093","Fall-2009",IF((LEFT(E2179,3))="101","Spring-2010",IF((LEFT(E2179,3))="102","Summer-2010",IF((LEFT(E2179,3))="103","Fall-2010",IF((LEFT(E2179,3))="111","Spring-2011",IF((LEFT(E2179,3))="112","Summer-2011",IF((LEFT(E2179,3))="113","Fall-2011",IF((LEFT(E2179,3))="121","Spring-2012",IF((LEFT(E2179,3))="122","Summer-2012",IF((LEFT(E2179,3))="123","Fall-2012",IF((LEFT(E2179,3))="131","Spring-2013",IF((LEFT(E2179,3))="132","Summer-2013",IF((LEFT(E2179,3))="133","Fall-2013",IF((LEFT(E2179,3))="141","Spring-2014",IF((LEFT(E2179,3))="142","Summer-2014",IF((LEFT(E2179,3))="143","Fall-2014",0)))))))))))))))))))))))))</f>
        <v/>
      </c>
      <c r="H2179" s="108" t="inlineStr">
        <is>
          <t>Fall-2015</t>
        </is>
      </c>
      <c r="I2179" s="108" t="inlineStr">
        <is>
          <t>-</t>
        </is>
      </c>
      <c r="J2179" s="108" t="inlineStr">
        <is>
          <t>Business</t>
        </is>
      </c>
      <c r="K2179" s="108" t="inlineStr">
        <is>
          <t>House#28, Nekaton, Gulshan Model Toun-1212, Gulshan, Dhaka</t>
        </is>
      </c>
      <c r="L2179" s="108" t="inlineStr">
        <is>
          <t>House#28, Nekaton, Gulshan Model Toun-1212, Gulshan, Dhaka</t>
        </is>
      </c>
      <c r="M2179" s="111" t="n">
        <v>1614171248</v>
      </c>
      <c r="N2179" s="108" t="inlineStr">
        <is>
          <t>shakiul@diu.edu.bd</t>
        </is>
      </c>
    </row>
    <row customHeight="1" ht="12.75" r="2180" s="161">
      <c r="A2180" s="84" t="n"/>
      <c r="B2180" s="85" t="n">
        <v>2185</v>
      </c>
      <c r="C2180" s="106" t="n"/>
      <c r="D2180" s="98" t="inlineStr">
        <is>
          <t>Sajib Mozumder</t>
        </is>
      </c>
      <c r="E2180" s="98" t="inlineStr">
        <is>
          <t>101-33-159</t>
        </is>
      </c>
      <c r="F2180" s="49">
        <f>IF((MID(E2180,5,2))="10","ENG",IF((MID(E2180,5,2))="11","BBA",IF((MID(E2180,5,2))="12","MBA(E)",IF((MID(E2180,5,2))="14","MBA",IF((MID(E2180,5,2))="15","CSE",IF((MID(E2180,5,2))="16","CIS",IF((MID(E2180,5,2))="17","MS-MIS",IF((MID(E2180,5,2))="18","B.COM",IF((MID(E2180,5,2))="19","ETE",IF((MID(E2180,5,2))="20","CS",IF((MID(E2180,5,2))="21","MA-ENG(P)",IF((MID(E2180,5,2))="22","MA-ENG(F)",IF((MID(E2180,5,2))="23","TE",IF((MID(E2180,5,2))="24","JMC",IF((MID(E2180,5,2))="25","MS-CSE",IF((MID(E2180,5,2))="26","LLB(H)",IF((MID(E2180,5,2))="27","BRE",IF((MID(E2180,5,2))="28","MSS-JMC",IF((MID(E2180,5,2))="29","PHARMACY",IF((MID(E2180,5,2))="30","ESDM",IF((MID(E2180,5,2))="31","MS-ETE",IF((MID(E2180,5,2))="32","MS-TE",IF((MID(E2180,5,2))="33","EEE",IF((MID(E2180,5,2))="34","NFE",IF((MID(E2180,5,2))="35","SWE",IF((MID(E2180,5,2))="36","LLB(P)",IF((MID(E2180,5,2))="37","LLM(Pre)",IF((MID(E2180,5,2))="38","LLM(F)",IF((MID(E2180,5,2))="39","ICT",IF((MID(E2180,5,2))="40","MTCA",IF((MID(E2180,5,2))="41","MS-PH",IF((MID(E2180,5,2))="42","ARCH",IF((MID(E2180,5,2))="43","THM",IF((MID(E2180,5,2))="44","MS-SWE",IF((MID(E2180,5,2))="45","ENTRE",IF((MID(E2180,5,2))="46","M-PHARM",IF((MID(E2180,5,2))="47","CIVIL-ENG",0)))))))))))))))))))))))))))))))))))))</f>
        <v/>
      </c>
      <c r="G2180" s="90">
        <f>IF((LEFT(E2180,3))="063","Fall-2006",IF((LEFT(E2180,3))="071","Spring-2007",IF((LEFT(E2180,3))="072","Summer-2007",IF((LEFT(E2180,3))="073","Fall-2007",IF((LEFT(E2180,3))="081","Spring-2008",IF((LEFT(E2180,3))="082","Summer-2008",IF((LEFT(E2180,3))="083","Fall-2008",IF((LEFT(E2180,3))="091","Spring-2009",IF((LEFT(E2180,3))="092","Summer-2009",IF((LEFT(E2180,3))="093","Fall-2009",IF((LEFT(E2180,3))="101","Spring-2010",IF((LEFT(E2180,3))="102","Summer-2010",IF((LEFT(E2180,3))="103","Fall-2010",IF((LEFT(E2180,3))="111","Spring-2011",IF((LEFT(E2180,3))="112","Summer-2011",IF((LEFT(E2180,3))="113","Fall-2011",IF((LEFT(E2180,3))="121","Spring-2012",IF((LEFT(E2180,3))="122","Summer-2012",IF((LEFT(E2180,3))="123","Fall-2012",IF((LEFT(E2180,3))="131","Spring-2013",IF((LEFT(E2180,3))="132","Summer-2013",IF((LEFT(E2180,3))="133","Fall-2013",IF((LEFT(E2180,3))="141","Spring-2014",IF((LEFT(E2180,3))="142","Summer-2014",IF((LEFT(E2180,3))="143","Fall-2014",0)))))))))))))))))))))))))</f>
        <v/>
      </c>
      <c r="H2180" s="108" t="inlineStr">
        <is>
          <t>-</t>
        </is>
      </c>
      <c r="I2180" s="108" t="inlineStr">
        <is>
          <t>-</t>
        </is>
      </c>
      <c r="J2180" s="108" t="inlineStr">
        <is>
          <t>-</t>
        </is>
      </c>
      <c r="K2180" s="108" t="inlineStr">
        <is>
          <t>Shukrabad, Dhanmondi-32</t>
        </is>
      </c>
      <c r="L2180" s="108" t="inlineStr">
        <is>
          <t>Vill-Paranpur, P.O-Babugonj Bazar, Thana-Chitalmarj, Dis-Bagertat, Khulna</t>
        </is>
      </c>
      <c r="M2180" s="111" t="n">
        <v>1747787896</v>
      </c>
      <c r="N2180" s="108" t="inlineStr">
        <is>
          <t>sazib159@gmail.com</t>
        </is>
      </c>
    </row>
    <row customHeight="1" ht="12.75" r="2181" s="161">
      <c r="A2181" s="84" t="n"/>
      <c r="B2181" s="85" t="n">
        <v>2186</v>
      </c>
      <c r="C2181" s="106" t="n"/>
      <c r="D2181" s="98" t="inlineStr">
        <is>
          <t>Md. Mahmudul Hasan</t>
        </is>
      </c>
      <c r="E2181" s="98" t="inlineStr">
        <is>
          <t>102-33-248</t>
        </is>
      </c>
      <c r="F2181" s="49">
        <f>IF((MID(E2181,5,2))="10","ENG",IF((MID(E2181,5,2))="11","BBA",IF((MID(E2181,5,2))="12","MBA(E)",IF((MID(E2181,5,2))="14","MBA",IF((MID(E2181,5,2))="15","CSE",IF((MID(E2181,5,2))="16","CIS",IF((MID(E2181,5,2))="17","MS-MIS",IF((MID(E2181,5,2))="18","B.COM",IF((MID(E2181,5,2))="19","ETE",IF((MID(E2181,5,2))="20","CS",IF((MID(E2181,5,2))="21","MA-ENG(P)",IF((MID(E2181,5,2))="22","MA-ENG(F)",IF((MID(E2181,5,2))="23","TE",IF((MID(E2181,5,2))="24","JMC",IF((MID(E2181,5,2))="25","MS-CSE",IF((MID(E2181,5,2))="26","LLB(H)",IF((MID(E2181,5,2))="27","BRE",IF((MID(E2181,5,2))="28","MSS-JMC",IF((MID(E2181,5,2))="29","PHARMACY",IF((MID(E2181,5,2))="30","ESDM",IF((MID(E2181,5,2))="31","MS-ETE",IF((MID(E2181,5,2))="32","MS-TE",IF((MID(E2181,5,2))="33","EEE",IF((MID(E2181,5,2))="34","NFE",IF((MID(E2181,5,2))="35","SWE",IF((MID(E2181,5,2))="36","LLB(P)",IF((MID(E2181,5,2))="37","LLM(Pre)",IF((MID(E2181,5,2))="38","LLM(F)",IF((MID(E2181,5,2))="39","ICT",IF((MID(E2181,5,2))="40","MTCA",IF((MID(E2181,5,2))="41","MS-PH",IF((MID(E2181,5,2))="42","ARCH",IF((MID(E2181,5,2))="43","THM",IF((MID(E2181,5,2))="44","MS-SWE",IF((MID(E2181,5,2))="45","ENTRE",IF((MID(E2181,5,2))="46","M-PHARM",IF((MID(E2181,5,2))="47","CIVIL-ENG",0)))))))))))))))))))))))))))))))))))))</f>
        <v/>
      </c>
      <c r="G2181" s="90">
        <f>IF((LEFT(E2181,3))="063","Fall-2006",IF((LEFT(E2181,3))="071","Spring-2007",IF((LEFT(E2181,3))="072","Summer-2007",IF((LEFT(E2181,3))="073","Fall-2007",IF((LEFT(E2181,3))="081","Spring-2008",IF((LEFT(E2181,3))="082","Summer-2008",IF((LEFT(E2181,3))="083","Fall-2008",IF((LEFT(E2181,3))="091","Spring-2009",IF((LEFT(E2181,3))="092","Summer-2009",IF((LEFT(E2181,3))="093","Fall-2009",IF((LEFT(E2181,3))="101","Spring-2010",IF((LEFT(E2181,3))="102","Summer-2010",IF((LEFT(E2181,3))="103","Fall-2010",IF((LEFT(E2181,3))="111","Spring-2011",IF((LEFT(E2181,3))="112","Summer-2011",IF((LEFT(E2181,3))="113","Fall-2011",IF((LEFT(E2181,3))="121","Spring-2012",IF((LEFT(E2181,3))="122","Summer-2012",IF((LEFT(E2181,3))="123","Fall-2012",IF((LEFT(E2181,3))="131","Spring-2013",IF((LEFT(E2181,3))="132","Summer-2013",IF((LEFT(E2181,3))="133","Fall-2013",IF((LEFT(E2181,3))="141","Spring-2014",IF((LEFT(E2181,3))="142","Summer-2014",IF((LEFT(E2181,3))="143","Fall-2014",0)))))))))))))))))))))))))</f>
        <v/>
      </c>
      <c r="H2181" s="108" t="inlineStr">
        <is>
          <t>Spring-2015</t>
        </is>
      </c>
      <c r="I2181" s="108" t="inlineStr">
        <is>
          <t>Store link Company ltd</t>
        </is>
      </c>
      <c r="J2181" s="108" t="inlineStr">
        <is>
          <t>Operation and Maintain Engineering</t>
        </is>
      </c>
      <c r="K2181" s="108" t="inlineStr">
        <is>
          <t>47-Shukrabad, Dhaka-1207</t>
        </is>
      </c>
      <c r="L2181" s="108" t="inlineStr">
        <is>
          <t>Babukha Abhawa Office Rangpur</t>
        </is>
      </c>
      <c r="M2181" s="101" t="n">
        <v>1737717593</v>
      </c>
      <c r="N2181" s="33" t="inlineStr">
        <is>
          <t>mahmudul_248@diu.edu.bd</t>
        </is>
      </c>
    </row>
    <row customHeight="1" ht="12.75" r="2182" s="161">
      <c r="A2182" s="84" t="n"/>
      <c r="B2182" s="85" t="n">
        <v>2187</v>
      </c>
      <c r="C2182" s="106" t="n"/>
      <c r="D2182" s="98" t="inlineStr">
        <is>
          <t>Kazi Rakibul Hassan</t>
        </is>
      </c>
      <c r="E2182" s="98" t="inlineStr">
        <is>
          <t>111-19-1316</t>
        </is>
      </c>
      <c r="F2182" s="49">
        <f>IF((MID(E2182,5,2))="10","ENG",IF((MID(E2182,5,2))="11","BBA",IF((MID(E2182,5,2))="12","MBA(E)",IF((MID(E2182,5,2))="14","MBA",IF((MID(E2182,5,2))="15","CSE",IF((MID(E2182,5,2))="16","CIS",IF((MID(E2182,5,2))="17","MS-MIS",IF((MID(E2182,5,2))="18","B.COM",IF((MID(E2182,5,2))="19","ETE",IF((MID(E2182,5,2))="20","CS",IF((MID(E2182,5,2))="21","MA-ENG(P)",IF((MID(E2182,5,2))="22","MA-ENG(F)",IF((MID(E2182,5,2))="23","TE",IF((MID(E2182,5,2))="24","JMC",IF((MID(E2182,5,2))="25","MS-CSE",IF((MID(E2182,5,2))="26","LLB(H)",IF((MID(E2182,5,2))="27","BRE",IF((MID(E2182,5,2))="28","MSS-JMC",IF((MID(E2182,5,2))="29","PHARMACY",IF((MID(E2182,5,2))="30","ESDM",IF((MID(E2182,5,2))="31","MS-ETE",IF((MID(E2182,5,2))="32","MS-TE",IF((MID(E2182,5,2))="33","EEE",IF((MID(E2182,5,2))="34","NFE",IF((MID(E2182,5,2))="35","SWE",IF((MID(E2182,5,2))="36","LLB(P)",IF((MID(E2182,5,2))="37","LLM(Pre)",IF((MID(E2182,5,2))="38","LLM(F)",IF((MID(E2182,5,2))="39","ICT",IF((MID(E2182,5,2))="40","MTCA",IF((MID(E2182,5,2))="41","MS-PH",IF((MID(E2182,5,2))="42","ARCH",IF((MID(E2182,5,2))="43","THM",IF((MID(E2182,5,2))="44","MS-SWE",IF((MID(E2182,5,2))="45","ENTRE",IF((MID(E2182,5,2))="46","M-PHARM",IF((MID(E2182,5,2))="47","CIVIL-ENG",0)))))))))))))))))))))))))))))))))))))</f>
        <v/>
      </c>
      <c r="G2182" s="90">
        <f>IF((LEFT(E2182,3))="063","Fall-2006",IF((LEFT(E2182,3))="071","Spring-2007",IF((LEFT(E2182,3))="072","Summer-2007",IF((LEFT(E2182,3))="073","Fall-2007",IF((LEFT(E2182,3))="081","Spring-2008",IF((LEFT(E2182,3))="082","Summer-2008",IF((LEFT(E2182,3))="083","Fall-2008",IF((LEFT(E2182,3))="091","Spring-2009",IF((LEFT(E2182,3))="092","Summer-2009",IF((LEFT(E2182,3))="093","Fall-2009",IF((LEFT(E2182,3))="101","Spring-2010",IF((LEFT(E2182,3))="102","Summer-2010",IF((LEFT(E2182,3))="103","Fall-2010",IF((LEFT(E2182,3))="111","Spring-2011",IF((LEFT(E2182,3))="112","Summer-2011",IF((LEFT(E2182,3))="113","Fall-2011",IF((LEFT(E2182,3))="121","Spring-2012",IF((LEFT(E2182,3))="122","Summer-2012",IF((LEFT(E2182,3))="123","Fall-2012",IF((LEFT(E2182,3))="131","Spring-2013",IF((LEFT(E2182,3))="132","Summer-2013",IF((LEFT(E2182,3))="133","Fall-2013",IF((LEFT(E2182,3))="141","Spring-2014",IF((LEFT(E2182,3))="142","Summer-2014",IF((LEFT(E2182,3))="143","Fall-2014",0)))))))))))))))))))))))))</f>
        <v/>
      </c>
      <c r="H2182" s="108" t="inlineStr">
        <is>
          <t>Fall-2014</t>
        </is>
      </c>
      <c r="I2182" s="108" t="inlineStr">
        <is>
          <t>Microtop Technology Ltd</t>
        </is>
      </c>
      <c r="J2182" s="108" t="inlineStr">
        <is>
          <t>Territory IT Officer</t>
        </is>
      </c>
      <c r="K2182" s="108" t="inlineStr">
        <is>
          <t>Kazi College, Sahebpara, Mizmizi, Sanarpara-1430,Siddirganj, Narayanganj</t>
        </is>
      </c>
      <c r="L2182" s="108" t="inlineStr">
        <is>
          <t>Kazi College, Sahebpara, Mizmizi, Sanarpara-1430,Siddirganj, Narayanganj</t>
        </is>
      </c>
      <c r="M2182" s="111" t="n">
        <v>1614448874</v>
      </c>
      <c r="N2182" s="108" t="inlineStr">
        <is>
          <t>kazievan8874@gmail.com</t>
        </is>
      </c>
    </row>
    <row customHeight="1" ht="12.75" r="2183" s="161">
      <c r="A2183" s="84" t="n"/>
      <c r="B2183" s="85" t="n">
        <v>2188</v>
      </c>
      <c r="C2183" s="106" t="n"/>
      <c r="D2183" s="98" t="inlineStr">
        <is>
          <t xml:space="preserve">Khurshida Rahman  </t>
        </is>
      </c>
      <c r="E2183" s="98" t="inlineStr">
        <is>
          <t>113-33-708</t>
        </is>
      </c>
      <c r="F2183" s="49">
        <f>IF((MID(E2183,5,2))="10","ENG",IF((MID(E2183,5,2))="11","BBA",IF((MID(E2183,5,2))="12","MBA(E)",IF((MID(E2183,5,2))="14","MBA",IF((MID(E2183,5,2))="15","CSE",IF((MID(E2183,5,2))="16","CIS",IF((MID(E2183,5,2))="17","MS-MIS",IF((MID(E2183,5,2))="18","B.COM",IF((MID(E2183,5,2))="19","ETE",IF((MID(E2183,5,2))="20","CS",IF((MID(E2183,5,2))="21","MA-ENG(P)",IF((MID(E2183,5,2))="22","MA-ENG(F)",IF((MID(E2183,5,2))="23","TE",IF((MID(E2183,5,2))="24","JMC",IF((MID(E2183,5,2))="25","MS-CSE",IF((MID(E2183,5,2))="26","LLB(H)",IF((MID(E2183,5,2))="27","BRE",IF((MID(E2183,5,2))="28","MSS-JMC",IF((MID(E2183,5,2))="29","PHARMACY",IF((MID(E2183,5,2))="30","ESDM",IF((MID(E2183,5,2))="31","MS-ETE",IF((MID(E2183,5,2))="32","MS-TE",IF((MID(E2183,5,2))="33","EEE",IF((MID(E2183,5,2))="34","NFE",IF((MID(E2183,5,2))="35","SWE",IF((MID(E2183,5,2))="36","LLB(P)",IF((MID(E2183,5,2))="37","LLM(Pre)",IF((MID(E2183,5,2))="38","LLM(F)",IF((MID(E2183,5,2))="39","ICT",IF((MID(E2183,5,2))="40","MTCA",IF((MID(E2183,5,2))="41","MS-PH",IF((MID(E2183,5,2))="42","ARCH",IF((MID(E2183,5,2))="43","THM",IF((MID(E2183,5,2))="44","MS-SWE",IF((MID(E2183,5,2))="45","ENTRE",IF((MID(E2183,5,2))="46","M-PHARM",IF((MID(E2183,5,2))="47","CIVIL-ENG",0)))))))))))))))))))))))))))))))))))))</f>
        <v/>
      </c>
      <c r="G2183" s="90">
        <f>IF((LEFT(E2183,3))="063","Fall-2006",IF((LEFT(E2183,3))="071","Spring-2007",IF((LEFT(E2183,3))="072","Summer-2007",IF((LEFT(E2183,3))="073","Fall-2007",IF((LEFT(E2183,3))="081","Spring-2008",IF((LEFT(E2183,3))="082","Summer-2008",IF((LEFT(E2183,3))="083","Fall-2008",IF((LEFT(E2183,3))="091","Spring-2009",IF((LEFT(E2183,3))="092","Summer-2009",IF((LEFT(E2183,3))="093","Fall-2009",IF((LEFT(E2183,3))="101","Spring-2010",IF((LEFT(E2183,3))="102","Summer-2010",IF((LEFT(E2183,3))="103","Fall-2010",IF((LEFT(E2183,3))="111","Spring-2011",IF((LEFT(E2183,3))="112","Summer-2011",IF((LEFT(E2183,3))="113","Fall-2011",IF((LEFT(E2183,3))="121","Spring-2012",IF((LEFT(E2183,3))="122","Summer-2012",IF((LEFT(E2183,3))="123","Fall-2012",IF((LEFT(E2183,3))="131","Spring-2013",IF((LEFT(E2183,3))="132","Summer-2013",IF((LEFT(E2183,3))="133","Fall-2013",IF((LEFT(E2183,3))="141","Spring-2014",IF((LEFT(E2183,3))="142","Summer-2014",IF((LEFT(E2183,3))="143","Fall-2014",0)))))))))))))))))))))))))</f>
        <v/>
      </c>
      <c r="H2183" s="108" t="inlineStr">
        <is>
          <t>Summer-2015</t>
        </is>
      </c>
      <c r="I2183" s="108" t="inlineStr">
        <is>
          <t>-</t>
        </is>
      </c>
      <c r="J2183" s="108" t="inlineStr">
        <is>
          <t>-</t>
        </is>
      </c>
      <c r="K2183" s="108" t="inlineStr">
        <is>
          <t>House No-672, Road No-13, Adabor, Mohammadpur, Dhaka</t>
        </is>
      </c>
      <c r="L2183" s="108" t="inlineStr">
        <is>
          <t>House No-672, Road No-13, Adabor, Mohammadpur, Dhaka</t>
        </is>
      </c>
      <c r="M2183" s="111" t="n">
        <v>1795199496</v>
      </c>
      <c r="N2183" s="108" t="inlineStr">
        <is>
          <t>khusshidarahman@outlook.com</t>
        </is>
      </c>
    </row>
    <row customHeight="1" ht="12.75" r="2184" s="161">
      <c r="A2184" s="84" t="n"/>
      <c r="B2184" s="85" t="n">
        <v>2189</v>
      </c>
      <c r="C2184" s="106" t="n"/>
      <c r="D2184" s="98" t="inlineStr">
        <is>
          <t>Md. Shawakat Akbar</t>
        </is>
      </c>
      <c r="E2184" s="98" t="inlineStr">
        <is>
          <t>101-19-1232</t>
        </is>
      </c>
      <c r="F2184" s="49">
        <f>IF((MID(E2184,5,2))="10","ENG",IF((MID(E2184,5,2))="11","BBA",IF((MID(E2184,5,2))="12","MBA(E)",IF((MID(E2184,5,2))="14","MBA",IF((MID(E2184,5,2))="15","CSE",IF((MID(E2184,5,2))="16","CIS",IF((MID(E2184,5,2))="17","MS-MIS",IF((MID(E2184,5,2))="18","B.COM",IF((MID(E2184,5,2))="19","ETE",IF((MID(E2184,5,2))="20","CS",IF((MID(E2184,5,2))="21","MA-ENG(P)",IF((MID(E2184,5,2))="22","MA-ENG(F)",IF((MID(E2184,5,2))="23","TE",IF((MID(E2184,5,2))="24","JMC",IF((MID(E2184,5,2))="25","MS-CSE",IF((MID(E2184,5,2))="26","LLB(H)",IF((MID(E2184,5,2))="27","BRE",IF((MID(E2184,5,2))="28","MSS-JMC",IF((MID(E2184,5,2))="29","PHARMACY",IF((MID(E2184,5,2))="30","ESDM",IF((MID(E2184,5,2))="31","MS-ETE",IF((MID(E2184,5,2))="32","MS-TE",IF((MID(E2184,5,2))="33","EEE",IF((MID(E2184,5,2))="34","NFE",IF((MID(E2184,5,2))="35","SWE",IF((MID(E2184,5,2))="36","LLB(P)",IF((MID(E2184,5,2))="37","LLM(Pre)",IF((MID(E2184,5,2))="38","LLM(F)",IF((MID(E2184,5,2))="39","ICT",IF((MID(E2184,5,2))="40","MTCA",IF((MID(E2184,5,2))="41","MS-PH",IF((MID(E2184,5,2))="42","ARCH",IF((MID(E2184,5,2))="43","THM",IF((MID(E2184,5,2))="44","MS-SWE",IF((MID(E2184,5,2))="45","ENTRE",IF((MID(E2184,5,2))="46","M-PHARM",IF((MID(E2184,5,2))="47","CIVIL-ENG",0)))))))))))))))))))))))))))))))))))))</f>
        <v/>
      </c>
      <c r="G2184" s="90">
        <f>IF((LEFT(E2184,3))="063","Fall-2006",IF((LEFT(E2184,3))="071","Spring-2007",IF((LEFT(E2184,3))="072","Summer-2007",IF((LEFT(E2184,3))="073","Fall-2007",IF((LEFT(E2184,3))="081","Spring-2008",IF((LEFT(E2184,3))="082","Summer-2008",IF((LEFT(E2184,3))="083","Fall-2008",IF((LEFT(E2184,3))="091","Spring-2009",IF((LEFT(E2184,3))="092","Summer-2009",IF((LEFT(E2184,3))="093","Fall-2009",IF((LEFT(E2184,3))="101","Spring-2010",IF((LEFT(E2184,3))="102","Summer-2010",IF((LEFT(E2184,3))="103","Fall-2010",IF((LEFT(E2184,3))="111","Spring-2011",IF((LEFT(E2184,3))="112","Summer-2011",IF((LEFT(E2184,3))="113","Fall-2011",IF((LEFT(E2184,3))="121","Spring-2012",IF((LEFT(E2184,3))="122","Summer-2012",IF((LEFT(E2184,3))="123","Fall-2012",IF((LEFT(E2184,3))="131","Spring-2013",IF((LEFT(E2184,3))="132","Summer-2013",IF((LEFT(E2184,3))="133","Fall-2013",IF((LEFT(E2184,3))="141","Spring-2014",IF((LEFT(E2184,3))="142","Summer-2014",IF((LEFT(E2184,3))="143","Fall-2014",0)))))))))))))))))))))))))</f>
        <v/>
      </c>
      <c r="H2184" s="108" t="inlineStr">
        <is>
          <t>Fall-2015</t>
        </is>
      </c>
      <c r="I2184" s="108" t="inlineStr">
        <is>
          <t>LM Ericsson BD. Ttd</t>
        </is>
      </c>
      <c r="J2184" s="108" t="inlineStr">
        <is>
          <t>Engineer</t>
        </is>
      </c>
      <c r="K2184" s="108" t="inlineStr">
        <is>
          <t>115/A, Ground Floor, Uttar Mughda, Dhaka.</t>
        </is>
      </c>
      <c r="L2184" s="108" t="inlineStr">
        <is>
          <t>Vill-Ramchanrapur, Post-Baktermunshi, Thana-Somagazi, Dist-Feni.</t>
        </is>
      </c>
      <c r="M2184" s="111" t="n">
        <v>1819550746</v>
      </c>
      <c r="N2184" s="108" t="inlineStr">
        <is>
          <t>sa.komol89@gmail.com</t>
        </is>
      </c>
    </row>
    <row customHeight="1" ht="12.75" r="2185" s="161">
      <c r="A2185" s="84" t="n"/>
      <c r="B2185" s="85" t="n">
        <v>2190</v>
      </c>
      <c r="C2185" s="106" t="n"/>
      <c r="D2185" s="98" t="inlineStr">
        <is>
          <t xml:space="preserve">Abdullah Al Faisal  </t>
        </is>
      </c>
      <c r="E2185" s="98" t="inlineStr">
        <is>
          <t>121-33-853</t>
        </is>
      </c>
      <c r="F2185" s="49">
        <f>IF((MID(E2185,5,2))="10","ENG",IF((MID(E2185,5,2))="11","BBA",IF((MID(E2185,5,2))="12","MBA(E)",IF((MID(E2185,5,2))="14","MBA",IF((MID(E2185,5,2))="15","CSE",IF((MID(E2185,5,2))="16","CIS",IF((MID(E2185,5,2))="17","MS-MIS",IF((MID(E2185,5,2))="18","B.COM",IF((MID(E2185,5,2))="19","ETE",IF((MID(E2185,5,2))="20","CS",IF((MID(E2185,5,2))="21","MA-ENG(P)",IF((MID(E2185,5,2))="22","MA-ENG(F)",IF((MID(E2185,5,2))="23","TE",IF((MID(E2185,5,2))="24","JMC",IF((MID(E2185,5,2))="25","MS-CSE",IF((MID(E2185,5,2))="26","LLB(H)",IF((MID(E2185,5,2))="27","BRE",IF((MID(E2185,5,2))="28","MSS-JMC",IF((MID(E2185,5,2))="29","PHARMACY",IF((MID(E2185,5,2))="30","ESDM",IF((MID(E2185,5,2))="31","MS-ETE",IF((MID(E2185,5,2))="32","MS-TE",IF((MID(E2185,5,2))="33","EEE",IF((MID(E2185,5,2))="34","NFE",IF((MID(E2185,5,2))="35","SWE",IF((MID(E2185,5,2))="36","LLB(P)",IF((MID(E2185,5,2))="37","LLM(Pre)",IF((MID(E2185,5,2))="38","LLM(F)",IF((MID(E2185,5,2))="39","ICT",IF((MID(E2185,5,2))="40","MTCA",IF((MID(E2185,5,2))="41","MS-PH",IF((MID(E2185,5,2))="42","ARCH",IF((MID(E2185,5,2))="43","THM",IF((MID(E2185,5,2))="44","MS-SWE",IF((MID(E2185,5,2))="45","ENTRE",IF((MID(E2185,5,2))="46","M-PHARM",IF((MID(E2185,5,2))="47","CIVIL-ENG",0)))))))))))))))))))))))))))))))))))))</f>
        <v/>
      </c>
      <c r="G2185" s="90">
        <f>IF((LEFT(E2185,3))="063","Fall-2006",IF((LEFT(E2185,3))="071","Spring-2007",IF((LEFT(E2185,3))="072","Summer-2007",IF((LEFT(E2185,3))="073","Fall-2007",IF((LEFT(E2185,3))="081","Spring-2008",IF((LEFT(E2185,3))="082","Summer-2008",IF((LEFT(E2185,3))="083","Fall-2008",IF((LEFT(E2185,3))="091","Spring-2009",IF((LEFT(E2185,3))="092","Summer-2009",IF((LEFT(E2185,3))="093","Fall-2009",IF((LEFT(E2185,3))="101","Spring-2010",IF((LEFT(E2185,3))="102","Summer-2010",IF((LEFT(E2185,3))="103","Fall-2010",IF((LEFT(E2185,3))="111","Spring-2011",IF((LEFT(E2185,3))="112","Summer-2011",IF((LEFT(E2185,3))="113","Fall-2011",IF((LEFT(E2185,3))="121","Spring-2012",IF((LEFT(E2185,3))="122","Summer-2012",IF((LEFT(E2185,3))="123","Fall-2012",IF((LEFT(E2185,3))="131","Spring-2013",IF((LEFT(E2185,3))="132","Summer-2013",IF((LEFT(E2185,3))="133","Fall-2013",IF((LEFT(E2185,3))="141","Spring-2014",IF((LEFT(E2185,3))="142","Summer-2014",IF((LEFT(E2185,3))="143","Fall-2014",0)))))))))))))))))))))))))</f>
        <v/>
      </c>
      <c r="H2185" s="108" t="inlineStr">
        <is>
          <t>Spring-2015</t>
        </is>
      </c>
      <c r="I2185" s="108" t="inlineStr">
        <is>
          <t>-</t>
        </is>
      </c>
      <c r="J2185" s="108" t="inlineStr">
        <is>
          <t>-</t>
        </is>
      </c>
      <c r="K2185" s="108" t="inlineStr">
        <is>
          <t>37.BC Dash Street, Lalbagh, Dhaka-1211</t>
        </is>
      </c>
      <c r="L2185" s="108" t="inlineStr">
        <is>
          <t>14/1 Daban Babu Road, Shonadanga, Khulna</t>
        </is>
      </c>
      <c r="M2185" s="111" t="n">
        <v>1718072064</v>
      </c>
      <c r="N2185" s="108" t="inlineStr">
        <is>
          <t>faisal33-853@diu.edu.bd</t>
        </is>
      </c>
    </row>
    <row customHeight="1" ht="12.75" r="2186" s="161">
      <c r="A2186" s="84" t="n"/>
      <c r="B2186" s="85" t="n">
        <v>2191</v>
      </c>
      <c r="C2186" s="106" t="n"/>
      <c r="D2186" s="98" t="inlineStr">
        <is>
          <t>Md. Nazmul Hasan Nasim</t>
        </is>
      </c>
      <c r="E2186" s="98" t="inlineStr">
        <is>
          <t>111-15-1260</t>
        </is>
      </c>
      <c r="F2186" s="49">
        <f>IF((MID(E2186,5,2))="10","ENG",IF((MID(E2186,5,2))="11","BBA",IF((MID(E2186,5,2))="12","MBA(E)",IF((MID(E2186,5,2))="14","MBA",IF((MID(E2186,5,2))="15","CSE",IF((MID(E2186,5,2))="16","CIS",IF((MID(E2186,5,2))="17","MS-MIS",IF((MID(E2186,5,2))="18","B.COM",IF((MID(E2186,5,2))="19","ETE",IF((MID(E2186,5,2))="20","CS",IF((MID(E2186,5,2))="21","MA-ENG(P)",IF((MID(E2186,5,2))="22","MA-ENG(F)",IF((MID(E2186,5,2))="23","TE",IF((MID(E2186,5,2))="24","JMC",IF((MID(E2186,5,2))="25","MS-CSE",IF((MID(E2186,5,2))="26","LLB(H)",IF((MID(E2186,5,2))="27","BRE",IF((MID(E2186,5,2))="28","MSS-JMC",IF((MID(E2186,5,2))="29","PHARMACY",IF((MID(E2186,5,2))="30","ESDM",IF((MID(E2186,5,2))="31","MS-ETE",IF((MID(E2186,5,2))="32","MS-TE",IF((MID(E2186,5,2))="33","EEE",IF((MID(E2186,5,2))="34","NFE",IF((MID(E2186,5,2))="35","SWE",IF((MID(E2186,5,2))="36","LLB(P)",IF((MID(E2186,5,2))="37","LLM(Pre)",IF((MID(E2186,5,2))="38","LLM(F)",IF((MID(E2186,5,2))="39","ICT",IF((MID(E2186,5,2))="40","MTCA",IF((MID(E2186,5,2))="41","MS-PH",IF((MID(E2186,5,2))="42","ARCH",IF((MID(E2186,5,2))="43","THM",IF((MID(E2186,5,2))="44","MS-SWE",IF((MID(E2186,5,2))="45","ENTRE",IF((MID(E2186,5,2))="46","M-PHARM",IF((MID(E2186,5,2))="47","CIVIL-ENG",0)))))))))))))))))))))))))))))))))))))</f>
        <v/>
      </c>
      <c r="G2186" s="90">
        <f>IF((LEFT(E2186,3))="063","Fall-2006",IF((LEFT(E2186,3))="071","Spring-2007",IF((LEFT(E2186,3))="072","Summer-2007",IF((LEFT(E2186,3))="073","Fall-2007",IF((LEFT(E2186,3))="081","Spring-2008",IF((LEFT(E2186,3))="082","Summer-2008",IF((LEFT(E2186,3))="083","Fall-2008",IF((LEFT(E2186,3))="091","Spring-2009",IF((LEFT(E2186,3))="092","Summer-2009",IF((LEFT(E2186,3))="093","Fall-2009",IF((LEFT(E2186,3))="101","Spring-2010",IF((LEFT(E2186,3))="102","Summer-2010",IF((LEFT(E2186,3))="103","Fall-2010",IF((LEFT(E2186,3))="111","Spring-2011",IF((LEFT(E2186,3))="112","Summer-2011",IF((LEFT(E2186,3))="113","Fall-2011",IF((LEFT(E2186,3))="121","Spring-2012",IF((LEFT(E2186,3))="122","Summer-2012",IF((LEFT(E2186,3))="123","Fall-2012",IF((LEFT(E2186,3))="131","Spring-2013",IF((LEFT(E2186,3))="132","Summer-2013",IF((LEFT(E2186,3))="133","Fall-2013",IF((LEFT(E2186,3))="141","Spring-2014",IF((LEFT(E2186,3))="142","Summer-2014",IF((LEFT(E2186,3))="143","Fall-2014",0)))))))))))))))))))))))))</f>
        <v/>
      </c>
      <c r="H2186" s="108" t="inlineStr">
        <is>
          <t>Fall-2015</t>
        </is>
      </c>
      <c r="I2186" s="108" t="inlineStr">
        <is>
          <t>Wafi Solution</t>
        </is>
      </c>
      <c r="J2186" s="108" t="inlineStr">
        <is>
          <t>Project Manager</t>
        </is>
      </c>
      <c r="K2186" s="108" t="inlineStr">
        <is>
          <t>353/C/1, South Paikpara Mirpur-1216</t>
        </is>
      </c>
      <c r="L2186" s="108" t="inlineStr">
        <is>
          <t>120, Suruj Road, Sabalia, Tangail-1900</t>
        </is>
      </c>
      <c r="M2186" s="101" t="n">
        <v>1671699095</v>
      </c>
      <c r="N2186" s="33">
        <f>HYPERLINK("mailto:iamnazmulhasan@gmail.com","iamnazmulhasan@gmail.com")</f>
        <v/>
      </c>
    </row>
    <row customHeight="1" ht="12.75" r="2187" s="161">
      <c r="A2187" s="84" t="n"/>
      <c r="B2187" s="85" t="n">
        <v>2192</v>
      </c>
      <c r="C2187" s="106" t="n"/>
      <c r="D2187" s="98" t="inlineStr">
        <is>
          <t>Fahmi Hasan</t>
        </is>
      </c>
      <c r="E2187" s="98" t="inlineStr">
        <is>
          <t>123-14-894</t>
        </is>
      </c>
      <c r="F2187" s="49">
        <f>IF((MID(E2187,5,2))="10","ENG",IF((MID(E2187,5,2))="11","BBA",IF((MID(E2187,5,2))="12","MBA(E)",IF((MID(E2187,5,2))="14","MBA",IF((MID(E2187,5,2))="15","CSE",IF((MID(E2187,5,2))="16","CIS",IF((MID(E2187,5,2))="17","MS-MIS",IF((MID(E2187,5,2))="18","B.COM",IF((MID(E2187,5,2))="19","ETE",IF((MID(E2187,5,2))="20","CS",IF((MID(E2187,5,2))="21","MA-ENG(P)",IF((MID(E2187,5,2))="22","MA-ENG(F)",IF((MID(E2187,5,2))="23","TE",IF((MID(E2187,5,2))="24","JMC",IF((MID(E2187,5,2))="25","MS-CSE",IF((MID(E2187,5,2))="26","LLB(H)",IF((MID(E2187,5,2))="27","BRE",IF((MID(E2187,5,2))="28","MSS-JMC",IF((MID(E2187,5,2))="29","PHARMACY",IF((MID(E2187,5,2))="30","ESDM",IF((MID(E2187,5,2))="31","MS-ETE",IF((MID(E2187,5,2))="32","MS-TE",IF((MID(E2187,5,2))="33","EEE",IF((MID(E2187,5,2))="34","NFE",IF((MID(E2187,5,2))="35","SWE",IF((MID(E2187,5,2))="36","LLB(P)",IF((MID(E2187,5,2))="37","LLM(Pre)",IF((MID(E2187,5,2))="38","LLM(F)",IF((MID(E2187,5,2))="39","ICT",IF((MID(E2187,5,2))="40","MTCA",IF((MID(E2187,5,2))="41","MS-PH",IF((MID(E2187,5,2))="42","ARCH",IF((MID(E2187,5,2))="43","THM",IF((MID(E2187,5,2))="44","MS-SWE",IF((MID(E2187,5,2))="45","ENTRE",IF((MID(E2187,5,2))="46","M-PHARM",IF((MID(E2187,5,2))="47","CIVIL-ENG",0)))))))))))))))))))))))))))))))))))))</f>
        <v/>
      </c>
      <c r="G2187" s="90">
        <f>IF((LEFT(E2187,3))="063","Fall-2006",IF((LEFT(E2187,3))="071","Spring-2007",IF((LEFT(E2187,3))="072","Summer-2007",IF((LEFT(E2187,3))="073","Fall-2007",IF((LEFT(E2187,3))="081","Spring-2008",IF((LEFT(E2187,3))="082","Summer-2008",IF((LEFT(E2187,3))="083","Fall-2008",IF((LEFT(E2187,3))="091","Spring-2009",IF((LEFT(E2187,3))="092","Summer-2009",IF((LEFT(E2187,3))="093","Fall-2009",IF((LEFT(E2187,3))="101","Spring-2010",IF((LEFT(E2187,3))="102","Summer-2010",IF((LEFT(E2187,3))="103","Fall-2010",IF((LEFT(E2187,3))="111","Spring-2011",IF((LEFT(E2187,3))="112","Summer-2011",IF((LEFT(E2187,3))="113","Fall-2011",IF((LEFT(E2187,3))="121","Spring-2012",IF((LEFT(E2187,3))="122","Summer-2012",IF((LEFT(E2187,3))="123","Fall-2012",IF((LEFT(E2187,3))="131","Spring-2013",IF((LEFT(E2187,3))="132","Summer-2013",IF((LEFT(E2187,3))="133","Fall-2013",IF((LEFT(E2187,3))="141","Spring-2014",IF((LEFT(E2187,3))="142","Summer-2014",IF((LEFT(E2187,3))="143","Fall-2014",0)))))))))))))))))))))))))</f>
        <v/>
      </c>
      <c r="H2187" s="108" t="inlineStr">
        <is>
          <t>Spring-2015</t>
        </is>
      </c>
      <c r="I2187" s="108" t="inlineStr">
        <is>
          <t>-</t>
        </is>
      </c>
      <c r="J2187" s="108" t="inlineStr">
        <is>
          <t>-</t>
        </is>
      </c>
      <c r="K2187" s="108" t="inlineStr">
        <is>
          <t>10/2, Tallabag, Sobhanbag, Dhaka-1207</t>
        </is>
      </c>
      <c r="L2187" s="108" t="inlineStr">
        <is>
          <t>Vill-Dhanpordi, Munshirghat, Thana-Chandpur Sadar, Dist-Chandpur.</t>
        </is>
      </c>
      <c r="M2187" s="101" t="n">
        <v>1711338813</v>
      </c>
      <c r="N2187" s="33">
        <f>HYPERLINK("mailto:hasan.fahmi@diu.edu.bd","hasan.fahmi@diu.edu.bd")</f>
        <v/>
      </c>
    </row>
    <row customHeight="1" ht="12.75" r="2188" s="161">
      <c r="A2188" s="84" t="n"/>
      <c r="B2188" s="85" t="n">
        <v>2193</v>
      </c>
      <c r="C2188" s="106" t="n"/>
      <c r="D2188" s="98" t="inlineStr">
        <is>
          <t>Sukanta Roy</t>
        </is>
      </c>
      <c r="E2188" s="98" t="inlineStr">
        <is>
          <t>081-19-863</t>
        </is>
      </c>
      <c r="F2188" s="49">
        <f>IF((MID(E2188,5,2))="10","ENG",IF((MID(E2188,5,2))="11","BBA",IF((MID(E2188,5,2))="12","MBA(E)",IF((MID(E2188,5,2))="14","MBA",IF((MID(E2188,5,2))="15","CSE",IF((MID(E2188,5,2))="16","CIS",IF((MID(E2188,5,2))="17","MS-MIS",IF((MID(E2188,5,2))="18","B.COM",IF((MID(E2188,5,2))="19","ETE",IF((MID(E2188,5,2))="20","CS",IF((MID(E2188,5,2))="21","MA-ENG(P)",IF((MID(E2188,5,2))="22","MA-ENG(F)",IF((MID(E2188,5,2))="23","TE",IF((MID(E2188,5,2))="24","JMC",IF((MID(E2188,5,2))="25","MS-CSE",IF((MID(E2188,5,2))="26","LLB(H)",IF((MID(E2188,5,2))="27","BRE",IF((MID(E2188,5,2))="28","MSS-JMC",IF((MID(E2188,5,2))="29","PHARMACY",IF((MID(E2188,5,2))="30","ESDM",IF((MID(E2188,5,2))="31","MS-ETE",IF((MID(E2188,5,2))="32","MS-TE",IF((MID(E2188,5,2))="33","EEE",IF((MID(E2188,5,2))="34","NFE",IF((MID(E2188,5,2))="35","SWE",IF((MID(E2188,5,2))="36","LLB(P)",IF((MID(E2188,5,2))="37","LLM(Pre)",IF((MID(E2188,5,2))="38","LLM(F)",IF((MID(E2188,5,2))="39","ICT",IF((MID(E2188,5,2))="40","MTCA",IF((MID(E2188,5,2))="41","MS-PH",IF((MID(E2188,5,2))="42","ARCH",IF((MID(E2188,5,2))="43","THM",IF((MID(E2188,5,2))="44","MS-SWE",IF((MID(E2188,5,2))="45","ENTRE",IF((MID(E2188,5,2))="46","M-PHARM",IF((MID(E2188,5,2))="47","CIVIL-ENG",0)))))))))))))))))))))))))))))))))))))</f>
        <v/>
      </c>
      <c r="G2188" s="90">
        <f>IF((LEFT(E2188,3))="063","Fall-2006",IF((LEFT(E2188,3))="071","Spring-2007",IF((LEFT(E2188,3))="072","Summer-2007",IF((LEFT(E2188,3))="073","Fall-2007",IF((LEFT(E2188,3))="081","Spring-2008",IF((LEFT(E2188,3))="082","Summer-2008",IF((LEFT(E2188,3))="083","Fall-2008",IF((LEFT(E2188,3))="091","Spring-2009",IF((LEFT(E2188,3))="092","Summer-2009",IF((LEFT(E2188,3))="093","Fall-2009",IF((LEFT(E2188,3))="101","Spring-2010",IF((LEFT(E2188,3))="102","Summer-2010",IF((LEFT(E2188,3))="103","Fall-2010",IF((LEFT(E2188,3))="111","Spring-2011",IF((LEFT(E2188,3))="112","Summer-2011",IF((LEFT(E2188,3))="113","Fall-2011",IF((LEFT(E2188,3))="121","Spring-2012",IF((LEFT(E2188,3))="122","Summer-2012",IF((LEFT(E2188,3))="123","Fall-2012",IF((LEFT(E2188,3))="131","Spring-2013",IF((LEFT(E2188,3))="132","Summer-2013",IF((LEFT(E2188,3))="133","Fall-2013",IF((LEFT(E2188,3))="141","Spring-2014",IF((LEFT(E2188,3))="142","Summer-2014",IF((LEFT(E2188,3))="143","Fall-2014",0)))))))))))))))))))))))))</f>
        <v/>
      </c>
      <c r="H2188" s="108" t="inlineStr">
        <is>
          <t>Spring-2015</t>
        </is>
      </c>
      <c r="I2188" s="108" t="inlineStr">
        <is>
          <t>3S-Networking</t>
        </is>
      </c>
      <c r="J2188" s="108" t="inlineStr">
        <is>
          <t>R.F, Engineer</t>
        </is>
      </c>
      <c r="K2188" s="108" t="inlineStr">
        <is>
          <t>Vill-Baithahara, P.O-Bairshing, P.S-Damura, Khulna</t>
        </is>
      </c>
      <c r="L2188" s="108" t="inlineStr">
        <is>
          <t>Vill-Baithahara, P.O-Bairshing, P.S-Damura, Khulna</t>
        </is>
      </c>
      <c r="M2188" s="111" t="n">
        <v>1734760226</v>
      </c>
      <c r="N2188" s="108" t="inlineStr">
        <is>
          <t>shuvo.dif@gmail.com</t>
        </is>
      </c>
    </row>
    <row customHeight="1" ht="12.75" r="2189" s="161">
      <c r="A2189" s="84" t="n"/>
      <c r="B2189" s="85" t="n">
        <v>2194</v>
      </c>
      <c r="C2189" s="106" t="n"/>
      <c r="D2189" s="98" t="inlineStr">
        <is>
          <t>Md. Shamsuddin</t>
        </is>
      </c>
      <c r="E2189" s="98" t="inlineStr">
        <is>
          <t>101-19-1219</t>
        </is>
      </c>
      <c r="F2189" s="49">
        <f>IF((MID(E2189,5,2))="10","ENG",IF((MID(E2189,5,2))="11","BBA",IF((MID(E2189,5,2))="12","MBA(E)",IF((MID(E2189,5,2))="14","MBA",IF((MID(E2189,5,2))="15","CSE",IF((MID(E2189,5,2))="16","CIS",IF((MID(E2189,5,2))="17","MS-MIS",IF((MID(E2189,5,2))="18","B.COM",IF((MID(E2189,5,2))="19","ETE",IF((MID(E2189,5,2))="20","CS",IF((MID(E2189,5,2))="21","MA-ENG(P)",IF((MID(E2189,5,2))="22","MA-ENG(F)",IF((MID(E2189,5,2))="23","TE",IF((MID(E2189,5,2))="24","JMC",IF((MID(E2189,5,2))="25","MS-CSE",IF((MID(E2189,5,2))="26","LLB(H)",IF((MID(E2189,5,2))="27","BRE",IF((MID(E2189,5,2))="28","MSS-JMC",IF((MID(E2189,5,2))="29","PHARMACY",IF((MID(E2189,5,2))="30","ESDM",IF((MID(E2189,5,2))="31","MS-ETE",IF((MID(E2189,5,2))="32","MS-TE",IF((MID(E2189,5,2))="33","EEE",IF((MID(E2189,5,2))="34","NFE",IF((MID(E2189,5,2))="35","SWE",IF((MID(E2189,5,2))="36","LLB(P)",IF((MID(E2189,5,2))="37","LLM(Pre)",IF((MID(E2189,5,2))="38","LLM(F)",IF((MID(E2189,5,2))="39","ICT",IF((MID(E2189,5,2))="40","MTCA",IF((MID(E2189,5,2))="41","MS-PH",IF((MID(E2189,5,2))="42","ARCH",IF((MID(E2189,5,2))="43","THM",IF((MID(E2189,5,2))="44","MS-SWE",IF((MID(E2189,5,2))="45","ENTRE",IF((MID(E2189,5,2))="46","M-PHARM",IF((MID(E2189,5,2))="47","CIVIL-ENG",0)))))))))))))))))))))))))))))))))))))</f>
        <v/>
      </c>
      <c r="G2189" s="90">
        <f>IF((LEFT(E2189,3))="063","Fall-2006",IF((LEFT(E2189,3))="071","Spring-2007",IF((LEFT(E2189,3))="072","Summer-2007",IF((LEFT(E2189,3))="073","Fall-2007",IF((LEFT(E2189,3))="081","Spring-2008",IF((LEFT(E2189,3))="082","Summer-2008",IF((LEFT(E2189,3))="083","Fall-2008",IF((LEFT(E2189,3))="091","Spring-2009",IF((LEFT(E2189,3))="092","Summer-2009",IF((LEFT(E2189,3))="093","Fall-2009",IF((LEFT(E2189,3))="101","Spring-2010",IF((LEFT(E2189,3))="102","Summer-2010",IF((LEFT(E2189,3))="103","Fall-2010",IF((LEFT(E2189,3))="111","Spring-2011",IF((LEFT(E2189,3))="112","Summer-2011",IF((LEFT(E2189,3))="113","Fall-2011",IF((LEFT(E2189,3))="121","Spring-2012",IF((LEFT(E2189,3))="122","Summer-2012",IF((LEFT(E2189,3))="123","Fall-2012",IF((LEFT(E2189,3))="131","Spring-2013",IF((LEFT(E2189,3))="132","Summer-2013",IF((LEFT(E2189,3))="133","Fall-2013",IF((LEFT(E2189,3))="141","Spring-2014",IF((LEFT(E2189,3))="142","Summer-2014",IF((LEFT(E2189,3))="143","Fall-2014",0)))))))))))))))))))))))))</f>
        <v/>
      </c>
      <c r="H2189" s="108" t="inlineStr">
        <is>
          <t>Spring-2014</t>
        </is>
      </c>
      <c r="I2189" s="108" t="inlineStr">
        <is>
          <t>ADN Telicom</t>
        </is>
      </c>
      <c r="J2189" s="108" t="inlineStr">
        <is>
          <t>Support Engineer</t>
        </is>
      </c>
      <c r="K2189" s="108" t="inlineStr">
        <is>
          <t>-</t>
        </is>
      </c>
      <c r="L2189" s="108" t="inlineStr">
        <is>
          <t>Vill-Titahazra, Post-Gopalpur, Thana-Begumganj, Dist-Noakhali.</t>
        </is>
      </c>
      <c r="M2189" s="101" t="n">
        <v>1674509088</v>
      </c>
      <c r="N2189" s="33" t="inlineStr">
        <is>
          <t>shemulen9r@gmail.com</t>
        </is>
      </c>
    </row>
    <row customHeight="1" ht="12.75" r="2190" s="161">
      <c r="A2190" s="84" t="n"/>
      <c r="B2190" s="85" t="n">
        <v>2195</v>
      </c>
      <c r="C2190" s="106" t="n"/>
      <c r="D2190" s="98" t="inlineStr">
        <is>
          <t>Muhammad Abdullah</t>
        </is>
      </c>
      <c r="E2190" s="98" t="inlineStr">
        <is>
          <t>122-15-1902</t>
        </is>
      </c>
      <c r="F2190" s="49">
        <f>IF((MID(E2190,5,2))="10","ENG",IF((MID(E2190,5,2))="11","BBA",IF((MID(E2190,5,2))="12","MBA(E)",IF((MID(E2190,5,2))="14","MBA",IF((MID(E2190,5,2))="15","CSE",IF((MID(E2190,5,2))="16","CIS",IF((MID(E2190,5,2))="17","MS-MIS",IF((MID(E2190,5,2))="18","B.COM",IF((MID(E2190,5,2))="19","ETE",IF((MID(E2190,5,2))="20","CS",IF((MID(E2190,5,2))="21","MA-ENG(P)",IF((MID(E2190,5,2))="22","MA-ENG(F)",IF((MID(E2190,5,2))="23","TE",IF((MID(E2190,5,2))="24","JMC",IF((MID(E2190,5,2))="25","MS-CSE",IF((MID(E2190,5,2))="26","LLB(H)",IF((MID(E2190,5,2))="27","BRE",IF((MID(E2190,5,2))="28","MSS-JMC",IF((MID(E2190,5,2))="29","PHARMACY",IF((MID(E2190,5,2))="30","ESDM",IF((MID(E2190,5,2))="31","MS-ETE",IF((MID(E2190,5,2))="32","MS-TE",IF((MID(E2190,5,2))="33","EEE",IF((MID(E2190,5,2))="34","NFE",IF((MID(E2190,5,2))="35","SWE",IF((MID(E2190,5,2))="36","LLB(P)",IF((MID(E2190,5,2))="37","LLM(Pre)",IF((MID(E2190,5,2))="38","LLM(F)",IF((MID(E2190,5,2))="39","ICT",IF((MID(E2190,5,2))="40","MTCA",IF((MID(E2190,5,2))="41","MS-PH",IF((MID(E2190,5,2))="42","ARCH",IF((MID(E2190,5,2))="43","THM",IF((MID(E2190,5,2))="44","MS-SWE",IF((MID(E2190,5,2))="45","ENTRE",IF((MID(E2190,5,2))="46","M-PHARM",IF((MID(E2190,5,2))="47","CIVIL-ENG",0)))))))))))))))))))))))))))))))))))))</f>
        <v/>
      </c>
      <c r="G2190" s="90">
        <f>IF((LEFT(E2190,3))="063","Fall-2006",IF((LEFT(E2190,3))="071","Spring-2007",IF((LEFT(E2190,3))="072","Summer-2007",IF((LEFT(E2190,3))="073","Fall-2007",IF((LEFT(E2190,3))="081","Spring-2008",IF((LEFT(E2190,3))="082","Summer-2008",IF((LEFT(E2190,3))="083","Fall-2008",IF((LEFT(E2190,3))="091","Spring-2009",IF((LEFT(E2190,3))="092","Summer-2009",IF((LEFT(E2190,3))="093","Fall-2009",IF((LEFT(E2190,3))="101","Spring-2010",IF((LEFT(E2190,3))="102","Summer-2010",IF((LEFT(E2190,3))="103","Fall-2010",IF((LEFT(E2190,3))="111","Spring-2011",IF((LEFT(E2190,3))="112","Summer-2011",IF((LEFT(E2190,3))="113","Fall-2011",IF((LEFT(E2190,3))="121","Spring-2012",IF((LEFT(E2190,3))="122","Summer-2012",IF((LEFT(E2190,3))="123","Fall-2012",IF((LEFT(E2190,3))="131","Spring-2013",IF((LEFT(E2190,3))="132","Summer-2013",IF((LEFT(E2190,3))="133","Fall-2013",IF((LEFT(E2190,3))="141","Spring-2014",IF((LEFT(E2190,3))="142","Summer-2014",IF((LEFT(E2190,3))="143","Fall-2014",0)))))))))))))))))))))))))</f>
        <v/>
      </c>
      <c r="H2190" s="108" t="inlineStr">
        <is>
          <t>Spring-2015</t>
        </is>
      </c>
      <c r="I2190" s="108" t="inlineStr">
        <is>
          <t>Ipsita Computer PTE</t>
        </is>
      </c>
      <c r="J2190" s="108" t="inlineStr">
        <is>
          <t>Programmer</t>
        </is>
      </c>
      <c r="K2190" s="108" t="inlineStr">
        <is>
          <t>18/, Tallabag, Indria Road, Dhaka-1207</t>
        </is>
      </c>
      <c r="L2190" s="108" t="inlineStr">
        <is>
          <t>Vill-Sharipur, P.O-R.B Hat, P.S-Feni, Dis-Feni</t>
        </is>
      </c>
      <c r="M2190" s="101" t="n">
        <v>1924434157</v>
      </c>
      <c r="N2190" s="33">
        <f>HYPERLINK("mailto:akram23-2311@diu.edu.bd","abdullah15-1902@diu.edu.bd")</f>
        <v/>
      </c>
    </row>
    <row customHeight="1" ht="12.75" r="2191" s="161">
      <c r="A2191" s="84" t="n"/>
      <c r="B2191" s="85" t="n">
        <v>2196</v>
      </c>
      <c r="C2191" s="106" t="n"/>
      <c r="D2191" s="98" t="inlineStr">
        <is>
          <t>Yonis Ahmednur Mohamed</t>
        </is>
      </c>
      <c r="E2191" s="98" t="inlineStr">
        <is>
          <t>151-14-1735</t>
        </is>
      </c>
      <c r="F2191" s="49">
        <f>IF((MID(E2191,5,2))="10","ENG",IF((MID(E2191,5,2))="11","BBA",IF((MID(E2191,5,2))="12","MBA(E)",IF((MID(E2191,5,2))="14","MBA",IF((MID(E2191,5,2))="15","CSE",IF((MID(E2191,5,2))="16","CIS",IF((MID(E2191,5,2))="17","MS-MIS",IF((MID(E2191,5,2))="18","B.COM",IF((MID(E2191,5,2))="19","ETE",IF((MID(E2191,5,2))="20","CS",IF((MID(E2191,5,2))="21","MA-ENG(P)",IF((MID(E2191,5,2))="22","MA-ENG(F)",IF((MID(E2191,5,2))="23","TE",IF((MID(E2191,5,2))="24","JMC",IF((MID(E2191,5,2))="25","MS-CSE",IF((MID(E2191,5,2))="26","LLB(H)",IF((MID(E2191,5,2))="27","BRE",IF((MID(E2191,5,2))="28","MSS-JMC",IF((MID(E2191,5,2))="29","PHARMACY",IF((MID(E2191,5,2))="30","ESDM",IF((MID(E2191,5,2))="31","MS-ETE",IF((MID(E2191,5,2))="32","MS-TE",IF((MID(E2191,5,2))="33","EEE",IF((MID(E2191,5,2))="34","NFE",IF((MID(E2191,5,2))="35","SWE",IF((MID(E2191,5,2))="36","LLB(P)",IF((MID(E2191,5,2))="37","LLM(Pre)",IF((MID(E2191,5,2))="38","LLM(F)",IF((MID(E2191,5,2))="39","ICT",IF((MID(E2191,5,2))="40","MTCA",IF((MID(E2191,5,2))="41","MS-PH",IF((MID(E2191,5,2))="42","ARCH",IF((MID(E2191,5,2))="43","THM",IF((MID(E2191,5,2))="44","MS-SWE",IF((MID(E2191,5,2))="45","ENTRE",IF((MID(E2191,5,2))="46","M-PHARM",IF((MID(E2191,5,2))="47","CIVIL-ENG",0)))))))))))))))))))))))))))))))))))))</f>
        <v/>
      </c>
      <c r="G2191" s="90" t="inlineStr">
        <is>
          <t>Spring-2015</t>
        </is>
      </c>
      <c r="H2191" s="108" t="inlineStr">
        <is>
          <t>Fall-2015</t>
        </is>
      </c>
      <c r="I2191" s="108" t="inlineStr">
        <is>
          <t>Daffodil International University</t>
        </is>
      </c>
      <c r="J2191" s="108" t="inlineStr">
        <is>
          <t>Student</t>
        </is>
      </c>
      <c r="K2191" s="108" t="inlineStr">
        <is>
          <t>Kolabagan 2nd Lane, Dhanmondi, Dhaka</t>
        </is>
      </c>
      <c r="L2191" s="108" t="inlineStr">
        <is>
          <t>Kolabagan 2nd Lane, Dhanmondi, Dhaka</t>
        </is>
      </c>
      <c r="M2191" s="120" t="n">
        <v>1706421968</v>
      </c>
      <c r="N2191" s="108" t="inlineStr">
        <is>
          <t>raage077@gmail.com</t>
        </is>
      </c>
    </row>
    <row customHeight="1" ht="12.75" r="2192" s="161">
      <c r="A2192" s="84" t="n"/>
      <c r="B2192" s="85" t="n">
        <v>2197</v>
      </c>
      <c r="C2192" s="106" t="n"/>
      <c r="D2192" s="98" t="inlineStr">
        <is>
          <t>Mohamed Abdirahman Mohamed</t>
        </is>
      </c>
      <c r="E2192" s="98" t="inlineStr">
        <is>
          <t>151-25-456</t>
        </is>
      </c>
      <c r="F2192" s="49">
        <f>IF((MID(E2192,5,2))="10","ENG",IF((MID(E2192,5,2))="11","BBA",IF((MID(E2192,5,2))="12","MBA(E)",IF((MID(E2192,5,2))="14","MBA",IF((MID(E2192,5,2))="15","CSE",IF((MID(E2192,5,2))="16","CIS",IF((MID(E2192,5,2))="17","MS-MIS",IF((MID(E2192,5,2))="18","B.COM",IF((MID(E2192,5,2))="19","ETE",IF((MID(E2192,5,2))="20","CS",IF((MID(E2192,5,2))="21","MA-ENG(P)",IF((MID(E2192,5,2))="22","MA-ENG(F)",IF((MID(E2192,5,2))="23","TE",IF((MID(E2192,5,2))="24","JMC",IF((MID(E2192,5,2))="25","MS-CSE",IF((MID(E2192,5,2))="26","LLB(H)",IF((MID(E2192,5,2))="27","BRE",IF((MID(E2192,5,2))="28","MSS-JMC",IF((MID(E2192,5,2))="29","PHARMACY",IF((MID(E2192,5,2))="30","ESDM",IF((MID(E2192,5,2))="31","MS-ETE",IF((MID(E2192,5,2))="32","MS-TE",IF((MID(E2192,5,2))="33","EEE",IF((MID(E2192,5,2))="34","NFE",IF((MID(E2192,5,2))="35","SWE",IF((MID(E2192,5,2))="36","LLB(P)",IF((MID(E2192,5,2))="37","LLM(Pre)",IF((MID(E2192,5,2))="38","LLM(F)",IF((MID(E2192,5,2))="39","ICT",IF((MID(E2192,5,2))="40","MTCA",IF((MID(E2192,5,2))="41","MS-PH",IF((MID(E2192,5,2))="42","ARCH",IF((MID(E2192,5,2))="43","THM",IF((MID(E2192,5,2))="44","MS-SWE",IF((MID(E2192,5,2))="45","ENTRE",IF((MID(E2192,5,2))="46","M-PHARM",IF((MID(E2192,5,2))="47","CIVIL-ENG",0)))))))))))))))))))))))))))))))))))))</f>
        <v/>
      </c>
      <c r="G2192" s="90" t="inlineStr">
        <is>
          <t>Spring-2015</t>
        </is>
      </c>
      <c r="H2192" s="108" t="inlineStr">
        <is>
          <t>Fall-2015</t>
        </is>
      </c>
      <c r="I2192" s="108" t="inlineStr">
        <is>
          <t>Daffodil International University</t>
        </is>
      </c>
      <c r="J2192" s="108" t="inlineStr">
        <is>
          <t>Student</t>
        </is>
      </c>
      <c r="K2192" s="108" t="inlineStr">
        <is>
          <t>Kolabagan 2nd Lane, Dhanmondi, Dhaka</t>
        </is>
      </c>
      <c r="L2192" s="108" t="inlineStr">
        <is>
          <t>Mugadishu, Somalia.</t>
        </is>
      </c>
      <c r="M2192" s="111" t="n">
        <v>1703931947</v>
      </c>
      <c r="N2192" s="108" t="inlineStr">
        <is>
          <t>mohsadak@gmail.com</t>
        </is>
      </c>
    </row>
    <row customHeight="1" ht="12.75" r="2193" s="161">
      <c r="A2193" s="84" t="n"/>
      <c r="B2193" s="85" t="n">
        <v>2198</v>
      </c>
      <c r="C2193" s="106" t="n"/>
      <c r="D2193" s="98" t="inlineStr">
        <is>
          <t xml:space="preserve">Md. zubayarul Islam  </t>
        </is>
      </c>
      <c r="E2193" s="98" t="inlineStr">
        <is>
          <t>121-14-659</t>
        </is>
      </c>
      <c r="F2193" s="49">
        <f>IF((MID(E2193,5,2))="10","ENG",IF((MID(E2193,5,2))="11","BBA",IF((MID(E2193,5,2))="12","MBA(E)",IF((MID(E2193,5,2))="14","MBA",IF((MID(E2193,5,2))="15","CSE",IF((MID(E2193,5,2))="16","CIS",IF((MID(E2193,5,2))="17","MS-MIS",IF((MID(E2193,5,2))="18","B.COM",IF((MID(E2193,5,2))="19","ETE",IF((MID(E2193,5,2))="20","CS",IF((MID(E2193,5,2))="21","MA-ENG(P)",IF((MID(E2193,5,2))="22","MA-ENG(F)",IF((MID(E2193,5,2))="23","TE",IF((MID(E2193,5,2))="24","JMC",IF((MID(E2193,5,2))="25","MS-CSE",IF((MID(E2193,5,2))="26","LLB(H)",IF((MID(E2193,5,2))="27","BRE",IF((MID(E2193,5,2))="28","MSS-JMC",IF((MID(E2193,5,2))="29","PHARMACY",IF((MID(E2193,5,2))="30","ESDM",IF((MID(E2193,5,2))="31","MS-ETE",IF((MID(E2193,5,2))="32","MS-TE",IF((MID(E2193,5,2))="33","EEE",IF((MID(E2193,5,2))="34","NFE",IF((MID(E2193,5,2))="35","SWE",IF((MID(E2193,5,2))="36","LLB(P)",IF((MID(E2193,5,2))="37","LLM(Pre)",IF((MID(E2193,5,2))="38","LLM(F)",IF((MID(E2193,5,2))="39","ICT",IF((MID(E2193,5,2))="40","MTCA",IF((MID(E2193,5,2))="41","MS-PH",IF((MID(E2193,5,2))="42","ARCH",IF((MID(E2193,5,2))="43","THM",IF((MID(E2193,5,2))="44","MS-SWE",IF((MID(E2193,5,2))="45","ENTRE",IF((MID(E2193,5,2))="46","M-PHARM",IF((MID(E2193,5,2))="47","CIVIL-ENG",0)))))))))))))))))))))))))))))))))))))</f>
        <v/>
      </c>
      <c r="G2193" s="90">
        <f>IF((LEFT(E2193,3))="063","Fall-2006",IF((LEFT(E2193,3))="071","Spring-2007",IF((LEFT(E2193,3))="072","Summer-2007",IF((LEFT(E2193,3))="073","Fall-2007",IF((LEFT(E2193,3))="081","Spring-2008",IF((LEFT(E2193,3))="082","Summer-2008",IF((LEFT(E2193,3))="083","Fall-2008",IF((LEFT(E2193,3))="091","Spring-2009",IF((LEFT(E2193,3))="092","Summer-2009",IF((LEFT(E2193,3))="093","Fall-2009",IF((LEFT(E2193,3))="101","Spring-2010",IF((LEFT(E2193,3))="102","Summer-2010",IF((LEFT(E2193,3))="103","Fall-2010",IF((LEFT(E2193,3))="111","Spring-2011",IF((LEFT(E2193,3))="112","Summer-2011",IF((LEFT(E2193,3))="113","Fall-2011",IF((LEFT(E2193,3))="121","Spring-2012",IF((LEFT(E2193,3))="122","Summer-2012",IF((LEFT(E2193,3))="123","Fall-2012",IF((LEFT(E2193,3))="131","Spring-2013",IF((LEFT(E2193,3))="132","Summer-2013",IF((LEFT(E2193,3))="133","Fall-2013",IF((LEFT(E2193,3))="141","Spring-2014",IF((LEFT(E2193,3))="142","Summer-2014",IF((LEFT(E2193,3))="143","Fall-2014",0)))))))))))))))))))))))))</f>
        <v/>
      </c>
      <c r="H2193" s="108" t="inlineStr">
        <is>
          <t>-</t>
        </is>
      </c>
      <c r="I2193" s="108" t="inlineStr">
        <is>
          <t>Daffodil International University</t>
        </is>
      </c>
      <c r="J2193" s="108" t="inlineStr">
        <is>
          <t>Administrative officer</t>
        </is>
      </c>
      <c r="K2193" s="108" t="inlineStr">
        <is>
          <t>16 No, Shiddeshowry(F-B/2), Ramna Dhaka</t>
        </is>
      </c>
      <c r="L2193" s="108" t="inlineStr">
        <is>
          <t>Toragor (Mridha Bari), Hajiganj, Chandpur</t>
        </is>
      </c>
      <c r="M2193" s="101" t="n">
        <v>1782951951</v>
      </c>
      <c r="N2193" s="90" t="inlineStr">
        <is>
          <t>zubayar14-659@diu.edu.bd</t>
        </is>
      </c>
    </row>
    <row customHeight="1" ht="12.75" r="2194" s="161">
      <c r="A2194" s="84" t="n"/>
      <c r="B2194" s="85" t="n">
        <v>2199</v>
      </c>
      <c r="C2194" s="106" t="n"/>
      <c r="D2194" s="98" t="inlineStr">
        <is>
          <t>Fatma Samuk</t>
        </is>
      </c>
      <c r="E2194" s="98" t="inlineStr">
        <is>
          <t>122-10-171</t>
        </is>
      </c>
      <c r="F2194" s="49">
        <f>IF((MID(E2194,5,2))="10","ENG",IF((MID(E2194,5,2))="11","BBA",IF((MID(E2194,5,2))="12","MBA(E)",IF((MID(E2194,5,2))="14","MBA",IF((MID(E2194,5,2))="15","CSE",IF((MID(E2194,5,2))="16","CIS",IF((MID(E2194,5,2))="17","MS-MIS",IF((MID(E2194,5,2))="18","B.COM",IF((MID(E2194,5,2))="19","ETE",IF((MID(E2194,5,2))="20","CS",IF((MID(E2194,5,2))="21","MA-ENG(P)",IF((MID(E2194,5,2))="22","MA-ENG(F)",IF((MID(E2194,5,2))="23","TE",IF((MID(E2194,5,2))="24","JMC",IF((MID(E2194,5,2))="25","MS-CSE",IF((MID(E2194,5,2))="26","LLB(H)",IF((MID(E2194,5,2))="27","BRE",IF((MID(E2194,5,2))="28","MSS-JMC",IF((MID(E2194,5,2))="29","PHARMACY",IF((MID(E2194,5,2))="30","ESDM",IF((MID(E2194,5,2))="31","MS-ETE",IF((MID(E2194,5,2))="32","MS-TE",IF((MID(E2194,5,2))="33","EEE",IF((MID(E2194,5,2))="34","NFE",IF((MID(E2194,5,2))="35","SWE",IF((MID(E2194,5,2))="36","LLB(P)",IF((MID(E2194,5,2))="37","LLM(Pre)",IF((MID(E2194,5,2))="38","LLM(F)",IF((MID(E2194,5,2))="39","ICT",IF((MID(E2194,5,2))="40","MTCA",IF((MID(E2194,5,2))="41","MS-PH",IF((MID(E2194,5,2))="42","ARCH",IF((MID(E2194,5,2))="43","THM",IF((MID(E2194,5,2))="44","MS-SWE",IF((MID(E2194,5,2))="45","ENTRE",IF((MID(E2194,5,2))="46","M-PHARM",IF((MID(E2194,5,2))="47","CIVIL-ENG",0)))))))))))))))))))))))))))))))))))))</f>
        <v/>
      </c>
      <c r="G2194" s="90">
        <f>IF((LEFT(E2194,3))="063","Fall-2006",IF((LEFT(E2194,3))="071","Spring-2007",IF((LEFT(E2194,3))="072","Summer-2007",IF((LEFT(E2194,3))="073","Fall-2007",IF((LEFT(E2194,3))="081","Spring-2008",IF((LEFT(E2194,3))="082","Summer-2008",IF((LEFT(E2194,3))="083","Fall-2008",IF((LEFT(E2194,3))="091","Spring-2009",IF((LEFT(E2194,3))="092","Summer-2009",IF((LEFT(E2194,3))="093","Fall-2009",IF((LEFT(E2194,3))="101","Spring-2010",IF((LEFT(E2194,3))="102","Summer-2010",IF((LEFT(E2194,3))="103","Fall-2010",IF((LEFT(E2194,3))="111","Spring-2011",IF((LEFT(E2194,3))="112","Summer-2011",IF((LEFT(E2194,3))="113","Fall-2011",IF((LEFT(E2194,3))="121","Spring-2012",IF((LEFT(E2194,3))="122","Summer-2012",IF((LEFT(E2194,3))="123","Fall-2012",IF((LEFT(E2194,3))="131","Spring-2013",IF((LEFT(E2194,3))="132","Summer-2013",IF((LEFT(E2194,3))="133","Fall-2013",IF((LEFT(E2194,3))="141","Spring-2014",IF((LEFT(E2194,3))="142","Summer-2014",IF((LEFT(E2194,3))="143","Fall-2014",0)))))))))))))))))))))))))</f>
        <v/>
      </c>
      <c r="H2194" s="108" t="inlineStr">
        <is>
          <t>Fall-2015</t>
        </is>
      </c>
      <c r="I2194" s="108" t="inlineStr">
        <is>
          <t>-</t>
        </is>
      </c>
      <c r="J2194" s="108" t="inlineStr">
        <is>
          <t>-</t>
        </is>
      </c>
      <c r="K2194" s="108" t="inlineStr">
        <is>
          <t>House No-4, Road No-6, Sector-7, Uttara, Dhaka.</t>
        </is>
      </c>
      <c r="L2194" s="108" t="inlineStr">
        <is>
          <t>Kuscagiz mahalesi Esenler cad:47/27 Kecioren Ankara</t>
        </is>
      </c>
      <c r="M2194" s="120" t="n">
        <v>1762515743</v>
      </c>
      <c r="N2194" s="108" t="inlineStr">
        <is>
          <t>Fatamasamuk91@gmail.com</t>
        </is>
      </c>
    </row>
    <row customHeight="1" ht="12.75" r="2195" s="161">
      <c r="A2195" s="84" t="n"/>
      <c r="B2195" s="85" t="n">
        <v>2200</v>
      </c>
      <c r="C2195" s="106" t="n"/>
      <c r="D2195" s="98" t="inlineStr">
        <is>
          <t>Esra Akdogan</t>
        </is>
      </c>
      <c r="E2195" s="98" t="inlineStr">
        <is>
          <t>122-10-170</t>
        </is>
      </c>
      <c r="F2195" s="49">
        <f>IF((MID(E2195,5,2))="10","ENG",IF((MID(E2195,5,2))="11","BBA",IF((MID(E2195,5,2))="12","MBA(E)",IF((MID(E2195,5,2))="14","MBA",IF((MID(E2195,5,2))="15","CSE",IF((MID(E2195,5,2))="16","CIS",IF((MID(E2195,5,2))="17","MS-MIS",IF((MID(E2195,5,2))="18","B.COM",IF((MID(E2195,5,2))="19","ETE",IF((MID(E2195,5,2))="20","CS",IF((MID(E2195,5,2))="21","MA-ENG(P)",IF((MID(E2195,5,2))="22","MA-ENG(F)",IF((MID(E2195,5,2))="23","TE",IF((MID(E2195,5,2))="24","JMC",IF((MID(E2195,5,2))="25","MS-CSE",IF((MID(E2195,5,2))="26","LLB(H)",IF((MID(E2195,5,2))="27","BRE",IF((MID(E2195,5,2))="28","MSS-JMC",IF((MID(E2195,5,2))="29","PHARMACY",IF((MID(E2195,5,2))="30","ESDM",IF((MID(E2195,5,2))="31","MS-ETE",IF((MID(E2195,5,2))="32","MS-TE",IF((MID(E2195,5,2))="33","EEE",IF((MID(E2195,5,2))="34","NFE",IF((MID(E2195,5,2))="35","SWE",IF((MID(E2195,5,2))="36","LLB(P)",IF((MID(E2195,5,2))="37","LLM(Pre)",IF((MID(E2195,5,2))="38","LLM(F)",IF((MID(E2195,5,2))="39","ICT",IF((MID(E2195,5,2))="40","MTCA",IF((MID(E2195,5,2))="41","MS-PH",IF((MID(E2195,5,2))="42","ARCH",IF((MID(E2195,5,2))="43","THM",IF((MID(E2195,5,2))="44","MS-SWE",IF((MID(E2195,5,2))="45","ENTRE",IF((MID(E2195,5,2))="46","M-PHARM",IF((MID(E2195,5,2))="47","CIVIL-ENG",0)))))))))))))))))))))))))))))))))))))</f>
        <v/>
      </c>
      <c r="G2195" s="90">
        <f>IF((LEFT(E2195,3))="063","Fall-2006",IF((LEFT(E2195,3))="071","Spring-2007",IF((LEFT(E2195,3))="072","Summer-2007",IF((LEFT(E2195,3))="073","Fall-2007",IF((LEFT(E2195,3))="081","Spring-2008",IF((LEFT(E2195,3))="082","Summer-2008",IF((LEFT(E2195,3))="083","Fall-2008",IF((LEFT(E2195,3))="091","Spring-2009",IF((LEFT(E2195,3))="092","Summer-2009",IF((LEFT(E2195,3))="093","Fall-2009",IF((LEFT(E2195,3))="101","Spring-2010",IF((LEFT(E2195,3))="102","Summer-2010",IF((LEFT(E2195,3))="103","Fall-2010",IF((LEFT(E2195,3))="111","Spring-2011",IF((LEFT(E2195,3))="112","Summer-2011",IF((LEFT(E2195,3))="113","Fall-2011",IF((LEFT(E2195,3))="121","Spring-2012",IF((LEFT(E2195,3))="122","Summer-2012",IF((LEFT(E2195,3))="123","Fall-2012",IF((LEFT(E2195,3))="131","Spring-2013",IF((LEFT(E2195,3))="132","Summer-2013",IF((LEFT(E2195,3))="133","Fall-2013",IF((LEFT(E2195,3))="141","Spring-2014",IF((LEFT(E2195,3))="142","Summer-2014",IF((LEFT(E2195,3))="143","Fall-2014",0)))))))))))))))))))))))))</f>
        <v/>
      </c>
      <c r="H2195" s="108" t="inlineStr">
        <is>
          <t>Fall-2015</t>
        </is>
      </c>
      <c r="I2195" s="108" t="inlineStr">
        <is>
          <t>-</t>
        </is>
      </c>
      <c r="J2195" s="108" t="inlineStr">
        <is>
          <t>-</t>
        </is>
      </c>
      <c r="K2195" s="108" t="inlineStr">
        <is>
          <t>House No-9, Flat-404, Road No-23-A, Banani, Dhaka.</t>
        </is>
      </c>
      <c r="L2195" s="108" t="inlineStr">
        <is>
          <t>Torckent Mah-343 Sk, Daim Sitesi, 1/a Sincer,Ankara, Turkey.</t>
        </is>
      </c>
      <c r="M2195" s="120" t="n">
        <v>1755961709</v>
      </c>
      <c r="N2195" s="108" t="inlineStr">
        <is>
          <t>esraakdogan66@gmail.com</t>
        </is>
      </c>
    </row>
    <row customHeight="1" ht="12.75" r="2196" s="161">
      <c r="A2196" s="84" t="n"/>
      <c r="B2196" s="85" t="n">
        <v>2201</v>
      </c>
      <c r="C2196" s="106" t="n"/>
      <c r="D2196" s="98" t="inlineStr">
        <is>
          <t>Asiye Yazibasi</t>
        </is>
      </c>
      <c r="E2196" s="98" t="inlineStr">
        <is>
          <t>123-10-174</t>
        </is>
      </c>
      <c r="F2196" s="49">
        <f>IF((MID(E2196,5,2))="10","ENG",IF((MID(E2196,5,2))="11","BBA",IF((MID(E2196,5,2))="12","MBA(E)",IF((MID(E2196,5,2))="14","MBA",IF((MID(E2196,5,2))="15","CSE",IF((MID(E2196,5,2))="16","CIS",IF((MID(E2196,5,2))="17","MS-MIS",IF((MID(E2196,5,2))="18","B.COM",IF((MID(E2196,5,2))="19","ETE",IF((MID(E2196,5,2))="20","CS",IF((MID(E2196,5,2))="21","MA-ENG(P)",IF((MID(E2196,5,2))="22","MA-ENG(F)",IF((MID(E2196,5,2))="23","TE",IF((MID(E2196,5,2))="24","JMC",IF((MID(E2196,5,2))="25","MS-CSE",IF((MID(E2196,5,2))="26","LLB(H)",IF((MID(E2196,5,2))="27","BRE",IF((MID(E2196,5,2))="28","MSS-JMC",IF((MID(E2196,5,2))="29","PHARMACY",IF((MID(E2196,5,2))="30","ESDM",IF((MID(E2196,5,2))="31","MS-ETE",IF((MID(E2196,5,2))="32","MS-TE",IF((MID(E2196,5,2))="33","EEE",IF((MID(E2196,5,2))="34","NFE",IF((MID(E2196,5,2))="35","SWE",IF((MID(E2196,5,2))="36","LLB(P)",IF((MID(E2196,5,2))="37","LLM(Pre)",IF((MID(E2196,5,2))="38","LLM(F)",IF((MID(E2196,5,2))="39","ICT",IF((MID(E2196,5,2))="40","MTCA",IF((MID(E2196,5,2))="41","MS-PH",IF((MID(E2196,5,2))="42","ARCH",IF((MID(E2196,5,2))="43","THM",IF((MID(E2196,5,2))="44","MS-SWE",IF((MID(E2196,5,2))="45","ENTRE",IF((MID(E2196,5,2))="46","M-PHARM",IF((MID(E2196,5,2))="47","CIVIL-ENG",0)))))))))))))))))))))))))))))))))))))</f>
        <v/>
      </c>
      <c r="G2196" s="90">
        <f>IF((LEFT(E2196,3))="063","Fall-2006",IF((LEFT(E2196,3))="071","Spring-2007",IF((LEFT(E2196,3))="072","Summer-2007",IF((LEFT(E2196,3))="073","Fall-2007",IF((LEFT(E2196,3))="081","Spring-2008",IF((LEFT(E2196,3))="082","Summer-2008",IF((LEFT(E2196,3))="083","Fall-2008",IF((LEFT(E2196,3))="091","Spring-2009",IF((LEFT(E2196,3))="092","Summer-2009",IF((LEFT(E2196,3))="093","Fall-2009",IF((LEFT(E2196,3))="101","Spring-2010",IF((LEFT(E2196,3))="102","Summer-2010",IF((LEFT(E2196,3))="103","Fall-2010",IF((LEFT(E2196,3))="111","Spring-2011",IF((LEFT(E2196,3))="112","Summer-2011",IF((LEFT(E2196,3))="113","Fall-2011",IF((LEFT(E2196,3))="121","Spring-2012",IF((LEFT(E2196,3))="122","Summer-2012",IF((LEFT(E2196,3))="123","Fall-2012",IF((LEFT(E2196,3))="131","Spring-2013",IF((LEFT(E2196,3))="132","Summer-2013",IF((LEFT(E2196,3))="133","Fall-2013",IF((LEFT(E2196,3))="141","Spring-2014",IF((LEFT(E2196,3))="142","Summer-2014",IF((LEFT(E2196,3))="143","Fall-2014",0)))))))))))))))))))))))))</f>
        <v/>
      </c>
      <c r="H2196" s="108" t="inlineStr">
        <is>
          <t>Fall-2015</t>
        </is>
      </c>
      <c r="I2196" s="108" t="inlineStr">
        <is>
          <t>-</t>
        </is>
      </c>
      <c r="J2196" s="108" t="inlineStr">
        <is>
          <t>-</t>
        </is>
      </c>
      <c r="K2196" s="108" t="inlineStr">
        <is>
          <t>House No-17, Road No-9, Sector-4, Uttara, Dhaka.</t>
        </is>
      </c>
      <c r="L2196" s="108" t="inlineStr">
        <is>
          <t>ibrahim Szbek Mah. Kyk Loj, Karaman, Turkey.</t>
        </is>
      </c>
      <c r="M2196" s="120" t="n">
        <v>1762172457</v>
      </c>
      <c r="N2196" s="108" t="inlineStr">
        <is>
          <t>asiye10-174@diu.edu.bd</t>
        </is>
      </c>
    </row>
    <row customHeight="1" ht="12.75" r="2197" s="161">
      <c r="A2197" s="84" t="n"/>
      <c r="B2197" s="85" t="n">
        <v>2202</v>
      </c>
      <c r="C2197" s="106" t="n"/>
      <c r="D2197" s="98" t="inlineStr">
        <is>
          <t xml:space="preserve">Suranjit Das  </t>
        </is>
      </c>
      <c r="E2197" s="98" t="inlineStr">
        <is>
          <t>113-33-746</t>
        </is>
      </c>
      <c r="F2197" s="49">
        <f>IF((MID(E2197,5,2))="10","ENG",IF((MID(E2197,5,2))="11","BBA",IF((MID(E2197,5,2))="12","MBA(E)",IF((MID(E2197,5,2))="14","MBA",IF((MID(E2197,5,2))="15","CSE",IF((MID(E2197,5,2))="16","CIS",IF((MID(E2197,5,2))="17","MS-MIS",IF((MID(E2197,5,2))="18","B.COM",IF((MID(E2197,5,2))="19","ETE",IF((MID(E2197,5,2))="20","CS",IF((MID(E2197,5,2))="21","MA-ENG(P)",IF((MID(E2197,5,2))="22","MA-ENG(F)",IF((MID(E2197,5,2))="23","TE",IF((MID(E2197,5,2))="24","JMC",IF((MID(E2197,5,2))="25","MS-CSE",IF((MID(E2197,5,2))="26","LLB(H)",IF((MID(E2197,5,2))="27","BRE",IF((MID(E2197,5,2))="28","MSS-JMC",IF((MID(E2197,5,2))="29","PHARMACY",IF((MID(E2197,5,2))="30","ESDM",IF((MID(E2197,5,2))="31","MS-ETE",IF((MID(E2197,5,2))="32","MS-TE",IF((MID(E2197,5,2))="33","EEE",IF((MID(E2197,5,2))="34","NFE",IF((MID(E2197,5,2))="35","SWE",IF((MID(E2197,5,2))="36","LLB(P)",IF((MID(E2197,5,2))="37","LLM(Pre)",IF((MID(E2197,5,2))="38","LLM(F)",IF((MID(E2197,5,2))="39","ICT",IF((MID(E2197,5,2))="40","MTCA",IF((MID(E2197,5,2))="41","MS-PH",IF((MID(E2197,5,2))="42","ARCH",IF((MID(E2197,5,2))="43","THM",IF((MID(E2197,5,2))="44","MS-SWE",IF((MID(E2197,5,2))="45","ENTRE",IF((MID(E2197,5,2))="46","M-PHARM",IF((MID(E2197,5,2))="47","CIVIL-ENG",0)))))))))))))))))))))))))))))))))))))</f>
        <v/>
      </c>
      <c r="G2197" s="90">
        <f>IF((LEFT(E2197,3))="063","Fall-2006",IF((LEFT(E2197,3))="071","Spring-2007",IF((LEFT(E2197,3))="072","Summer-2007",IF((LEFT(E2197,3))="073","Fall-2007",IF((LEFT(E2197,3))="081","Spring-2008",IF((LEFT(E2197,3))="082","Summer-2008",IF((LEFT(E2197,3))="083","Fall-2008",IF((LEFT(E2197,3))="091","Spring-2009",IF((LEFT(E2197,3))="092","Summer-2009",IF((LEFT(E2197,3))="093","Fall-2009",IF((LEFT(E2197,3))="101","Spring-2010",IF((LEFT(E2197,3))="102","Summer-2010",IF((LEFT(E2197,3))="103","Fall-2010",IF((LEFT(E2197,3))="111","Spring-2011",IF((LEFT(E2197,3))="112","Summer-2011",IF((LEFT(E2197,3))="113","Fall-2011",IF((LEFT(E2197,3))="121","Spring-2012",IF((LEFT(E2197,3))="122","Summer-2012",IF((LEFT(E2197,3))="123","Fall-2012",IF((LEFT(E2197,3))="131","Spring-2013",IF((LEFT(E2197,3))="132","Summer-2013",IF((LEFT(E2197,3))="133","Fall-2013",IF((LEFT(E2197,3))="141","Spring-2014",IF((LEFT(E2197,3))="142","Summer-2014",IF((LEFT(E2197,3))="143","Fall-2014",0)))))))))))))))))))))))))</f>
        <v/>
      </c>
      <c r="H2197" s="108" t="inlineStr">
        <is>
          <t>Summer-2015</t>
        </is>
      </c>
      <c r="I2197" s="108" t="inlineStr">
        <is>
          <t>-</t>
        </is>
      </c>
      <c r="J2197" s="108" t="inlineStr">
        <is>
          <t>-</t>
        </is>
      </c>
      <c r="K2197" s="108" t="inlineStr">
        <is>
          <t>C/A-Suranjit das, House No-59/1-1 West Razabazar, Tejgaon</t>
        </is>
      </c>
      <c r="L2197" s="108" t="inlineStr">
        <is>
          <t>C/O-Suranjit Das, Vill-Rajafair, P.O-Rajafair, P,S-Kalihati, Dis-Tangail, Div-Dhaka</t>
        </is>
      </c>
      <c r="M2197" s="111" t="n">
        <v>1752454257</v>
      </c>
      <c r="N2197" s="108" t="inlineStr">
        <is>
          <t>bmseeesuranjitdas@gmail.com</t>
        </is>
      </c>
    </row>
    <row customHeight="1" ht="12.75" r="2198" s="161">
      <c r="A2198" s="84" t="n"/>
      <c r="B2198" s="85" t="n">
        <v>2203</v>
      </c>
      <c r="C2198" s="106" t="n"/>
      <c r="D2198" s="98" t="inlineStr">
        <is>
          <t xml:space="preserve">Moniruzzaman  </t>
        </is>
      </c>
      <c r="E2198" s="98" t="inlineStr">
        <is>
          <t>113-33-789</t>
        </is>
      </c>
      <c r="F2198" s="49">
        <f>IF((MID(E2198,5,2))="10","ENG",IF((MID(E2198,5,2))="11","BBA",IF((MID(E2198,5,2))="12","MBA(E)",IF((MID(E2198,5,2))="14","MBA",IF((MID(E2198,5,2))="15","CSE",IF((MID(E2198,5,2))="16","CIS",IF((MID(E2198,5,2))="17","MS-MIS",IF((MID(E2198,5,2))="18","B.COM",IF((MID(E2198,5,2))="19","ETE",IF((MID(E2198,5,2))="20","CS",IF((MID(E2198,5,2))="21","MA-ENG(P)",IF((MID(E2198,5,2))="22","MA-ENG(F)",IF((MID(E2198,5,2))="23","TE",IF((MID(E2198,5,2))="24","JMC",IF((MID(E2198,5,2))="25","MS-CSE",IF((MID(E2198,5,2))="26","LLB(H)",IF((MID(E2198,5,2))="27","BRE",IF((MID(E2198,5,2))="28","MSS-JMC",IF((MID(E2198,5,2))="29","PHARMACY",IF((MID(E2198,5,2))="30","ESDM",IF((MID(E2198,5,2))="31","MS-ETE",IF((MID(E2198,5,2))="32","MS-TE",IF((MID(E2198,5,2))="33","EEE",IF((MID(E2198,5,2))="34","NFE",IF((MID(E2198,5,2))="35","SWE",IF((MID(E2198,5,2))="36","LLB(P)",IF((MID(E2198,5,2))="37","LLM(Pre)",IF((MID(E2198,5,2))="38","LLM(F)",IF((MID(E2198,5,2))="39","ICT",IF((MID(E2198,5,2))="40","MTCA",IF((MID(E2198,5,2))="41","MS-PH",IF((MID(E2198,5,2))="42","ARCH",IF((MID(E2198,5,2))="43","THM",IF((MID(E2198,5,2))="44","MS-SWE",IF((MID(E2198,5,2))="45","ENTRE",IF((MID(E2198,5,2))="46","M-PHARM",IF((MID(E2198,5,2))="47","CIVIL-ENG",0)))))))))))))))))))))))))))))))))))))</f>
        <v/>
      </c>
      <c r="G2198" s="90">
        <f>IF((LEFT(E2198,3))="063","Fall-2006",IF((LEFT(E2198,3))="071","Spring-2007",IF((LEFT(E2198,3))="072","Summer-2007",IF((LEFT(E2198,3))="073","Fall-2007",IF((LEFT(E2198,3))="081","Spring-2008",IF((LEFT(E2198,3))="082","Summer-2008",IF((LEFT(E2198,3))="083","Fall-2008",IF((LEFT(E2198,3))="091","Spring-2009",IF((LEFT(E2198,3))="092","Summer-2009",IF((LEFT(E2198,3))="093","Fall-2009",IF((LEFT(E2198,3))="101","Spring-2010",IF((LEFT(E2198,3))="102","Summer-2010",IF((LEFT(E2198,3))="103","Fall-2010",IF((LEFT(E2198,3))="111","Spring-2011",IF((LEFT(E2198,3))="112","Summer-2011",IF((LEFT(E2198,3))="113","Fall-2011",IF((LEFT(E2198,3))="121","Spring-2012",IF((LEFT(E2198,3))="122","Summer-2012",IF((LEFT(E2198,3))="123","Fall-2012",IF((LEFT(E2198,3))="131","Spring-2013",IF((LEFT(E2198,3))="132","Summer-2013",IF((LEFT(E2198,3))="133","Fall-2013",IF((LEFT(E2198,3))="141","Spring-2014",IF((LEFT(E2198,3))="142","Summer-2014",IF((LEFT(E2198,3))="143","Fall-2014",0)))))))))))))))))))))))))</f>
        <v/>
      </c>
      <c r="H2198" s="108" t="inlineStr">
        <is>
          <t>Summer-2015</t>
        </is>
      </c>
      <c r="I2198" s="108" t="inlineStr">
        <is>
          <t>-</t>
        </is>
      </c>
      <c r="J2198" s="108" t="inlineStr">
        <is>
          <t>-</t>
        </is>
      </c>
      <c r="K2198" s="108" t="inlineStr">
        <is>
          <t>59-1/1, West Razabazar, Tejgoan Dhaka</t>
        </is>
      </c>
      <c r="L2198" s="108" t="inlineStr">
        <is>
          <t>Vill-Solimpur (purba Para), P.O+Thana-Trishal, Dis-Mymensingh, Dhaka</t>
        </is>
      </c>
      <c r="M2198" s="111" t="n">
        <v>1923131605</v>
      </c>
      <c r="N2198" s="108" t="inlineStr">
        <is>
          <t>monir3e@gmail.com</t>
        </is>
      </c>
    </row>
    <row customHeight="1" ht="12.75" r="2199" s="161">
      <c r="A2199" s="84" t="n"/>
      <c r="B2199" s="85" t="n">
        <v>2204</v>
      </c>
      <c r="C2199" s="106" t="n"/>
      <c r="D2199" s="98" t="inlineStr">
        <is>
          <t>Shafie Khadar Osman</t>
        </is>
      </c>
      <c r="E2199" s="98" t="inlineStr">
        <is>
          <t>151-14-1736</t>
        </is>
      </c>
      <c r="F2199" s="49">
        <f>IF((MID(E2199,5,2))="10","ENG",IF((MID(E2199,5,2))="11","BBA",IF((MID(E2199,5,2))="12","MBA(E)",IF((MID(E2199,5,2))="14","MBA",IF((MID(E2199,5,2))="15","CSE",IF((MID(E2199,5,2))="16","CIS",IF((MID(E2199,5,2))="17","MS-MIS",IF((MID(E2199,5,2))="18","B.COM",IF((MID(E2199,5,2))="19","ETE",IF((MID(E2199,5,2))="20","CS",IF((MID(E2199,5,2))="21","MA-ENG(P)",IF((MID(E2199,5,2))="22","MA-ENG(F)",IF((MID(E2199,5,2))="23","TE",IF((MID(E2199,5,2))="24","JMC",IF((MID(E2199,5,2))="25","MS-CSE",IF((MID(E2199,5,2))="26","LLB(H)",IF((MID(E2199,5,2))="27","BRE",IF((MID(E2199,5,2))="28","MSS-JMC",IF((MID(E2199,5,2))="29","PHARMACY",IF((MID(E2199,5,2))="30","ESDM",IF((MID(E2199,5,2))="31","MS-ETE",IF((MID(E2199,5,2))="32","MS-TE",IF((MID(E2199,5,2))="33","EEE",IF((MID(E2199,5,2))="34","NFE",IF((MID(E2199,5,2))="35","SWE",IF((MID(E2199,5,2))="36","LLB(P)",IF((MID(E2199,5,2))="37","LLM(Pre)",IF((MID(E2199,5,2))="38","LLM(F)",IF((MID(E2199,5,2))="39","ICT",IF((MID(E2199,5,2))="40","MTCA",IF((MID(E2199,5,2))="41","MS-PH",IF((MID(E2199,5,2))="42","ARCH",IF((MID(E2199,5,2))="43","THM",IF((MID(E2199,5,2))="44","MS-SWE",IF((MID(E2199,5,2))="45","ENTRE",IF((MID(E2199,5,2))="46","M-PHARM",IF((MID(E2199,5,2))="47","CIVIL-ENG",0)))))))))))))))))))))))))))))))))))))</f>
        <v/>
      </c>
      <c r="G2199" s="90" t="inlineStr">
        <is>
          <t>Spring-2015</t>
        </is>
      </c>
      <c r="H2199" s="108" t="inlineStr">
        <is>
          <t>Fall-2015</t>
        </is>
      </c>
      <c r="I2199" s="108" t="inlineStr">
        <is>
          <t>Merketer</t>
        </is>
      </c>
      <c r="J2199" s="108" t="inlineStr">
        <is>
          <t>-</t>
        </is>
      </c>
      <c r="K2199" s="108" t="inlineStr">
        <is>
          <t>Kolabagan, 2nd Lane</t>
        </is>
      </c>
      <c r="L2199" s="108" t="inlineStr">
        <is>
          <t>Kolabagan, 2nd Lane</t>
        </is>
      </c>
      <c r="M2199" s="120" t="n">
        <v>1706421969</v>
      </c>
      <c r="N2199" s="108" t="inlineStr">
        <is>
          <t>Khadarcadc00@gmail.com</t>
        </is>
      </c>
    </row>
    <row customHeight="1" ht="12.75" r="2200" s="161">
      <c r="A2200" s="84" t="n"/>
      <c r="B2200" s="85" t="n">
        <v>2205</v>
      </c>
      <c r="C2200" s="106" t="n"/>
      <c r="D2200" s="98" t="inlineStr">
        <is>
          <t>Abdinasir Mohamed Sh Husein</t>
        </is>
      </c>
      <c r="E2200" s="98" t="inlineStr">
        <is>
          <t>151-25-443</t>
        </is>
      </c>
      <c r="F2200" s="49">
        <f>IF((MID(E2200,5,2))="10","ENG",IF((MID(E2200,5,2))="11","BBA",IF((MID(E2200,5,2))="12","MBA(E)",IF((MID(E2200,5,2))="14","MBA",IF((MID(E2200,5,2))="15","CSE",IF((MID(E2200,5,2))="16","CIS",IF((MID(E2200,5,2))="17","MS-MIS",IF((MID(E2200,5,2))="18","B.COM",IF((MID(E2200,5,2))="19","ETE",IF((MID(E2200,5,2))="20","CS",IF((MID(E2200,5,2))="21","MA-ENG(P)",IF((MID(E2200,5,2))="22","MA-ENG(F)",IF((MID(E2200,5,2))="23","TE",IF((MID(E2200,5,2))="24","JMC",IF((MID(E2200,5,2))="25","MS-CSE",IF((MID(E2200,5,2))="26","LLB(H)",IF((MID(E2200,5,2))="27","BRE",IF((MID(E2200,5,2))="28","MSS-JMC",IF((MID(E2200,5,2))="29","PHARMACY",IF((MID(E2200,5,2))="30","ESDM",IF((MID(E2200,5,2))="31","MS-ETE",IF((MID(E2200,5,2))="32","MS-TE",IF((MID(E2200,5,2))="33","EEE",IF((MID(E2200,5,2))="34","NFE",IF((MID(E2200,5,2))="35","SWE",IF((MID(E2200,5,2))="36","LLB(P)",IF((MID(E2200,5,2))="37","LLM(Pre)",IF((MID(E2200,5,2))="38","LLM(F)",IF((MID(E2200,5,2))="39","ICT",IF((MID(E2200,5,2))="40","MTCA",IF((MID(E2200,5,2))="41","MS-PH",IF((MID(E2200,5,2))="42","ARCH",IF((MID(E2200,5,2))="43","THM",IF((MID(E2200,5,2))="44","MS-SWE",IF((MID(E2200,5,2))="45","ENTRE",IF((MID(E2200,5,2))="46","M-PHARM",IF((MID(E2200,5,2))="47","CIVIL-ENG",0)))))))))))))))))))))))))))))))))))))</f>
        <v/>
      </c>
      <c r="G2200" s="90" t="inlineStr">
        <is>
          <t>Spring-2015</t>
        </is>
      </c>
      <c r="H2200" s="108" t="inlineStr">
        <is>
          <t>Fall-2015</t>
        </is>
      </c>
      <c r="I2200" s="108" t="inlineStr">
        <is>
          <t>-</t>
        </is>
      </c>
      <c r="J2200" s="108" t="inlineStr">
        <is>
          <t>-</t>
        </is>
      </c>
      <c r="K2200" s="108" t="inlineStr">
        <is>
          <t>18/G, Tallabag, Shukrabad, Dhanmondi, Dhaka.</t>
        </is>
      </c>
      <c r="L2200" s="108" t="inlineStr">
        <is>
          <t>18/G, Tallabag, Shukrabad, Dhanmondi, Dhaka.</t>
        </is>
      </c>
      <c r="M2200" s="120" t="n">
        <v>1624093191</v>
      </c>
      <c r="N2200" s="108" t="inlineStr">
        <is>
          <t>cadow42@gmail.com</t>
        </is>
      </c>
    </row>
    <row customHeight="1" ht="12.75" r="2201" s="161">
      <c r="A2201" s="84" t="n"/>
      <c r="B2201" s="85" t="n">
        <v>2206</v>
      </c>
      <c r="C2201" s="106" t="n"/>
      <c r="D2201" s="98" t="inlineStr">
        <is>
          <t>Mohammad Hasan Imam</t>
        </is>
      </c>
      <c r="E2201" s="98" t="inlineStr">
        <is>
          <t>151-25-451</t>
        </is>
      </c>
      <c r="F2201" s="49">
        <f>IF((MID(E2201,5,2))="10","ENG",IF((MID(E2201,5,2))="11","BBA",IF((MID(E2201,5,2))="12","MBA(E)",IF((MID(E2201,5,2))="14","MBA",IF((MID(E2201,5,2))="15","CSE",IF((MID(E2201,5,2))="16","CIS",IF((MID(E2201,5,2))="17","MS-MIS",IF((MID(E2201,5,2))="18","B.COM",IF((MID(E2201,5,2))="19","ETE",IF((MID(E2201,5,2))="20","CS",IF((MID(E2201,5,2))="21","MA-ENG(P)",IF((MID(E2201,5,2))="22","MA-ENG(F)",IF((MID(E2201,5,2))="23","TE",IF((MID(E2201,5,2))="24","JMC",IF((MID(E2201,5,2))="25","MS-CSE",IF((MID(E2201,5,2))="26","LLB(H)",IF((MID(E2201,5,2))="27","BRE",IF((MID(E2201,5,2))="28","MSS-JMC",IF((MID(E2201,5,2))="29","PHARMACY",IF((MID(E2201,5,2))="30","ESDM",IF((MID(E2201,5,2))="31","MS-ETE",IF((MID(E2201,5,2))="32","MS-TE",IF((MID(E2201,5,2))="33","EEE",IF((MID(E2201,5,2))="34","NFE",IF((MID(E2201,5,2))="35","SWE",IF((MID(E2201,5,2))="36","LLB(P)",IF((MID(E2201,5,2))="37","LLM(Pre)",IF((MID(E2201,5,2))="38","LLM(F)",IF((MID(E2201,5,2))="39","ICT",IF((MID(E2201,5,2))="40","MTCA",IF((MID(E2201,5,2))="41","MS-PH",IF((MID(E2201,5,2))="42","ARCH",IF((MID(E2201,5,2))="43","THM",IF((MID(E2201,5,2))="44","MS-SWE",IF((MID(E2201,5,2))="45","ENTRE",IF((MID(E2201,5,2))="46","M-PHARM",IF((MID(E2201,5,2))="47","CIVIL-ENG",0)))))))))))))))))))))))))))))))))))))</f>
        <v/>
      </c>
      <c r="G2201" s="90" t="inlineStr">
        <is>
          <t>Spring-2015</t>
        </is>
      </c>
      <c r="H2201" s="108" t="inlineStr">
        <is>
          <t>Fall-2015</t>
        </is>
      </c>
      <c r="I2201" s="108" t="inlineStr">
        <is>
          <t>Padma Group of Converters</t>
        </is>
      </c>
      <c r="J2201" s="108" t="inlineStr">
        <is>
          <t>DGM</t>
        </is>
      </c>
      <c r="K2201" s="108" t="inlineStr">
        <is>
          <t>32/1, DILU Road, New Eskaton, Dhaka-1000</t>
        </is>
      </c>
      <c r="L2201" s="108" t="inlineStr">
        <is>
          <t>Vill-Theropara, Post-Ghorishar, Thana-Naria, Dist-Shariatpur.</t>
        </is>
      </c>
      <c r="M2201" s="120" t="n">
        <v>1713399303</v>
      </c>
      <c r="N2201" s="108" t="inlineStr">
        <is>
          <t>ujjawl@gmail.com</t>
        </is>
      </c>
    </row>
    <row customHeight="1" ht="12.75" r="2202" s="161">
      <c r="A2202" s="84" t="n"/>
      <c r="B2202" s="85" t="n">
        <v>2207</v>
      </c>
      <c r="C2202" s="106" t="n"/>
      <c r="D2202" s="98" t="inlineStr">
        <is>
          <t>Jahanara Fardous Chowdhury</t>
        </is>
      </c>
      <c r="E2202" s="98" t="inlineStr">
        <is>
          <t>111-19-1277</t>
        </is>
      </c>
      <c r="F2202" s="49">
        <f>IF((MID(E2202,5,2))="10","ENG",IF((MID(E2202,5,2))="11","BBA",IF((MID(E2202,5,2))="12","MBA(E)",IF((MID(E2202,5,2))="14","MBA",IF((MID(E2202,5,2))="15","CSE",IF((MID(E2202,5,2))="16","CIS",IF((MID(E2202,5,2))="17","MS-MIS",IF((MID(E2202,5,2))="18","B.COM",IF((MID(E2202,5,2))="19","ETE",IF((MID(E2202,5,2))="20","CS",IF((MID(E2202,5,2))="21","MA-ENG(P)",IF((MID(E2202,5,2))="22","MA-ENG(F)",IF((MID(E2202,5,2))="23","TE",IF((MID(E2202,5,2))="24","JMC",IF((MID(E2202,5,2))="25","MS-CSE",IF((MID(E2202,5,2))="26","LLB(H)",IF((MID(E2202,5,2))="27","BRE",IF((MID(E2202,5,2))="28","MSS-JMC",IF((MID(E2202,5,2))="29","PHARMACY",IF((MID(E2202,5,2))="30","ESDM",IF((MID(E2202,5,2))="31","MS-ETE",IF((MID(E2202,5,2))="32","MS-TE",IF((MID(E2202,5,2))="33","EEE",IF((MID(E2202,5,2))="34","NFE",IF((MID(E2202,5,2))="35","SWE",IF((MID(E2202,5,2))="36","LLB(P)",IF((MID(E2202,5,2))="37","LLM(Pre)",IF((MID(E2202,5,2))="38","LLM(F)",IF((MID(E2202,5,2))="39","ICT",IF((MID(E2202,5,2))="40","MTCA",IF((MID(E2202,5,2))="41","MS-PH",IF((MID(E2202,5,2))="42","ARCH",IF((MID(E2202,5,2))="43","THM",IF((MID(E2202,5,2))="44","MS-SWE",IF((MID(E2202,5,2))="45","ENTRE",IF((MID(E2202,5,2))="46","M-PHARM",IF((MID(E2202,5,2))="47","CIVIL-ENG",0)))))))))))))))))))))))))))))))))))))</f>
        <v/>
      </c>
      <c r="G2202" s="90">
        <f>IF((LEFT(E2202,3))="063","Fall-2006",IF((LEFT(E2202,3))="071","Spring-2007",IF((LEFT(E2202,3))="072","Summer-2007",IF((LEFT(E2202,3))="073","Fall-2007",IF((LEFT(E2202,3))="081","Spring-2008",IF((LEFT(E2202,3))="082","Summer-2008",IF((LEFT(E2202,3))="083","Fall-2008",IF((LEFT(E2202,3))="091","Spring-2009",IF((LEFT(E2202,3))="092","Summer-2009",IF((LEFT(E2202,3))="093","Fall-2009",IF((LEFT(E2202,3))="101","Spring-2010",IF((LEFT(E2202,3))="102","Summer-2010",IF((LEFT(E2202,3))="103","Fall-2010",IF((LEFT(E2202,3))="111","Spring-2011",IF((LEFT(E2202,3))="112","Summer-2011",IF((LEFT(E2202,3))="113","Fall-2011",IF((LEFT(E2202,3))="121","Spring-2012",IF((LEFT(E2202,3))="122","Summer-2012",IF((LEFT(E2202,3))="123","Fall-2012",IF((LEFT(E2202,3))="131","Spring-2013",IF((LEFT(E2202,3))="132","Summer-2013",IF((LEFT(E2202,3))="133","Fall-2013",IF((LEFT(E2202,3))="141","Spring-2014",IF((LEFT(E2202,3))="142","Summer-2014",IF((LEFT(E2202,3))="143","Fall-2014",0)))))))))))))))))))))))))</f>
        <v/>
      </c>
      <c r="H2202" s="108" t="inlineStr">
        <is>
          <t>Spring-2015</t>
        </is>
      </c>
      <c r="I2202" s="108" t="inlineStr">
        <is>
          <t>Daffodi International University</t>
        </is>
      </c>
      <c r="J2202" s="108" t="inlineStr">
        <is>
          <t>Assistant Student Counselor</t>
        </is>
      </c>
      <c r="K2202" s="108" t="inlineStr">
        <is>
          <t>ETU-5A, House No-264/2, Road No-8/A, Sumona Dynasty,Old-15, West Dhanmondi, Dhaka-1209</t>
        </is>
      </c>
      <c r="L2202" s="108" t="inlineStr">
        <is>
          <t>1 No, Sir Sayed Ahmmed Road, Thanapara, Kushtia-7000.</t>
        </is>
      </c>
      <c r="M2202" s="111" t="n">
        <v>1738581405</v>
      </c>
      <c r="N2202" s="33" t="inlineStr">
        <is>
          <t>jahanara@daffodilvarsity.edu.bd</t>
        </is>
      </c>
    </row>
    <row customHeight="1" ht="12.75" r="2203" s="161">
      <c r="A2203" s="84" t="n"/>
      <c r="B2203" s="85" t="n">
        <v>2208</v>
      </c>
      <c r="C2203" s="106" t="n"/>
      <c r="D2203" s="98" t="inlineStr">
        <is>
          <t>Muhammad Younus</t>
        </is>
      </c>
      <c r="E2203" s="98" t="inlineStr">
        <is>
          <t>111-19-1294</t>
        </is>
      </c>
      <c r="F2203" s="49">
        <f>IF((MID(E2203,5,2))="10","ENG",IF((MID(E2203,5,2))="11","BBA",IF((MID(E2203,5,2))="12","MBA(E)",IF((MID(E2203,5,2))="14","MBA",IF((MID(E2203,5,2))="15","CSE",IF((MID(E2203,5,2))="16","CIS",IF((MID(E2203,5,2))="17","MS-MIS",IF((MID(E2203,5,2))="18","B.COM",IF((MID(E2203,5,2))="19","ETE",IF((MID(E2203,5,2))="20","CS",IF((MID(E2203,5,2))="21","MA-ENG(P)",IF((MID(E2203,5,2))="22","MA-ENG(F)",IF((MID(E2203,5,2))="23","TE",IF((MID(E2203,5,2))="24","JMC",IF((MID(E2203,5,2))="25","MS-CSE",IF((MID(E2203,5,2))="26","LLB(H)",IF((MID(E2203,5,2))="27","BRE",IF((MID(E2203,5,2))="28","MSS-JMC",IF((MID(E2203,5,2))="29","PHARMACY",IF((MID(E2203,5,2))="30","ESDM",IF((MID(E2203,5,2))="31","MS-ETE",IF((MID(E2203,5,2))="32","MS-TE",IF((MID(E2203,5,2))="33","EEE",IF((MID(E2203,5,2))="34","NFE",IF((MID(E2203,5,2))="35","SWE",IF((MID(E2203,5,2))="36","LLB(P)",IF((MID(E2203,5,2))="37","LLM(Pre)",IF((MID(E2203,5,2))="38","LLM(F)",IF((MID(E2203,5,2))="39","ICT",IF((MID(E2203,5,2))="40","MTCA",IF((MID(E2203,5,2))="41","MS-PH",IF((MID(E2203,5,2))="42","ARCH",IF((MID(E2203,5,2))="43","THM",IF((MID(E2203,5,2))="44","MS-SWE",IF((MID(E2203,5,2))="45","ENTRE",IF((MID(E2203,5,2))="46","M-PHARM",IF((MID(E2203,5,2))="47","CIVIL-ENG",0)))))))))))))))))))))))))))))))))))))</f>
        <v/>
      </c>
      <c r="G2203" s="90">
        <f>IF((LEFT(E2203,3))="063","Fall-2006",IF((LEFT(E2203,3))="071","Spring-2007",IF((LEFT(E2203,3))="072","Summer-2007",IF((LEFT(E2203,3))="073","Fall-2007",IF((LEFT(E2203,3))="081","Spring-2008",IF((LEFT(E2203,3))="082","Summer-2008",IF((LEFT(E2203,3))="083","Fall-2008",IF((LEFT(E2203,3))="091","Spring-2009",IF((LEFT(E2203,3))="092","Summer-2009",IF((LEFT(E2203,3))="093","Fall-2009",IF((LEFT(E2203,3))="101","Spring-2010",IF((LEFT(E2203,3))="102","Summer-2010",IF((LEFT(E2203,3))="103","Fall-2010",IF((LEFT(E2203,3))="111","Spring-2011",IF((LEFT(E2203,3))="112","Summer-2011",IF((LEFT(E2203,3))="113","Fall-2011",IF((LEFT(E2203,3))="121","Spring-2012",IF((LEFT(E2203,3))="122","Summer-2012",IF((LEFT(E2203,3))="123","Fall-2012",IF((LEFT(E2203,3))="131","Spring-2013",IF((LEFT(E2203,3))="132","Summer-2013",IF((LEFT(E2203,3))="133","Fall-2013",IF((LEFT(E2203,3))="141","Spring-2014",IF((LEFT(E2203,3))="142","Summer-2014",IF((LEFT(E2203,3))="143","Fall-2014",0)))))))))))))))))))))))))</f>
        <v/>
      </c>
      <c r="H2203" s="108" t="inlineStr">
        <is>
          <t>Spring-2015</t>
        </is>
      </c>
      <c r="I2203" s="108" t="inlineStr">
        <is>
          <t>Daffodi International University</t>
        </is>
      </c>
      <c r="J2203" s="108" t="inlineStr">
        <is>
          <t>Lecturer</t>
        </is>
      </c>
      <c r="K2203" s="108" t="inlineStr">
        <is>
          <t>Animas Dream, 1st Floor, House No-15, Road No-01, Mohammadia Housing Ltd, Mohammadpur, Dhaka-1207.</t>
        </is>
      </c>
      <c r="L2203" s="108" t="inlineStr">
        <is>
          <t>Vill-Mirzapur, Post-Narhoripur, Thana-Monohargonj, Dist-Comilla.</t>
        </is>
      </c>
      <c r="M2203" s="111" t="n">
        <v>1725908296</v>
      </c>
      <c r="N2203" s="33" t="inlineStr">
        <is>
          <t>younus19-1294@diu.edu.bd</t>
        </is>
      </c>
    </row>
    <row customHeight="1" ht="12.75" r="2204" s="161">
      <c r="A2204" s="84" t="n"/>
      <c r="B2204" s="85" t="n">
        <v>2209</v>
      </c>
      <c r="C2204" s="106" t="n"/>
      <c r="D2204" s="98" t="inlineStr">
        <is>
          <t>Md. Sahin Khan</t>
        </is>
      </c>
      <c r="E2204" s="98" t="inlineStr">
        <is>
          <t>101-10-575</t>
        </is>
      </c>
      <c r="F2204" s="49">
        <f>IF((MID(E2204,5,2))="10","ENG",IF((MID(E2204,5,2))="11","BBA",IF((MID(E2204,5,2))="12","MBA(E)",IF((MID(E2204,5,2))="14","MBA",IF((MID(E2204,5,2))="15","CSE",IF((MID(E2204,5,2))="16","CIS",IF((MID(E2204,5,2))="17","MS-MIS",IF((MID(E2204,5,2))="18","B.COM",IF((MID(E2204,5,2))="19","ETE",IF((MID(E2204,5,2))="20","CS",IF((MID(E2204,5,2))="21","MA-ENG(P)",IF((MID(E2204,5,2))="22","MA-ENG(F)",IF((MID(E2204,5,2))="23","TE",IF((MID(E2204,5,2))="24","JMC",IF((MID(E2204,5,2))="25","MS-CSE",IF((MID(E2204,5,2))="26","LLB(H)",IF((MID(E2204,5,2))="27","BRE",IF((MID(E2204,5,2))="28","MSS-JMC",IF((MID(E2204,5,2))="29","PHARMACY",IF((MID(E2204,5,2))="30","ESDM",IF((MID(E2204,5,2))="31","MS-ETE",IF((MID(E2204,5,2))="32","MS-TE",IF((MID(E2204,5,2))="33","EEE",IF((MID(E2204,5,2))="34","NFE",IF((MID(E2204,5,2))="35","SWE",IF((MID(E2204,5,2))="36","LLB(P)",IF((MID(E2204,5,2))="37","LLM(Pre)",IF((MID(E2204,5,2))="38","LLM(F)",IF((MID(E2204,5,2))="39","ICT",IF((MID(E2204,5,2))="40","MTCA",IF((MID(E2204,5,2))="41","MS-PH",IF((MID(E2204,5,2))="42","ARCH",IF((MID(E2204,5,2))="43","THM",IF((MID(E2204,5,2))="44","MS-SWE",IF((MID(E2204,5,2))="45","ENTRE",IF((MID(E2204,5,2))="46","M-PHARM",IF((MID(E2204,5,2))="47","CIVIL-ENG",0)))))))))))))))))))))))))))))))))))))</f>
        <v/>
      </c>
      <c r="G2204" s="90">
        <f>IF((LEFT(E2204,3))="063","Fall-2006",IF((LEFT(E2204,3))="071","Spring-2007",IF((LEFT(E2204,3))="072","Summer-2007",IF((LEFT(E2204,3))="073","Fall-2007",IF((LEFT(E2204,3))="081","Spring-2008",IF((LEFT(E2204,3))="082","Summer-2008",IF((LEFT(E2204,3))="083","Fall-2008",IF((LEFT(E2204,3))="091","Spring-2009",IF((LEFT(E2204,3))="092","Summer-2009",IF((LEFT(E2204,3))="093","Fall-2009",IF((LEFT(E2204,3))="101","Spring-2010",IF((LEFT(E2204,3))="102","Summer-2010",IF((LEFT(E2204,3))="103","Fall-2010",IF((LEFT(E2204,3))="111","Spring-2011",IF((LEFT(E2204,3))="112","Summer-2011",IF((LEFT(E2204,3))="113","Fall-2011",IF((LEFT(E2204,3))="121","Spring-2012",IF((LEFT(E2204,3))="122","Summer-2012",IF((LEFT(E2204,3))="123","Fall-2012",IF((LEFT(E2204,3))="131","Spring-2013",IF((LEFT(E2204,3))="132","Summer-2013",IF((LEFT(E2204,3))="133","Fall-2013",IF((LEFT(E2204,3))="141","Spring-2014",IF((LEFT(E2204,3))="142","Summer-2014",IF((LEFT(E2204,3))="143","Fall-2014",0)))))))))))))))))))))))))</f>
        <v/>
      </c>
      <c r="H2204" s="108" t="inlineStr">
        <is>
          <t>Spring-2014</t>
        </is>
      </c>
      <c r="I2204" s="108" t="inlineStr">
        <is>
          <t>Daffodi International University</t>
        </is>
      </c>
      <c r="J2204" s="108" t="inlineStr">
        <is>
          <t>Administative Officer</t>
        </is>
      </c>
      <c r="K2204" s="108" t="inlineStr">
        <is>
          <t>-</t>
        </is>
      </c>
      <c r="L2204" s="108" t="inlineStr">
        <is>
          <t>Sreepur, Hajigonj, Chandpur.</t>
        </is>
      </c>
      <c r="M2204" s="111" t="n">
        <v>1758895671</v>
      </c>
      <c r="N2204" s="108" t="inlineStr">
        <is>
          <t>sahinkhan575@gmail.com</t>
        </is>
      </c>
    </row>
    <row customHeight="1" ht="12.75" r="2205" s="161">
      <c r="A2205" s="84" t="n"/>
      <c r="B2205" s="85" t="n">
        <v>2210</v>
      </c>
      <c r="C2205" s="106" t="n"/>
      <c r="D2205" s="98" t="inlineStr">
        <is>
          <t xml:space="preserve">Md. Shofi Kamal  </t>
        </is>
      </c>
      <c r="E2205" s="98" t="inlineStr">
        <is>
          <t>113-33-812</t>
        </is>
      </c>
      <c r="F2205" s="49">
        <f>IF((MID(E2205,5,2))="10","ENG",IF((MID(E2205,5,2))="11","BBA",IF((MID(E2205,5,2))="12","MBA(E)",IF((MID(E2205,5,2))="14","MBA",IF((MID(E2205,5,2))="15","CSE",IF((MID(E2205,5,2))="16","CIS",IF((MID(E2205,5,2))="17","MS-MIS",IF((MID(E2205,5,2))="18","B.COM",IF((MID(E2205,5,2))="19","ETE",IF((MID(E2205,5,2))="20","CS",IF((MID(E2205,5,2))="21","MA-ENG(P)",IF((MID(E2205,5,2))="22","MA-ENG(F)",IF((MID(E2205,5,2))="23","TE",IF((MID(E2205,5,2))="24","JMC",IF((MID(E2205,5,2))="25","MS-CSE",IF((MID(E2205,5,2))="26","LLB(H)",IF((MID(E2205,5,2))="27","BRE",IF((MID(E2205,5,2))="28","MSS-JMC",IF((MID(E2205,5,2))="29","PHARMACY",IF((MID(E2205,5,2))="30","ESDM",IF((MID(E2205,5,2))="31","MS-ETE",IF((MID(E2205,5,2))="32","MS-TE",IF((MID(E2205,5,2))="33","EEE",IF((MID(E2205,5,2))="34","NFE",IF((MID(E2205,5,2))="35","SWE",IF((MID(E2205,5,2))="36","LLB(P)",IF((MID(E2205,5,2))="37","LLM(Pre)",IF((MID(E2205,5,2))="38","LLM(F)",IF((MID(E2205,5,2))="39","ICT",IF((MID(E2205,5,2))="40","MTCA",IF((MID(E2205,5,2))="41","MS-PH",IF((MID(E2205,5,2))="42","ARCH",IF((MID(E2205,5,2))="43","THM",IF((MID(E2205,5,2))="44","MS-SWE",IF((MID(E2205,5,2))="45","ENTRE",IF((MID(E2205,5,2))="46","M-PHARM",IF((MID(E2205,5,2))="47","CIVIL-ENG",0)))))))))))))))))))))))))))))))))))))</f>
        <v/>
      </c>
      <c r="G2205" s="90">
        <f>IF((LEFT(E2205,3))="063","Fall-2006",IF((LEFT(E2205,3))="071","Spring-2007",IF((LEFT(E2205,3))="072","Summer-2007",IF((LEFT(E2205,3))="073","Fall-2007",IF((LEFT(E2205,3))="081","Spring-2008",IF((LEFT(E2205,3))="082","Summer-2008",IF((LEFT(E2205,3))="083","Fall-2008",IF((LEFT(E2205,3))="091","Spring-2009",IF((LEFT(E2205,3))="092","Summer-2009",IF((LEFT(E2205,3))="093","Fall-2009",IF((LEFT(E2205,3))="101","Spring-2010",IF((LEFT(E2205,3))="102","Summer-2010",IF((LEFT(E2205,3))="103","Fall-2010",IF((LEFT(E2205,3))="111","Spring-2011",IF((LEFT(E2205,3))="112","Summer-2011",IF((LEFT(E2205,3))="113","Fall-2011",IF((LEFT(E2205,3))="121","Spring-2012",IF((LEFT(E2205,3))="122","Summer-2012",IF((LEFT(E2205,3))="123","Fall-2012",IF((LEFT(E2205,3))="131","Spring-2013",IF((LEFT(E2205,3))="132","Summer-2013",IF((LEFT(E2205,3))="133","Fall-2013",IF((LEFT(E2205,3))="141","Spring-2014",IF((LEFT(E2205,3))="142","Summer-2014",IF((LEFT(E2205,3))="143","Fall-2014",0)))))))))))))))))))))))))</f>
        <v/>
      </c>
      <c r="H2205" s="108" t="inlineStr">
        <is>
          <t>Fall-2015</t>
        </is>
      </c>
      <c r="I2205" s="108" t="inlineStr">
        <is>
          <t>-</t>
        </is>
      </c>
      <c r="J2205" s="108" t="inlineStr">
        <is>
          <t>-</t>
        </is>
      </c>
      <c r="K2205" s="108" t="inlineStr">
        <is>
          <t>105/1A, Kolotan, Shukrabad, Dhaka-1207</t>
        </is>
      </c>
      <c r="L2205" s="108" t="inlineStr">
        <is>
          <t>Vill-Hulhulia, Post-Hulhulia, Thana-Singra, Dist-Natore.</t>
        </is>
      </c>
      <c r="M2205" s="111" t="n">
        <v>1722739619</v>
      </c>
      <c r="N2205" s="108" t="inlineStr">
        <is>
          <t>Shofi2040@gmail.com</t>
        </is>
      </c>
    </row>
    <row customHeight="1" ht="12.75" r="2206" s="161">
      <c r="A2206" s="84" t="n"/>
      <c r="B2206" s="85" t="n">
        <v>2211</v>
      </c>
      <c r="C2206" s="106" t="n"/>
      <c r="D2206" s="98" t="inlineStr">
        <is>
          <t xml:space="preserve">Md. Al-Amin  </t>
        </is>
      </c>
      <c r="E2206" s="98" t="inlineStr">
        <is>
          <t>113-33-776</t>
        </is>
      </c>
      <c r="F2206" s="49">
        <f>IF((MID(E2206,5,2))="10","ENG",IF((MID(E2206,5,2))="11","BBA",IF((MID(E2206,5,2))="12","MBA(E)",IF((MID(E2206,5,2))="14","MBA",IF((MID(E2206,5,2))="15","CSE",IF((MID(E2206,5,2))="16","CIS",IF((MID(E2206,5,2))="17","MS-MIS",IF((MID(E2206,5,2))="18","B.COM",IF((MID(E2206,5,2))="19","ETE",IF((MID(E2206,5,2))="20","CS",IF((MID(E2206,5,2))="21","MA-ENG(P)",IF((MID(E2206,5,2))="22","MA-ENG(F)",IF((MID(E2206,5,2))="23","TE",IF((MID(E2206,5,2))="24","JMC",IF((MID(E2206,5,2))="25","MS-CSE",IF((MID(E2206,5,2))="26","LLB(H)",IF((MID(E2206,5,2))="27","BRE",IF((MID(E2206,5,2))="28","MSS-JMC",IF((MID(E2206,5,2))="29","PHARMACY",IF((MID(E2206,5,2))="30","ESDM",IF((MID(E2206,5,2))="31","MS-ETE",IF((MID(E2206,5,2))="32","MS-TE",IF((MID(E2206,5,2))="33","EEE",IF((MID(E2206,5,2))="34","NFE",IF((MID(E2206,5,2))="35","SWE",IF((MID(E2206,5,2))="36","LLB(P)",IF((MID(E2206,5,2))="37","LLM(Pre)",IF((MID(E2206,5,2))="38","LLM(F)",IF((MID(E2206,5,2))="39","ICT",IF((MID(E2206,5,2))="40","MTCA",IF((MID(E2206,5,2))="41","MS-PH",IF((MID(E2206,5,2))="42","ARCH",IF((MID(E2206,5,2))="43","THM",IF((MID(E2206,5,2))="44","MS-SWE",IF((MID(E2206,5,2))="45","ENTRE",IF((MID(E2206,5,2))="46","M-PHARM",IF((MID(E2206,5,2))="47","CIVIL-ENG",0)))))))))))))))))))))))))))))))))))))</f>
        <v/>
      </c>
      <c r="G2206" s="90">
        <f>IF((LEFT(E2206,3))="063","Fall-2006",IF((LEFT(E2206,3))="071","Spring-2007",IF((LEFT(E2206,3))="072","Summer-2007",IF((LEFT(E2206,3))="073","Fall-2007",IF((LEFT(E2206,3))="081","Spring-2008",IF((LEFT(E2206,3))="082","Summer-2008",IF((LEFT(E2206,3))="083","Fall-2008",IF((LEFT(E2206,3))="091","Spring-2009",IF((LEFT(E2206,3))="092","Summer-2009",IF((LEFT(E2206,3))="093","Fall-2009",IF((LEFT(E2206,3))="101","Spring-2010",IF((LEFT(E2206,3))="102","Summer-2010",IF((LEFT(E2206,3))="103","Fall-2010",IF((LEFT(E2206,3))="111","Spring-2011",IF((LEFT(E2206,3))="112","Summer-2011",IF((LEFT(E2206,3))="113","Fall-2011",IF((LEFT(E2206,3))="121","Spring-2012",IF((LEFT(E2206,3))="122","Summer-2012",IF((LEFT(E2206,3))="123","Fall-2012",IF((LEFT(E2206,3))="131","Spring-2013",IF((LEFT(E2206,3))="132","Summer-2013",IF((LEFT(E2206,3))="133","Fall-2013",IF((LEFT(E2206,3))="141","Spring-2014",IF((LEFT(E2206,3))="142","Summer-2014",IF((LEFT(E2206,3))="143","Fall-2014",0)))))))))))))))))))))))))</f>
        <v/>
      </c>
      <c r="H2206" s="108" t="inlineStr">
        <is>
          <t>Fall-2016</t>
        </is>
      </c>
      <c r="I2206" s="108" t="inlineStr">
        <is>
          <t>-</t>
        </is>
      </c>
      <c r="J2206" s="108" t="inlineStr">
        <is>
          <t>-</t>
        </is>
      </c>
      <c r="K2206" s="108" t="inlineStr">
        <is>
          <t>2/7D, Tolarbag, Mirpur-1, Dhaka.</t>
        </is>
      </c>
      <c r="L2206" s="108" t="inlineStr">
        <is>
          <t>Vill-Sreekhishnopur, Post-Yasinpur, Thana-Natore Sadar, Dist-Natore.</t>
        </is>
      </c>
      <c r="M2206" s="111" t="n">
        <v>1760959419</v>
      </c>
      <c r="N2206" s="108" t="inlineStr">
        <is>
          <t>Amin33-776@diu.edu.bd</t>
        </is>
      </c>
    </row>
    <row customHeight="1" ht="12.75" r="2207" s="161">
      <c r="A2207" s="84" t="n"/>
      <c r="B2207" s="85" t="n">
        <v>2212</v>
      </c>
      <c r="C2207" s="106" t="n"/>
      <c r="D2207" s="98" t="inlineStr">
        <is>
          <t>Md. Abu Ansari</t>
        </is>
      </c>
      <c r="E2207" s="98" t="inlineStr">
        <is>
          <t>121-15-1807</t>
        </is>
      </c>
      <c r="F2207" s="49">
        <f>IF((MID(E2207,5,2))="10","ENG",IF((MID(E2207,5,2))="11","BBA",IF((MID(E2207,5,2))="12","MBA(E)",IF((MID(E2207,5,2))="14","MBA",IF((MID(E2207,5,2))="15","CSE",IF((MID(E2207,5,2))="16","CIS",IF((MID(E2207,5,2))="17","MS-MIS",IF((MID(E2207,5,2))="18","B.COM",IF((MID(E2207,5,2))="19","ETE",IF((MID(E2207,5,2))="20","CS",IF((MID(E2207,5,2))="21","MA-ENG(P)",IF((MID(E2207,5,2))="22","MA-ENG(F)",IF((MID(E2207,5,2))="23","TE",IF((MID(E2207,5,2))="24","JMC",IF((MID(E2207,5,2))="25","MS-CSE",IF((MID(E2207,5,2))="26","LLB(H)",IF((MID(E2207,5,2))="27","BRE",IF((MID(E2207,5,2))="28","MSS-JMC",IF((MID(E2207,5,2))="29","PHARMACY",IF((MID(E2207,5,2))="30","ESDM",IF((MID(E2207,5,2))="31","MS-ETE",IF((MID(E2207,5,2))="32","MS-TE",IF((MID(E2207,5,2))="33","EEE",IF((MID(E2207,5,2))="34","NFE",IF((MID(E2207,5,2))="35","SWE",IF((MID(E2207,5,2))="36","LLB(P)",IF((MID(E2207,5,2))="37","LLM(Pre)",IF((MID(E2207,5,2))="38","LLM(F)",IF((MID(E2207,5,2))="39","ICT",IF((MID(E2207,5,2))="40","MTCA",IF((MID(E2207,5,2))="41","MS-PH",IF((MID(E2207,5,2))="42","ARCH",IF((MID(E2207,5,2))="43","THM",IF((MID(E2207,5,2))="44","MS-SWE",IF((MID(E2207,5,2))="45","ENTRE",IF((MID(E2207,5,2))="46","M-PHARM",IF((MID(E2207,5,2))="47","CIVIL-ENG",0)))))))))))))))))))))))))))))))))))))</f>
        <v/>
      </c>
      <c r="G2207" s="90">
        <f>IF((LEFT(E2207,3))="063","Fall-2006",IF((LEFT(E2207,3))="071","Spring-2007",IF((LEFT(E2207,3))="072","Summer-2007",IF((LEFT(E2207,3))="073","Fall-2007",IF((LEFT(E2207,3))="081","Spring-2008",IF((LEFT(E2207,3))="082","Summer-2008",IF((LEFT(E2207,3))="083","Fall-2008",IF((LEFT(E2207,3))="091","Spring-2009",IF((LEFT(E2207,3))="092","Summer-2009",IF((LEFT(E2207,3))="093","Fall-2009",IF((LEFT(E2207,3))="101","Spring-2010",IF((LEFT(E2207,3))="102","Summer-2010",IF((LEFT(E2207,3))="103","Fall-2010",IF((LEFT(E2207,3))="111","Spring-2011",IF((LEFT(E2207,3))="112","Summer-2011",IF((LEFT(E2207,3))="113","Fall-2011",IF((LEFT(E2207,3))="121","Spring-2012",IF((LEFT(E2207,3))="122","Summer-2012",IF((LEFT(E2207,3))="123","Fall-2012",IF((LEFT(E2207,3))="131","Spring-2013",IF((LEFT(E2207,3))="132","Summer-2013",IF((LEFT(E2207,3))="133","Fall-2013",IF((LEFT(E2207,3))="141","Spring-2014",IF((LEFT(E2207,3))="142","Summer-2014",IF((LEFT(E2207,3))="143","Fall-2014",0)))))))))))))))))))))))))</f>
        <v/>
      </c>
      <c r="H2207" s="108" t="inlineStr">
        <is>
          <t>Summer-2015</t>
        </is>
      </c>
      <c r="I2207" s="108" t="inlineStr">
        <is>
          <t>-</t>
        </is>
      </c>
      <c r="J2207" s="108" t="inlineStr">
        <is>
          <t>-</t>
        </is>
      </c>
      <c r="K2207" s="108" t="inlineStr">
        <is>
          <t>43/1st Lane, kalabagan, Dhanmondi, Dhaka-1207</t>
        </is>
      </c>
      <c r="L2207" s="108" t="inlineStr">
        <is>
          <t>Vill-Tongranga, Post-Hatibandh, Thana-Hatibandh, Dist-Lalmonirhat.</t>
        </is>
      </c>
      <c r="M2207" s="101" t="n">
        <v>1737002155</v>
      </c>
      <c r="N2207" s="33" t="inlineStr">
        <is>
          <t>juwel155@gmail.com</t>
        </is>
      </c>
    </row>
    <row customHeight="1" ht="12.75" r="2208" s="161">
      <c r="A2208" s="84" t="n"/>
      <c r="B2208" s="85" t="n">
        <v>2213</v>
      </c>
      <c r="C2208" s="106" t="n"/>
      <c r="D2208" s="98" t="inlineStr">
        <is>
          <t>Md. Fardows Alam</t>
        </is>
      </c>
      <c r="E2208" s="98" t="inlineStr">
        <is>
          <t>111-33-416</t>
        </is>
      </c>
      <c r="F2208" s="49">
        <f>IF((MID(E2208,5,2))="10","ENG",IF((MID(E2208,5,2))="11","BBA",IF((MID(E2208,5,2))="12","MBA(E)",IF((MID(E2208,5,2))="14","MBA",IF((MID(E2208,5,2))="15","CSE",IF((MID(E2208,5,2))="16","CIS",IF((MID(E2208,5,2))="17","MS-MIS",IF((MID(E2208,5,2))="18","B.COM",IF((MID(E2208,5,2))="19","ETE",IF((MID(E2208,5,2))="20","CS",IF((MID(E2208,5,2))="21","MA-ENG(P)",IF((MID(E2208,5,2))="22","MA-ENG(F)",IF((MID(E2208,5,2))="23","TE",IF((MID(E2208,5,2))="24","JMC",IF((MID(E2208,5,2))="25","MS-CSE",IF((MID(E2208,5,2))="26","LLB(H)",IF((MID(E2208,5,2))="27","BRE",IF((MID(E2208,5,2))="28","MSS-JMC",IF((MID(E2208,5,2))="29","PHARMACY",IF((MID(E2208,5,2))="30","ESDM",IF((MID(E2208,5,2))="31","MS-ETE",IF((MID(E2208,5,2))="32","MS-TE",IF((MID(E2208,5,2))="33","EEE",IF((MID(E2208,5,2))="34","NFE",IF((MID(E2208,5,2))="35","SWE",IF((MID(E2208,5,2))="36","LLB(P)",IF((MID(E2208,5,2))="37","LLM(Pre)",IF((MID(E2208,5,2))="38","LLM(F)",IF((MID(E2208,5,2))="39","ICT",IF((MID(E2208,5,2))="40","MTCA",IF((MID(E2208,5,2))="41","MS-PH",IF((MID(E2208,5,2))="42","ARCH",IF((MID(E2208,5,2))="43","THM",IF((MID(E2208,5,2))="44","MS-SWE",IF((MID(E2208,5,2))="45","ENTRE",IF((MID(E2208,5,2))="46","M-PHARM",IF((MID(E2208,5,2))="47","CIVIL-ENG",0)))))))))))))))))))))))))))))))))))))</f>
        <v/>
      </c>
      <c r="G2208" s="90">
        <f>IF((LEFT(E2208,3))="063","Fall-2006",IF((LEFT(E2208,3))="071","Spring-2007",IF((LEFT(E2208,3))="072","Summer-2007",IF((LEFT(E2208,3))="073","Fall-2007",IF((LEFT(E2208,3))="081","Spring-2008",IF((LEFT(E2208,3))="082","Summer-2008",IF((LEFT(E2208,3))="083","Fall-2008",IF((LEFT(E2208,3))="091","Spring-2009",IF((LEFT(E2208,3))="092","Summer-2009",IF((LEFT(E2208,3))="093","Fall-2009",IF((LEFT(E2208,3))="101","Spring-2010",IF((LEFT(E2208,3))="102","Summer-2010",IF((LEFT(E2208,3))="103","Fall-2010",IF((LEFT(E2208,3))="111","Spring-2011",IF((LEFT(E2208,3))="112","Summer-2011",IF((LEFT(E2208,3))="113","Fall-2011",IF((LEFT(E2208,3))="121","Spring-2012",IF((LEFT(E2208,3))="122","Summer-2012",IF((LEFT(E2208,3))="123","Fall-2012",IF((LEFT(E2208,3))="131","Spring-2013",IF((LEFT(E2208,3))="132","Summer-2013",IF((LEFT(E2208,3))="133","Fall-2013",IF((LEFT(E2208,3))="141","Spring-2014",IF((LEFT(E2208,3))="142","Summer-2014",IF((LEFT(E2208,3))="143","Fall-2014",0)))))))))))))))))))))))))</f>
        <v/>
      </c>
      <c r="H2208" s="108" t="inlineStr">
        <is>
          <t>Summer-2015</t>
        </is>
      </c>
      <c r="I2208" s="108" t="inlineStr">
        <is>
          <t>Al-Muntasir Constraction, Kingdom of Bahrain.</t>
        </is>
      </c>
      <c r="J2208" s="108" t="inlineStr">
        <is>
          <t>Electrical Engineer</t>
        </is>
      </c>
      <c r="K2208" s="108" t="inlineStr">
        <is>
          <t>House No-152/Ka-10, Road No-2, Shaymoli, Dhaka.</t>
        </is>
      </c>
      <c r="L2208" s="108" t="inlineStr">
        <is>
          <t>Vill-SotoLakshmipur, Post-Panchakroshi, Thana-Ullapara, Dist-Sirajgonj.</t>
        </is>
      </c>
      <c r="M2208" s="111" t="n">
        <v>1683805636</v>
      </c>
      <c r="N2208" s="33" t="inlineStr">
        <is>
          <t>fuadalam319@gmail.com</t>
        </is>
      </c>
    </row>
    <row customHeight="1" ht="12.75" r="2209" s="161">
      <c r="A2209" s="84" t="n"/>
      <c r="B2209" s="85" t="n">
        <v>2214</v>
      </c>
      <c r="C2209" s="106" t="n"/>
      <c r="D2209" s="98" t="inlineStr">
        <is>
          <t xml:space="preserve">Abdifatah Abdullahi Mohamed  </t>
        </is>
      </c>
      <c r="E2209" s="98" t="inlineStr">
        <is>
          <t>151-25-474</t>
        </is>
      </c>
      <c r="F2209" s="49">
        <f>IF((MID(E2209,5,2))="10","ENG",IF((MID(E2209,5,2))="11","BBA",IF((MID(E2209,5,2))="12","MBA(E)",IF((MID(E2209,5,2))="14","MBA",IF((MID(E2209,5,2))="15","CSE",IF((MID(E2209,5,2))="16","CIS",IF((MID(E2209,5,2))="17","MS-MIS",IF((MID(E2209,5,2))="18","B.COM",IF((MID(E2209,5,2))="19","ETE",IF((MID(E2209,5,2))="20","CS",IF((MID(E2209,5,2))="21","MA-ENG(P)",IF((MID(E2209,5,2))="22","MA-ENG(F)",IF((MID(E2209,5,2))="23","TE",IF((MID(E2209,5,2))="24","JMC",IF((MID(E2209,5,2))="25","MS-CSE",IF((MID(E2209,5,2))="26","LLB(H)",IF((MID(E2209,5,2))="27","BRE",IF((MID(E2209,5,2))="28","MSS-JMC",IF((MID(E2209,5,2))="29","PHARMACY",IF((MID(E2209,5,2))="30","ESDM",IF((MID(E2209,5,2))="31","MS-ETE",IF((MID(E2209,5,2))="32","MS-TE",IF((MID(E2209,5,2))="33","EEE",IF((MID(E2209,5,2))="34","NFE",IF((MID(E2209,5,2))="35","SWE",IF((MID(E2209,5,2))="36","LLB(P)",IF((MID(E2209,5,2))="37","LLM(Pre)",IF((MID(E2209,5,2))="38","LLM(F)",IF((MID(E2209,5,2))="39","ICT",IF((MID(E2209,5,2))="40","MTCA",IF((MID(E2209,5,2))="41","MS-PH",IF((MID(E2209,5,2))="42","ARCH",IF((MID(E2209,5,2))="43","THM",IF((MID(E2209,5,2))="44","MS-SWE",IF((MID(E2209,5,2))="45","ENTRE",IF((MID(E2209,5,2))="46","M-PHARM",IF((MID(E2209,5,2))="47","CIVIL-ENG",0)))))))))))))))))))))))))))))))))))))</f>
        <v/>
      </c>
      <c r="G2209" s="90" t="inlineStr">
        <is>
          <t>Spring-2015</t>
        </is>
      </c>
      <c r="H2209" s="108" t="inlineStr">
        <is>
          <t>Fall-</t>
        </is>
      </c>
      <c r="I2209" s="108" t="inlineStr">
        <is>
          <t>Simad University, Mogadishu, Somalia.</t>
        </is>
      </c>
      <c r="J2209" s="108" t="inlineStr">
        <is>
          <t>Lecturer</t>
        </is>
      </c>
      <c r="K2209" s="108" t="inlineStr">
        <is>
          <t>38/A, Zigatola, Dhaka.</t>
        </is>
      </c>
      <c r="L2209" s="108" t="inlineStr">
        <is>
          <t>Hodan, Mogadishu, Somalia.</t>
        </is>
      </c>
      <c r="M2209" s="111" t="n">
        <v>1719144509</v>
      </c>
      <c r="N2209" s="108" t="inlineStr">
        <is>
          <t>adifitaha3@gmail.com</t>
        </is>
      </c>
    </row>
    <row customHeight="1" ht="12.75" r="2210" s="161">
      <c r="A2210" s="84" t="n"/>
      <c r="B2210" s="85" t="n">
        <v>2215</v>
      </c>
      <c r="C2210" s="106" t="n"/>
      <c r="D2210" s="98" t="inlineStr">
        <is>
          <t>Mohammad Riad Hossain</t>
        </is>
      </c>
      <c r="E2210" s="98" t="inlineStr">
        <is>
          <t>111-33-423</t>
        </is>
      </c>
      <c r="F2210" s="49">
        <f>IF((MID(E2210,5,2))="10","ENG",IF((MID(E2210,5,2))="11","BBA",IF((MID(E2210,5,2))="12","MBA(E)",IF((MID(E2210,5,2))="14","MBA",IF((MID(E2210,5,2))="15","CSE",IF((MID(E2210,5,2))="16","CIS",IF((MID(E2210,5,2))="17","MS-MIS",IF((MID(E2210,5,2))="18","B.COM",IF((MID(E2210,5,2))="19","ETE",IF((MID(E2210,5,2))="20","CS",IF((MID(E2210,5,2))="21","MA-ENG(P)",IF((MID(E2210,5,2))="22","MA-ENG(F)",IF((MID(E2210,5,2))="23","TE",IF((MID(E2210,5,2))="24","JMC",IF((MID(E2210,5,2))="25","MS-CSE",IF((MID(E2210,5,2))="26","LLB(H)",IF((MID(E2210,5,2))="27","BRE",IF((MID(E2210,5,2))="28","MSS-JMC",IF((MID(E2210,5,2))="29","PHARMACY",IF((MID(E2210,5,2))="30","ESDM",IF((MID(E2210,5,2))="31","MS-ETE",IF((MID(E2210,5,2))="32","MS-TE",IF((MID(E2210,5,2))="33","EEE",IF((MID(E2210,5,2))="34","NFE",IF((MID(E2210,5,2))="35","SWE",IF((MID(E2210,5,2))="36","LLB(P)",IF((MID(E2210,5,2))="37","LLM(Pre)",IF((MID(E2210,5,2))="38","LLM(F)",IF((MID(E2210,5,2))="39","ICT",IF((MID(E2210,5,2))="40","MTCA",IF((MID(E2210,5,2))="41","MS-PH",IF((MID(E2210,5,2))="42","ARCH",IF((MID(E2210,5,2))="43","THM",IF((MID(E2210,5,2))="44","MS-SWE",IF((MID(E2210,5,2))="45","ENTRE",IF((MID(E2210,5,2))="46","M-PHARM",IF((MID(E2210,5,2))="47","CIVIL-ENG",0)))))))))))))))))))))))))))))))))))))</f>
        <v/>
      </c>
      <c r="G2210" s="90">
        <f>IF((LEFT(E2210,3))="063","Fall-2006",IF((LEFT(E2210,3))="071","Spring-2007",IF((LEFT(E2210,3))="072","Summer-2007",IF((LEFT(E2210,3))="073","Fall-2007",IF((LEFT(E2210,3))="081","Spring-2008",IF((LEFT(E2210,3))="082","Summer-2008",IF((LEFT(E2210,3))="083","Fall-2008",IF((LEFT(E2210,3))="091","Spring-2009",IF((LEFT(E2210,3))="092","Summer-2009",IF((LEFT(E2210,3))="093","Fall-2009",IF((LEFT(E2210,3))="101","Spring-2010",IF((LEFT(E2210,3))="102","Summer-2010",IF((LEFT(E2210,3))="103","Fall-2010",IF((LEFT(E2210,3))="111","Spring-2011",IF((LEFT(E2210,3))="112","Summer-2011",IF((LEFT(E2210,3))="113","Fall-2011",IF((LEFT(E2210,3))="121","Spring-2012",IF((LEFT(E2210,3))="122","Summer-2012",IF((LEFT(E2210,3))="123","Fall-2012",IF((LEFT(E2210,3))="131","Spring-2013",IF((LEFT(E2210,3))="132","Summer-2013",IF((LEFT(E2210,3))="133","Fall-2013",IF((LEFT(E2210,3))="141","Spring-2014",IF((LEFT(E2210,3))="142","Summer-2014",IF((LEFT(E2210,3))="143","Fall-2014",0)))))))))))))))))))))))))</f>
        <v/>
      </c>
      <c r="H2210" s="108" t="inlineStr">
        <is>
          <t>Fall-2015</t>
        </is>
      </c>
      <c r="I2210" s="108" t="inlineStr">
        <is>
          <t>-</t>
        </is>
      </c>
      <c r="J2210" s="108" t="inlineStr">
        <is>
          <t>-</t>
        </is>
      </c>
      <c r="K2210" s="108" t="inlineStr">
        <is>
          <t>1070, Kathaltola Panir Pump, Mirpur.</t>
        </is>
      </c>
      <c r="L2210" s="108" t="inlineStr">
        <is>
          <t>2 No, Sakuni, Madaripur.</t>
        </is>
      </c>
      <c r="M2210" s="111" t="n">
        <v>1675362479</v>
      </c>
      <c r="N2210" s="108" t="inlineStr">
        <is>
          <t>riadeee786@gmail.com</t>
        </is>
      </c>
    </row>
    <row customHeight="1" ht="12.75" r="2211" s="161">
      <c r="A2211" s="84" t="n"/>
      <c r="B2211" s="85" t="n">
        <v>2216</v>
      </c>
      <c r="C2211" s="106" t="n"/>
      <c r="D2211" s="98" t="inlineStr">
        <is>
          <t xml:space="preserve">Md. Alim Al Razib  </t>
        </is>
      </c>
      <c r="E2211" s="98" t="inlineStr">
        <is>
          <t>113-33-743</t>
        </is>
      </c>
      <c r="F2211" s="49">
        <f>IF((MID(E2211,5,2))="10","ENG",IF((MID(E2211,5,2))="11","BBA",IF((MID(E2211,5,2))="12","MBA(E)",IF((MID(E2211,5,2))="14","MBA",IF((MID(E2211,5,2))="15","CSE",IF((MID(E2211,5,2))="16","CIS",IF((MID(E2211,5,2))="17","MS-MIS",IF((MID(E2211,5,2))="18","B.COM",IF((MID(E2211,5,2))="19","ETE",IF((MID(E2211,5,2))="20","CS",IF((MID(E2211,5,2))="21","MA-ENG(P)",IF((MID(E2211,5,2))="22","MA-ENG(F)",IF((MID(E2211,5,2))="23","TE",IF((MID(E2211,5,2))="24","JMC",IF((MID(E2211,5,2))="25","MS-CSE",IF((MID(E2211,5,2))="26","LLB(H)",IF((MID(E2211,5,2))="27","BRE",IF((MID(E2211,5,2))="28","MSS-JMC",IF((MID(E2211,5,2))="29","PHARMACY",IF((MID(E2211,5,2))="30","ESDM",IF((MID(E2211,5,2))="31","MS-ETE",IF((MID(E2211,5,2))="32","MS-TE",IF((MID(E2211,5,2))="33","EEE",IF((MID(E2211,5,2))="34","NFE",IF((MID(E2211,5,2))="35","SWE",IF((MID(E2211,5,2))="36","LLB(P)",IF((MID(E2211,5,2))="37","LLM(Pre)",IF((MID(E2211,5,2))="38","LLM(F)",IF((MID(E2211,5,2))="39","ICT",IF((MID(E2211,5,2))="40","MTCA",IF((MID(E2211,5,2))="41","MS-PH",IF((MID(E2211,5,2))="42","ARCH",IF((MID(E2211,5,2))="43","THM",IF((MID(E2211,5,2))="44","MS-SWE",IF((MID(E2211,5,2))="45","ENTRE",IF((MID(E2211,5,2))="46","M-PHARM",IF((MID(E2211,5,2))="47","CIVIL-ENG",0)))))))))))))))))))))))))))))))))))))</f>
        <v/>
      </c>
      <c r="G2211" s="90">
        <f>IF((LEFT(E2211,3))="063","Fall-2006",IF((LEFT(E2211,3))="071","Spring-2007",IF((LEFT(E2211,3))="072","Summer-2007",IF((LEFT(E2211,3))="073","Fall-2007",IF((LEFT(E2211,3))="081","Spring-2008",IF((LEFT(E2211,3))="082","Summer-2008",IF((LEFT(E2211,3))="083","Fall-2008",IF((LEFT(E2211,3))="091","Spring-2009",IF((LEFT(E2211,3))="092","Summer-2009",IF((LEFT(E2211,3))="093","Fall-2009",IF((LEFT(E2211,3))="101","Spring-2010",IF((LEFT(E2211,3))="102","Summer-2010",IF((LEFT(E2211,3))="103","Fall-2010",IF((LEFT(E2211,3))="111","Spring-2011",IF((LEFT(E2211,3))="112","Summer-2011",IF((LEFT(E2211,3))="113","Fall-2011",IF((LEFT(E2211,3))="121","Spring-2012",IF((LEFT(E2211,3))="122","Summer-2012",IF((LEFT(E2211,3))="123","Fall-2012",IF((LEFT(E2211,3))="131","Spring-2013",IF((LEFT(E2211,3))="132","Summer-2013",IF((LEFT(E2211,3))="133","Fall-2013",IF((LEFT(E2211,3))="141","Spring-2014",IF((LEFT(E2211,3))="142","Summer-2014",IF((LEFT(E2211,3))="143","Fall-2014",0)))))))))))))))))))))))))</f>
        <v/>
      </c>
      <c r="H2211" s="108" t="inlineStr">
        <is>
          <t>Fall-2015</t>
        </is>
      </c>
      <c r="I2211" s="108" t="inlineStr">
        <is>
          <t>-</t>
        </is>
      </c>
      <c r="J2211" s="108" t="inlineStr">
        <is>
          <t>-</t>
        </is>
      </c>
      <c r="K2211" s="108" t="inlineStr">
        <is>
          <t>105/1A Kolotan, Behind Daffodil Accounting Bulding, (4th Floor), Shukrabad, Dhanmondi, Dhaka-127.</t>
        </is>
      </c>
      <c r="L2211" s="108" t="inlineStr">
        <is>
          <t>Vill-Duria, Post-Mohishura, Gopalnagor, Dhanut, Bogra.</t>
        </is>
      </c>
      <c r="M2211" s="111" t="n">
        <v>1719665463</v>
      </c>
      <c r="N2211" s="108" t="inlineStr">
        <is>
          <t>Alim33-743@diu.edu.bd</t>
        </is>
      </c>
    </row>
    <row customHeight="1" ht="12.75" r="2212" s="161">
      <c r="A2212" s="84" t="n"/>
      <c r="B2212" s="85" t="n">
        <v>2217</v>
      </c>
      <c r="C2212" s="106" t="n"/>
      <c r="D2212" s="98" t="inlineStr">
        <is>
          <t xml:space="preserve">Md. Masum Reza  </t>
        </is>
      </c>
      <c r="E2212" s="98" t="inlineStr">
        <is>
          <t>141-25-379</t>
        </is>
      </c>
      <c r="F2212" s="49">
        <f>IF((MID(E2212,5,2))="10","ENG",IF((MID(E2212,5,2))="11","BBA",IF((MID(E2212,5,2))="12","MBA(E)",IF((MID(E2212,5,2))="14","MBA",IF((MID(E2212,5,2))="15","CSE",IF((MID(E2212,5,2))="16","CIS",IF((MID(E2212,5,2))="17","MS-MIS",IF((MID(E2212,5,2))="18","B.COM",IF((MID(E2212,5,2))="19","ETE",IF((MID(E2212,5,2))="20","CS",IF((MID(E2212,5,2))="21","MA-ENG(P)",IF((MID(E2212,5,2))="22","MA-ENG(F)",IF((MID(E2212,5,2))="23","TE",IF((MID(E2212,5,2))="24","JMC",IF((MID(E2212,5,2))="25","MS-CSE",IF((MID(E2212,5,2))="26","LLB(H)",IF((MID(E2212,5,2))="27","BRE",IF((MID(E2212,5,2))="28","MSS-JMC",IF((MID(E2212,5,2))="29","PHARMACY",IF((MID(E2212,5,2))="30","ESDM",IF((MID(E2212,5,2))="31","MS-ETE",IF((MID(E2212,5,2))="32","MS-TE",IF((MID(E2212,5,2))="33","EEE",IF((MID(E2212,5,2))="34","NFE",IF((MID(E2212,5,2))="35","SWE",IF((MID(E2212,5,2))="36","LLB(P)",IF((MID(E2212,5,2))="37","LLM(Pre)",IF((MID(E2212,5,2))="38","LLM(F)",IF((MID(E2212,5,2))="39","ICT",IF((MID(E2212,5,2))="40","MTCA",IF((MID(E2212,5,2))="41","MS-PH",IF((MID(E2212,5,2))="42","ARCH",IF((MID(E2212,5,2))="43","THM",IF((MID(E2212,5,2))="44","MS-SWE",IF((MID(E2212,5,2))="45","ENTRE",IF((MID(E2212,5,2))="46","M-PHARM",IF((MID(E2212,5,2))="47","CIVIL-ENG",0)))))))))))))))))))))))))))))))))))))</f>
        <v/>
      </c>
      <c r="G2212" s="90">
        <f>IF((LEFT(E2212,3))="063","Fall-2006",IF((LEFT(E2212,3))="071","Spring-2007",IF((LEFT(E2212,3))="072","Summer-2007",IF((LEFT(E2212,3))="073","Fall-2007",IF((LEFT(E2212,3))="081","Spring-2008",IF((LEFT(E2212,3))="082","Summer-2008",IF((LEFT(E2212,3))="083","Fall-2008",IF((LEFT(E2212,3))="091","Spring-2009",IF((LEFT(E2212,3))="092","Summer-2009",IF((LEFT(E2212,3))="093","Fall-2009",IF((LEFT(E2212,3))="101","Spring-2010",IF((LEFT(E2212,3))="102","Summer-2010",IF((LEFT(E2212,3))="103","Fall-2010",IF((LEFT(E2212,3))="111","Spring-2011",IF((LEFT(E2212,3))="112","Summer-2011",IF((LEFT(E2212,3))="113","Fall-2011",IF((LEFT(E2212,3))="121","Spring-2012",IF((LEFT(E2212,3))="122","Summer-2012",IF((LEFT(E2212,3))="123","Fall-2012",IF((LEFT(E2212,3))="131","Spring-2013",IF((LEFT(E2212,3))="132","Summer-2013",IF((LEFT(E2212,3))="133","Fall-2013",IF((LEFT(E2212,3))="141","Spring-2014",IF((LEFT(E2212,3))="142","Summer-2014",IF((LEFT(E2212,3))="143","Fall-2014",0)))))))))))))))))))))))))</f>
        <v/>
      </c>
      <c r="H2212" s="108" t="inlineStr">
        <is>
          <t>Fall-2015</t>
        </is>
      </c>
      <c r="I2212" s="108" t="inlineStr">
        <is>
          <t>-</t>
        </is>
      </c>
      <c r="J2212" s="108" t="inlineStr">
        <is>
          <t>-</t>
        </is>
      </c>
      <c r="K2212" s="108" t="inlineStr">
        <is>
          <t>107/7/C, North Jatrabari, Dhaka-1207.</t>
        </is>
      </c>
      <c r="L2212" s="108" t="inlineStr">
        <is>
          <t>107/7/C, North Jatrabari, Dhaka-1207.</t>
        </is>
      </c>
      <c r="M2212" s="111" t="n">
        <v>1912935792</v>
      </c>
      <c r="N2212" s="108" t="inlineStr">
        <is>
          <t>masum.reza15@yahoo.com</t>
        </is>
      </c>
    </row>
    <row customHeight="1" ht="12.75" r="2213" s="161">
      <c r="A2213" s="84" t="n"/>
      <c r="B2213" s="108" t="n">
        <v>2218</v>
      </c>
      <c r="C2213" s="106" t="n"/>
      <c r="D2213" s="98" t="inlineStr">
        <is>
          <t xml:space="preserve">Md. Ariful Haque  </t>
        </is>
      </c>
      <c r="E2213" s="98" t="inlineStr">
        <is>
          <t>111-33-520</t>
        </is>
      </c>
      <c r="F2213" s="49">
        <f>IF((MID(E2213,5,2))="10","ENG",IF((MID(E2213,5,2))="11","BBA",IF((MID(E2213,5,2))="12","MBA(E)",IF((MID(E2213,5,2))="14","MBA",IF((MID(E2213,5,2))="15","CSE",IF((MID(E2213,5,2))="16","CIS",IF((MID(E2213,5,2))="17","MS-MIS",IF((MID(E2213,5,2))="18","B.COM",IF((MID(E2213,5,2))="19","ETE",IF((MID(E2213,5,2))="20","CS",IF((MID(E2213,5,2))="21","MA-ENG(P)",IF((MID(E2213,5,2))="22","MA-ENG(F)",IF((MID(E2213,5,2))="23","TE",IF((MID(E2213,5,2))="24","JMC",IF((MID(E2213,5,2))="25","MS-CSE",IF((MID(E2213,5,2))="26","LLB(H)",IF((MID(E2213,5,2))="27","BRE",IF((MID(E2213,5,2))="28","MSS-JMC",IF((MID(E2213,5,2))="29","PHARMACY",IF((MID(E2213,5,2))="30","ESDM",IF((MID(E2213,5,2))="31","MS-ETE",IF((MID(E2213,5,2))="32","MS-TE",IF((MID(E2213,5,2))="33","EEE",IF((MID(E2213,5,2))="34","NFE",IF((MID(E2213,5,2))="35","SWE",IF((MID(E2213,5,2))="36","LLB(P)",IF((MID(E2213,5,2))="37","LLM(Pre)",IF((MID(E2213,5,2))="38","LLM(F)",IF((MID(E2213,5,2))="39","ICT",IF((MID(E2213,5,2))="40","MTCA",IF((MID(E2213,5,2))="41","MS-PH",IF((MID(E2213,5,2))="42","ARCH",IF((MID(E2213,5,2))="43","THM",IF((MID(E2213,5,2))="44","MS-SWE",IF((MID(E2213,5,2))="45","ENTRE",IF((MID(E2213,5,2))="46","M-PHARM",IF((MID(E2213,5,2))="47","CIVIL-ENG",0)))))))))))))))))))))))))))))))))))))</f>
        <v/>
      </c>
      <c r="G2213" s="90">
        <f>IF((LEFT(E2213,3))="063","Fall-2006",IF((LEFT(E2213,3))="071","Spring-2007",IF((LEFT(E2213,3))="072","Summer-2007",IF((LEFT(E2213,3))="073","Fall-2007",IF((LEFT(E2213,3))="081","Spring-2008",IF((LEFT(E2213,3))="082","Summer-2008",IF((LEFT(E2213,3))="083","Fall-2008",IF((LEFT(E2213,3))="091","Spring-2009",IF((LEFT(E2213,3))="092","Summer-2009",IF((LEFT(E2213,3))="093","Fall-2009",IF((LEFT(E2213,3))="101","Spring-2010",IF((LEFT(E2213,3))="102","Summer-2010",IF((LEFT(E2213,3))="103","Fall-2010",IF((LEFT(E2213,3))="111","Spring-2011",IF((LEFT(E2213,3))="112","Summer-2011",IF((LEFT(E2213,3))="113","Fall-2011",IF((LEFT(E2213,3))="121","Spring-2012",IF((LEFT(E2213,3))="122","Summer-2012",IF((LEFT(E2213,3))="123","Fall-2012",IF((LEFT(E2213,3))="131","Spring-2013",IF((LEFT(E2213,3))="132","Summer-2013",IF((LEFT(E2213,3))="133","Fall-2013",IF((LEFT(E2213,3))="141","Spring-2014",IF((LEFT(E2213,3))="142","Summer-2014",IF((LEFT(E2213,3))="143","Fall-2014",0)))))))))))))))))))))))))</f>
        <v/>
      </c>
      <c r="H2213" s="108" t="inlineStr">
        <is>
          <t>Fall-2015</t>
        </is>
      </c>
      <c r="I2213" s="108" t="inlineStr">
        <is>
          <t>-</t>
        </is>
      </c>
      <c r="J2213" s="108" t="inlineStr">
        <is>
          <t>-</t>
        </is>
      </c>
      <c r="K2213" s="108" t="inlineStr">
        <is>
          <t>House No-55, 2nd Floor, Shukrabad, Dhanmondi, Dhaka.</t>
        </is>
      </c>
      <c r="L2213" s="108" t="inlineStr">
        <is>
          <t>Shoyadhanagura Moddho Para, Sirajgonj.</t>
        </is>
      </c>
      <c r="M2213" s="111" t="n">
        <v>1723774326</v>
      </c>
      <c r="N2213" s="108" t="inlineStr">
        <is>
          <t>arifhaque2011@gmail.com</t>
        </is>
      </c>
    </row>
    <row customHeight="1" ht="12.75" r="2214" s="161">
      <c r="A2214" s="84" t="n"/>
      <c r="B2214" s="85" t="n">
        <v>2219</v>
      </c>
      <c r="C2214" s="106" t="n"/>
      <c r="D2214" s="98" t="inlineStr">
        <is>
          <t>Selman Kayis</t>
        </is>
      </c>
      <c r="E2214" s="98" t="inlineStr">
        <is>
          <t>113-11-336</t>
        </is>
      </c>
      <c r="F2214" s="49">
        <f>IF((MID(E2214,5,2))="10","ENG",IF((MID(E2214,5,2))="11","BBA",IF((MID(E2214,5,2))="12","MBA(E)",IF((MID(E2214,5,2))="14","MBA",IF((MID(E2214,5,2))="15","CSE",IF((MID(E2214,5,2))="16","CIS",IF((MID(E2214,5,2))="17","MS-MIS",IF((MID(E2214,5,2))="18","B.COM",IF((MID(E2214,5,2))="19","ETE",IF((MID(E2214,5,2))="20","CS",IF((MID(E2214,5,2))="21","MA-ENG(P)",IF((MID(E2214,5,2))="22","MA-ENG(F)",IF((MID(E2214,5,2))="23","TE",IF((MID(E2214,5,2))="24","JMC",IF((MID(E2214,5,2))="25","MS-CSE",IF((MID(E2214,5,2))="26","LLB(H)",IF((MID(E2214,5,2))="27","BRE",IF((MID(E2214,5,2))="28","MSS-JMC",IF((MID(E2214,5,2))="29","PHARMACY",IF((MID(E2214,5,2))="30","ESDM",IF((MID(E2214,5,2))="31","MS-ETE",IF((MID(E2214,5,2))="32","MS-TE",IF((MID(E2214,5,2))="33","EEE",IF((MID(E2214,5,2))="34","NFE",IF((MID(E2214,5,2))="35","SWE",IF((MID(E2214,5,2))="36","LLB(P)",IF((MID(E2214,5,2))="37","LLM(Pre)",IF((MID(E2214,5,2))="38","LLM(F)",IF((MID(E2214,5,2))="39","ICT",IF((MID(E2214,5,2))="40","MTCA",IF((MID(E2214,5,2))="41","MS-PH",IF((MID(E2214,5,2))="42","ARCH",IF((MID(E2214,5,2))="43","THM",IF((MID(E2214,5,2))="44","MS-SWE",IF((MID(E2214,5,2))="45","ENTRE",IF((MID(E2214,5,2))="46","M-PHARM",IF((MID(E2214,5,2))="47","CIVIL-ENG",0)))))))))))))))))))))))))))))))))))))</f>
        <v/>
      </c>
      <c r="G2214" s="90">
        <f>IF((LEFT(E2214,3))="063","Fall-2006",IF((LEFT(E2214,3))="071","Spring-2007",IF((LEFT(E2214,3))="072","Summer-2007",IF((LEFT(E2214,3))="073","Fall-2007",IF((LEFT(E2214,3))="081","Spring-2008",IF((LEFT(E2214,3))="082","Summer-2008",IF((LEFT(E2214,3))="083","Fall-2008",IF((LEFT(E2214,3))="091","Spring-2009",IF((LEFT(E2214,3))="092","Summer-2009",IF((LEFT(E2214,3))="093","Fall-2009",IF((LEFT(E2214,3))="101","Spring-2010",IF((LEFT(E2214,3))="102","Summer-2010",IF((LEFT(E2214,3))="103","Fall-2010",IF((LEFT(E2214,3))="111","Spring-2011",IF((LEFT(E2214,3))="112","Summer-2011",IF((LEFT(E2214,3))="113","Fall-2011",IF((LEFT(E2214,3))="121","Spring-2012",IF((LEFT(E2214,3))="122","Summer-2012",IF((LEFT(E2214,3))="123","Fall-2012",IF((LEFT(E2214,3))="131","Spring-2013",IF((LEFT(E2214,3))="132","Summer-2013",IF((LEFT(E2214,3))="133","Fall-2013",IF((LEFT(E2214,3))="141","Spring-2014",IF((LEFT(E2214,3))="142","Summer-2014",IF((LEFT(E2214,3))="143","Fall-2014",0)))))))))))))))))))))))))</f>
        <v/>
      </c>
      <c r="H2214" s="108" t="inlineStr">
        <is>
          <t>Spring-2015</t>
        </is>
      </c>
      <c r="I2214" s="108" t="inlineStr">
        <is>
          <t>-</t>
        </is>
      </c>
      <c r="J2214" s="108" t="inlineStr">
        <is>
          <t>-</t>
        </is>
      </c>
      <c r="K2214" s="108" t="inlineStr">
        <is>
          <t>-</t>
        </is>
      </c>
      <c r="L2214" s="108" t="inlineStr">
        <is>
          <t>House No-4, Road No-7, Uttara,Dhaka.</t>
        </is>
      </c>
      <c r="M2214" s="111" t="n">
        <v>1758111277</v>
      </c>
      <c r="N2214" s="108" t="inlineStr">
        <is>
          <t>Selmankayis@gmail.com</t>
        </is>
      </c>
    </row>
    <row customHeight="1" ht="12.75" r="2215" s="161">
      <c r="A2215" s="84" t="n"/>
      <c r="B2215" s="85" t="n">
        <v>2220</v>
      </c>
      <c r="C2215" s="106" t="n"/>
      <c r="D2215" s="98" t="inlineStr">
        <is>
          <t xml:space="preserve">Mabia Akter  </t>
        </is>
      </c>
      <c r="E2215" s="98" t="inlineStr">
        <is>
          <t>141-14-1356</t>
        </is>
      </c>
      <c r="F2215" s="49">
        <f>IF((MID(E2215,5,2))="10","ENG",IF((MID(E2215,5,2))="11","BBA",IF((MID(E2215,5,2))="12","MBA(E)",IF((MID(E2215,5,2))="14","MBA",IF((MID(E2215,5,2))="15","CSE",IF((MID(E2215,5,2))="16","CIS",IF((MID(E2215,5,2))="17","MS-MIS",IF((MID(E2215,5,2))="18","B.COM",IF((MID(E2215,5,2))="19","ETE",IF((MID(E2215,5,2))="20","CS",IF((MID(E2215,5,2))="21","MA-ENG(P)",IF((MID(E2215,5,2))="22","MA-ENG(F)",IF((MID(E2215,5,2))="23","TE",IF((MID(E2215,5,2))="24","JMC",IF((MID(E2215,5,2))="25","MS-CSE",IF((MID(E2215,5,2))="26","LLB(H)",IF((MID(E2215,5,2))="27","BRE",IF((MID(E2215,5,2))="28","MSS-JMC",IF((MID(E2215,5,2))="29","PHARMACY",IF((MID(E2215,5,2))="30","ESDM",IF((MID(E2215,5,2))="31","MS-ETE",IF((MID(E2215,5,2))="32","MS-TE",IF((MID(E2215,5,2))="33","EEE",IF((MID(E2215,5,2))="34","NFE",IF((MID(E2215,5,2))="35","SWE",IF((MID(E2215,5,2))="36","LLB(P)",IF((MID(E2215,5,2))="37","LLM(Pre)",IF((MID(E2215,5,2))="38","LLM(F)",IF((MID(E2215,5,2))="39","ICT",IF((MID(E2215,5,2))="40","MTCA",IF((MID(E2215,5,2))="41","MS-PH",IF((MID(E2215,5,2))="42","ARCH",IF((MID(E2215,5,2))="43","THM",IF((MID(E2215,5,2))="44","MS-SWE",IF((MID(E2215,5,2))="45","ENTRE",IF((MID(E2215,5,2))="46","M-PHARM",IF((MID(E2215,5,2))="47","CIVIL-ENG",0)))))))))))))))))))))))))))))))))))))</f>
        <v/>
      </c>
      <c r="G2215" s="90">
        <f>IF((LEFT(E2215,3))="063","Fall-2006",IF((LEFT(E2215,3))="071","Spring-2007",IF((LEFT(E2215,3))="072","Summer-2007",IF((LEFT(E2215,3))="073","Fall-2007",IF((LEFT(E2215,3))="081","Spring-2008",IF((LEFT(E2215,3))="082","Summer-2008",IF((LEFT(E2215,3))="083","Fall-2008",IF((LEFT(E2215,3))="091","Spring-2009",IF((LEFT(E2215,3))="092","Summer-2009",IF((LEFT(E2215,3))="093","Fall-2009",IF((LEFT(E2215,3))="101","Spring-2010",IF((LEFT(E2215,3))="102","Summer-2010",IF((LEFT(E2215,3))="103","Fall-2010",IF((LEFT(E2215,3))="111","Spring-2011",IF((LEFT(E2215,3))="112","Summer-2011",IF((LEFT(E2215,3))="113","Fall-2011",IF((LEFT(E2215,3))="121","Spring-2012",IF((LEFT(E2215,3))="122","Summer-2012",IF((LEFT(E2215,3))="123","Fall-2012",IF((LEFT(E2215,3))="131","Spring-2013",IF((LEFT(E2215,3))="132","Summer-2013",IF((LEFT(E2215,3))="133","Fall-2013",IF((LEFT(E2215,3))="141","Spring-2014",IF((LEFT(E2215,3))="142","Summer-2014",IF((LEFT(E2215,3))="143","Fall-2014",0)))))))))))))))))))))))))</f>
        <v/>
      </c>
      <c r="H2215" s="108" t="inlineStr">
        <is>
          <t>Fall-2015</t>
        </is>
      </c>
      <c r="I2215" s="108" t="inlineStr">
        <is>
          <t>-</t>
        </is>
      </c>
      <c r="J2215" s="108" t="inlineStr">
        <is>
          <t>-</t>
        </is>
      </c>
      <c r="K2215" s="108" t="inlineStr">
        <is>
          <t>34/3, Iasha Mongil, Road No-2, Shamoli, Sharabangla Nagor Thana.</t>
        </is>
      </c>
      <c r="L2215" s="108" t="inlineStr">
        <is>
          <t>Vill-Atharadana, Post-Atharadana, Thana-Gafargan, Dist-Mymensingh</t>
        </is>
      </c>
      <c r="M2215" s="111" t="n">
        <v>1731007710</v>
      </c>
      <c r="N2215" s="108" t="inlineStr">
        <is>
          <t>mabia.akter12@gmail.com</t>
        </is>
      </c>
    </row>
    <row customHeight="1" ht="12.75" r="2216" s="161">
      <c r="A2216" s="84" t="n"/>
      <c r="B2216" s="85" t="n">
        <v>2221</v>
      </c>
      <c r="C2216" s="106" t="n"/>
      <c r="D2216" s="98" t="inlineStr">
        <is>
          <t>Md.Abdullah Al Mamun</t>
        </is>
      </c>
      <c r="E2216" s="98" t="inlineStr">
        <is>
          <t>121-15-1690</t>
        </is>
      </c>
      <c r="F2216" s="49">
        <f>IF((MID(E2216,5,2))="10","ENG",IF((MID(E2216,5,2))="11","BBA",IF((MID(E2216,5,2))="12","MBA(E)",IF((MID(E2216,5,2))="14","MBA",IF((MID(E2216,5,2))="15","CSE",IF((MID(E2216,5,2))="16","CIS",IF((MID(E2216,5,2))="17","MS-MIS",IF((MID(E2216,5,2))="18","B.COM",IF((MID(E2216,5,2))="19","ETE",IF((MID(E2216,5,2))="20","CS",IF((MID(E2216,5,2))="21","MA-ENG(P)",IF((MID(E2216,5,2))="22","MA-ENG(F)",IF((MID(E2216,5,2))="23","TE",IF((MID(E2216,5,2))="24","JMC",IF((MID(E2216,5,2))="25","MS-CSE",IF((MID(E2216,5,2))="26","LLB(H)",IF((MID(E2216,5,2))="27","BRE",IF((MID(E2216,5,2))="28","MSS-JMC",IF((MID(E2216,5,2))="29","PHARMACY",IF((MID(E2216,5,2))="30","ESDM",IF((MID(E2216,5,2))="31","MS-ETE",IF((MID(E2216,5,2))="32","MS-TE",IF((MID(E2216,5,2))="33","EEE",IF((MID(E2216,5,2))="34","NFE",IF((MID(E2216,5,2))="35","SWE",IF((MID(E2216,5,2))="36","LLB(P)",IF((MID(E2216,5,2))="37","LLM(Pre)",IF((MID(E2216,5,2))="38","LLM(F)",IF((MID(E2216,5,2))="39","ICT",IF((MID(E2216,5,2))="40","MTCA",IF((MID(E2216,5,2))="41","MS-PH",IF((MID(E2216,5,2))="42","ARCH",IF((MID(E2216,5,2))="43","THM",IF((MID(E2216,5,2))="44","MS-SWE",IF((MID(E2216,5,2))="45","ENTRE",IF((MID(E2216,5,2))="46","M-PHARM",IF((MID(E2216,5,2))="47","CIVIL-ENG",0)))))))))))))))))))))))))))))))))))))</f>
        <v/>
      </c>
      <c r="G2216" s="90">
        <f>IF((LEFT(E2216,3))="063","Fall-2006",IF((LEFT(E2216,3))="071","Spring-2007",IF((LEFT(E2216,3))="072","Summer-2007",IF((LEFT(E2216,3))="073","Fall-2007",IF((LEFT(E2216,3))="081","Spring-2008",IF((LEFT(E2216,3))="082","Summer-2008",IF((LEFT(E2216,3))="083","Fall-2008",IF((LEFT(E2216,3))="091","Spring-2009",IF((LEFT(E2216,3))="092","Summer-2009",IF((LEFT(E2216,3))="093","Fall-2009",IF((LEFT(E2216,3))="101","Spring-2010",IF((LEFT(E2216,3))="102","Summer-2010",IF((LEFT(E2216,3))="103","Fall-2010",IF((LEFT(E2216,3))="111","Spring-2011",IF((LEFT(E2216,3))="112","Summer-2011",IF((LEFT(E2216,3))="113","Fall-2011",IF((LEFT(E2216,3))="121","Spring-2012",IF((LEFT(E2216,3))="122","Summer-2012",IF((LEFT(E2216,3))="123","Fall-2012",IF((LEFT(E2216,3))="131","Spring-2013",IF((LEFT(E2216,3))="132","Summer-2013",IF((LEFT(E2216,3))="133","Fall-2013",IF((LEFT(E2216,3))="141","Spring-2014",IF((LEFT(E2216,3))="142","Summer-2014",IF((LEFT(E2216,3))="143","Fall-2014",0)))))))))))))))))))))))))</f>
        <v/>
      </c>
      <c r="H2216" s="108" t="inlineStr">
        <is>
          <t>Summer-2015</t>
        </is>
      </c>
      <c r="I2216" s="108" t="inlineStr">
        <is>
          <t>Infrastructure New Associate</t>
        </is>
      </c>
      <c r="J2216" s="108" t="inlineStr">
        <is>
          <t>Accenture.</t>
        </is>
      </c>
      <c r="K2216" s="108" t="inlineStr">
        <is>
          <t>House No-35/1/B, Road No-11, Kallyanpur, Dhaka-1207/</t>
        </is>
      </c>
      <c r="L2216" s="108" t="inlineStr">
        <is>
          <t>House No-0131-01, Narikelbariar Road, Santinagar, Hamdah, Jhenaidha-7300.</t>
        </is>
      </c>
      <c r="M2216" s="101" t="n">
        <v>1911494843</v>
      </c>
      <c r="N2216" s="33" t="inlineStr">
        <is>
          <t>alm.maruf@gmail.com</t>
        </is>
      </c>
    </row>
    <row customHeight="1" ht="12.75" r="2217" s="161">
      <c r="A2217" s="84" t="n"/>
      <c r="B2217" s="85" t="n">
        <v>2222</v>
      </c>
      <c r="C2217" s="106" t="n"/>
      <c r="D2217" s="98" t="inlineStr">
        <is>
          <t>MD. ATHUR RAHMAN</t>
        </is>
      </c>
      <c r="E2217" s="98" t="inlineStr">
        <is>
          <t>123-15-2000</t>
        </is>
      </c>
      <c r="F2217" s="49">
        <f>IF((MID(E2217,5,2))="10","ENG",IF((MID(E2217,5,2))="11","BBA",IF((MID(E2217,5,2))="12","MBA(E)",IF((MID(E2217,5,2))="14","MBA",IF((MID(E2217,5,2))="15","CSE",IF((MID(E2217,5,2))="16","CIS",IF((MID(E2217,5,2))="17","MS-MIS",IF((MID(E2217,5,2))="18","B.COM",IF((MID(E2217,5,2))="19","ETE",IF((MID(E2217,5,2))="20","CS",IF((MID(E2217,5,2))="21","MA-ENG(P)",IF((MID(E2217,5,2))="22","MA-ENG(F)",IF((MID(E2217,5,2))="23","TE",IF((MID(E2217,5,2))="24","JMC",IF((MID(E2217,5,2))="25","MS-CSE",IF((MID(E2217,5,2))="26","LLB(H)",IF((MID(E2217,5,2))="27","BRE",IF((MID(E2217,5,2))="28","MSS-JMC",IF((MID(E2217,5,2))="29","PHARMACY",IF((MID(E2217,5,2))="30","ESDM",IF((MID(E2217,5,2))="31","MS-ETE",IF((MID(E2217,5,2))="32","MS-TE",IF((MID(E2217,5,2))="33","EEE",IF((MID(E2217,5,2))="34","NFE",IF((MID(E2217,5,2))="35","SWE",IF((MID(E2217,5,2))="36","LLB(P)",IF((MID(E2217,5,2))="37","LLM(Pre)",IF((MID(E2217,5,2))="38","LLM(F)",IF((MID(E2217,5,2))="39","ICT",IF((MID(E2217,5,2))="40","MTCA",IF((MID(E2217,5,2))="41","MS-PH",IF((MID(E2217,5,2))="42","ARCH",IF((MID(E2217,5,2))="43","THM",IF((MID(E2217,5,2))="44","MS-SWE",IF((MID(E2217,5,2))="45","ENTRE",IF((MID(E2217,5,2))="46","M-PHARM",IF((MID(E2217,5,2))="47","CIVIL-ENG",0)))))))))))))))))))))))))))))))))))))</f>
        <v/>
      </c>
      <c r="G2217" s="90">
        <f>IF((LEFT(E2217,3))="063","Fall-2006",IF((LEFT(E2217,3))="071","Spring-2007",IF((LEFT(E2217,3))="072","Summer-2007",IF((LEFT(E2217,3))="073","Fall-2007",IF((LEFT(E2217,3))="081","Spring-2008",IF((LEFT(E2217,3))="082","Summer-2008",IF((LEFT(E2217,3))="083","Fall-2008",IF((LEFT(E2217,3))="091","Spring-2009",IF((LEFT(E2217,3))="092","Summer-2009",IF((LEFT(E2217,3))="093","Fall-2009",IF((LEFT(E2217,3))="101","Spring-2010",IF((LEFT(E2217,3))="102","Summer-2010",IF((LEFT(E2217,3))="103","Fall-2010",IF((LEFT(E2217,3))="111","Spring-2011",IF((LEFT(E2217,3))="112","Summer-2011",IF((LEFT(E2217,3))="113","Fall-2011",IF((LEFT(E2217,3))="121","Spring-2012",IF((LEFT(E2217,3))="122","Summer-2012",IF((LEFT(E2217,3))="123","Fall-2012",IF((LEFT(E2217,3))="131","Spring-2013",IF((LEFT(E2217,3))="132","Summer-2013",IF((LEFT(E2217,3))="133","Fall-2013",IF((LEFT(E2217,3))="141","Spring-2014",IF((LEFT(E2217,3))="142","Summer-2014",IF((LEFT(E2217,3))="143","Fall-2014",0)))))))))))))))))))))))))</f>
        <v/>
      </c>
      <c r="H2217" s="108" t="inlineStr">
        <is>
          <t>Summer-2015</t>
        </is>
      </c>
      <c r="I2217" s="108" t="inlineStr">
        <is>
          <t>-</t>
        </is>
      </c>
      <c r="J2217" s="108" t="inlineStr">
        <is>
          <t>-</t>
        </is>
      </c>
      <c r="K2217" s="108" t="inlineStr">
        <is>
          <t>105/2, Shukrabad, Dhanmondi, Dhaka-1207.</t>
        </is>
      </c>
      <c r="L2217" s="108" t="inlineStr">
        <is>
          <t>Vill-Goalmari, Post-Goalmari, Thana-Daudkandi, Dist-Comilla.</t>
        </is>
      </c>
      <c r="M2217" s="101" t="n">
        <v>1913144020</v>
      </c>
      <c r="N2217" s="33" t="inlineStr">
        <is>
          <t>ataurrahmancse@yahoo.com</t>
        </is>
      </c>
    </row>
    <row customHeight="1" ht="12.75" r="2218" s="161">
      <c r="A2218" s="84" t="n"/>
      <c r="B2218" s="85" t="n">
        <v>2223</v>
      </c>
      <c r="C2218" s="106" t="n"/>
      <c r="D2218" s="98" t="inlineStr">
        <is>
          <t>Md. Nazmul Hussain</t>
        </is>
      </c>
      <c r="E2218" s="98" t="inlineStr">
        <is>
          <t>112-23-2580</t>
        </is>
      </c>
      <c r="F2218" s="49">
        <f>IF((MID(E2218,5,2))="10","ENG",IF((MID(E2218,5,2))="11","BBA",IF((MID(E2218,5,2))="12","MBA(E)",IF((MID(E2218,5,2))="14","MBA",IF((MID(E2218,5,2))="15","CSE",IF((MID(E2218,5,2))="16","CIS",IF((MID(E2218,5,2))="17","MS-MIS",IF((MID(E2218,5,2))="18","B.COM",IF((MID(E2218,5,2))="19","ETE",IF((MID(E2218,5,2))="20","CS",IF((MID(E2218,5,2))="21","MA-ENG(P)",IF((MID(E2218,5,2))="22","MA-ENG(F)",IF((MID(E2218,5,2))="23","TE",IF((MID(E2218,5,2))="24","JMC",IF((MID(E2218,5,2))="25","MS-CSE",IF((MID(E2218,5,2))="26","LLB(H)",IF((MID(E2218,5,2))="27","BRE",IF((MID(E2218,5,2))="28","MSS-JMC",IF((MID(E2218,5,2))="29","PHARMACY",IF((MID(E2218,5,2))="30","ESDM",IF((MID(E2218,5,2))="31","MS-ETE",IF((MID(E2218,5,2))="32","MS-TE",IF((MID(E2218,5,2))="33","EEE",IF((MID(E2218,5,2))="34","NFE",IF((MID(E2218,5,2))="35","SWE",IF((MID(E2218,5,2))="36","LLB(P)",IF((MID(E2218,5,2))="37","LLM(Pre)",IF((MID(E2218,5,2))="38","LLM(F)",IF((MID(E2218,5,2))="39","ICT",IF((MID(E2218,5,2))="40","MTCA",IF((MID(E2218,5,2))="41","MS-PH",IF((MID(E2218,5,2))="42","ARCH",IF((MID(E2218,5,2))="43","THM",IF((MID(E2218,5,2))="44","MS-SWE",IF((MID(E2218,5,2))="45","ENTRE",IF((MID(E2218,5,2))="46","M-PHARM",IF((MID(E2218,5,2))="47","CIVIL-ENG",0)))))))))))))))))))))))))))))))))))))</f>
        <v/>
      </c>
      <c r="G2218" s="90">
        <f>IF((LEFT(E2218,3))="063","Fall-2006",IF((LEFT(E2218,3))="071","Spring-2007",IF((LEFT(E2218,3))="072","Summer-2007",IF((LEFT(E2218,3))="073","Fall-2007",IF((LEFT(E2218,3))="081","Spring-2008",IF((LEFT(E2218,3))="082","Summer-2008",IF((LEFT(E2218,3))="083","Fall-2008",IF((LEFT(E2218,3))="091","Spring-2009",IF((LEFT(E2218,3))="092","Summer-2009",IF((LEFT(E2218,3))="093","Fall-2009",IF((LEFT(E2218,3))="101","Spring-2010",IF((LEFT(E2218,3))="102","Summer-2010",IF((LEFT(E2218,3))="103","Fall-2010",IF((LEFT(E2218,3))="111","Spring-2011",IF((LEFT(E2218,3))="112","Summer-2011",IF((LEFT(E2218,3))="113","Fall-2011",IF((LEFT(E2218,3))="121","Spring-2012",IF((LEFT(E2218,3))="122","Summer-2012",IF((LEFT(E2218,3))="123","Fall-2012",IF((LEFT(E2218,3))="131","Spring-2013",IF((LEFT(E2218,3))="132","Summer-2013",IF((LEFT(E2218,3))="133","Fall-2013",IF((LEFT(E2218,3))="141","Spring-2014",IF((LEFT(E2218,3))="142","Summer-2014",IF((LEFT(E2218,3))="143","Fall-2014",0)))))))))))))))))))))))))</f>
        <v/>
      </c>
      <c r="H2218" s="108" t="inlineStr">
        <is>
          <t>Spring-2015</t>
        </is>
      </c>
      <c r="I2218" s="108" t="inlineStr">
        <is>
          <t>Liz Fashion Industry Ltd, Gazipur.</t>
        </is>
      </c>
      <c r="J2218" s="108" t="inlineStr">
        <is>
          <t>Jr. Business Analyst.</t>
        </is>
      </c>
      <c r="K2218" s="108" t="inlineStr">
        <is>
          <t>-</t>
        </is>
      </c>
      <c r="L2218" s="108" t="inlineStr">
        <is>
          <t>30, Central Road, New Market, Dhaka-1205.</t>
        </is>
      </c>
      <c r="M2218" s="101" t="n">
        <v>1670660657</v>
      </c>
      <c r="N2218" s="33">
        <f>HYPERLINK("mailto:sumon.0167066@gmail.com","sumon.0167066@gmail.com")</f>
        <v/>
      </c>
    </row>
    <row customHeight="1" ht="12.75" r="2219" s="161">
      <c r="A2219" s="84" t="n"/>
      <c r="B2219" s="85" t="n">
        <v>2224</v>
      </c>
      <c r="C2219" s="106" t="n"/>
      <c r="D2219" s="98" t="inlineStr">
        <is>
          <t>Jannatul Ferdous Mukta</t>
        </is>
      </c>
      <c r="E2219" s="98" t="inlineStr">
        <is>
          <t>111-29-283</t>
        </is>
      </c>
      <c r="F2219" s="49">
        <f>IF((MID(E2219,5,2))="10","ENG",IF((MID(E2219,5,2))="11","BBA",IF((MID(E2219,5,2))="12","MBA(E)",IF((MID(E2219,5,2))="14","MBA",IF((MID(E2219,5,2))="15","CSE",IF((MID(E2219,5,2))="16","CIS",IF((MID(E2219,5,2))="17","MS-MIS",IF((MID(E2219,5,2))="18","B.COM",IF((MID(E2219,5,2))="19","ETE",IF((MID(E2219,5,2))="20","CS",IF((MID(E2219,5,2))="21","MA-ENG(P)",IF((MID(E2219,5,2))="22","MA-ENG(F)",IF((MID(E2219,5,2))="23","TE",IF((MID(E2219,5,2))="24","JMC",IF((MID(E2219,5,2))="25","MS-CSE",IF((MID(E2219,5,2))="26","LLB(H)",IF((MID(E2219,5,2))="27","BRE",IF((MID(E2219,5,2))="28","MSS-JMC",IF((MID(E2219,5,2))="29","PHARMACY",IF((MID(E2219,5,2))="30","ESDM",IF((MID(E2219,5,2))="31","MS-ETE",IF((MID(E2219,5,2))="32","MS-TE",IF((MID(E2219,5,2))="33","EEE",IF((MID(E2219,5,2))="34","NFE",IF((MID(E2219,5,2))="35","SWE",IF((MID(E2219,5,2))="36","LLB(P)",IF((MID(E2219,5,2))="37","LLM(Pre)",IF((MID(E2219,5,2))="38","LLM(F)",IF((MID(E2219,5,2))="39","ICT",IF((MID(E2219,5,2))="40","MTCA",IF((MID(E2219,5,2))="41","MS-PH",IF((MID(E2219,5,2))="42","ARCH",IF((MID(E2219,5,2))="43","THM",IF((MID(E2219,5,2))="44","MS-SWE",IF((MID(E2219,5,2))="45","ENTRE",IF((MID(E2219,5,2))="46","M-PHARM",IF((MID(E2219,5,2))="47","CIVIL-ENG",0)))))))))))))))))))))))))))))))))))))</f>
        <v/>
      </c>
      <c r="G2219" s="90">
        <f>IF((LEFT(E2219,3))="063","Fall-2006",IF((LEFT(E2219,3))="071","Spring-2007",IF((LEFT(E2219,3))="072","Summer-2007",IF((LEFT(E2219,3))="073","Fall-2007",IF((LEFT(E2219,3))="081","Spring-2008",IF((LEFT(E2219,3))="082","Summer-2008",IF((LEFT(E2219,3))="083","Fall-2008",IF((LEFT(E2219,3))="091","Spring-2009",IF((LEFT(E2219,3))="092","Summer-2009",IF((LEFT(E2219,3))="093","Fall-2009",IF((LEFT(E2219,3))="101","Spring-2010",IF((LEFT(E2219,3))="102","Summer-2010",IF((LEFT(E2219,3))="103","Fall-2010",IF((LEFT(E2219,3))="111","Spring-2011",IF((LEFT(E2219,3))="112","Summer-2011",IF((LEFT(E2219,3))="113","Fall-2011",IF((LEFT(E2219,3))="121","Spring-2012",IF((LEFT(E2219,3))="122","Summer-2012",IF((LEFT(E2219,3))="123","Fall-2012",IF((LEFT(E2219,3))="131","Spring-2013",IF((LEFT(E2219,3))="132","Summer-2013",IF((LEFT(E2219,3))="133","Fall-2013",IF((LEFT(E2219,3))="141","Spring-2014",IF((LEFT(E2219,3))="142","Summer-2014",IF((LEFT(E2219,3))="143","Fall-2014",0)))))))))))))))))))))))))</f>
        <v/>
      </c>
      <c r="H2219" s="108" t="inlineStr">
        <is>
          <t>Spring-2015</t>
        </is>
      </c>
      <c r="I2219" s="108" t="inlineStr">
        <is>
          <t>-</t>
        </is>
      </c>
      <c r="J2219" s="108" t="inlineStr">
        <is>
          <t>-</t>
        </is>
      </c>
      <c r="K2219" s="108" t="inlineStr">
        <is>
          <t>72/8, B-2, North Jatrabari, Dhaka-1204.</t>
        </is>
      </c>
      <c r="L2219" s="108" t="inlineStr">
        <is>
          <t>72/8, B-2, North Jatrabari, Dhaka-1204.</t>
        </is>
      </c>
      <c r="M2219" s="101" t="n">
        <v>1534562430</v>
      </c>
      <c r="N2219" s="90" t="inlineStr">
        <is>
          <t>mukta29-283@diu.edu.bd</t>
        </is>
      </c>
    </row>
    <row customHeight="1" ht="12.75" r="2220" s="161">
      <c r="A2220" s="84" t="n"/>
      <c r="B2220" s="85" t="n">
        <v>2225</v>
      </c>
      <c r="C2220" s="106" t="n"/>
      <c r="D2220" s="98" t="inlineStr">
        <is>
          <t>Benzir Ishrat</t>
        </is>
      </c>
      <c r="E2220" s="98" t="inlineStr">
        <is>
          <t>092-11-1074</t>
        </is>
      </c>
      <c r="F2220" s="49">
        <f>IF((MID(E2220,5,2))="10","ENG",IF((MID(E2220,5,2))="11","BBA",IF((MID(E2220,5,2))="12","MBA(E)",IF((MID(E2220,5,2))="14","MBA",IF((MID(E2220,5,2))="15","CSE",IF((MID(E2220,5,2))="16","CIS",IF((MID(E2220,5,2))="17","MS-MIS",IF((MID(E2220,5,2))="18","B.COM",IF((MID(E2220,5,2))="19","ETE",IF((MID(E2220,5,2))="20","CS",IF((MID(E2220,5,2))="21","MA-ENG(P)",IF((MID(E2220,5,2))="22","MA-ENG(F)",IF((MID(E2220,5,2))="23","TE",IF((MID(E2220,5,2))="24","JMC",IF((MID(E2220,5,2))="25","MS-CSE",IF((MID(E2220,5,2))="26","LLB(H)",IF((MID(E2220,5,2))="27","BRE",IF((MID(E2220,5,2))="28","MSS-JMC",IF((MID(E2220,5,2))="29","PHARMACY",IF((MID(E2220,5,2))="30","ESDM",IF((MID(E2220,5,2))="31","MS-ETE",IF((MID(E2220,5,2))="32","MS-TE",IF((MID(E2220,5,2))="33","EEE",IF((MID(E2220,5,2))="34","NFE",IF((MID(E2220,5,2))="35","SWE",IF((MID(E2220,5,2))="36","LLB(P)",IF((MID(E2220,5,2))="37","LLM(Pre)",IF((MID(E2220,5,2))="38","LLM(F)",IF((MID(E2220,5,2))="39","ICT",IF((MID(E2220,5,2))="40","MTCA",IF((MID(E2220,5,2))="41","MS-PH",IF((MID(E2220,5,2))="42","ARCH",IF((MID(E2220,5,2))="43","THM",IF((MID(E2220,5,2))="44","MS-SWE",IF((MID(E2220,5,2))="45","ENTRE",IF((MID(E2220,5,2))="46","M-PHARM",IF((MID(E2220,5,2))="47","CIVIL-ENG",0)))))))))))))))))))))))))))))))))))))</f>
        <v/>
      </c>
      <c r="G2220" s="90">
        <f>IF((LEFT(E2220,3))="063","Fall-2006",IF((LEFT(E2220,3))="071","Spring-2007",IF((LEFT(E2220,3))="072","Summer-2007",IF((LEFT(E2220,3))="073","Fall-2007",IF((LEFT(E2220,3))="081","Spring-2008",IF((LEFT(E2220,3))="082","Summer-2008",IF((LEFT(E2220,3))="083","Fall-2008",IF((LEFT(E2220,3))="091","Spring-2009",IF((LEFT(E2220,3))="092","Summer-2009",IF((LEFT(E2220,3))="093","Fall-2009",IF((LEFT(E2220,3))="101","Spring-2010",IF((LEFT(E2220,3))="102","Summer-2010",IF((LEFT(E2220,3))="103","Fall-2010",IF((LEFT(E2220,3))="111","Spring-2011",IF((LEFT(E2220,3))="112","Summer-2011",IF((LEFT(E2220,3))="113","Fall-2011",IF((LEFT(E2220,3))="121","Spring-2012",IF((LEFT(E2220,3))="122","Summer-2012",IF((LEFT(E2220,3))="123","Fall-2012",IF((LEFT(E2220,3))="131","Spring-2013",IF((LEFT(E2220,3))="132","Summer-2013",IF((LEFT(E2220,3))="133","Fall-2013",IF((LEFT(E2220,3))="141","Spring-2014",IF((LEFT(E2220,3))="142","Summer-2014",IF((LEFT(E2220,3))="143","Fall-2014",0)))))))))))))))))))))))))</f>
        <v/>
      </c>
      <c r="H2220" s="108" t="inlineStr">
        <is>
          <t>Fall-2014</t>
        </is>
      </c>
      <c r="I2220" s="108" t="inlineStr">
        <is>
          <t>-</t>
        </is>
      </c>
      <c r="J2220" s="108" t="inlineStr">
        <is>
          <t>-</t>
        </is>
      </c>
      <c r="K2220" s="108" t="inlineStr">
        <is>
          <t>House No-08, Road No-8, Rupnagor R/A, Mirpur-2, Dhaka-1216.</t>
        </is>
      </c>
      <c r="L2220" s="108" t="inlineStr">
        <is>
          <t>Vill-Kachiara, Post-Faridgonj, Dist-Chandpur.</t>
        </is>
      </c>
      <c r="M2220" s="111" t="n">
        <v>1674904006</v>
      </c>
      <c r="N2220" s="108" t="inlineStr">
        <is>
          <t>benzir.ishrat@gmail.com</t>
        </is>
      </c>
    </row>
    <row customHeight="1" ht="12.75" r="2221" s="161">
      <c r="A2221" s="84" t="n"/>
      <c r="B2221" s="85" t="n">
        <v>2226</v>
      </c>
      <c r="C2221" s="106" t="n"/>
      <c r="D2221" s="98" t="inlineStr">
        <is>
          <t>Ali Kilic</t>
        </is>
      </c>
      <c r="E2221" s="98" t="inlineStr">
        <is>
          <t>122-10-809</t>
        </is>
      </c>
      <c r="F2221" s="49">
        <f>IF((MID(E2221,5,2))="10","ENG",IF((MID(E2221,5,2))="11","BBA",IF((MID(E2221,5,2))="12","MBA(E)",IF((MID(E2221,5,2))="14","MBA",IF((MID(E2221,5,2))="15","CSE",IF((MID(E2221,5,2))="16","CIS",IF((MID(E2221,5,2))="17","MS-MIS",IF((MID(E2221,5,2))="18","B.COM",IF((MID(E2221,5,2))="19","ETE",IF((MID(E2221,5,2))="20","CS",IF((MID(E2221,5,2))="21","MA-ENG(P)",IF((MID(E2221,5,2))="22","MA-ENG(F)",IF((MID(E2221,5,2))="23","TE",IF((MID(E2221,5,2))="24","JMC",IF((MID(E2221,5,2))="25","MS-CSE",IF((MID(E2221,5,2))="26","LLB(H)",IF((MID(E2221,5,2))="27","BRE",IF((MID(E2221,5,2))="28","MSS-JMC",IF((MID(E2221,5,2))="29","PHARMACY",IF((MID(E2221,5,2))="30","ESDM",IF((MID(E2221,5,2))="31","MS-ETE",IF((MID(E2221,5,2))="32","MS-TE",IF((MID(E2221,5,2))="33","EEE",IF((MID(E2221,5,2))="34","NFE",IF((MID(E2221,5,2))="35","SWE",IF((MID(E2221,5,2))="36","LLB(P)",IF((MID(E2221,5,2))="37","LLM(Pre)",IF((MID(E2221,5,2))="38","LLM(F)",IF((MID(E2221,5,2))="39","ICT",IF((MID(E2221,5,2))="40","MTCA",IF((MID(E2221,5,2))="41","MS-PH",IF((MID(E2221,5,2))="42","ARCH",IF((MID(E2221,5,2))="43","THM",IF((MID(E2221,5,2))="44","MS-SWE",IF((MID(E2221,5,2))="45","ENTRE",IF((MID(E2221,5,2))="46","M-PHARM",IF((MID(E2221,5,2))="47","CIVIL-ENG",0)))))))))))))))))))))))))))))))))))))</f>
        <v/>
      </c>
      <c r="G2221" s="90">
        <f>IF((LEFT(E2221,3))="063","Fall-2006",IF((LEFT(E2221,3))="071","Spring-2007",IF((LEFT(E2221,3))="072","Summer-2007",IF((LEFT(E2221,3))="073","Fall-2007",IF((LEFT(E2221,3))="081","Spring-2008",IF((LEFT(E2221,3))="082","Summer-2008",IF((LEFT(E2221,3))="083","Fall-2008",IF((LEFT(E2221,3))="091","Spring-2009",IF((LEFT(E2221,3))="092","Summer-2009",IF((LEFT(E2221,3))="093","Fall-2009",IF((LEFT(E2221,3))="101","Spring-2010",IF((LEFT(E2221,3))="102","Summer-2010",IF((LEFT(E2221,3))="103","Fall-2010",IF((LEFT(E2221,3))="111","Spring-2011",IF((LEFT(E2221,3))="112","Summer-2011",IF((LEFT(E2221,3))="113","Fall-2011",IF((LEFT(E2221,3))="121","Spring-2012",IF((LEFT(E2221,3))="122","Summer-2012",IF((LEFT(E2221,3))="123","Fall-2012",IF((LEFT(E2221,3))="131","Spring-2013",IF((LEFT(E2221,3))="132","Summer-2013",IF((LEFT(E2221,3))="133","Fall-2013",IF((LEFT(E2221,3))="141","Spring-2014",IF((LEFT(E2221,3))="142","Summer-2014",IF((LEFT(E2221,3))="143","Fall-2014",0)))))))))))))))))))))))))</f>
        <v/>
      </c>
      <c r="H2221" s="108" t="inlineStr">
        <is>
          <t>Summer-2015</t>
        </is>
      </c>
      <c r="I2221" s="108" t="inlineStr">
        <is>
          <t>-</t>
        </is>
      </c>
      <c r="J2221" s="108" t="inlineStr">
        <is>
          <t>-</t>
        </is>
      </c>
      <c r="K2221" s="108" t="inlineStr">
        <is>
          <t>-</t>
        </is>
      </c>
      <c r="L2221" s="108" t="inlineStr">
        <is>
          <t>Elbishar, Kahramanmasj, Turkey.</t>
        </is>
      </c>
      <c r="M2221" s="120" t="n">
        <v>1749311446</v>
      </c>
      <c r="N2221" s="108" t="inlineStr">
        <is>
          <t>alikilic044@gmail.com</t>
        </is>
      </c>
    </row>
    <row customHeight="1" ht="12.75" r="2222" s="161">
      <c r="A2222" s="84" t="n"/>
      <c r="B2222" s="85" t="n">
        <v>2227</v>
      </c>
      <c r="C2222" s="106" t="n"/>
      <c r="D2222" s="98" t="inlineStr">
        <is>
          <t xml:space="preserve">Md. Asif Iqbal  </t>
        </is>
      </c>
      <c r="E2222" s="98" t="inlineStr">
        <is>
          <t>111-11-2035</t>
        </is>
      </c>
      <c r="F2222" s="49">
        <f>IF((MID(E2222,5,2))="10","ENG",IF((MID(E2222,5,2))="11","BBA",IF((MID(E2222,5,2))="12","MBA(E)",IF((MID(E2222,5,2))="14","MBA",IF((MID(E2222,5,2))="15","CSE",IF((MID(E2222,5,2))="16","CIS",IF((MID(E2222,5,2))="17","MS-MIS",IF((MID(E2222,5,2))="18","B.COM",IF((MID(E2222,5,2))="19","ETE",IF((MID(E2222,5,2))="20","CS",IF((MID(E2222,5,2))="21","MA-ENG(P)",IF((MID(E2222,5,2))="22","MA-ENG(F)",IF((MID(E2222,5,2))="23","TE",IF((MID(E2222,5,2))="24","JMC",IF((MID(E2222,5,2))="25","MS-CSE",IF((MID(E2222,5,2))="26","LLB(H)",IF((MID(E2222,5,2))="27","BRE",IF((MID(E2222,5,2))="28","MSS-JMC",IF((MID(E2222,5,2))="29","PHARMACY",IF((MID(E2222,5,2))="30","ESDM",IF((MID(E2222,5,2))="31","MS-ETE",IF((MID(E2222,5,2))="32","MS-TE",IF((MID(E2222,5,2))="33","EEE",IF((MID(E2222,5,2))="34","NFE",IF((MID(E2222,5,2))="35","SWE",IF((MID(E2222,5,2))="36","LLB(P)",IF((MID(E2222,5,2))="37","LLM(Pre)",IF((MID(E2222,5,2))="38","LLM(F)",IF((MID(E2222,5,2))="39","ICT",IF((MID(E2222,5,2))="40","MTCA",IF((MID(E2222,5,2))="41","MS-PH",IF((MID(E2222,5,2))="42","ARCH",IF((MID(E2222,5,2))="43","THM",IF((MID(E2222,5,2))="44","MS-SWE",IF((MID(E2222,5,2))="45","ENTRE",IF((MID(E2222,5,2))="46","M-PHARM",IF((MID(E2222,5,2))="47","CIVIL-ENG",0)))))))))))))))))))))))))))))))))))))</f>
        <v/>
      </c>
      <c r="G2222" s="90">
        <f>IF((LEFT(E2222,3))="063","Fall-2006",IF((LEFT(E2222,3))="071","Spring-2007",IF((LEFT(E2222,3))="072","Summer-2007",IF((LEFT(E2222,3))="073","Fall-2007",IF((LEFT(E2222,3))="081","Spring-2008",IF((LEFT(E2222,3))="082","Summer-2008",IF((LEFT(E2222,3))="083","Fall-2008",IF((LEFT(E2222,3))="091","Spring-2009",IF((LEFT(E2222,3))="092","Summer-2009",IF((LEFT(E2222,3))="093","Fall-2009",IF((LEFT(E2222,3))="101","Spring-2010",IF((LEFT(E2222,3))="102","Summer-2010",IF((LEFT(E2222,3))="103","Fall-2010",IF((LEFT(E2222,3))="111","Spring-2011",IF((LEFT(E2222,3))="112","Summer-2011",IF((LEFT(E2222,3))="113","Fall-2011",IF((LEFT(E2222,3))="121","Spring-2012",IF((LEFT(E2222,3))="122","Summer-2012",IF((LEFT(E2222,3))="123","Fall-2012",IF((LEFT(E2222,3))="131","Spring-2013",IF((LEFT(E2222,3))="132","Summer-2013",IF((LEFT(E2222,3))="133","Fall-2013",IF((LEFT(E2222,3))="141","Spring-2014",IF((LEFT(E2222,3))="142","Summer-2014",IF((LEFT(E2222,3))="143","Fall-2014",0)))))))))))))))))))))))))</f>
        <v/>
      </c>
      <c r="H2222" s="108" t="inlineStr">
        <is>
          <t>Fall-2015</t>
        </is>
      </c>
      <c r="I2222" s="108" t="inlineStr">
        <is>
          <t>-</t>
        </is>
      </c>
      <c r="J2222" s="108" t="inlineStr">
        <is>
          <t>-</t>
        </is>
      </c>
      <c r="K2222" s="108" t="inlineStr">
        <is>
          <t>House No-7, Road No-2, Munsurabad, Adabor, Dhaka-1207.</t>
        </is>
      </c>
      <c r="L2222" s="108" t="inlineStr">
        <is>
          <t>House No-7, Road No-2, Munsurabad, Adabor, Dhaka-1207.</t>
        </is>
      </c>
      <c r="M2222" s="101" t="n">
        <v>1717076337</v>
      </c>
      <c r="N2222" s="33" t="inlineStr">
        <is>
          <t>asifiqbal93@hotmail.com</t>
        </is>
      </c>
    </row>
    <row customHeight="1" ht="12.75" r="2223" s="161">
      <c r="A2223" s="84" t="n"/>
      <c r="B2223" s="85" t="n">
        <v>2228</v>
      </c>
      <c r="C2223" s="106" t="n"/>
      <c r="D2223" s="98" t="inlineStr">
        <is>
          <t>Milina Akter</t>
        </is>
      </c>
      <c r="E2223" s="98" t="inlineStr">
        <is>
          <t>112-15-1469</t>
        </is>
      </c>
      <c r="F2223" s="49">
        <f>IF((MID(E2223,5,2))="10","ENG",IF((MID(E2223,5,2))="11","BBA",IF((MID(E2223,5,2))="12","MBA(E)",IF((MID(E2223,5,2))="14","MBA",IF((MID(E2223,5,2))="15","CSE",IF((MID(E2223,5,2))="16","CIS",IF((MID(E2223,5,2))="17","MS-MIS",IF((MID(E2223,5,2))="18","B.COM",IF((MID(E2223,5,2))="19","ETE",IF((MID(E2223,5,2))="20","CS",IF((MID(E2223,5,2))="21","MA-ENG(P)",IF((MID(E2223,5,2))="22","MA-ENG(F)",IF((MID(E2223,5,2))="23","TE",IF((MID(E2223,5,2))="24","JMC",IF((MID(E2223,5,2))="25","MS-CSE",IF((MID(E2223,5,2))="26","LLB(H)",IF((MID(E2223,5,2))="27","BRE",IF((MID(E2223,5,2))="28","MSS-JMC",IF((MID(E2223,5,2))="29","PHARMACY",IF((MID(E2223,5,2))="30","ESDM",IF((MID(E2223,5,2))="31","MS-ETE",IF((MID(E2223,5,2))="32","MS-TE",IF((MID(E2223,5,2))="33","EEE",IF((MID(E2223,5,2))="34","NFE",IF((MID(E2223,5,2))="35","SWE",IF((MID(E2223,5,2))="36","LLB(P)",IF((MID(E2223,5,2))="37","LLM(Pre)",IF((MID(E2223,5,2))="38","LLM(F)",IF((MID(E2223,5,2))="39","ICT",IF((MID(E2223,5,2))="40","MTCA",IF((MID(E2223,5,2))="41","MS-PH",IF((MID(E2223,5,2))="42","ARCH",IF((MID(E2223,5,2))="43","THM",IF((MID(E2223,5,2))="44","MS-SWE",IF((MID(E2223,5,2))="45","ENTRE",IF((MID(E2223,5,2))="46","M-PHARM",IF((MID(E2223,5,2))="47","CIVIL-ENG",0)))))))))))))))))))))))))))))))))))))</f>
        <v/>
      </c>
      <c r="G2223" s="90">
        <f>IF((LEFT(E2223,3))="063","Fall-2006",IF((LEFT(E2223,3))="071","Spring-2007",IF((LEFT(E2223,3))="072","Summer-2007",IF((LEFT(E2223,3))="073","Fall-2007",IF((LEFT(E2223,3))="081","Spring-2008",IF((LEFT(E2223,3))="082","Summer-2008",IF((LEFT(E2223,3))="083","Fall-2008",IF((LEFT(E2223,3))="091","Spring-2009",IF((LEFT(E2223,3))="092","Summer-2009",IF((LEFT(E2223,3))="093","Fall-2009",IF((LEFT(E2223,3))="101","Spring-2010",IF((LEFT(E2223,3))="102","Summer-2010",IF((LEFT(E2223,3))="103","Fall-2010",IF((LEFT(E2223,3))="111","Spring-2011",IF((LEFT(E2223,3))="112","Summer-2011",IF((LEFT(E2223,3))="113","Fall-2011",IF((LEFT(E2223,3))="121","Spring-2012",IF((LEFT(E2223,3))="122","Summer-2012",IF((LEFT(E2223,3))="123","Fall-2012",IF((LEFT(E2223,3))="131","Spring-2013",IF((LEFT(E2223,3))="132","Summer-2013",IF((LEFT(E2223,3))="133","Fall-2013",IF((LEFT(E2223,3))="141","Spring-2014",IF((LEFT(E2223,3))="142","Summer-2014",IF((LEFT(E2223,3))="143","Fall-2014",0)))))))))))))))))))))))))</f>
        <v/>
      </c>
      <c r="H2223" s="108" t="inlineStr">
        <is>
          <t>Spring-2014</t>
        </is>
      </c>
      <c r="I2223" s="108" t="inlineStr">
        <is>
          <t>-</t>
        </is>
      </c>
      <c r="J2223" s="108" t="inlineStr">
        <is>
          <t>-</t>
        </is>
      </c>
      <c r="K2223" s="108" t="inlineStr">
        <is>
          <t>12/12, Kashem Biraz, Road No-01, Kallyanpur, Dhaka.</t>
        </is>
      </c>
      <c r="L2223" s="108" t="inlineStr">
        <is>
          <t>12/12, Kashem Biraz, Road No-01, Kallyanpur, Dhaka.</t>
        </is>
      </c>
      <c r="M2223" s="111" t="n">
        <v>1763221575</v>
      </c>
      <c r="N2223" s="108" t="inlineStr">
        <is>
          <t>Milina1469@gmail.com</t>
        </is>
      </c>
      <c r="O2223" s="19" t="inlineStr">
        <is>
          <t>sms send</t>
        </is>
      </c>
    </row>
    <row customHeight="1" ht="15" r="2224" s="161">
      <c r="A2224" s="84" t="n"/>
      <c r="B2224" s="85" t="n"/>
      <c r="C2224" s="121" t="n"/>
      <c r="D2224" s="122" t="n"/>
      <c r="E2224" s="122" t="n"/>
      <c r="F2224" s="123" t="n"/>
      <c r="G2224" s="124" t="n"/>
      <c r="H2224" s="127" t="n"/>
      <c r="I2224" s="127" t="n"/>
      <c r="J2224" s="127" t="n"/>
      <c r="K2224" s="127" t="n"/>
      <c r="L2224" s="127" t="n"/>
      <c r="M2224" s="126" t="n"/>
      <c r="N2224" s="127" t="n"/>
    </row>
    <row customHeight="1" ht="15" r="2225" s="161">
      <c r="A2225" s="84" t="n"/>
      <c r="B2225" s="85" t="n"/>
      <c r="C2225" s="121" t="n"/>
      <c r="D2225" s="122" t="n"/>
      <c r="E2225" s="122" t="n"/>
      <c r="F2225" s="123" t="n"/>
      <c r="G2225" s="124" t="n"/>
      <c r="H2225" s="127" t="n"/>
      <c r="I2225" s="127" t="n"/>
      <c r="J2225" s="127" t="n"/>
      <c r="K2225" s="127" t="n"/>
      <c r="L2225" s="127" t="n"/>
      <c r="M2225" s="126" t="n"/>
      <c r="N2225" s="127" t="n"/>
    </row>
    <row customHeight="1" ht="15" r="2226" s="161">
      <c r="A2226" s="84" t="n"/>
      <c r="B2226" s="85" t="n"/>
      <c r="C2226" s="121" t="n"/>
      <c r="D2226" s="122" t="n"/>
      <c r="E2226" s="122" t="n"/>
      <c r="F2226" s="123" t="n"/>
      <c r="G2226" s="124" t="n"/>
      <c r="H2226" s="127" t="n"/>
      <c r="I2226" s="127" t="n"/>
      <c r="J2226" s="127" t="n"/>
      <c r="K2226" s="127" t="n"/>
      <c r="L2226" s="127" t="n"/>
      <c r="M2226" s="126" t="n"/>
      <c r="N2226" s="127" t="n"/>
    </row>
    <row customHeight="1" ht="15" r="2227" s="161">
      <c r="A2227" s="84" t="n"/>
      <c r="B2227" s="85" t="n"/>
      <c r="C2227" s="121" t="n"/>
      <c r="D2227" s="122" t="n"/>
      <c r="E2227" s="122" t="n"/>
      <c r="F2227" s="123" t="n"/>
      <c r="G2227" s="124" t="n"/>
      <c r="H2227" s="127" t="n"/>
      <c r="I2227" s="127" t="n"/>
      <c r="J2227" s="127" t="n"/>
      <c r="K2227" s="127" t="n"/>
      <c r="L2227" s="127" t="n"/>
      <c r="M2227" s="126" t="n"/>
      <c r="N2227" s="127" t="n"/>
    </row>
    <row customHeight="1" ht="15" r="2228" s="161">
      <c r="A2228" s="84" t="n"/>
      <c r="B2228" s="85" t="n"/>
      <c r="C2228" s="121" t="n"/>
      <c r="D2228" s="122" t="n"/>
      <c r="E2228" s="122" t="n"/>
      <c r="F2228" s="123" t="n"/>
      <c r="G2228" s="124" t="n"/>
      <c r="H2228" s="127" t="n"/>
      <c r="I2228" s="127" t="n"/>
      <c r="J2228" s="127" t="n"/>
      <c r="K2228" s="127" t="n"/>
      <c r="L2228" s="127" t="n"/>
      <c r="M2228" s="126" t="n"/>
      <c r="N2228" s="127" t="n"/>
    </row>
    <row customHeight="1" ht="15" r="2229" s="161">
      <c r="A2229" s="84" t="n"/>
      <c r="B2229" s="85" t="n"/>
      <c r="C2229" s="121" t="n"/>
      <c r="D2229" s="122" t="n"/>
      <c r="E2229" s="122" t="n"/>
      <c r="F2229" s="123" t="n"/>
      <c r="G2229" s="124" t="n"/>
      <c r="H2229" s="127" t="n"/>
      <c r="I2229" s="127" t="n"/>
      <c r="J2229" s="127" t="n"/>
      <c r="K2229" s="127" t="n"/>
      <c r="L2229" s="127" t="n"/>
      <c r="M2229" s="126" t="n"/>
      <c r="N2229" s="127" t="n"/>
    </row>
    <row customHeight="1" ht="15" r="2230" s="161">
      <c r="A2230" s="84" t="n"/>
      <c r="B2230" s="85" t="n"/>
      <c r="C2230" s="121" t="n"/>
      <c r="D2230" s="122" t="n"/>
      <c r="E2230" s="122" t="n"/>
      <c r="F2230" s="123" t="n"/>
      <c r="G2230" s="124" t="n"/>
      <c r="H2230" s="127" t="n"/>
      <c r="I2230" s="127" t="n"/>
      <c r="J2230" s="127" t="n"/>
      <c r="K2230" s="127" t="n"/>
      <c r="L2230" s="127" t="n"/>
      <c r="M2230" s="126" t="n"/>
      <c r="N2230" s="127" t="n"/>
    </row>
    <row customHeight="1" ht="15" r="2231" s="161">
      <c r="A2231" s="84" t="n"/>
      <c r="B2231" s="85" t="n"/>
      <c r="C2231" s="121" t="n"/>
      <c r="D2231" s="122" t="n"/>
      <c r="E2231" s="122" t="n"/>
      <c r="F2231" s="123" t="n"/>
      <c r="G2231" s="124" t="n"/>
      <c r="H2231" s="127" t="n"/>
      <c r="I2231" s="127" t="n"/>
      <c r="J2231" s="127" t="n"/>
      <c r="K2231" s="127" t="n"/>
      <c r="L2231" s="127" t="n"/>
      <c r="M2231" s="126" t="n"/>
      <c r="N2231" s="127" t="n"/>
    </row>
    <row customHeight="1" ht="15" r="2232" s="161">
      <c r="A2232" s="84" t="n"/>
      <c r="B2232" s="85" t="n"/>
      <c r="C2232" s="121" t="n"/>
      <c r="D2232" s="122" t="n"/>
      <c r="E2232" s="122" t="n"/>
      <c r="F2232" s="123" t="n"/>
      <c r="G2232" s="124" t="n"/>
      <c r="H2232" s="127" t="n"/>
      <c r="I2232" s="127" t="n"/>
      <c r="J2232" s="127" t="n"/>
      <c r="K2232" s="127" t="n"/>
      <c r="L2232" s="127" t="n"/>
      <c r="M2232" s="126" t="n"/>
      <c r="N2232" s="127" t="n"/>
    </row>
    <row customHeight="1" ht="15" r="2233" s="161">
      <c r="A2233" s="84" t="n"/>
      <c r="B2233" s="85" t="n"/>
      <c r="C2233" s="121" t="n"/>
      <c r="D2233" s="122" t="n"/>
      <c r="E2233" s="122" t="n"/>
      <c r="F2233" s="123" t="n"/>
      <c r="G2233" s="124" t="n"/>
      <c r="H2233" s="127" t="n"/>
      <c r="I2233" s="127" t="n"/>
      <c r="J2233" s="127" t="n"/>
      <c r="K2233" s="127" t="n"/>
      <c r="L2233" s="127" t="n"/>
      <c r="M2233" s="126" t="n"/>
      <c r="N2233" s="127" t="n"/>
    </row>
    <row customHeight="1" ht="15" r="2234" s="161">
      <c r="A2234" s="84" t="n"/>
      <c r="B2234" s="85" t="n"/>
      <c r="C2234" s="121" t="n"/>
      <c r="D2234" s="122" t="n"/>
      <c r="E2234" s="122" t="n"/>
      <c r="F2234" s="123" t="n"/>
      <c r="G2234" s="124" t="n"/>
      <c r="H2234" s="127" t="n"/>
      <c r="I2234" s="127" t="n"/>
      <c r="J2234" s="127" t="n"/>
      <c r="K2234" s="127" t="n"/>
      <c r="L2234" s="127" t="n"/>
      <c r="M2234" s="126" t="n"/>
      <c r="N2234" s="127" t="n"/>
    </row>
    <row customHeight="1" ht="14.25" r="2235" s="161">
      <c r="A2235" s="84" t="n"/>
      <c r="B2235" s="85" t="n"/>
      <c r="C2235" s="121" t="n"/>
      <c r="D2235" s="122" t="n"/>
      <c r="E2235" s="122" t="n"/>
      <c r="F2235" s="123" t="n"/>
      <c r="G2235" s="127" t="n"/>
      <c r="H2235" s="127" t="n"/>
      <c r="I2235" s="127" t="n"/>
      <c r="J2235" s="127" t="n"/>
      <c r="K2235" s="127" t="n"/>
      <c r="L2235" s="127" t="n"/>
      <c r="M2235" s="126" t="n"/>
      <c r="N2235" s="127" t="n"/>
    </row>
    <row customHeight="1" ht="14.25" r="2236" s="161">
      <c r="A2236" s="84" t="n"/>
      <c r="B2236" s="85" t="n"/>
      <c r="C2236" s="121" t="n"/>
      <c r="D2236" s="122" t="n"/>
      <c r="E2236" s="122" t="n"/>
      <c r="F2236" s="123" t="n"/>
      <c r="G2236" s="127" t="n"/>
      <c r="H2236" s="127" t="n"/>
      <c r="I2236" s="127" t="n"/>
      <c r="J2236" s="127" t="n"/>
      <c r="K2236" s="127" t="n"/>
      <c r="L2236" s="127" t="n"/>
      <c r="M2236" s="126" t="n"/>
      <c r="N2236" s="127" t="n"/>
    </row>
    <row customHeight="1" ht="14.25" r="2237" s="161">
      <c r="A2237" s="84" t="n"/>
      <c r="B2237" s="85" t="n"/>
      <c r="C2237" s="121" t="n"/>
      <c r="D2237" s="122" t="n"/>
      <c r="E2237" s="122" t="n"/>
      <c r="F2237" s="123" t="n"/>
      <c r="G2237" s="127" t="n"/>
      <c r="H2237" s="127" t="n"/>
      <c r="I2237" s="127" t="n"/>
      <c r="J2237" s="127" t="n"/>
      <c r="K2237" s="127" t="n"/>
      <c r="L2237" s="127" t="n"/>
      <c r="M2237" s="126" t="n"/>
      <c r="N2237" s="127" t="n"/>
    </row>
    <row customHeight="1" ht="14.25" r="2238" s="161">
      <c r="A2238" s="84" t="n"/>
      <c r="B2238" s="85" t="n"/>
      <c r="C2238" s="121" t="n"/>
      <c r="D2238" s="122" t="n"/>
      <c r="E2238" s="122" t="n"/>
      <c r="F2238" s="123" t="n"/>
      <c r="G2238" s="127" t="n"/>
      <c r="H2238" s="127" t="n"/>
      <c r="I2238" s="127" t="n"/>
      <c r="J2238" s="127" t="n"/>
      <c r="K2238" s="127" t="n"/>
      <c r="L2238" s="127" t="n"/>
      <c r="M2238" s="126" t="n"/>
      <c r="N2238" s="127" t="n"/>
    </row>
    <row customHeight="1" ht="14.25" r="2239" s="161">
      <c r="A2239" s="84" t="n"/>
      <c r="B2239" s="85" t="n"/>
      <c r="C2239" s="121" t="n"/>
      <c r="D2239" s="122" t="n"/>
      <c r="E2239" s="122" t="n"/>
      <c r="F2239" s="123" t="n"/>
      <c r="G2239" s="127" t="n"/>
      <c r="H2239" s="127" t="n"/>
      <c r="I2239" s="127" t="n"/>
      <c r="J2239" s="127" t="n"/>
      <c r="K2239" s="127" t="n"/>
      <c r="L2239" s="127" t="n"/>
      <c r="M2239" s="126" t="n"/>
      <c r="N2239" s="127" t="n"/>
    </row>
    <row customHeight="1" ht="14.25" r="2240" s="161">
      <c r="A2240" s="84" t="n"/>
      <c r="B2240" s="85" t="n"/>
      <c r="C2240" s="121" t="n"/>
      <c r="D2240" s="122" t="n"/>
      <c r="E2240" s="122" t="n"/>
      <c r="F2240" s="123" t="n"/>
      <c r="G2240" s="127" t="n"/>
      <c r="H2240" s="127" t="n"/>
      <c r="I2240" s="127" t="n"/>
      <c r="J2240" s="127" t="n"/>
      <c r="K2240" s="127" t="n"/>
      <c r="L2240" s="127" t="n"/>
      <c r="M2240" s="126" t="n"/>
      <c r="N2240" s="127" t="n"/>
    </row>
    <row customHeight="1" ht="14.25" r="2241" s="161">
      <c r="A2241" s="84" t="n"/>
      <c r="B2241" s="85" t="n"/>
      <c r="C2241" s="121" t="n"/>
      <c r="D2241" s="122" t="n"/>
      <c r="E2241" s="122" t="n"/>
      <c r="F2241" s="123" t="n"/>
      <c r="G2241" s="127" t="n"/>
      <c r="H2241" s="127" t="n"/>
      <c r="I2241" s="127" t="n"/>
      <c r="J2241" s="127" t="n"/>
      <c r="K2241" s="127" t="n"/>
      <c r="L2241" s="127" t="n"/>
      <c r="M2241" s="126" t="n"/>
      <c r="N2241" s="127" t="n"/>
    </row>
    <row customHeight="1" ht="14.25" r="2242" s="161">
      <c r="A2242" s="84" t="n"/>
      <c r="B2242" s="85" t="n"/>
      <c r="C2242" s="121" t="n"/>
      <c r="D2242" s="122" t="n"/>
      <c r="E2242" s="122" t="n"/>
      <c r="F2242" s="123" t="n"/>
      <c r="G2242" s="127" t="n"/>
      <c r="H2242" s="127" t="n"/>
      <c r="I2242" s="127" t="n"/>
      <c r="J2242" s="127" t="n"/>
      <c r="K2242" s="127" t="n"/>
      <c r="L2242" s="127" t="n"/>
      <c r="M2242" s="126" t="n"/>
      <c r="N2242" s="127" t="n"/>
    </row>
    <row customHeight="1" ht="14.25" r="2243" s="161">
      <c r="A2243" s="84" t="n"/>
      <c r="B2243" s="85" t="n"/>
      <c r="C2243" s="121" t="n"/>
      <c r="D2243" s="122" t="n"/>
      <c r="E2243" s="122" t="n"/>
      <c r="F2243" s="123" t="n"/>
      <c r="G2243" s="127" t="n"/>
      <c r="H2243" s="127" t="n"/>
      <c r="I2243" s="127" t="n"/>
      <c r="J2243" s="127" t="n"/>
      <c r="K2243" s="127" t="n"/>
      <c r="L2243" s="127" t="n"/>
      <c r="M2243" s="126" t="n"/>
      <c r="N2243" s="127" t="n"/>
    </row>
    <row customHeight="1" ht="14.25" r="2244" s="161">
      <c r="A2244" s="84" t="n"/>
      <c r="B2244" s="85" t="n"/>
      <c r="C2244" s="121" t="n"/>
      <c r="D2244" s="122" t="n"/>
      <c r="E2244" s="122" t="n"/>
      <c r="F2244" s="123" t="n"/>
      <c r="G2244" s="127" t="n"/>
      <c r="H2244" s="127" t="n"/>
      <c r="I2244" s="127" t="n"/>
      <c r="J2244" s="127" t="n"/>
      <c r="K2244" s="127" t="n"/>
      <c r="L2244" s="127" t="n"/>
      <c r="M2244" s="126" t="n"/>
      <c r="N2244" s="127" t="n"/>
    </row>
    <row customHeight="1" ht="14.25" r="2245" s="161">
      <c r="A2245" s="84" t="n"/>
      <c r="B2245" s="85" t="n"/>
      <c r="C2245" s="121" t="n"/>
      <c r="D2245" s="122" t="n"/>
      <c r="E2245" s="122" t="n"/>
      <c r="F2245" s="123" t="n"/>
      <c r="G2245" s="127" t="n"/>
      <c r="H2245" s="127" t="n"/>
      <c r="I2245" s="127" t="n"/>
      <c r="J2245" s="127" t="n"/>
      <c r="K2245" s="127" t="n"/>
      <c r="L2245" s="127" t="n"/>
      <c r="M2245" s="126" t="n"/>
      <c r="N2245" s="127" t="n"/>
    </row>
    <row customHeight="1" ht="14.25" r="2246" s="161">
      <c r="A2246" s="84" t="n"/>
      <c r="B2246" s="85" t="n"/>
      <c r="C2246" s="121" t="n"/>
      <c r="D2246" s="122" t="n"/>
      <c r="E2246" s="122" t="n"/>
      <c r="F2246" s="123" t="n"/>
      <c r="G2246" s="127" t="n"/>
      <c r="H2246" s="127" t="n"/>
      <c r="I2246" s="127" t="n"/>
      <c r="J2246" s="127" t="n"/>
      <c r="K2246" s="127" t="n"/>
      <c r="L2246" s="127" t="n"/>
      <c r="M2246" s="126" t="n"/>
      <c r="N2246" s="127" t="n"/>
    </row>
    <row customHeight="1" ht="14.25" r="2247" s="161">
      <c r="A2247" s="84" t="n"/>
      <c r="B2247" s="85" t="n"/>
      <c r="C2247" s="121" t="n"/>
      <c r="D2247" s="122" t="n"/>
      <c r="E2247" s="122" t="n"/>
      <c r="F2247" s="123" t="n"/>
      <c r="G2247" s="127" t="n"/>
      <c r="H2247" s="127" t="n"/>
      <c r="I2247" s="127" t="n"/>
      <c r="J2247" s="127" t="n"/>
      <c r="K2247" s="127" t="n"/>
      <c r="L2247" s="127" t="n"/>
      <c r="M2247" s="126" t="n"/>
      <c r="N2247" s="127" t="n"/>
    </row>
    <row customHeight="1" ht="14.25" r="2248" s="161">
      <c r="A2248" s="84" t="n"/>
      <c r="B2248" s="85" t="n"/>
      <c r="C2248" s="121" t="n"/>
      <c r="D2248" s="122" t="n"/>
      <c r="E2248" s="122" t="n"/>
      <c r="F2248" s="123" t="n"/>
      <c r="G2248" s="127" t="n"/>
      <c r="H2248" s="127" t="n"/>
      <c r="I2248" s="127" t="n"/>
      <c r="J2248" s="127" t="n"/>
      <c r="K2248" s="127" t="n"/>
      <c r="L2248" s="127" t="n"/>
      <c r="M2248" s="126" t="n"/>
      <c r="N2248" s="127" t="n"/>
    </row>
    <row customHeight="1" ht="14.25" r="2249" s="161">
      <c r="A2249" s="84" t="n"/>
      <c r="B2249" s="85" t="n"/>
      <c r="C2249" s="121" t="n"/>
      <c r="D2249" s="122" t="n"/>
      <c r="E2249" s="122" t="n"/>
      <c r="F2249" s="123" t="n"/>
      <c r="G2249" s="127" t="n"/>
      <c r="H2249" s="127" t="n"/>
      <c r="I2249" s="127" t="n"/>
      <c r="J2249" s="127" t="n"/>
      <c r="K2249" s="127" t="n"/>
      <c r="L2249" s="127" t="n"/>
      <c r="M2249" s="126" t="n"/>
      <c r="N2249" s="127" t="n"/>
    </row>
    <row customHeight="1" ht="14.25" r="2250" s="161">
      <c r="A2250" s="84" t="n"/>
      <c r="B2250" s="85" t="n"/>
      <c r="C2250" s="121" t="n"/>
      <c r="D2250" s="122" t="n"/>
      <c r="E2250" s="122" t="n"/>
      <c r="F2250" s="123" t="n"/>
      <c r="G2250" s="127" t="n"/>
      <c r="H2250" s="127" t="n"/>
      <c r="I2250" s="127" t="n"/>
      <c r="J2250" s="127" t="n"/>
      <c r="K2250" s="127" t="n"/>
      <c r="L2250" s="127" t="n"/>
      <c r="M2250" s="126" t="n"/>
      <c r="N2250" s="127" t="n"/>
    </row>
    <row customHeight="1" ht="14.25" r="2251" s="161">
      <c r="A2251" s="84" t="n"/>
      <c r="B2251" s="85" t="n"/>
      <c r="C2251" s="121" t="n"/>
      <c r="D2251" s="122" t="n"/>
      <c r="E2251" s="122" t="n"/>
      <c r="F2251" s="123" t="n"/>
      <c r="G2251" s="127" t="n"/>
      <c r="H2251" s="127" t="n"/>
      <c r="I2251" s="127" t="n"/>
      <c r="J2251" s="127" t="n"/>
      <c r="K2251" s="127" t="n"/>
      <c r="L2251" s="127" t="n"/>
      <c r="M2251" s="126" t="n"/>
      <c r="N2251" s="127" t="n"/>
    </row>
    <row customHeight="1" ht="14.25" r="2252" s="161">
      <c r="A2252" s="84" t="n"/>
      <c r="B2252" s="85" t="n"/>
      <c r="C2252" s="121" t="n"/>
      <c r="D2252" s="122" t="n"/>
      <c r="E2252" s="122" t="n"/>
      <c r="F2252" s="123" t="n"/>
      <c r="G2252" s="127" t="n"/>
      <c r="H2252" s="127" t="n"/>
      <c r="I2252" s="127" t="n"/>
      <c r="J2252" s="127" t="n"/>
      <c r="K2252" s="127" t="n"/>
      <c r="L2252" s="127" t="n"/>
      <c r="M2252" s="126" t="n"/>
      <c r="N2252" s="127" t="n"/>
    </row>
    <row customHeight="1" ht="14.25" r="2253" s="161">
      <c r="A2253" s="84" t="n"/>
      <c r="B2253" s="85" t="n"/>
      <c r="C2253" s="121" t="n"/>
      <c r="D2253" s="122" t="n"/>
      <c r="E2253" s="122" t="n"/>
      <c r="F2253" s="123" t="n"/>
      <c r="G2253" s="127" t="n"/>
      <c r="H2253" s="127" t="n"/>
      <c r="I2253" s="127" t="n"/>
      <c r="J2253" s="127" t="n"/>
      <c r="K2253" s="127" t="n"/>
      <c r="L2253" s="127" t="n"/>
      <c r="M2253" s="126" t="n"/>
      <c r="N2253" s="127" t="n"/>
    </row>
    <row customHeight="1" ht="14.25" r="2254" s="161">
      <c r="A2254" s="84" t="n"/>
      <c r="B2254" s="85" t="n"/>
      <c r="C2254" s="121" t="n"/>
      <c r="D2254" s="122" t="n"/>
      <c r="E2254" s="122" t="n"/>
      <c r="F2254" s="123" t="n"/>
      <c r="G2254" s="127" t="n"/>
      <c r="H2254" s="127" t="n"/>
      <c r="I2254" s="127" t="n"/>
      <c r="J2254" s="127" t="n"/>
      <c r="K2254" s="127" t="n"/>
      <c r="L2254" s="127" t="n"/>
      <c r="M2254" s="126" t="n"/>
      <c r="N2254" s="127" t="n"/>
    </row>
    <row customHeight="1" ht="14.25" r="2255" s="161">
      <c r="A2255" s="84" t="n"/>
      <c r="B2255" s="85" t="n"/>
      <c r="C2255" s="121" t="n"/>
      <c r="D2255" s="122" t="n"/>
      <c r="E2255" s="122" t="n"/>
      <c r="F2255" s="123" t="n"/>
      <c r="G2255" s="127" t="n"/>
      <c r="H2255" s="127" t="n"/>
      <c r="I2255" s="127" t="n"/>
      <c r="J2255" s="127" t="n"/>
      <c r="K2255" s="127" t="n"/>
      <c r="L2255" s="127" t="n"/>
      <c r="M2255" s="126" t="n"/>
      <c r="N2255" s="127" t="n"/>
    </row>
    <row customHeight="1" ht="14.25" r="2256" s="161">
      <c r="A2256" s="84" t="n"/>
      <c r="B2256" s="85" t="n"/>
      <c r="C2256" s="121" t="n"/>
      <c r="D2256" s="122" t="n"/>
      <c r="E2256" s="122" t="n"/>
      <c r="F2256" s="123" t="n"/>
      <c r="G2256" s="127" t="n"/>
      <c r="H2256" s="127" t="n"/>
      <c r="I2256" s="127" t="n"/>
      <c r="J2256" s="127" t="n"/>
      <c r="K2256" s="127" t="n"/>
      <c r="L2256" s="127" t="n"/>
      <c r="M2256" s="126" t="n"/>
      <c r="N2256" s="127" t="n"/>
    </row>
    <row customHeight="1" ht="14.25" r="2257" s="161">
      <c r="A2257" s="84" t="n"/>
      <c r="B2257" s="85" t="n"/>
      <c r="C2257" s="121" t="n"/>
      <c r="D2257" s="122" t="n"/>
      <c r="E2257" s="122" t="n"/>
      <c r="F2257" s="123" t="n"/>
      <c r="G2257" s="127" t="n"/>
      <c r="H2257" s="127" t="n"/>
      <c r="I2257" s="127" t="n"/>
      <c r="J2257" s="127" t="n"/>
      <c r="K2257" s="127" t="n"/>
      <c r="L2257" s="127" t="n"/>
      <c r="M2257" s="126" t="n"/>
      <c r="N2257" s="127" t="n"/>
    </row>
    <row customHeight="1" ht="14.25" r="2258" s="161">
      <c r="A2258" s="84" t="n"/>
      <c r="B2258" s="85" t="n"/>
      <c r="C2258" s="121" t="n"/>
      <c r="D2258" s="122" t="n"/>
      <c r="E2258" s="122" t="n"/>
      <c r="F2258" s="123" t="n"/>
      <c r="G2258" s="127" t="n"/>
      <c r="H2258" s="127" t="n"/>
      <c r="I2258" s="127" t="n"/>
      <c r="J2258" s="127" t="n"/>
      <c r="K2258" s="127" t="n"/>
      <c r="L2258" s="127" t="n"/>
      <c r="M2258" s="126" t="n"/>
      <c r="N2258" s="127" t="n"/>
    </row>
    <row customHeight="1" ht="14.25" r="2259" s="161">
      <c r="A2259" s="84" t="n"/>
      <c r="B2259" s="85" t="n"/>
      <c r="C2259" s="121" t="n"/>
      <c r="D2259" s="122" t="n"/>
      <c r="E2259" s="122" t="n"/>
      <c r="F2259" s="123" t="n"/>
      <c r="G2259" s="127" t="n"/>
      <c r="H2259" s="127" t="n"/>
      <c r="I2259" s="127" t="n"/>
      <c r="J2259" s="127" t="n"/>
      <c r="K2259" s="127" t="n"/>
      <c r="L2259" s="127" t="n"/>
      <c r="M2259" s="126" t="n"/>
      <c r="N2259" s="127" t="n"/>
    </row>
    <row customHeight="1" ht="14.25" r="2260" s="161">
      <c r="A2260" s="84" t="n"/>
      <c r="B2260" s="85" t="n"/>
      <c r="C2260" s="121" t="n"/>
      <c r="D2260" s="122" t="n"/>
      <c r="E2260" s="122" t="n"/>
      <c r="F2260" s="123" t="n"/>
      <c r="G2260" s="127" t="n"/>
      <c r="H2260" s="127" t="n"/>
      <c r="I2260" s="127" t="n"/>
      <c r="J2260" s="127" t="n"/>
      <c r="K2260" s="127" t="n"/>
      <c r="L2260" s="127" t="n"/>
      <c r="M2260" s="126" t="n"/>
      <c r="N2260" s="127" t="n"/>
    </row>
    <row customHeight="1" ht="14.25" r="2261" s="161">
      <c r="A2261" s="84" t="n"/>
      <c r="B2261" s="85" t="n"/>
      <c r="C2261" s="121" t="n"/>
      <c r="D2261" s="122" t="n"/>
      <c r="E2261" s="122" t="n"/>
      <c r="F2261" s="123" t="n"/>
      <c r="G2261" s="127" t="n"/>
      <c r="H2261" s="127" t="n"/>
      <c r="I2261" s="127" t="n"/>
      <c r="J2261" s="127" t="n"/>
      <c r="K2261" s="127" t="n"/>
      <c r="L2261" s="127" t="n"/>
      <c r="M2261" s="126" t="n"/>
      <c r="N2261" s="127" t="n"/>
    </row>
    <row customHeight="1" ht="14.25" r="2262" s="161">
      <c r="A2262" s="84" t="n"/>
      <c r="B2262" s="85" t="n"/>
      <c r="C2262" s="121" t="n"/>
      <c r="D2262" s="122" t="n"/>
      <c r="E2262" s="122" t="n"/>
      <c r="F2262" s="123" t="n"/>
      <c r="G2262" s="127" t="n"/>
      <c r="H2262" s="127" t="n"/>
      <c r="I2262" s="127" t="n"/>
      <c r="J2262" s="127" t="n"/>
      <c r="K2262" s="127" t="n"/>
      <c r="L2262" s="127" t="n"/>
      <c r="M2262" s="126" t="n"/>
      <c r="N2262" s="127" t="n"/>
    </row>
    <row customHeight="1" ht="14.25" r="2263" s="161">
      <c r="A2263" s="84" t="n"/>
      <c r="B2263" s="85" t="n"/>
      <c r="C2263" s="121" t="n"/>
      <c r="D2263" s="122" t="n"/>
      <c r="E2263" s="122" t="n"/>
      <c r="F2263" s="123" t="n"/>
      <c r="G2263" s="127" t="n"/>
      <c r="H2263" s="127" t="n"/>
      <c r="I2263" s="127" t="n"/>
      <c r="J2263" s="127" t="n"/>
      <c r="K2263" s="127" t="n"/>
      <c r="L2263" s="127" t="n"/>
      <c r="M2263" s="126" t="n"/>
      <c r="N2263" s="127" t="n"/>
    </row>
    <row customHeight="1" ht="14.25" r="2264" s="161">
      <c r="A2264" s="84" t="n"/>
      <c r="B2264" s="85" t="n"/>
      <c r="C2264" s="121" t="n"/>
      <c r="D2264" s="122" t="n"/>
      <c r="E2264" s="122" t="n"/>
      <c r="F2264" s="123" t="n"/>
      <c r="G2264" s="127" t="n"/>
      <c r="H2264" s="127" t="n"/>
      <c r="I2264" s="127" t="n"/>
      <c r="J2264" s="127" t="n"/>
      <c r="K2264" s="127" t="n"/>
      <c r="L2264" s="127" t="n"/>
      <c r="M2264" s="126" t="n"/>
      <c r="N2264" s="127" t="n"/>
    </row>
    <row customHeight="1" ht="14.25" r="2265" s="161">
      <c r="A2265" s="84" t="n"/>
      <c r="B2265" s="85" t="n"/>
      <c r="C2265" s="121" t="n"/>
      <c r="D2265" s="122" t="n"/>
      <c r="E2265" s="122" t="n"/>
      <c r="F2265" s="123" t="n"/>
      <c r="G2265" s="127" t="n"/>
      <c r="H2265" s="127" t="n"/>
      <c r="I2265" s="127" t="n"/>
      <c r="J2265" s="127" t="n"/>
      <c r="K2265" s="127" t="n"/>
      <c r="L2265" s="127" t="n"/>
      <c r="M2265" s="126" t="n"/>
      <c r="N2265" s="127" t="n"/>
    </row>
    <row customHeight="1" ht="12.75" r="2266" s="161">
      <c r="A2266" s="84" t="n"/>
      <c r="B2266" s="85" t="n"/>
      <c r="C2266" s="121" t="n"/>
      <c r="D2266" s="122" t="n"/>
      <c r="E2266" s="122" t="n"/>
      <c r="F2266" s="127" t="n"/>
      <c r="G2266" s="127" t="n"/>
      <c r="H2266" s="127" t="n"/>
      <c r="I2266" s="127" t="n"/>
      <c r="J2266" s="127" t="n"/>
      <c r="K2266" s="127" t="n"/>
      <c r="L2266" s="127" t="n"/>
      <c r="M2266" s="126" t="n"/>
      <c r="N2266" s="127" t="n"/>
    </row>
    <row customHeight="1" ht="12.75" r="2267" s="161">
      <c r="A2267" s="84" t="n"/>
      <c r="B2267" s="85" t="n"/>
      <c r="C2267" s="121" t="n"/>
      <c r="D2267" s="122" t="n"/>
      <c r="E2267" s="122" t="n"/>
      <c r="F2267" s="127" t="n"/>
      <c r="G2267" s="127" t="n"/>
      <c r="H2267" s="127" t="n"/>
      <c r="I2267" s="127" t="n"/>
      <c r="J2267" s="127" t="n"/>
      <c r="K2267" s="127" t="n"/>
      <c r="L2267" s="127" t="n"/>
      <c r="M2267" s="126" t="n"/>
      <c r="N2267" s="127" t="n"/>
    </row>
    <row customHeight="1" ht="12.75" r="2268" s="161">
      <c r="A2268" s="84" t="n"/>
      <c r="B2268" s="85" t="n"/>
      <c r="C2268" s="121" t="n"/>
      <c r="D2268" s="122" t="n"/>
      <c r="E2268" s="122" t="n"/>
      <c r="F2268" s="127" t="n"/>
      <c r="G2268" s="127" t="n"/>
      <c r="H2268" s="127" t="n"/>
      <c r="I2268" s="127" t="n"/>
      <c r="J2268" s="127" t="n"/>
      <c r="K2268" s="127" t="n"/>
      <c r="L2268" s="127" t="n"/>
      <c r="M2268" s="126" t="n"/>
      <c r="N2268" s="127" t="n"/>
    </row>
    <row customHeight="1" ht="12.75" r="2269" s="161">
      <c r="A2269" s="84" t="n"/>
      <c r="B2269" s="85" t="n"/>
      <c r="C2269" s="121" t="n"/>
      <c r="D2269" s="122" t="n"/>
      <c r="E2269" s="122" t="n"/>
      <c r="F2269" s="127" t="n"/>
      <c r="G2269" s="127" t="n"/>
      <c r="H2269" s="127" t="n"/>
      <c r="I2269" s="127" t="n"/>
      <c r="J2269" s="127" t="n"/>
      <c r="K2269" s="127" t="n"/>
      <c r="L2269" s="127" t="n"/>
      <c r="M2269" s="126" t="n"/>
      <c r="N2269" s="127" t="n"/>
    </row>
    <row customHeight="1" ht="12.75" r="2270" s="161">
      <c r="A2270" s="84" t="n"/>
      <c r="B2270" s="85" t="n"/>
      <c r="C2270" s="121" t="n"/>
      <c r="D2270" s="122" t="n"/>
      <c r="E2270" s="122" t="n"/>
      <c r="F2270" s="127" t="n"/>
      <c r="G2270" s="127" t="n"/>
      <c r="H2270" s="127" t="n"/>
      <c r="I2270" s="127" t="n"/>
      <c r="J2270" s="127" t="n"/>
      <c r="K2270" s="127" t="n"/>
      <c r="L2270" s="127" t="n"/>
      <c r="M2270" s="126" t="n"/>
      <c r="N2270" s="127" t="n"/>
    </row>
    <row customHeight="1" ht="12.75" r="2271" s="161">
      <c r="A2271" s="84" t="n"/>
      <c r="B2271" s="85" t="n"/>
      <c r="C2271" s="121" t="n"/>
      <c r="D2271" s="122" t="n"/>
      <c r="E2271" s="122" t="n"/>
      <c r="F2271" s="127" t="n"/>
      <c r="G2271" s="127" t="n"/>
      <c r="H2271" s="127" t="n"/>
      <c r="I2271" s="127" t="n"/>
      <c r="J2271" s="127" t="n"/>
      <c r="K2271" s="127" t="n"/>
      <c r="L2271" s="127" t="n"/>
      <c r="M2271" s="126" t="n"/>
      <c r="N2271" s="127" t="n"/>
    </row>
    <row customHeight="1" ht="12.75" r="2272" s="161">
      <c r="A2272" s="84" t="n"/>
      <c r="B2272" s="85" t="n"/>
      <c r="C2272" s="121" t="n"/>
      <c r="D2272" s="122" t="n"/>
      <c r="E2272" s="122" t="n"/>
      <c r="F2272" s="127" t="n"/>
      <c r="G2272" s="127" t="n"/>
      <c r="H2272" s="127" t="n"/>
      <c r="I2272" s="127" t="n"/>
      <c r="J2272" s="127" t="n"/>
      <c r="K2272" s="127" t="n"/>
      <c r="L2272" s="127" t="n"/>
      <c r="M2272" s="126" t="n"/>
      <c r="N2272" s="127" t="n"/>
    </row>
    <row customHeight="1" ht="12.75" r="2273" s="161">
      <c r="A2273" s="84" t="n"/>
      <c r="B2273" s="85" t="n"/>
      <c r="C2273" s="121" t="n"/>
      <c r="D2273" s="122" t="n"/>
      <c r="E2273" s="122" t="n"/>
      <c r="F2273" s="127" t="n"/>
      <c r="G2273" s="127" t="n"/>
      <c r="H2273" s="127" t="n"/>
      <c r="I2273" s="127" t="n"/>
      <c r="J2273" s="127" t="n"/>
      <c r="K2273" s="127" t="n"/>
      <c r="L2273" s="127" t="n"/>
      <c r="M2273" s="126" t="n"/>
      <c r="N2273" s="127" t="n"/>
    </row>
    <row customHeight="1" ht="12.75" r="2274" s="161">
      <c r="A2274" s="84" t="n"/>
      <c r="B2274" s="85" t="n"/>
      <c r="C2274" s="121" t="n"/>
      <c r="D2274" s="122" t="n"/>
      <c r="E2274" s="122" t="n"/>
      <c r="F2274" s="127" t="n"/>
      <c r="G2274" s="127" t="n"/>
      <c r="H2274" s="127" t="n"/>
      <c r="I2274" s="127" t="n"/>
      <c r="J2274" s="127" t="n"/>
      <c r="K2274" s="127" t="n"/>
      <c r="L2274" s="127" t="n"/>
      <c r="M2274" s="126" t="n"/>
      <c r="N2274" s="127" t="n"/>
    </row>
    <row customHeight="1" ht="12.75" r="2275" s="161">
      <c r="A2275" s="84" t="n"/>
      <c r="B2275" s="85" t="n"/>
      <c r="C2275" s="121" t="n"/>
      <c r="D2275" s="122" t="n"/>
      <c r="E2275" s="122" t="n"/>
      <c r="F2275" s="127" t="n"/>
      <c r="G2275" s="127" t="n"/>
      <c r="H2275" s="127" t="n"/>
      <c r="I2275" s="127" t="n"/>
      <c r="J2275" s="127" t="n"/>
      <c r="K2275" s="127" t="n"/>
      <c r="L2275" s="127" t="n"/>
      <c r="M2275" s="126" t="n"/>
      <c r="N2275" s="127" t="n"/>
    </row>
    <row customHeight="1" ht="12.75" r="2276" s="161">
      <c r="A2276" s="84" t="n"/>
      <c r="B2276" s="85" t="n"/>
      <c r="C2276" s="121" t="n"/>
      <c r="D2276" s="122" t="n"/>
      <c r="E2276" s="122" t="n"/>
      <c r="F2276" s="127" t="n"/>
      <c r="G2276" s="127" t="n"/>
      <c r="H2276" s="127" t="n"/>
      <c r="I2276" s="127" t="n"/>
      <c r="J2276" s="127" t="n"/>
      <c r="K2276" s="127" t="n"/>
      <c r="L2276" s="127" t="n"/>
      <c r="M2276" s="126" t="n"/>
      <c r="N2276" s="127" t="n"/>
    </row>
    <row customHeight="1" ht="12.75" r="2277" s="161">
      <c r="A2277" s="84" t="n"/>
      <c r="B2277" s="85" t="n"/>
      <c r="C2277" s="121" t="n"/>
      <c r="D2277" s="122" t="n"/>
      <c r="E2277" s="122" t="n"/>
      <c r="F2277" s="127" t="n"/>
      <c r="G2277" s="127" t="n"/>
      <c r="H2277" s="127" t="n"/>
      <c r="I2277" s="127" t="n"/>
      <c r="J2277" s="127" t="n"/>
      <c r="K2277" s="127" t="n"/>
      <c r="L2277" s="127" t="n"/>
      <c r="M2277" s="126" t="n"/>
      <c r="N2277" s="127" t="n"/>
    </row>
    <row customHeight="1" ht="12.75" r="2278" s="161">
      <c r="A2278" s="84" t="n"/>
      <c r="B2278" s="85" t="n"/>
      <c r="C2278" s="121" t="n"/>
      <c r="D2278" s="122" t="n"/>
      <c r="E2278" s="122" t="n"/>
      <c r="F2278" s="127" t="n"/>
      <c r="G2278" s="127" t="n"/>
      <c r="H2278" s="127" t="n"/>
      <c r="I2278" s="127" t="n"/>
      <c r="J2278" s="127" t="n"/>
      <c r="K2278" s="127" t="n"/>
      <c r="L2278" s="127" t="n"/>
      <c r="M2278" s="126" t="n"/>
      <c r="N2278" s="127" t="n"/>
    </row>
    <row customHeight="1" ht="12.75" r="2279" s="161">
      <c r="A2279" s="84" t="n"/>
      <c r="B2279" s="85" t="n"/>
      <c r="C2279" s="121" t="n"/>
      <c r="D2279" s="122" t="n"/>
      <c r="E2279" s="122" t="n"/>
      <c r="F2279" s="127" t="n"/>
      <c r="G2279" s="127" t="n"/>
      <c r="H2279" s="127" t="n"/>
      <c r="I2279" s="127" t="n"/>
      <c r="J2279" s="127" t="n"/>
      <c r="K2279" s="127" t="n"/>
      <c r="L2279" s="127" t="n"/>
      <c r="M2279" s="126" t="n"/>
      <c r="N2279" s="127" t="n"/>
    </row>
    <row customHeight="1" ht="12.75" r="2280" s="161">
      <c r="A2280" s="84" t="n"/>
      <c r="B2280" s="85" t="n"/>
      <c r="C2280" s="121" t="n"/>
      <c r="D2280" s="122" t="n"/>
      <c r="E2280" s="122" t="n"/>
      <c r="F2280" s="127" t="n"/>
      <c r="G2280" s="127" t="n"/>
      <c r="H2280" s="127" t="n"/>
      <c r="I2280" s="127" t="n"/>
      <c r="J2280" s="127" t="n"/>
      <c r="K2280" s="127" t="n"/>
      <c r="L2280" s="127" t="n"/>
      <c r="M2280" s="126" t="n"/>
      <c r="N2280" s="127" t="n"/>
    </row>
    <row customHeight="1" ht="12.75" r="2281" s="161">
      <c r="A2281" s="84" t="n"/>
      <c r="B2281" s="85" t="n"/>
      <c r="C2281" s="121" t="n"/>
      <c r="D2281" s="122" t="n"/>
      <c r="E2281" s="122" t="n"/>
      <c r="F2281" s="127" t="n"/>
      <c r="G2281" s="127" t="n"/>
      <c r="H2281" s="127" t="n"/>
      <c r="I2281" s="127" t="n"/>
      <c r="J2281" s="127" t="n"/>
      <c r="K2281" s="127" t="n"/>
      <c r="L2281" s="127" t="n"/>
      <c r="M2281" s="126" t="n"/>
      <c r="N2281" s="127" t="n"/>
    </row>
    <row customHeight="1" ht="12.75" r="2282" s="161">
      <c r="A2282" s="84" t="n"/>
      <c r="B2282" s="85" t="n"/>
      <c r="C2282" s="121" t="n"/>
      <c r="D2282" s="122" t="n"/>
      <c r="E2282" s="122" t="n"/>
      <c r="F2282" s="127" t="n"/>
      <c r="G2282" s="127" t="n"/>
      <c r="H2282" s="127" t="n"/>
      <c r="I2282" s="127" t="n"/>
      <c r="J2282" s="127" t="n"/>
      <c r="K2282" s="127" t="n"/>
      <c r="L2282" s="127" t="n"/>
      <c r="M2282" s="126" t="n"/>
      <c r="N2282" s="127" t="n"/>
    </row>
    <row customHeight="1" ht="12.75" r="2283" s="161">
      <c r="A2283" s="84" t="n"/>
      <c r="B2283" s="85" t="n"/>
      <c r="C2283" s="121" t="n"/>
      <c r="D2283" s="122" t="n"/>
      <c r="E2283" s="122" t="n"/>
      <c r="F2283" s="127" t="n"/>
      <c r="G2283" s="127" t="n"/>
      <c r="H2283" s="127" t="n"/>
      <c r="I2283" s="127" t="n"/>
      <c r="J2283" s="127" t="n"/>
      <c r="K2283" s="127" t="n"/>
      <c r="L2283" s="127" t="n"/>
      <c r="M2283" s="126" t="n"/>
      <c r="N2283" s="127" t="n"/>
    </row>
    <row customHeight="1" ht="12.75" r="2284" s="161">
      <c r="A2284" s="84" t="n"/>
      <c r="B2284" s="85" t="n"/>
      <c r="C2284" s="121" t="n"/>
      <c r="D2284" s="122" t="n"/>
      <c r="E2284" s="122" t="n"/>
      <c r="F2284" s="127" t="n"/>
      <c r="G2284" s="127" t="n"/>
      <c r="H2284" s="127" t="n"/>
      <c r="I2284" s="127" t="n"/>
      <c r="J2284" s="127" t="n"/>
      <c r="K2284" s="127" t="n"/>
      <c r="L2284" s="127" t="n"/>
      <c r="M2284" s="126" t="n"/>
      <c r="N2284" s="127" t="n"/>
    </row>
    <row customHeight="1" ht="12.75" r="2285" s="161">
      <c r="A2285" s="84" t="n"/>
      <c r="B2285" s="85" t="n"/>
      <c r="C2285" s="121" t="n"/>
      <c r="D2285" s="122" t="n"/>
      <c r="E2285" s="122" t="n"/>
      <c r="F2285" s="127" t="n"/>
      <c r="G2285" s="127" t="n"/>
      <c r="H2285" s="127" t="n"/>
      <c r="I2285" s="127" t="n"/>
      <c r="J2285" s="127" t="n"/>
      <c r="K2285" s="127" t="n"/>
      <c r="L2285" s="127" t="n"/>
      <c r="M2285" s="126" t="n"/>
      <c r="N2285" s="127" t="n"/>
    </row>
    <row customHeight="1" ht="12.75" r="2286" s="161">
      <c r="A2286" s="84" t="n"/>
      <c r="B2286" s="85" t="n"/>
      <c r="C2286" s="121" t="n"/>
      <c r="D2286" s="122" t="n"/>
      <c r="E2286" s="122" t="n"/>
      <c r="F2286" s="127" t="n"/>
      <c r="G2286" s="127" t="n"/>
      <c r="H2286" s="127" t="n"/>
      <c r="I2286" s="127" t="n"/>
      <c r="J2286" s="127" t="n"/>
      <c r="K2286" s="127" t="n"/>
      <c r="L2286" s="127" t="n"/>
      <c r="M2286" s="126" t="n"/>
      <c r="N2286" s="127" t="n"/>
    </row>
    <row customHeight="1" ht="12.75" r="2287" s="161">
      <c r="A2287" s="84" t="n"/>
      <c r="B2287" s="85" t="n"/>
      <c r="C2287" s="121" t="n"/>
      <c r="D2287" s="122" t="n"/>
      <c r="E2287" s="122" t="n"/>
      <c r="F2287" s="127" t="n"/>
      <c r="G2287" s="127" t="n"/>
      <c r="H2287" s="127" t="n"/>
      <c r="I2287" s="127" t="n"/>
      <c r="J2287" s="127" t="n"/>
      <c r="K2287" s="127" t="n"/>
      <c r="L2287" s="127" t="n"/>
      <c r="M2287" s="126" t="n"/>
      <c r="N2287" s="127" t="n"/>
    </row>
    <row customHeight="1" ht="12.75" r="2288" s="161">
      <c r="A2288" s="84" t="n"/>
      <c r="B2288" s="85" t="n"/>
      <c r="C2288" s="121" t="n"/>
      <c r="D2288" s="122" t="n"/>
      <c r="E2288" s="122" t="n"/>
      <c r="F2288" s="127" t="n"/>
      <c r="G2288" s="127" t="n"/>
      <c r="H2288" s="127" t="n"/>
      <c r="I2288" s="127" t="n"/>
      <c r="J2288" s="127" t="n"/>
      <c r="K2288" s="127" t="n"/>
      <c r="L2288" s="127" t="n"/>
      <c r="M2288" s="126" t="n"/>
      <c r="N2288" s="127" t="n"/>
    </row>
    <row customHeight="1" ht="12.75" r="2289" s="161">
      <c r="A2289" s="84" t="n"/>
      <c r="B2289" s="85" t="n"/>
      <c r="C2289" s="121" t="n"/>
      <c r="D2289" s="122" t="n"/>
      <c r="E2289" s="122" t="n"/>
      <c r="F2289" s="127" t="n"/>
      <c r="G2289" s="127" t="n"/>
      <c r="H2289" s="127" t="n"/>
      <c r="I2289" s="127" t="n"/>
      <c r="J2289" s="127" t="n"/>
      <c r="K2289" s="127" t="n"/>
      <c r="L2289" s="127" t="n"/>
      <c r="M2289" s="126" t="n"/>
      <c r="N2289" s="127" t="n"/>
    </row>
    <row customHeight="1" ht="12.75" r="2290" s="161">
      <c r="A2290" s="84" t="n"/>
      <c r="B2290" s="85" t="n"/>
      <c r="C2290" s="121" t="n"/>
      <c r="D2290" s="122" t="n"/>
      <c r="E2290" s="122" t="n"/>
      <c r="F2290" s="127" t="n"/>
      <c r="G2290" s="127" t="n"/>
      <c r="H2290" s="127" t="n"/>
      <c r="I2290" s="127" t="n"/>
      <c r="J2290" s="127" t="n"/>
      <c r="K2290" s="127" t="n"/>
      <c r="L2290" s="127" t="n"/>
      <c r="M2290" s="126" t="n"/>
      <c r="N2290" s="127" t="n"/>
    </row>
    <row customHeight="1" ht="12.75" r="2291" s="161">
      <c r="A2291" s="84" t="n"/>
      <c r="B2291" s="85" t="n"/>
      <c r="C2291" s="121" t="n"/>
      <c r="D2291" s="122" t="n"/>
      <c r="E2291" s="122" t="n"/>
      <c r="F2291" s="127" t="n"/>
      <c r="G2291" s="127" t="n"/>
      <c r="H2291" s="127" t="n"/>
      <c r="I2291" s="127" t="n"/>
      <c r="J2291" s="127" t="n"/>
      <c r="K2291" s="127" t="n"/>
      <c r="L2291" s="127" t="n"/>
      <c r="M2291" s="126" t="n"/>
      <c r="N2291" s="127" t="n"/>
    </row>
    <row customHeight="1" ht="12.75" r="2292" s="161">
      <c r="A2292" s="84" t="n"/>
      <c r="B2292" s="85" t="n"/>
      <c r="C2292" s="121" t="n"/>
      <c r="D2292" s="122" t="n"/>
      <c r="E2292" s="122" t="n"/>
      <c r="F2292" s="127" t="n"/>
      <c r="G2292" s="127" t="n"/>
      <c r="H2292" s="127" t="n"/>
      <c r="I2292" s="127" t="n"/>
      <c r="J2292" s="127" t="n"/>
      <c r="K2292" s="127" t="n"/>
      <c r="L2292" s="127" t="n"/>
      <c r="M2292" s="126" t="n"/>
      <c r="N2292" s="127" t="n"/>
    </row>
    <row customHeight="1" ht="12.75" r="2293" s="161">
      <c r="A2293" s="84" t="n"/>
      <c r="B2293" s="85" t="n"/>
      <c r="C2293" s="121" t="n"/>
      <c r="D2293" s="122" t="n"/>
      <c r="E2293" s="122" t="n"/>
      <c r="F2293" s="127" t="n"/>
      <c r="G2293" s="127" t="n"/>
      <c r="H2293" s="127" t="n"/>
      <c r="I2293" s="127" t="n"/>
      <c r="J2293" s="127" t="n"/>
      <c r="K2293" s="127" t="n"/>
      <c r="L2293" s="127" t="n"/>
      <c r="M2293" s="126" t="n"/>
      <c r="N2293" s="127" t="n"/>
    </row>
    <row customHeight="1" ht="12.75" r="2294" s="161">
      <c r="A2294" s="84" t="n"/>
      <c r="B2294" s="85" t="n"/>
      <c r="C2294" s="121" t="n"/>
      <c r="D2294" s="122" t="n"/>
      <c r="E2294" s="122" t="n"/>
      <c r="F2294" s="127" t="n"/>
      <c r="G2294" s="127" t="n"/>
      <c r="H2294" s="127" t="n"/>
      <c r="I2294" s="127" t="n"/>
      <c r="J2294" s="127" t="n"/>
      <c r="K2294" s="127" t="n"/>
      <c r="L2294" s="127" t="n"/>
      <c r="M2294" s="126" t="n"/>
      <c r="N2294" s="127" t="n"/>
    </row>
    <row customHeight="1" ht="12.75" r="2295" s="161">
      <c r="A2295" s="84" t="n"/>
      <c r="B2295" s="85" t="n"/>
      <c r="C2295" s="121" t="n"/>
      <c r="D2295" s="122" t="n"/>
      <c r="E2295" s="122" t="n"/>
      <c r="F2295" s="127" t="n"/>
      <c r="G2295" s="127" t="n"/>
      <c r="H2295" s="127" t="n"/>
      <c r="I2295" s="127" t="n"/>
      <c r="J2295" s="127" t="n"/>
      <c r="K2295" s="127" t="n"/>
      <c r="L2295" s="127" t="n"/>
      <c r="M2295" s="126" t="n"/>
      <c r="N2295" s="127" t="n"/>
    </row>
    <row customHeight="1" ht="12.75" r="2296" s="161">
      <c r="A2296" s="84" t="n"/>
      <c r="B2296" s="85" t="n"/>
      <c r="C2296" s="121" t="n"/>
      <c r="D2296" s="122" t="n"/>
      <c r="E2296" s="122" t="n"/>
      <c r="F2296" s="127" t="n"/>
      <c r="G2296" s="127" t="n"/>
      <c r="H2296" s="127" t="n"/>
      <c r="I2296" s="127" t="n"/>
      <c r="J2296" s="127" t="n"/>
      <c r="K2296" s="127" t="n"/>
      <c r="L2296" s="127" t="n"/>
      <c r="M2296" s="126" t="n"/>
      <c r="N2296" s="127" t="n"/>
    </row>
    <row customHeight="1" ht="12.75" r="2297" s="161">
      <c r="A2297" s="84" t="n"/>
      <c r="B2297" s="85" t="n"/>
      <c r="C2297" s="121" t="n"/>
      <c r="D2297" s="122" t="n"/>
      <c r="E2297" s="122" t="n"/>
      <c r="F2297" s="127" t="n"/>
      <c r="G2297" s="127" t="n"/>
      <c r="H2297" s="127" t="n"/>
      <c r="I2297" s="127" t="n"/>
      <c r="J2297" s="127" t="n"/>
      <c r="K2297" s="127" t="n"/>
      <c r="L2297" s="127" t="n"/>
      <c r="M2297" s="126" t="n"/>
      <c r="N2297" s="127" t="n"/>
    </row>
    <row customHeight="1" ht="12.75" r="2298" s="161">
      <c r="A2298" s="84" t="n"/>
      <c r="B2298" s="85" t="n"/>
      <c r="C2298" s="121" t="n"/>
      <c r="D2298" s="122" t="n"/>
      <c r="E2298" s="122" t="n"/>
      <c r="F2298" s="127" t="n"/>
      <c r="G2298" s="127" t="n"/>
      <c r="H2298" s="127" t="n"/>
      <c r="I2298" s="127" t="n"/>
      <c r="J2298" s="127" t="n"/>
      <c r="K2298" s="127" t="n"/>
      <c r="L2298" s="127" t="n"/>
      <c r="M2298" s="126" t="n"/>
      <c r="N2298" s="127" t="n"/>
    </row>
    <row customHeight="1" ht="12.75" r="2299" s="161">
      <c r="A2299" s="84" t="n"/>
      <c r="B2299" s="85" t="n"/>
      <c r="C2299" s="121" t="n"/>
      <c r="D2299" s="122" t="n"/>
      <c r="E2299" s="122" t="n"/>
      <c r="F2299" s="127" t="n"/>
      <c r="G2299" s="127" t="n"/>
      <c r="H2299" s="127" t="n"/>
      <c r="I2299" s="127" t="n"/>
      <c r="J2299" s="127" t="n"/>
      <c r="K2299" s="127" t="n"/>
      <c r="L2299" s="127" t="n"/>
      <c r="M2299" s="126" t="n"/>
      <c r="N2299" s="127" t="n"/>
    </row>
    <row customHeight="1" ht="12.75" r="2300" s="161">
      <c r="A2300" s="84" t="n"/>
      <c r="B2300" s="85" t="n"/>
      <c r="C2300" s="121" t="n"/>
      <c r="D2300" s="122" t="n"/>
      <c r="E2300" s="122" t="n"/>
      <c r="F2300" s="127" t="n"/>
      <c r="G2300" s="127" t="n"/>
      <c r="H2300" s="127" t="n"/>
      <c r="I2300" s="127" t="n"/>
      <c r="J2300" s="127" t="n"/>
      <c r="K2300" s="127" t="n"/>
      <c r="L2300" s="127" t="n"/>
      <c r="M2300" s="126" t="n"/>
      <c r="N2300" s="127" t="n"/>
    </row>
    <row customHeight="1" ht="12.75" r="2301" s="161">
      <c r="A2301" s="84" t="n"/>
      <c r="B2301" s="85" t="n"/>
      <c r="C2301" s="121" t="n"/>
      <c r="D2301" s="122" t="n"/>
      <c r="E2301" s="122" t="n"/>
      <c r="F2301" s="127" t="n"/>
      <c r="G2301" s="127" t="n"/>
      <c r="H2301" s="127" t="n"/>
      <c r="I2301" s="127" t="n"/>
      <c r="J2301" s="127" t="n"/>
      <c r="K2301" s="127" t="n"/>
      <c r="L2301" s="127" t="n"/>
      <c r="M2301" s="126" t="n"/>
      <c r="N2301" s="127" t="n"/>
    </row>
    <row customHeight="1" ht="12.75" r="2302" s="161">
      <c r="A2302" s="84" t="n"/>
      <c r="B2302" s="85" t="n"/>
      <c r="C2302" s="121" t="n"/>
      <c r="D2302" s="122" t="n"/>
      <c r="E2302" s="122" t="n"/>
      <c r="F2302" s="127" t="n"/>
      <c r="G2302" s="127" t="n"/>
      <c r="H2302" s="127" t="n"/>
      <c r="I2302" s="127" t="n"/>
      <c r="J2302" s="127" t="n"/>
      <c r="K2302" s="127" t="n"/>
      <c r="L2302" s="127" t="n"/>
      <c r="M2302" s="126" t="n"/>
      <c r="N2302" s="127" t="n"/>
    </row>
    <row customHeight="1" ht="12.75" r="2303" s="161">
      <c r="A2303" s="84" t="n"/>
      <c r="B2303" s="85" t="n"/>
      <c r="C2303" s="121" t="n"/>
      <c r="D2303" s="122" t="n"/>
      <c r="E2303" s="122" t="n"/>
      <c r="F2303" s="127" t="n"/>
      <c r="G2303" s="127" t="n"/>
      <c r="H2303" s="127" t="n"/>
      <c r="I2303" s="127" t="n"/>
      <c r="J2303" s="127" t="n"/>
      <c r="K2303" s="127" t="n"/>
      <c r="L2303" s="127" t="n"/>
      <c r="M2303" s="126" t="n"/>
      <c r="N2303" s="127" t="n"/>
    </row>
    <row customHeight="1" ht="12.75" r="2304" s="161">
      <c r="A2304" s="84" t="n"/>
      <c r="B2304" s="85" t="n"/>
      <c r="C2304" s="121" t="n"/>
      <c r="D2304" s="122" t="n"/>
      <c r="E2304" s="122" t="n"/>
      <c r="F2304" s="127" t="n"/>
      <c r="G2304" s="127" t="n"/>
      <c r="H2304" s="127" t="n"/>
      <c r="I2304" s="127" t="n"/>
      <c r="J2304" s="127" t="n"/>
      <c r="K2304" s="127" t="n"/>
      <c r="L2304" s="127" t="n"/>
      <c r="M2304" s="126" t="n"/>
      <c r="N2304" s="127" t="n"/>
    </row>
    <row customHeight="1" ht="12.75" r="2305" s="161">
      <c r="A2305" s="84" t="n"/>
      <c r="B2305" s="85" t="n"/>
      <c r="C2305" s="121" t="n"/>
      <c r="D2305" s="122" t="n"/>
      <c r="E2305" s="122" t="n"/>
      <c r="F2305" s="127" t="n"/>
      <c r="G2305" s="127" t="n"/>
      <c r="H2305" s="127" t="n"/>
      <c r="I2305" s="127" t="n"/>
      <c r="J2305" s="127" t="n"/>
      <c r="K2305" s="127" t="n"/>
      <c r="L2305" s="127" t="n"/>
      <c r="M2305" s="126" t="n"/>
      <c r="N2305" s="127" t="n"/>
    </row>
    <row customHeight="1" ht="12.75" r="2306" s="161">
      <c r="A2306" s="84" t="n"/>
      <c r="B2306" s="85" t="n"/>
      <c r="C2306" s="121" t="n"/>
      <c r="D2306" s="122" t="n"/>
      <c r="E2306" s="122" t="n"/>
      <c r="F2306" s="127" t="n"/>
      <c r="G2306" s="127" t="n"/>
      <c r="H2306" s="127" t="n"/>
      <c r="I2306" s="127" t="n"/>
      <c r="J2306" s="127" t="n"/>
      <c r="K2306" s="127" t="n"/>
      <c r="L2306" s="127" t="n"/>
      <c r="M2306" s="126" t="n"/>
      <c r="N2306" s="127" t="n"/>
    </row>
    <row customHeight="1" ht="12.75" r="2307" s="161">
      <c r="A2307" s="84" t="n"/>
      <c r="B2307" s="85" t="n"/>
      <c r="C2307" s="121" t="n"/>
      <c r="D2307" s="122" t="n"/>
      <c r="E2307" s="122" t="n"/>
      <c r="F2307" s="127" t="n"/>
      <c r="G2307" s="127" t="n"/>
      <c r="H2307" s="127" t="n"/>
      <c r="I2307" s="127" t="n"/>
      <c r="J2307" s="127" t="n"/>
      <c r="K2307" s="127" t="n"/>
      <c r="L2307" s="127" t="n"/>
      <c r="M2307" s="126" t="n"/>
      <c r="N2307" s="127" t="n"/>
    </row>
    <row customHeight="1" ht="12.75" r="2308" s="161">
      <c r="A2308" s="84" t="n"/>
      <c r="B2308" s="85" t="n"/>
      <c r="C2308" s="121" t="n"/>
      <c r="D2308" s="122" t="n"/>
      <c r="E2308" s="122" t="n"/>
      <c r="F2308" s="127" t="n"/>
      <c r="G2308" s="127" t="n"/>
      <c r="H2308" s="127" t="n"/>
      <c r="I2308" s="127" t="n"/>
      <c r="J2308" s="127" t="n"/>
      <c r="K2308" s="127" t="n"/>
      <c r="L2308" s="127" t="n"/>
      <c r="M2308" s="126" t="n"/>
      <c r="N2308" s="127" t="n"/>
    </row>
    <row customHeight="1" ht="12.75" r="2309" s="161">
      <c r="A2309" s="84" t="n"/>
      <c r="B2309" s="85" t="n"/>
      <c r="C2309" s="121" t="n"/>
      <c r="D2309" s="122" t="n"/>
      <c r="E2309" s="122" t="n"/>
      <c r="F2309" s="127" t="n"/>
      <c r="G2309" s="127" t="n"/>
      <c r="H2309" s="127" t="n"/>
      <c r="I2309" s="127" t="n"/>
      <c r="J2309" s="127" t="n"/>
      <c r="K2309" s="127" t="n"/>
      <c r="L2309" s="127" t="n"/>
      <c r="M2309" s="126" t="n"/>
      <c r="N2309" s="127" t="n"/>
    </row>
    <row customHeight="1" ht="12.75" r="2310" s="161">
      <c r="A2310" s="84" t="n"/>
      <c r="B2310" s="85" t="n"/>
      <c r="C2310" s="121" t="n"/>
      <c r="D2310" s="122" t="n"/>
      <c r="E2310" s="122" t="n"/>
      <c r="F2310" s="127" t="n"/>
      <c r="G2310" s="127" t="n"/>
      <c r="H2310" s="127" t="n"/>
      <c r="I2310" s="127" t="n"/>
      <c r="J2310" s="127" t="n"/>
      <c r="K2310" s="127" t="n"/>
      <c r="L2310" s="127" t="n"/>
      <c r="M2310" s="126" t="n"/>
      <c r="N2310" s="127" t="n"/>
    </row>
    <row customHeight="1" ht="12.75" r="2311" s="161">
      <c r="A2311" s="84" t="n"/>
      <c r="B2311" s="85" t="n"/>
      <c r="C2311" s="121" t="n"/>
      <c r="D2311" s="122" t="n"/>
      <c r="E2311" s="122" t="n"/>
      <c r="F2311" s="127" t="n"/>
      <c r="G2311" s="127" t="n"/>
      <c r="H2311" s="127" t="n"/>
      <c r="I2311" s="127" t="n"/>
      <c r="J2311" s="127" t="n"/>
      <c r="K2311" s="127" t="n"/>
      <c r="L2311" s="127" t="n"/>
      <c r="M2311" s="126" t="n"/>
      <c r="N2311" s="127" t="n"/>
    </row>
    <row customHeight="1" ht="12.75" r="2312" s="161">
      <c r="A2312" s="84" t="n"/>
      <c r="B2312" s="85" t="n"/>
      <c r="C2312" s="121" t="n"/>
      <c r="D2312" s="122" t="n"/>
      <c r="E2312" s="122" t="n"/>
      <c r="F2312" s="127" t="n"/>
      <c r="G2312" s="127" t="n"/>
      <c r="H2312" s="127" t="n"/>
      <c r="I2312" s="127" t="n"/>
      <c r="J2312" s="127" t="n"/>
      <c r="K2312" s="127" t="n"/>
      <c r="L2312" s="127" t="n"/>
      <c r="M2312" s="126" t="n"/>
      <c r="N2312" s="127" t="n"/>
    </row>
    <row customHeight="1" ht="12.75" r="2313" s="161">
      <c r="A2313" s="84" t="n"/>
      <c r="B2313" s="85" t="n"/>
      <c r="C2313" s="121" t="n"/>
      <c r="D2313" s="122" t="n"/>
      <c r="E2313" s="122" t="n"/>
      <c r="F2313" s="127" t="n"/>
      <c r="G2313" s="127" t="n"/>
      <c r="H2313" s="127" t="n"/>
      <c r="I2313" s="127" t="n"/>
      <c r="J2313" s="127" t="n"/>
      <c r="K2313" s="127" t="n"/>
      <c r="L2313" s="127" t="n"/>
      <c r="M2313" s="126" t="n"/>
      <c r="N2313" s="127" t="n"/>
    </row>
    <row customHeight="1" ht="12.75" r="2314" s="161">
      <c r="A2314" s="84" t="n"/>
      <c r="B2314" s="85" t="n"/>
      <c r="C2314" s="121" t="n"/>
      <c r="D2314" s="122" t="n"/>
      <c r="E2314" s="122" t="n"/>
      <c r="F2314" s="127" t="n"/>
      <c r="G2314" s="127" t="n"/>
      <c r="H2314" s="127" t="n"/>
      <c r="I2314" s="127" t="n"/>
      <c r="J2314" s="127" t="n"/>
      <c r="K2314" s="127" t="n"/>
      <c r="L2314" s="127" t="n"/>
      <c r="M2314" s="126" t="n"/>
      <c r="N2314" s="127" t="n"/>
    </row>
    <row customHeight="1" ht="12.75" r="2315" s="161">
      <c r="A2315" s="84" t="n"/>
      <c r="B2315" s="85" t="n"/>
      <c r="C2315" s="121" t="n"/>
      <c r="D2315" s="122" t="n"/>
      <c r="E2315" s="122" t="n"/>
      <c r="F2315" s="127" t="n"/>
      <c r="G2315" s="127" t="n"/>
      <c r="H2315" s="127" t="n"/>
      <c r="I2315" s="127" t="n"/>
      <c r="J2315" s="127" t="n"/>
      <c r="K2315" s="127" t="n"/>
      <c r="L2315" s="127" t="n"/>
      <c r="M2315" s="126" t="n"/>
      <c r="N2315" s="127" t="n"/>
    </row>
    <row customHeight="1" ht="12.75" r="2316" s="161">
      <c r="A2316" s="84" t="n"/>
      <c r="B2316" s="85" t="n"/>
      <c r="C2316" s="121" t="n"/>
      <c r="D2316" s="122" t="n"/>
      <c r="E2316" s="122" t="n"/>
      <c r="F2316" s="127" t="n"/>
      <c r="G2316" s="127" t="n"/>
      <c r="H2316" s="127" t="n"/>
      <c r="I2316" s="127" t="n"/>
      <c r="J2316" s="127" t="n"/>
      <c r="K2316" s="127" t="n"/>
      <c r="L2316" s="127" t="n"/>
      <c r="M2316" s="126" t="n"/>
      <c r="N2316" s="127" t="n"/>
    </row>
    <row customHeight="1" ht="12.75" r="2317" s="161">
      <c r="A2317" s="84" t="n"/>
      <c r="B2317" s="85" t="n"/>
      <c r="C2317" s="121" t="n"/>
      <c r="D2317" s="122" t="n"/>
      <c r="E2317" s="122" t="n"/>
      <c r="F2317" s="127" t="n"/>
      <c r="G2317" s="127" t="n"/>
      <c r="H2317" s="127" t="n"/>
      <c r="I2317" s="127" t="n"/>
      <c r="J2317" s="127" t="n"/>
      <c r="K2317" s="127" t="n"/>
      <c r="L2317" s="127" t="n"/>
      <c r="M2317" s="126" t="n"/>
      <c r="N2317" s="127" t="n"/>
    </row>
    <row customHeight="1" ht="12.75" r="2318" s="161">
      <c r="A2318" s="84" t="n"/>
      <c r="B2318" s="85" t="n"/>
      <c r="C2318" s="121" t="n"/>
      <c r="D2318" s="122" t="n"/>
      <c r="E2318" s="122" t="n"/>
      <c r="F2318" s="127" t="n"/>
      <c r="G2318" s="127" t="n"/>
      <c r="H2318" s="127" t="n"/>
      <c r="I2318" s="127" t="n"/>
      <c r="J2318" s="127" t="n"/>
      <c r="K2318" s="127" t="n"/>
      <c r="L2318" s="127" t="n"/>
      <c r="M2318" s="126" t="n"/>
      <c r="N2318" s="127" t="n"/>
    </row>
    <row customHeight="1" ht="12.75" r="2319" s="161">
      <c r="A2319" s="84" t="n"/>
      <c r="B2319" s="85" t="n"/>
      <c r="C2319" s="121" t="n"/>
      <c r="D2319" s="122" t="n"/>
      <c r="E2319" s="122" t="n"/>
      <c r="F2319" s="127" t="n"/>
      <c r="G2319" s="127" t="n"/>
      <c r="H2319" s="127" t="n"/>
      <c r="I2319" s="127" t="n"/>
      <c r="J2319" s="127" t="n"/>
      <c r="K2319" s="127" t="n"/>
      <c r="L2319" s="127" t="n"/>
      <c r="M2319" s="126" t="n"/>
      <c r="N2319" s="127" t="n"/>
    </row>
    <row customHeight="1" ht="12.75" r="2320" s="161">
      <c r="A2320" s="84" t="n"/>
      <c r="B2320" s="85" t="n"/>
      <c r="C2320" s="121" t="n"/>
      <c r="D2320" s="122" t="n"/>
      <c r="E2320" s="122" t="n"/>
      <c r="F2320" s="127" t="n"/>
      <c r="G2320" s="127" t="n"/>
      <c r="H2320" s="127" t="n"/>
      <c r="I2320" s="127" t="n"/>
      <c r="J2320" s="127" t="n"/>
      <c r="K2320" s="127" t="n"/>
      <c r="L2320" s="127" t="n"/>
      <c r="M2320" s="126" t="n"/>
      <c r="N2320" s="127" t="n"/>
    </row>
    <row customHeight="1" ht="12.75" r="2321" s="161">
      <c r="A2321" s="84" t="n"/>
      <c r="B2321" s="85" t="n"/>
      <c r="C2321" s="121" t="n"/>
      <c r="D2321" s="122" t="n"/>
      <c r="E2321" s="122" t="n"/>
      <c r="F2321" s="127" t="n"/>
      <c r="G2321" s="127" t="n"/>
      <c r="H2321" s="127" t="n"/>
      <c r="I2321" s="127" t="n"/>
      <c r="J2321" s="127" t="n"/>
      <c r="K2321" s="127" t="n"/>
      <c r="L2321" s="127" t="n"/>
      <c r="M2321" s="126" t="n"/>
      <c r="N2321" s="127" t="n"/>
    </row>
    <row customHeight="1" ht="12.75" r="2322" s="161">
      <c r="A2322" s="84" t="n"/>
      <c r="B2322" s="85" t="n"/>
      <c r="C2322" s="121" t="n"/>
      <c r="D2322" s="122" t="n"/>
      <c r="E2322" s="122" t="n"/>
      <c r="F2322" s="127" t="n"/>
      <c r="G2322" s="127" t="n"/>
      <c r="H2322" s="127" t="n"/>
      <c r="I2322" s="127" t="n"/>
      <c r="J2322" s="127" t="n"/>
      <c r="K2322" s="127" t="n"/>
      <c r="L2322" s="127" t="n"/>
      <c r="M2322" s="126" t="n"/>
      <c r="N2322" s="127" t="n"/>
    </row>
    <row customHeight="1" ht="12.75" r="2323" s="161">
      <c r="A2323" s="84" t="n"/>
      <c r="B2323" s="85" t="n"/>
      <c r="C2323" s="121" t="n"/>
      <c r="D2323" s="122" t="n"/>
      <c r="E2323" s="122" t="n"/>
      <c r="F2323" s="127" t="n"/>
      <c r="G2323" s="127" t="n"/>
      <c r="H2323" s="127" t="n"/>
      <c r="I2323" s="127" t="n"/>
      <c r="J2323" s="127" t="n"/>
      <c r="K2323" s="127" t="n"/>
      <c r="L2323" s="127" t="n"/>
      <c r="M2323" s="126" t="n"/>
      <c r="N2323" s="127" t="n"/>
    </row>
    <row customHeight="1" ht="12.75" r="2324" s="161">
      <c r="A2324" s="84" t="n"/>
      <c r="B2324" s="85" t="n"/>
      <c r="C2324" s="121" t="n"/>
      <c r="D2324" s="122" t="n"/>
      <c r="E2324" s="122" t="n"/>
      <c r="F2324" s="127" t="n"/>
      <c r="G2324" s="127" t="n"/>
      <c r="H2324" s="127" t="n"/>
      <c r="I2324" s="127" t="n"/>
      <c r="J2324" s="127" t="n"/>
      <c r="K2324" s="127" t="n"/>
      <c r="L2324" s="127" t="n"/>
      <c r="M2324" s="126" t="n"/>
      <c r="N2324" s="127" t="n"/>
    </row>
    <row customHeight="1" ht="12.75" r="2325" s="161">
      <c r="A2325" s="84" t="n"/>
      <c r="B2325" s="85" t="n"/>
      <c r="C2325" s="121" t="n"/>
      <c r="D2325" s="122" t="n"/>
      <c r="E2325" s="122" t="n"/>
      <c r="F2325" s="127" t="n"/>
      <c r="G2325" s="127" t="n"/>
      <c r="H2325" s="127" t="n"/>
      <c r="I2325" s="127" t="n"/>
      <c r="J2325" s="127" t="n"/>
      <c r="K2325" s="127" t="n"/>
      <c r="L2325" s="127" t="n"/>
      <c r="M2325" s="126" t="n"/>
      <c r="N2325" s="127" t="n"/>
    </row>
    <row customHeight="1" ht="12.75" r="2326" s="161">
      <c r="A2326" s="84" t="n"/>
      <c r="B2326" s="85" t="n"/>
      <c r="C2326" s="121" t="n"/>
      <c r="D2326" s="122" t="n"/>
      <c r="E2326" s="122" t="n"/>
      <c r="F2326" s="127" t="n"/>
      <c r="G2326" s="127" t="n"/>
      <c r="H2326" s="127" t="n"/>
      <c r="I2326" s="127" t="n"/>
      <c r="J2326" s="127" t="n"/>
      <c r="K2326" s="127" t="n"/>
      <c r="L2326" s="127" t="n"/>
      <c r="M2326" s="126" t="n"/>
      <c r="N2326" s="127" t="n"/>
    </row>
    <row customHeight="1" ht="12.75" r="2327" s="161">
      <c r="A2327" s="84" t="n"/>
      <c r="B2327" s="85" t="n"/>
      <c r="C2327" s="121" t="n"/>
      <c r="D2327" s="122" t="n"/>
      <c r="E2327" s="122" t="n"/>
      <c r="F2327" s="127" t="n"/>
      <c r="G2327" s="127" t="n"/>
      <c r="H2327" s="127" t="n"/>
      <c r="I2327" s="127" t="n"/>
      <c r="J2327" s="127" t="n"/>
      <c r="K2327" s="127" t="n"/>
      <c r="L2327" s="127" t="n"/>
      <c r="M2327" s="126" t="n"/>
      <c r="N2327" s="127" t="n"/>
    </row>
    <row customHeight="1" ht="12.75" r="2328" s="161">
      <c r="A2328" s="84" t="n"/>
      <c r="B2328" s="85" t="n"/>
      <c r="C2328" s="121" t="n"/>
      <c r="D2328" s="122" t="n"/>
      <c r="E2328" s="122" t="n"/>
      <c r="F2328" s="127" t="n"/>
      <c r="G2328" s="127" t="n"/>
      <c r="H2328" s="127" t="n"/>
      <c r="I2328" s="127" t="n"/>
      <c r="J2328" s="127" t="n"/>
      <c r="K2328" s="127" t="n"/>
      <c r="L2328" s="127" t="n"/>
      <c r="M2328" s="126" t="n"/>
      <c r="N2328" s="127" t="n"/>
    </row>
    <row customHeight="1" ht="12.75" r="2329" s="161">
      <c r="A2329" s="84" t="n"/>
      <c r="B2329" s="85" t="n"/>
      <c r="C2329" s="121" t="n"/>
      <c r="D2329" s="122" t="n"/>
      <c r="E2329" s="122" t="n"/>
      <c r="F2329" s="127" t="n"/>
      <c r="G2329" s="127" t="n"/>
      <c r="H2329" s="127" t="n"/>
      <c r="I2329" s="127" t="n"/>
      <c r="J2329" s="127" t="n"/>
      <c r="K2329" s="127" t="n"/>
      <c r="L2329" s="127" t="n"/>
      <c r="M2329" s="126" t="n"/>
      <c r="N2329" s="127" t="n"/>
    </row>
    <row customHeight="1" ht="12.75" r="2330" s="161">
      <c r="A2330" s="84" t="n"/>
      <c r="B2330" s="85" t="n"/>
      <c r="C2330" s="121" t="n"/>
      <c r="D2330" s="122" t="n"/>
      <c r="E2330" s="122" t="n"/>
      <c r="F2330" s="127" t="n"/>
      <c r="G2330" s="127" t="n"/>
      <c r="H2330" s="127" t="n"/>
      <c r="I2330" s="127" t="n"/>
      <c r="J2330" s="127" t="n"/>
      <c r="K2330" s="127" t="n"/>
      <c r="L2330" s="127" t="n"/>
      <c r="M2330" s="126" t="n"/>
      <c r="N2330" s="127" t="n"/>
    </row>
    <row customHeight="1" ht="12.75" r="2331" s="161">
      <c r="A2331" s="84" t="n"/>
      <c r="B2331" s="85" t="n"/>
      <c r="C2331" s="121" t="n"/>
      <c r="D2331" s="122" t="n"/>
      <c r="E2331" s="122" t="n"/>
      <c r="F2331" s="127" t="n"/>
      <c r="G2331" s="127" t="n"/>
      <c r="H2331" s="127" t="n"/>
      <c r="I2331" s="127" t="n"/>
      <c r="J2331" s="127" t="n"/>
      <c r="K2331" s="127" t="n"/>
      <c r="L2331" s="127" t="n"/>
      <c r="M2331" s="126" t="n"/>
      <c r="N2331" s="127" t="n"/>
    </row>
    <row customHeight="1" ht="12.75" r="2332" s="161">
      <c r="A2332" s="84" t="n"/>
      <c r="B2332" s="85" t="n"/>
      <c r="C2332" s="121" t="n"/>
      <c r="D2332" s="122" t="n"/>
      <c r="E2332" s="122" t="n"/>
      <c r="F2332" s="127" t="n"/>
      <c r="G2332" s="127" t="n"/>
      <c r="H2332" s="127" t="n"/>
      <c r="I2332" s="127" t="n"/>
      <c r="J2332" s="127" t="n"/>
      <c r="K2332" s="127" t="n"/>
      <c r="L2332" s="127" t="n"/>
      <c r="M2332" s="126" t="n"/>
      <c r="N2332" s="127" t="n"/>
    </row>
    <row customHeight="1" ht="12.75" r="2333" s="161">
      <c r="A2333" s="84" t="n"/>
      <c r="B2333" s="85" t="n"/>
      <c r="C2333" s="121" t="n"/>
      <c r="D2333" s="122" t="n"/>
      <c r="E2333" s="122" t="n"/>
      <c r="F2333" s="127" t="n"/>
      <c r="G2333" s="127" t="n"/>
      <c r="H2333" s="127" t="n"/>
      <c r="I2333" s="127" t="n"/>
      <c r="J2333" s="127" t="n"/>
      <c r="K2333" s="127" t="n"/>
      <c r="L2333" s="127" t="n"/>
      <c r="M2333" s="126" t="n"/>
      <c r="N2333" s="127" t="n"/>
    </row>
    <row customHeight="1" ht="12.75" r="2334" s="161">
      <c r="A2334" s="84" t="n"/>
      <c r="B2334" s="85" t="n"/>
      <c r="C2334" s="121" t="n"/>
      <c r="D2334" s="122" t="n"/>
      <c r="E2334" s="122" t="n"/>
      <c r="F2334" s="127" t="n"/>
      <c r="G2334" s="127" t="n"/>
      <c r="H2334" s="127" t="n"/>
      <c r="I2334" s="127" t="n"/>
      <c r="J2334" s="127" t="n"/>
      <c r="K2334" s="127" t="n"/>
      <c r="L2334" s="127" t="n"/>
      <c r="M2334" s="126" t="n"/>
      <c r="N2334" s="127" t="n"/>
    </row>
    <row customHeight="1" ht="12.75" r="2335" s="161">
      <c r="A2335" s="84" t="n"/>
      <c r="B2335" s="85" t="n"/>
      <c r="C2335" s="121" t="n"/>
      <c r="D2335" s="122" t="n"/>
      <c r="E2335" s="122" t="n"/>
      <c r="F2335" s="127" t="n"/>
      <c r="G2335" s="127" t="n"/>
      <c r="H2335" s="127" t="n"/>
      <c r="I2335" s="127" t="n"/>
      <c r="J2335" s="127" t="n"/>
      <c r="K2335" s="127" t="n"/>
      <c r="L2335" s="127" t="n"/>
      <c r="M2335" s="126" t="n"/>
      <c r="N2335" s="127" t="n"/>
    </row>
    <row customHeight="1" ht="12.75" r="2336" s="161">
      <c r="A2336" s="84" t="n"/>
      <c r="B2336" s="85" t="n"/>
      <c r="C2336" s="121" t="n"/>
      <c r="D2336" s="122" t="n"/>
      <c r="E2336" s="122" t="n"/>
      <c r="F2336" s="127" t="n"/>
      <c r="G2336" s="127" t="n"/>
      <c r="H2336" s="127" t="n"/>
      <c r="I2336" s="127" t="n"/>
      <c r="J2336" s="127" t="n"/>
      <c r="K2336" s="127" t="n"/>
      <c r="L2336" s="127" t="n"/>
      <c r="M2336" s="126" t="n"/>
      <c r="N2336" s="127" t="n"/>
    </row>
    <row customHeight="1" ht="12.75" r="2337" s="161">
      <c r="A2337" s="84" t="n"/>
      <c r="B2337" s="85" t="n"/>
      <c r="C2337" s="121" t="n"/>
      <c r="D2337" s="122" t="n"/>
      <c r="E2337" s="122" t="n"/>
      <c r="F2337" s="127" t="n"/>
      <c r="G2337" s="127" t="n"/>
      <c r="H2337" s="127" t="n"/>
      <c r="I2337" s="127" t="n"/>
      <c r="J2337" s="127" t="n"/>
      <c r="K2337" s="127" t="n"/>
      <c r="L2337" s="127" t="n"/>
      <c r="M2337" s="126" t="n"/>
      <c r="N2337" s="127" t="n"/>
    </row>
    <row customHeight="1" ht="12.75" r="2338" s="161">
      <c r="A2338" s="84" t="n"/>
      <c r="B2338" s="85" t="n"/>
      <c r="C2338" s="121" t="n"/>
      <c r="D2338" s="122" t="n"/>
      <c r="E2338" s="122" t="n"/>
      <c r="F2338" s="127" t="n"/>
      <c r="G2338" s="127" t="n"/>
      <c r="H2338" s="127" t="n"/>
      <c r="I2338" s="127" t="n"/>
      <c r="J2338" s="127" t="n"/>
      <c r="K2338" s="127" t="n"/>
      <c r="L2338" s="127" t="n"/>
      <c r="M2338" s="126" t="n"/>
      <c r="N2338" s="127" t="n"/>
    </row>
    <row customHeight="1" ht="12.75" r="2339" s="161">
      <c r="A2339" s="84" t="n"/>
      <c r="B2339" s="85" t="n"/>
      <c r="C2339" s="121" t="n"/>
      <c r="D2339" s="122" t="n"/>
      <c r="E2339" s="122" t="n"/>
      <c r="F2339" s="127" t="n"/>
      <c r="G2339" s="127" t="n"/>
      <c r="H2339" s="127" t="n"/>
      <c r="I2339" s="127" t="n"/>
      <c r="J2339" s="127" t="n"/>
      <c r="K2339" s="127" t="n"/>
      <c r="L2339" s="127" t="n"/>
      <c r="M2339" s="126" t="n"/>
      <c r="N2339" s="127" t="n"/>
    </row>
    <row customHeight="1" ht="12.75" r="2340" s="161">
      <c r="A2340" s="84" t="n"/>
      <c r="B2340" s="85" t="n"/>
      <c r="C2340" s="121" t="n"/>
      <c r="D2340" s="122" t="n"/>
      <c r="E2340" s="122" t="n"/>
      <c r="F2340" s="127" t="n"/>
      <c r="G2340" s="127" t="n"/>
      <c r="H2340" s="127" t="n"/>
      <c r="I2340" s="127" t="n"/>
      <c r="J2340" s="127" t="n"/>
      <c r="K2340" s="127" t="n"/>
      <c r="L2340" s="127" t="n"/>
      <c r="M2340" s="126" t="n"/>
      <c r="N2340" s="127" t="n"/>
    </row>
    <row customHeight="1" ht="12.75" r="2341" s="161">
      <c r="A2341" s="84" t="n"/>
      <c r="B2341" s="85" t="n"/>
      <c r="C2341" s="121" t="n"/>
      <c r="D2341" s="122" t="n"/>
      <c r="E2341" s="122" t="n"/>
      <c r="F2341" s="127" t="n"/>
      <c r="G2341" s="127" t="n"/>
      <c r="H2341" s="127" t="n"/>
      <c r="I2341" s="127" t="n"/>
      <c r="J2341" s="127" t="n"/>
      <c r="K2341" s="127" t="n"/>
      <c r="L2341" s="127" t="n"/>
      <c r="M2341" s="126" t="n"/>
      <c r="N2341" s="127" t="n"/>
    </row>
    <row customHeight="1" ht="12.75" r="2342" s="161">
      <c r="A2342" s="84" t="n"/>
      <c r="B2342" s="85" t="n"/>
      <c r="C2342" s="121" t="n"/>
      <c r="D2342" s="122" t="n"/>
      <c r="E2342" s="122" t="n"/>
      <c r="F2342" s="127" t="n"/>
      <c r="G2342" s="127" t="n"/>
      <c r="H2342" s="127" t="n"/>
      <c r="I2342" s="127" t="n"/>
      <c r="J2342" s="127" t="n"/>
      <c r="K2342" s="127" t="n"/>
      <c r="L2342" s="127" t="n"/>
      <c r="M2342" s="126" t="n"/>
      <c r="N2342" s="127" t="n"/>
    </row>
    <row customHeight="1" ht="12.75" r="2343" s="161">
      <c r="A2343" s="84" t="n"/>
      <c r="B2343" s="85" t="n"/>
      <c r="C2343" s="121" t="n"/>
      <c r="D2343" s="122" t="n"/>
      <c r="E2343" s="122" t="n"/>
      <c r="F2343" s="127" t="n"/>
      <c r="G2343" s="127" t="n"/>
      <c r="H2343" s="127" t="n"/>
      <c r="I2343" s="127" t="n"/>
      <c r="J2343" s="127" t="n"/>
      <c r="K2343" s="127" t="n"/>
      <c r="L2343" s="127" t="n"/>
      <c r="M2343" s="126" t="n"/>
      <c r="N2343" s="127" t="n"/>
    </row>
    <row customHeight="1" ht="12.75" r="2344" s="161">
      <c r="A2344" s="84" t="n"/>
      <c r="B2344" s="85" t="n"/>
      <c r="C2344" s="121" t="n"/>
      <c r="D2344" s="122" t="n"/>
      <c r="E2344" s="122" t="n"/>
      <c r="F2344" s="127" t="n"/>
      <c r="G2344" s="127" t="n"/>
      <c r="H2344" s="127" t="n"/>
      <c r="I2344" s="127" t="n"/>
      <c r="J2344" s="127" t="n"/>
      <c r="K2344" s="127" t="n"/>
      <c r="L2344" s="127" t="n"/>
      <c r="M2344" s="126" t="n"/>
      <c r="N2344" s="127" t="n"/>
    </row>
    <row customHeight="1" ht="12.75" r="2345" s="161">
      <c r="A2345" s="84" t="n"/>
      <c r="B2345" s="85" t="n"/>
      <c r="C2345" s="121" t="n"/>
      <c r="D2345" s="122" t="n"/>
      <c r="E2345" s="122" t="n"/>
      <c r="F2345" s="127" t="n"/>
      <c r="G2345" s="127" t="n"/>
      <c r="H2345" s="127" t="n"/>
      <c r="I2345" s="127" t="n"/>
      <c r="J2345" s="127" t="n"/>
      <c r="K2345" s="127" t="n"/>
      <c r="L2345" s="127" t="n"/>
      <c r="M2345" s="126" t="n"/>
      <c r="N2345" s="127" t="n"/>
    </row>
    <row customHeight="1" ht="12.75" r="2346" s="161">
      <c r="A2346" s="84" t="n"/>
      <c r="B2346" s="85" t="n"/>
      <c r="C2346" s="121" t="n"/>
      <c r="D2346" s="122" t="n"/>
      <c r="E2346" s="122" t="n"/>
      <c r="F2346" s="127" t="n"/>
      <c r="G2346" s="127" t="n"/>
      <c r="H2346" s="127" t="n"/>
      <c r="I2346" s="127" t="n"/>
      <c r="J2346" s="127" t="n"/>
      <c r="K2346" s="127" t="n"/>
      <c r="L2346" s="127" t="n"/>
      <c r="M2346" s="126" t="n"/>
      <c r="N2346" s="127" t="n"/>
    </row>
    <row customHeight="1" ht="12.75" r="2347" s="161">
      <c r="A2347" s="84" t="n"/>
      <c r="B2347" s="85" t="n"/>
      <c r="C2347" s="121" t="n"/>
      <c r="D2347" s="122" t="n"/>
      <c r="E2347" s="122" t="n"/>
      <c r="F2347" s="127" t="n"/>
      <c r="G2347" s="127" t="n"/>
      <c r="H2347" s="127" t="n"/>
      <c r="I2347" s="127" t="n"/>
      <c r="J2347" s="127" t="n"/>
      <c r="K2347" s="127" t="n"/>
      <c r="L2347" s="127" t="n"/>
      <c r="M2347" s="126" t="n"/>
      <c r="N2347" s="127" t="n"/>
    </row>
    <row customHeight="1" ht="12.75" r="2348" s="161">
      <c r="A2348" s="84" t="n"/>
      <c r="B2348" s="85" t="n"/>
      <c r="C2348" s="121" t="n"/>
      <c r="D2348" s="122" t="n"/>
      <c r="E2348" s="122" t="n"/>
      <c r="F2348" s="127" t="n"/>
      <c r="G2348" s="127" t="n"/>
      <c r="H2348" s="127" t="n"/>
      <c r="I2348" s="127" t="n"/>
      <c r="J2348" s="127" t="n"/>
      <c r="K2348" s="127" t="n"/>
      <c r="L2348" s="127" t="n"/>
      <c r="M2348" s="126" t="n"/>
      <c r="N2348" s="127" t="n"/>
    </row>
    <row customHeight="1" ht="12.75" r="2349" s="161">
      <c r="A2349" s="84" t="n"/>
      <c r="B2349" s="85" t="n"/>
      <c r="C2349" s="121" t="n"/>
      <c r="D2349" s="122" t="n"/>
      <c r="E2349" s="122" t="n"/>
      <c r="F2349" s="127" t="n"/>
      <c r="G2349" s="127" t="n"/>
      <c r="H2349" s="127" t="n"/>
      <c r="I2349" s="127" t="n"/>
      <c r="J2349" s="127" t="n"/>
      <c r="K2349" s="127" t="n"/>
      <c r="L2349" s="127" t="n"/>
      <c r="M2349" s="126" t="n"/>
      <c r="N2349" s="127" t="n"/>
    </row>
    <row customHeight="1" ht="12.75" r="2350" s="161">
      <c r="A2350" s="84" t="n"/>
      <c r="B2350" s="85" t="n"/>
      <c r="C2350" s="121" t="n"/>
      <c r="D2350" s="122" t="n"/>
      <c r="E2350" s="122" t="n"/>
      <c r="F2350" s="127" t="n"/>
      <c r="G2350" s="127" t="n"/>
      <c r="H2350" s="127" t="n"/>
      <c r="I2350" s="127" t="n"/>
      <c r="J2350" s="127" t="n"/>
      <c r="K2350" s="127" t="n"/>
      <c r="L2350" s="127" t="n"/>
      <c r="M2350" s="126" t="n"/>
      <c r="N2350" s="127" t="n"/>
    </row>
    <row customHeight="1" ht="12.75" r="2351" s="161">
      <c r="A2351" s="84" t="n"/>
      <c r="B2351" s="85" t="n"/>
      <c r="C2351" s="121" t="n"/>
      <c r="D2351" s="122" t="n"/>
      <c r="E2351" s="122" t="n"/>
      <c r="F2351" s="127" t="n"/>
      <c r="G2351" s="127" t="n"/>
      <c r="H2351" s="127" t="n"/>
      <c r="I2351" s="127" t="n"/>
      <c r="J2351" s="127" t="n"/>
      <c r="K2351" s="127" t="n"/>
      <c r="L2351" s="127" t="n"/>
      <c r="M2351" s="126" t="n"/>
      <c r="N2351" s="127" t="n"/>
    </row>
    <row customHeight="1" ht="12.75" r="2352" s="161">
      <c r="A2352" s="84" t="n"/>
      <c r="B2352" s="85" t="n"/>
      <c r="C2352" s="121" t="n"/>
      <c r="D2352" s="122" t="n"/>
      <c r="E2352" s="122" t="n"/>
      <c r="F2352" s="127" t="n"/>
      <c r="G2352" s="127" t="n"/>
      <c r="H2352" s="127" t="n"/>
      <c r="I2352" s="127" t="n"/>
      <c r="J2352" s="127" t="n"/>
      <c r="K2352" s="127" t="n"/>
      <c r="L2352" s="127" t="n"/>
      <c r="M2352" s="126" t="n"/>
      <c r="N2352" s="127" t="n"/>
    </row>
    <row customHeight="1" ht="12.75" r="2353" s="161">
      <c r="A2353" s="84" t="n"/>
      <c r="B2353" s="85" t="n"/>
      <c r="C2353" s="121" t="n"/>
      <c r="D2353" s="122" t="n"/>
      <c r="E2353" s="122" t="n"/>
      <c r="F2353" s="127" t="n"/>
      <c r="G2353" s="127" t="n"/>
      <c r="H2353" s="127" t="n"/>
      <c r="I2353" s="127" t="n"/>
      <c r="J2353" s="127" t="n"/>
      <c r="K2353" s="127" t="n"/>
      <c r="L2353" s="127" t="n"/>
      <c r="M2353" s="126" t="n"/>
      <c r="N2353" s="127" t="n"/>
    </row>
    <row customHeight="1" ht="12.75" r="2354" s="161">
      <c r="A2354" s="84" t="n"/>
      <c r="B2354" s="85" t="n"/>
      <c r="C2354" s="121" t="n"/>
      <c r="D2354" s="122" t="n"/>
      <c r="E2354" s="122" t="n"/>
      <c r="F2354" s="127" t="n"/>
      <c r="G2354" s="127" t="n"/>
      <c r="H2354" s="127" t="n"/>
      <c r="I2354" s="127" t="n"/>
      <c r="J2354" s="127" t="n"/>
      <c r="K2354" s="127" t="n"/>
      <c r="L2354" s="127" t="n"/>
      <c r="M2354" s="126" t="n"/>
      <c r="N2354" s="127" t="n"/>
    </row>
    <row customHeight="1" ht="12.75" r="2355" s="161">
      <c r="A2355" s="84" t="n"/>
      <c r="B2355" s="85" t="n"/>
      <c r="C2355" s="121" t="n"/>
      <c r="D2355" s="122" t="n"/>
      <c r="E2355" s="122" t="n"/>
      <c r="F2355" s="127" t="n"/>
      <c r="G2355" s="127" t="n"/>
      <c r="H2355" s="127" t="n"/>
      <c r="I2355" s="127" t="n"/>
      <c r="J2355" s="127" t="n"/>
      <c r="K2355" s="127" t="n"/>
      <c r="L2355" s="127" t="n"/>
      <c r="M2355" s="126" t="n"/>
      <c r="N2355" s="127" t="n"/>
    </row>
    <row customHeight="1" ht="12.75" r="2356" s="161">
      <c r="A2356" s="84" t="n"/>
      <c r="B2356" s="85" t="n"/>
      <c r="C2356" s="121" t="n"/>
      <c r="D2356" s="122" t="n"/>
      <c r="E2356" s="122" t="n"/>
      <c r="F2356" s="127" t="n"/>
      <c r="G2356" s="127" t="n"/>
      <c r="H2356" s="127" t="n"/>
      <c r="I2356" s="127" t="n"/>
      <c r="J2356" s="127" t="n"/>
      <c r="K2356" s="127" t="n"/>
      <c r="L2356" s="127" t="n"/>
      <c r="M2356" s="126" t="n"/>
      <c r="N2356" s="127" t="n"/>
    </row>
    <row customHeight="1" ht="12.75" r="2357" s="161">
      <c r="A2357" s="84" t="n"/>
      <c r="B2357" s="85" t="n"/>
      <c r="C2357" s="121" t="n"/>
      <c r="D2357" s="122" t="n"/>
      <c r="E2357" s="122" t="n"/>
      <c r="F2357" s="127" t="n"/>
      <c r="G2357" s="127" t="n"/>
      <c r="H2357" s="127" t="n"/>
      <c r="I2357" s="127" t="n"/>
      <c r="J2357" s="127" t="n"/>
      <c r="K2357" s="127" t="n"/>
      <c r="L2357" s="127" t="n"/>
      <c r="M2357" s="126" t="n"/>
      <c r="N2357" s="127" t="n"/>
    </row>
    <row customHeight="1" ht="12.75" r="2358" s="161">
      <c r="A2358" s="84" t="n"/>
      <c r="B2358" s="85" t="n"/>
      <c r="C2358" s="121" t="n"/>
      <c r="D2358" s="122" t="n"/>
      <c r="E2358" s="122" t="n"/>
      <c r="F2358" s="127" t="n"/>
      <c r="G2358" s="127" t="n"/>
      <c r="H2358" s="127" t="n"/>
      <c r="I2358" s="127" t="n"/>
      <c r="J2358" s="127" t="n"/>
      <c r="K2358" s="127" t="n"/>
      <c r="L2358" s="127" t="n"/>
      <c r="M2358" s="126" t="n"/>
      <c r="N2358" s="127" t="n"/>
    </row>
    <row customHeight="1" ht="12.75" r="2359" s="161">
      <c r="A2359" s="84" t="n"/>
      <c r="B2359" s="85" t="n"/>
      <c r="C2359" s="121" t="n"/>
      <c r="D2359" s="122" t="n"/>
      <c r="E2359" s="122" t="n"/>
      <c r="F2359" s="127" t="n"/>
      <c r="G2359" s="127" t="n"/>
      <c r="H2359" s="127" t="n"/>
      <c r="I2359" s="127" t="n"/>
      <c r="J2359" s="127" t="n"/>
      <c r="K2359" s="127" t="n"/>
      <c r="L2359" s="127" t="n"/>
      <c r="M2359" s="126" t="n"/>
      <c r="N2359" s="127" t="n"/>
    </row>
    <row customHeight="1" ht="12.75" r="2360" s="161">
      <c r="A2360" s="84" t="n"/>
      <c r="B2360" s="85" t="n"/>
      <c r="C2360" s="121" t="n"/>
      <c r="D2360" s="122" t="n"/>
      <c r="E2360" s="122" t="n"/>
      <c r="F2360" s="127" t="n"/>
      <c r="G2360" s="127" t="n"/>
      <c r="H2360" s="127" t="n"/>
      <c r="I2360" s="127" t="n"/>
      <c r="J2360" s="127" t="n"/>
      <c r="K2360" s="127" t="n"/>
      <c r="L2360" s="127" t="n"/>
      <c r="M2360" s="126" t="n"/>
      <c r="N2360" s="127" t="n"/>
    </row>
    <row customHeight="1" ht="12.75" r="2361" s="161">
      <c r="A2361" s="84" t="n"/>
      <c r="B2361" s="85" t="n"/>
      <c r="C2361" s="121" t="n"/>
      <c r="D2361" s="122" t="n"/>
      <c r="E2361" s="122" t="n"/>
      <c r="F2361" s="127" t="n"/>
      <c r="G2361" s="127" t="n"/>
      <c r="H2361" s="127" t="n"/>
      <c r="I2361" s="127" t="n"/>
      <c r="J2361" s="127" t="n"/>
      <c r="K2361" s="127" t="n"/>
      <c r="L2361" s="127" t="n"/>
      <c r="M2361" s="126" t="n"/>
      <c r="N2361" s="127" t="n"/>
    </row>
    <row customHeight="1" ht="12.75" r="2362" s="161">
      <c r="A2362" s="84" t="n"/>
      <c r="B2362" s="85" t="n"/>
      <c r="C2362" s="121" t="n"/>
      <c r="D2362" s="122" t="n"/>
      <c r="E2362" s="122" t="n"/>
      <c r="F2362" s="127" t="n"/>
      <c r="G2362" s="127" t="n"/>
      <c r="H2362" s="127" t="n"/>
      <c r="I2362" s="127" t="n"/>
      <c r="J2362" s="127" t="n"/>
      <c r="K2362" s="127" t="n"/>
      <c r="L2362" s="127" t="n"/>
      <c r="M2362" s="126" t="n"/>
      <c r="N2362" s="127" t="n"/>
    </row>
    <row customHeight="1" ht="12.75" r="2363" s="161">
      <c r="A2363" s="84" t="n"/>
      <c r="B2363" s="85" t="n"/>
      <c r="C2363" s="121" t="n"/>
      <c r="D2363" s="122" t="n"/>
      <c r="E2363" s="122" t="n"/>
      <c r="F2363" s="127" t="n"/>
      <c r="G2363" s="127" t="n"/>
      <c r="H2363" s="127" t="n"/>
      <c r="I2363" s="127" t="n"/>
      <c r="J2363" s="127" t="n"/>
      <c r="K2363" s="127" t="n"/>
      <c r="L2363" s="127" t="n"/>
      <c r="M2363" s="126" t="n"/>
      <c r="N2363" s="127" t="n"/>
    </row>
    <row customHeight="1" ht="12.75" r="2364" s="161">
      <c r="A2364" s="84" t="n"/>
      <c r="B2364" s="85" t="n"/>
      <c r="C2364" s="121" t="n"/>
      <c r="D2364" s="122" t="n"/>
      <c r="E2364" s="122" t="n"/>
      <c r="F2364" s="127" t="n"/>
      <c r="G2364" s="127" t="n"/>
      <c r="H2364" s="127" t="n"/>
      <c r="I2364" s="127" t="n"/>
      <c r="J2364" s="127" t="n"/>
      <c r="K2364" s="127" t="n"/>
      <c r="L2364" s="127" t="n"/>
      <c r="M2364" s="126" t="n"/>
      <c r="N2364" s="127" t="n"/>
    </row>
    <row customHeight="1" ht="12.75" r="2365" s="161">
      <c r="A2365" s="84" t="n"/>
      <c r="B2365" s="85" t="n"/>
      <c r="C2365" s="121" t="n"/>
      <c r="D2365" s="122" t="n"/>
      <c r="E2365" s="122" t="n"/>
      <c r="F2365" s="127" t="n"/>
      <c r="G2365" s="127" t="n"/>
      <c r="H2365" s="127" t="n"/>
      <c r="I2365" s="127" t="n"/>
      <c r="J2365" s="127" t="n"/>
      <c r="K2365" s="127" t="n"/>
      <c r="L2365" s="127" t="n"/>
      <c r="M2365" s="126" t="n"/>
      <c r="N2365" s="127" t="n"/>
    </row>
    <row customHeight="1" ht="12.75" r="2366" s="161">
      <c r="A2366" s="84" t="n"/>
      <c r="B2366" s="85" t="n"/>
      <c r="C2366" s="121" t="n"/>
      <c r="D2366" s="122" t="n"/>
      <c r="E2366" s="122" t="n"/>
      <c r="F2366" s="127" t="n"/>
      <c r="G2366" s="127" t="n"/>
      <c r="H2366" s="127" t="n"/>
      <c r="I2366" s="127" t="n"/>
      <c r="J2366" s="127" t="n"/>
      <c r="K2366" s="127" t="n"/>
      <c r="L2366" s="127" t="n"/>
      <c r="M2366" s="126" t="n"/>
      <c r="N2366" s="127" t="n"/>
    </row>
    <row customHeight="1" ht="12.75" r="2367" s="161">
      <c r="A2367" s="84" t="n"/>
      <c r="B2367" s="85" t="n"/>
      <c r="C2367" s="121" t="n"/>
      <c r="D2367" s="122" t="n"/>
      <c r="E2367" s="122" t="n"/>
      <c r="F2367" s="127" t="n"/>
      <c r="G2367" s="127" t="n"/>
      <c r="H2367" s="127" t="n"/>
      <c r="I2367" s="127" t="n"/>
      <c r="J2367" s="127" t="n"/>
      <c r="K2367" s="127" t="n"/>
      <c r="L2367" s="127" t="n"/>
      <c r="M2367" s="126" t="n"/>
      <c r="N2367" s="127" t="n"/>
    </row>
    <row customHeight="1" ht="12.75" r="2368" s="161">
      <c r="A2368" s="84" t="n"/>
      <c r="B2368" s="85" t="n"/>
      <c r="C2368" s="121" t="n"/>
      <c r="D2368" s="122" t="n"/>
      <c r="E2368" s="122" t="n"/>
      <c r="F2368" s="127" t="n"/>
      <c r="G2368" s="127" t="n"/>
      <c r="H2368" s="127" t="n"/>
      <c r="I2368" s="127" t="n"/>
      <c r="J2368" s="127" t="n"/>
      <c r="K2368" s="127" t="n"/>
      <c r="L2368" s="127" t="n"/>
      <c r="M2368" s="126" t="n"/>
      <c r="N2368" s="127" t="n"/>
    </row>
    <row customHeight="1" ht="12.75" r="2369" s="161">
      <c r="A2369" s="84" t="n"/>
      <c r="B2369" s="85" t="n"/>
      <c r="C2369" s="121" t="n"/>
      <c r="D2369" s="122" t="n"/>
      <c r="E2369" s="122" t="n"/>
      <c r="F2369" s="127" t="n"/>
      <c r="G2369" s="127" t="n"/>
      <c r="H2369" s="127" t="n"/>
      <c r="I2369" s="127" t="n"/>
      <c r="J2369" s="127" t="n"/>
      <c r="K2369" s="127" t="n"/>
      <c r="L2369" s="127" t="n"/>
      <c r="M2369" s="126" t="n"/>
      <c r="N2369" s="127" t="n"/>
    </row>
    <row customHeight="1" ht="12.75" r="2370" s="161">
      <c r="A2370" s="84" t="n"/>
      <c r="B2370" s="85" t="n"/>
      <c r="C2370" s="121" t="n"/>
      <c r="D2370" s="122" t="n"/>
      <c r="E2370" s="122" t="n"/>
      <c r="F2370" s="127" t="n"/>
      <c r="G2370" s="127" t="n"/>
      <c r="H2370" s="127" t="n"/>
      <c r="I2370" s="127" t="n"/>
      <c r="J2370" s="127" t="n"/>
      <c r="K2370" s="127" t="n"/>
      <c r="L2370" s="127" t="n"/>
      <c r="M2370" s="126" t="n"/>
      <c r="N2370" s="127" t="n"/>
    </row>
    <row customHeight="1" ht="12.75" r="2371" s="161">
      <c r="A2371" s="84" t="n"/>
      <c r="B2371" s="85" t="n"/>
      <c r="C2371" s="121" t="n"/>
      <c r="D2371" s="122" t="n"/>
      <c r="E2371" s="122" t="n"/>
      <c r="F2371" s="127" t="n"/>
      <c r="G2371" s="127" t="n"/>
      <c r="H2371" s="127" t="n"/>
      <c r="I2371" s="127" t="n"/>
      <c r="J2371" s="127" t="n"/>
      <c r="K2371" s="127" t="n"/>
      <c r="L2371" s="127" t="n"/>
      <c r="M2371" s="126" t="n"/>
      <c r="N2371" s="127" t="n"/>
    </row>
    <row customHeight="1" ht="12.75" r="2372" s="161">
      <c r="A2372" s="84" t="n"/>
      <c r="B2372" s="85" t="n"/>
      <c r="C2372" s="121" t="n"/>
      <c r="D2372" s="122" t="n"/>
      <c r="E2372" s="122" t="n"/>
      <c r="F2372" s="127" t="n"/>
      <c r="G2372" s="127" t="n"/>
      <c r="H2372" s="127" t="n"/>
      <c r="I2372" s="127" t="n"/>
      <c r="J2372" s="127" t="n"/>
      <c r="K2372" s="127" t="n"/>
      <c r="L2372" s="127" t="n"/>
      <c r="M2372" s="126" t="n"/>
      <c r="N2372" s="127" t="n"/>
    </row>
    <row customHeight="1" ht="12.75" r="2373" s="161">
      <c r="A2373" s="84" t="n"/>
      <c r="B2373" s="85" t="n"/>
      <c r="C2373" s="121" t="n"/>
      <c r="D2373" s="122" t="n"/>
      <c r="E2373" s="122" t="n"/>
      <c r="F2373" s="127" t="n"/>
      <c r="G2373" s="127" t="n"/>
      <c r="H2373" s="127" t="n"/>
      <c r="I2373" s="127" t="n"/>
      <c r="J2373" s="127" t="n"/>
      <c r="K2373" s="127" t="n"/>
      <c r="L2373" s="127" t="n"/>
      <c r="M2373" s="126" t="n"/>
      <c r="N2373" s="127" t="n"/>
    </row>
    <row customHeight="1" ht="12.75" r="2374" s="161">
      <c r="A2374" s="84" t="n"/>
      <c r="B2374" s="85" t="n"/>
      <c r="C2374" s="121" t="n"/>
      <c r="D2374" s="122" t="n"/>
      <c r="E2374" s="122" t="n"/>
      <c r="F2374" s="127" t="n"/>
      <c r="G2374" s="127" t="n"/>
      <c r="H2374" s="127" t="n"/>
      <c r="I2374" s="127" t="n"/>
      <c r="J2374" s="127" t="n"/>
      <c r="K2374" s="127" t="n"/>
      <c r="L2374" s="127" t="n"/>
      <c r="M2374" s="126" t="n"/>
      <c r="N2374" s="127" t="n"/>
    </row>
    <row customHeight="1" ht="12.75" r="2375" s="161">
      <c r="A2375" s="84" t="n"/>
      <c r="B2375" s="85" t="n"/>
      <c r="C2375" s="121" t="n"/>
      <c r="D2375" s="122" t="n"/>
      <c r="E2375" s="122" t="n"/>
      <c r="F2375" s="127" t="n"/>
      <c r="G2375" s="127" t="n"/>
      <c r="H2375" s="127" t="n"/>
      <c r="I2375" s="127" t="n"/>
      <c r="J2375" s="127" t="n"/>
      <c r="K2375" s="127" t="n"/>
      <c r="L2375" s="127" t="n"/>
      <c r="M2375" s="126" t="n"/>
      <c r="N2375" s="127" t="n"/>
    </row>
    <row customHeight="1" ht="12.75" r="2376" s="161">
      <c r="A2376" s="84" t="n"/>
      <c r="B2376" s="85" t="n"/>
      <c r="C2376" s="121" t="n"/>
      <c r="D2376" s="122" t="n"/>
      <c r="E2376" s="122" t="n"/>
      <c r="F2376" s="127" t="n"/>
      <c r="G2376" s="127" t="n"/>
      <c r="H2376" s="127" t="n"/>
      <c r="I2376" s="127" t="n"/>
      <c r="J2376" s="127" t="n"/>
      <c r="K2376" s="127" t="n"/>
      <c r="L2376" s="127" t="n"/>
      <c r="M2376" s="126" t="n"/>
      <c r="N2376" s="127" t="n"/>
    </row>
    <row customHeight="1" ht="12.75" r="2377" s="161">
      <c r="A2377" s="84" t="n"/>
      <c r="B2377" s="85" t="n"/>
      <c r="C2377" s="121" t="n"/>
      <c r="D2377" s="122" t="n"/>
      <c r="E2377" s="122" t="n"/>
      <c r="F2377" s="127" t="n"/>
      <c r="G2377" s="127" t="n"/>
      <c r="H2377" s="127" t="n"/>
      <c r="I2377" s="127" t="n"/>
      <c r="J2377" s="127" t="n"/>
      <c r="K2377" s="127" t="n"/>
      <c r="L2377" s="127" t="n"/>
      <c r="M2377" s="126" t="n"/>
      <c r="N2377" s="127" t="n"/>
    </row>
    <row customHeight="1" ht="12.75" r="2378" s="161">
      <c r="A2378" s="84" t="n"/>
      <c r="B2378" s="85" t="n"/>
      <c r="C2378" s="121" t="n"/>
      <c r="D2378" s="122" t="n"/>
      <c r="E2378" s="122" t="n"/>
      <c r="F2378" s="127" t="n"/>
      <c r="G2378" s="127" t="n"/>
      <c r="H2378" s="127" t="n"/>
      <c r="I2378" s="127" t="n"/>
      <c r="J2378" s="127" t="n"/>
      <c r="K2378" s="127" t="n"/>
      <c r="L2378" s="127" t="n"/>
      <c r="M2378" s="126" t="n"/>
      <c r="N2378" s="127" t="n"/>
    </row>
    <row customHeight="1" ht="12.75" r="2379" s="161">
      <c r="A2379" s="84" t="n"/>
      <c r="B2379" s="85" t="n"/>
      <c r="C2379" s="121" t="n"/>
      <c r="D2379" s="122" t="n"/>
      <c r="E2379" s="122" t="n"/>
      <c r="F2379" s="127" t="n"/>
      <c r="G2379" s="127" t="n"/>
      <c r="H2379" s="127" t="n"/>
      <c r="I2379" s="127" t="n"/>
      <c r="J2379" s="127" t="n"/>
      <c r="K2379" s="127" t="n"/>
      <c r="L2379" s="127" t="n"/>
      <c r="M2379" s="126" t="n"/>
      <c r="N2379" s="127" t="n"/>
    </row>
    <row customHeight="1" ht="12.75" r="2380" s="161">
      <c r="A2380" s="84" t="n"/>
      <c r="B2380" s="85" t="n"/>
      <c r="C2380" s="121" t="n"/>
      <c r="D2380" s="122" t="n"/>
      <c r="E2380" s="122" t="n"/>
      <c r="F2380" s="127" t="n"/>
      <c r="G2380" s="127" t="n"/>
      <c r="H2380" s="127" t="n"/>
      <c r="I2380" s="127" t="n"/>
      <c r="J2380" s="127" t="n"/>
      <c r="K2380" s="127" t="n"/>
      <c r="L2380" s="127" t="n"/>
      <c r="M2380" s="126" t="n"/>
      <c r="N2380" s="127" t="n"/>
    </row>
    <row customHeight="1" ht="12.75" r="2381" s="161">
      <c r="A2381" s="84" t="n"/>
      <c r="B2381" s="85" t="n"/>
      <c r="C2381" s="121" t="n"/>
      <c r="D2381" s="122" t="n"/>
      <c r="E2381" s="122" t="n"/>
      <c r="F2381" s="127" t="n"/>
      <c r="G2381" s="127" t="n"/>
      <c r="H2381" s="127" t="n"/>
      <c r="I2381" s="127" t="n"/>
      <c r="J2381" s="127" t="n"/>
      <c r="K2381" s="127" t="n"/>
      <c r="L2381" s="127" t="n"/>
      <c r="M2381" s="126" t="n"/>
      <c r="N2381" s="127" t="n"/>
    </row>
    <row customHeight="1" ht="12.75" r="2382" s="161">
      <c r="A2382" s="84" t="n"/>
      <c r="B2382" s="85" t="n"/>
      <c r="C2382" s="121" t="n"/>
      <c r="D2382" s="122" t="n"/>
      <c r="E2382" s="122" t="n"/>
      <c r="F2382" s="127" t="n"/>
      <c r="G2382" s="127" t="n"/>
      <c r="H2382" s="127" t="n"/>
      <c r="I2382" s="127" t="n"/>
      <c r="J2382" s="127" t="n"/>
      <c r="K2382" s="127" t="n"/>
      <c r="L2382" s="127" t="n"/>
      <c r="M2382" s="126" t="n"/>
      <c r="N2382" s="127" t="n"/>
    </row>
    <row customHeight="1" ht="12.75" r="2383" s="161">
      <c r="A2383" s="84" t="n"/>
      <c r="B2383" s="85" t="n"/>
      <c r="C2383" s="121" t="n"/>
      <c r="D2383" s="122" t="n"/>
      <c r="E2383" s="122" t="n"/>
      <c r="F2383" s="127" t="n"/>
      <c r="G2383" s="127" t="n"/>
      <c r="H2383" s="127" t="n"/>
      <c r="I2383" s="127" t="n"/>
      <c r="J2383" s="127" t="n"/>
      <c r="K2383" s="127" t="n"/>
      <c r="L2383" s="127" t="n"/>
      <c r="M2383" s="126" t="n"/>
      <c r="N2383" s="127" t="n"/>
    </row>
    <row customHeight="1" ht="12.75" r="2384" s="161">
      <c r="A2384" s="84" t="n"/>
      <c r="B2384" s="85" t="n"/>
      <c r="C2384" s="121" t="n"/>
      <c r="D2384" s="122" t="n"/>
      <c r="E2384" s="122" t="n"/>
      <c r="F2384" s="127" t="n"/>
      <c r="G2384" s="127" t="n"/>
      <c r="H2384" s="127" t="n"/>
      <c r="I2384" s="127" t="n"/>
      <c r="J2384" s="127" t="n"/>
      <c r="K2384" s="127" t="n"/>
      <c r="L2384" s="127" t="n"/>
      <c r="M2384" s="126" t="n"/>
      <c r="N2384" s="127" t="n"/>
    </row>
    <row customHeight="1" ht="12.75" r="2385" s="161">
      <c r="A2385" s="84" t="n"/>
      <c r="B2385" s="85" t="n"/>
      <c r="C2385" s="121" t="n"/>
      <c r="D2385" s="122" t="n"/>
      <c r="E2385" s="122" t="n"/>
      <c r="F2385" s="127" t="n"/>
      <c r="G2385" s="127" t="n"/>
      <c r="H2385" s="127" t="n"/>
      <c r="I2385" s="127" t="n"/>
      <c r="J2385" s="127" t="n"/>
      <c r="K2385" s="127" t="n"/>
      <c r="L2385" s="127" t="n"/>
      <c r="M2385" s="126" t="n"/>
      <c r="N2385" s="127" t="n"/>
    </row>
    <row customHeight="1" ht="12.75" r="2386" s="161">
      <c r="A2386" s="84" t="n"/>
      <c r="B2386" s="85" t="n"/>
      <c r="C2386" s="121" t="n"/>
      <c r="D2386" s="122" t="n"/>
      <c r="E2386" s="122" t="n"/>
      <c r="F2386" s="127" t="n"/>
      <c r="G2386" s="127" t="n"/>
      <c r="H2386" s="127" t="n"/>
      <c r="I2386" s="127" t="n"/>
      <c r="J2386" s="127" t="n"/>
      <c r="K2386" s="127" t="n"/>
      <c r="L2386" s="127" t="n"/>
      <c r="M2386" s="126" t="n"/>
      <c r="N2386" s="127" t="n"/>
    </row>
    <row customHeight="1" ht="12.75" r="2387" s="161">
      <c r="A2387" s="84" t="n"/>
      <c r="B2387" s="85" t="n"/>
      <c r="C2387" s="121" t="n"/>
      <c r="D2387" s="122" t="n"/>
      <c r="E2387" s="122" t="n"/>
      <c r="F2387" s="127" t="n"/>
      <c r="G2387" s="127" t="n"/>
      <c r="H2387" s="127" t="n"/>
      <c r="I2387" s="127" t="n"/>
      <c r="J2387" s="127" t="n"/>
      <c r="K2387" s="127" t="n"/>
      <c r="L2387" s="127" t="n"/>
      <c r="M2387" s="126" t="n"/>
      <c r="N2387" s="127" t="n"/>
    </row>
    <row customHeight="1" ht="12.75" r="2388" s="161">
      <c r="A2388" s="84" t="n"/>
      <c r="B2388" s="85" t="n"/>
      <c r="C2388" s="121" t="n"/>
      <c r="D2388" s="122" t="n"/>
      <c r="E2388" s="122" t="n"/>
      <c r="F2388" s="127" t="n"/>
      <c r="G2388" s="127" t="n"/>
      <c r="H2388" s="127" t="n"/>
      <c r="I2388" s="127" t="n"/>
      <c r="J2388" s="127" t="n"/>
      <c r="K2388" s="127" t="n"/>
      <c r="L2388" s="127" t="n"/>
      <c r="M2388" s="126" t="n"/>
      <c r="N2388" s="127" t="n"/>
    </row>
    <row customHeight="1" ht="12.75" r="2389" s="161">
      <c r="A2389" s="84" t="n"/>
      <c r="B2389" s="85" t="n"/>
      <c r="C2389" s="121" t="n"/>
      <c r="D2389" s="122" t="n"/>
      <c r="E2389" s="122" t="n"/>
      <c r="F2389" s="127" t="n"/>
      <c r="G2389" s="127" t="n"/>
      <c r="H2389" s="127" t="n"/>
      <c r="I2389" s="127" t="n"/>
      <c r="J2389" s="127" t="n"/>
      <c r="K2389" s="127" t="n"/>
      <c r="L2389" s="127" t="n"/>
      <c r="M2389" s="126" t="n"/>
      <c r="N2389" s="127" t="n"/>
    </row>
    <row customHeight="1" ht="12.75" r="2390" s="161">
      <c r="A2390" s="84" t="n"/>
      <c r="B2390" s="85" t="n"/>
      <c r="C2390" s="121" t="n"/>
      <c r="D2390" s="122" t="n"/>
      <c r="E2390" s="122" t="n"/>
      <c r="F2390" s="127" t="n"/>
      <c r="G2390" s="127" t="n"/>
      <c r="H2390" s="127" t="n"/>
      <c r="I2390" s="127" t="n"/>
      <c r="J2390" s="127" t="n"/>
      <c r="K2390" s="127" t="n"/>
      <c r="L2390" s="127" t="n"/>
      <c r="M2390" s="126" t="n"/>
      <c r="N2390" s="127" t="n"/>
    </row>
    <row customHeight="1" ht="12.75" r="2391" s="161">
      <c r="A2391" s="84" t="n"/>
      <c r="B2391" s="85" t="n"/>
      <c r="C2391" s="121" t="n"/>
      <c r="D2391" s="122" t="n"/>
      <c r="E2391" s="122" t="n"/>
      <c r="F2391" s="127" t="n"/>
      <c r="G2391" s="127" t="n"/>
      <c r="H2391" s="127" t="n"/>
      <c r="I2391" s="127" t="n"/>
      <c r="J2391" s="127" t="n"/>
      <c r="K2391" s="127" t="n"/>
      <c r="L2391" s="127" t="n"/>
      <c r="M2391" s="126" t="n"/>
      <c r="N2391" s="127" t="n"/>
    </row>
    <row customHeight="1" ht="12.75" r="2392" s="161">
      <c r="A2392" s="84" t="n"/>
      <c r="B2392" s="85" t="n"/>
      <c r="C2392" s="121" t="n"/>
      <c r="D2392" s="122" t="n"/>
      <c r="E2392" s="122" t="n"/>
      <c r="F2392" s="127" t="n"/>
      <c r="G2392" s="127" t="n"/>
      <c r="H2392" s="127" t="n"/>
      <c r="I2392" s="127" t="n"/>
      <c r="J2392" s="127" t="n"/>
      <c r="K2392" s="127" t="n"/>
      <c r="L2392" s="127" t="n"/>
      <c r="M2392" s="126" t="n"/>
      <c r="N2392" s="127" t="n"/>
    </row>
    <row customHeight="1" ht="12.75" r="2393" s="161">
      <c r="A2393" s="84" t="n"/>
      <c r="B2393" s="85" t="n"/>
      <c r="C2393" s="121" t="n"/>
      <c r="D2393" s="122" t="n"/>
      <c r="E2393" s="122" t="n"/>
      <c r="F2393" s="127" t="n"/>
      <c r="G2393" s="127" t="n"/>
      <c r="H2393" s="127" t="n"/>
      <c r="I2393" s="127" t="n"/>
      <c r="J2393" s="127" t="n"/>
      <c r="K2393" s="127" t="n"/>
      <c r="L2393" s="127" t="n"/>
      <c r="M2393" s="126" t="n"/>
      <c r="N2393" s="127" t="n"/>
    </row>
    <row customHeight="1" ht="12.75" r="2394" s="161">
      <c r="A2394" s="84" t="n"/>
      <c r="B2394" s="85" t="n"/>
      <c r="C2394" s="121" t="n"/>
      <c r="D2394" s="122" t="n"/>
      <c r="E2394" s="122" t="n"/>
      <c r="F2394" s="127" t="n"/>
      <c r="G2394" s="127" t="n"/>
      <c r="H2394" s="127" t="n"/>
      <c r="I2394" s="127" t="n"/>
      <c r="J2394" s="127" t="n"/>
      <c r="K2394" s="127" t="n"/>
      <c r="L2394" s="127" t="n"/>
      <c r="M2394" s="126" t="n"/>
      <c r="N2394" s="127" t="n"/>
    </row>
    <row customHeight="1" ht="12.75" r="2395" s="161">
      <c r="A2395" s="84" t="n"/>
      <c r="B2395" s="85" t="n"/>
      <c r="C2395" s="121" t="n"/>
      <c r="D2395" s="122" t="n"/>
      <c r="E2395" s="122" t="n"/>
      <c r="F2395" s="127" t="n"/>
      <c r="G2395" s="127" t="n"/>
      <c r="H2395" s="127" t="n"/>
      <c r="I2395" s="127" t="n"/>
      <c r="J2395" s="127" t="n"/>
      <c r="K2395" s="127" t="n"/>
      <c r="L2395" s="127" t="n"/>
      <c r="M2395" s="126" t="n"/>
      <c r="N2395" s="127" t="n"/>
    </row>
    <row customHeight="1" ht="12.75" r="2396" s="161">
      <c r="A2396" s="84" t="n"/>
      <c r="B2396" s="85" t="n"/>
      <c r="C2396" s="121" t="n"/>
      <c r="D2396" s="122" t="n"/>
      <c r="E2396" s="122" t="n"/>
      <c r="F2396" s="127" t="n"/>
      <c r="G2396" s="127" t="n"/>
      <c r="H2396" s="127" t="n"/>
      <c r="I2396" s="127" t="n"/>
      <c r="J2396" s="127" t="n"/>
      <c r="K2396" s="127" t="n"/>
      <c r="L2396" s="127" t="n"/>
      <c r="M2396" s="126" t="n"/>
      <c r="N2396" s="127" t="n"/>
    </row>
    <row customHeight="1" ht="12.75" r="2397" s="161">
      <c r="A2397" s="84" t="n"/>
      <c r="B2397" s="85" t="n"/>
      <c r="C2397" s="121" t="n"/>
      <c r="D2397" s="122" t="n"/>
      <c r="E2397" s="122" t="n"/>
      <c r="F2397" s="127" t="n"/>
      <c r="G2397" s="127" t="n"/>
      <c r="H2397" s="127" t="n"/>
      <c r="I2397" s="127" t="n"/>
      <c r="J2397" s="127" t="n"/>
      <c r="K2397" s="127" t="n"/>
      <c r="L2397" s="127" t="n"/>
      <c r="M2397" s="126" t="n"/>
      <c r="N2397" s="127" t="n"/>
    </row>
    <row customHeight="1" ht="12.75" r="2398" s="161">
      <c r="A2398" s="84" t="n"/>
      <c r="B2398" s="85" t="n"/>
      <c r="C2398" s="121" t="n"/>
      <c r="D2398" s="122" t="n"/>
      <c r="E2398" s="122" t="n"/>
      <c r="F2398" s="127" t="n"/>
      <c r="G2398" s="127" t="n"/>
      <c r="H2398" s="127" t="n"/>
      <c r="I2398" s="127" t="n"/>
      <c r="J2398" s="127" t="n"/>
      <c r="K2398" s="127" t="n"/>
      <c r="L2398" s="127" t="n"/>
      <c r="M2398" s="126" t="n"/>
      <c r="N2398" s="127" t="n"/>
    </row>
    <row customHeight="1" ht="12.75" r="2399" s="161">
      <c r="A2399" s="84" t="n"/>
      <c r="B2399" s="85" t="n"/>
      <c r="C2399" s="121" t="n"/>
      <c r="D2399" s="122" t="n"/>
      <c r="E2399" s="122" t="n"/>
      <c r="F2399" s="127" t="n"/>
      <c r="G2399" s="127" t="n"/>
      <c r="H2399" s="127" t="n"/>
      <c r="I2399" s="127" t="n"/>
      <c r="J2399" s="127" t="n"/>
      <c r="K2399" s="127" t="n"/>
      <c r="L2399" s="127" t="n"/>
      <c r="M2399" s="126" t="n"/>
      <c r="N2399" s="127" t="n"/>
    </row>
    <row customHeight="1" ht="12.75" r="2400" s="161">
      <c r="A2400" s="84" t="n"/>
      <c r="B2400" s="85" t="n"/>
      <c r="C2400" s="121" t="n"/>
      <c r="D2400" s="122" t="n"/>
      <c r="E2400" s="122" t="n"/>
      <c r="F2400" s="127" t="n"/>
      <c r="G2400" s="127" t="n"/>
      <c r="H2400" s="127" t="n"/>
      <c r="I2400" s="127" t="n"/>
      <c r="J2400" s="127" t="n"/>
      <c r="K2400" s="127" t="n"/>
      <c r="L2400" s="127" t="n"/>
      <c r="M2400" s="126" t="n"/>
      <c r="N2400" s="127" t="n"/>
    </row>
    <row customHeight="1" ht="12.75" r="2401" s="161">
      <c r="A2401" s="84" t="n"/>
      <c r="B2401" s="85" t="n"/>
      <c r="C2401" s="121" t="n"/>
      <c r="D2401" s="122" t="n"/>
      <c r="E2401" s="122" t="n"/>
      <c r="F2401" s="127" t="n"/>
      <c r="G2401" s="127" t="n"/>
      <c r="H2401" s="127" t="n"/>
      <c r="I2401" s="127" t="n"/>
      <c r="J2401" s="127" t="n"/>
      <c r="K2401" s="127" t="n"/>
      <c r="L2401" s="127" t="n"/>
      <c r="M2401" s="126" t="n"/>
      <c r="N2401" s="127" t="n"/>
    </row>
    <row customHeight="1" ht="12.75" r="2402" s="161">
      <c r="A2402" s="84" t="n"/>
      <c r="B2402" s="85" t="n"/>
      <c r="C2402" s="121" t="n"/>
      <c r="D2402" s="122" t="n"/>
      <c r="E2402" s="122" t="n"/>
      <c r="F2402" s="127" t="n"/>
      <c r="G2402" s="127" t="n"/>
      <c r="H2402" s="127" t="n"/>
      <c r="I2402" s="127" t="n"/>
      <c r="J2402" s="127" t="n"/>
      <c r="K2402" s="127" t="n"/>
      <c r="L2402" s="127" t="n"/>
      <c r="M2402" s="126" t="n"/>
      <c r="N2402" s="127" t="n"/>
    </row>
    <row customHeight="1" ht="12.75" r="2403" s="161">
      <c r="A2403" s="84" t="n"/>
      <c r="B2403" s="85" t="n"/>
      <c r="C2403" s="121" t="n"/>
      <c r="D2403" s="122" t="n"/>
      <c r="E2403" s="122" t="n"/>
      <c r="F2403" s="127" t="n"/>
      <c r="G2403" s="127" t="n"/>
      <c r="H2403" s="127" t="n"/>
      <c r="I2403" s="127" t="n"/>
      <c r="J2403" s="127" t="n"/>
      <c r="K2403" s="127" t="n"/>
      <c r="L2403" s="127" t="n"/>
      <c r="M2403" s="126" t="n"/>
      <c r="N2403" s="127" t="n"/>
    </row>
    <row customHeight="1" ht="12.75" r="2404" s="161">
      <c r="A2404" s="84" t="n"/>
      <c r="B2404" s="85" t="n"/>
      <c r="C2404" s="121" t="n"/>
      <c r="D2404" s="122" t="n"/>
      <c r="E2404" s="122" t="n"/>
      <c r="F2404" s="127" t="n"/>
      <c r="G2404" s="127" t="n"/>
      <c r="H2404" s="127" t="n"/>
      <c r="I2404" s="127" t="n"/>
      <c r="J2404" s="127" t="n"/>
      <c r="K2404" s="127" t="n"/>
      <c r="L2404" s="127" t="n"/>
      <c r="M2404" s="126" t="n"/>
      <c r="N2404" s="127" t="n"/>
    </row>
    <row customHeight="1" ht="12.75" r="2405" s="161">
      <c r="A2405" s="84" t="n"/>
      <c r="B2405" s="85" t="n"/>
      <c r="C2405" s="121" t="n"/>
      <c r="D2405" s="122" t="n"/>
      <c r="E2405" s="122" t="n"/>
      <c r="F2405" s="127" t="n"/>
      <c r="G2405" s="127" t="n"/>
      <c r="H2405" s="127" t="n"/>
      <c r="I2405" s="127" t="n"/>
      <c r="J2405" s="127" t="n"/>
      <c r="K2405" s="127" t="n"/>
      <c r="L2405" s="127" t="n"/>
      <c r="M2405" s="126" t="n"/>
      <c r="N2405" s="127" t="n"/>
    </row>
    <row customHeight="1" ht="12.75" r="2406" s="161">
      <c r="A2406" s="84" t="n"/>
      <c r="B2406" s="85" t="n"/>
      <c r="C2406" s="121" t="n"/>
      <c r="D2406" s="122" t="n"/>
      <c r="E2406" s="122" t="n"/>
      <c r="F2406" s="127" t="n"/>
      <c r="G2406" s="127" t="n"/>
      <c r="H2406" s="127" t="n"/>
      <c r="I2406" s="127" t="n"/>
      <c r="J2406" s="127" t="n"/>
      <c r="K2406" s="127" t="n"/>
      <c r="L2406" s="127" t="n"/>
      <c r="M2406" s="126" t="n"/>
      <c r="N2406" s="127" t="n"/>
    </row>
    <row customHeight="1" ht="12.75" r="2407" s="161">
      <c r="A2407" s="84" t="n"/>
      <c r="B2407" s="85" t="n"/>
      <c r="C2407" s="121" t="n"/>
      <c r="D2407" s="122" t="n"/>
      <c r="E2407" s="122" t="n"/>
      <c r="F2407" s="127" t="n"/>
      <c r="G2407" s="127" t="n"/>
      <c r="H2407" s="127" t="n"/>
      <c r="I2407" s="127" t="n"/>
      <c r="J2407" s="127" t="n"/>
      <c r="K2407" s="127" t="n"/>
      <c r="L2407" s="127" t="n"/>
      <c r="M2407" s="126" t="n"/>
      <c r="N2407" s="127" t="n"/>
    </row>
    <row customHeight="1" ht="12.75" r="2408" s="161">
      <c r="A2408" s="84" t="n"/>
      <c r="B2408" s="85" t="n"/>
      <c r="C2408" s="121" t="n"/>
      <c r="D2408" s="122" t="n"/>
      <c r="E2408" s="122" t="n"/>
      <c r="F2408" s="127" t="n"/>
      <c r="G2408" s="127" t="n"/>
      <c r="H2408" s="127" t="n"/>
      <c r="I2408" s="127" t="n"/>
      <c r="J2408" s="127" t="n"/>
      <c r="K2408" s="127" t="n"/>
      <c r="L2408" s="127" t="n"/>
      <c r="M2408" s="126" t="n"/>
      <c r="N2408" s="127" t="n"/>
    </row>
    <row customHeight="1" ht="12.75" r="2409" s="161">
      <c r="A2409" s="84" t="n"/>
      <c r="B2409" s="85" t="n"/>
      <c r="C2409" s="121" t="n"/>
      <c r="D2409" s="122" t="n"/>
      <c r="E2409" s="122" t="n"/>
      <c r="F2409" s="127" t="n"/>
      <c r="G2409" s="127" t="n"/>
      <c r="H2409" s="127" t="n"/>
      <c r="I2409" s="127" t="n"/>
      <c r="J2409" s="127" t="n"/>
      <c r="K2409" s="127" t="n"/>
      <c r="L2409" s="127" t="n"/>
      <c r="M2409" s="126" t="n"/>
      <c r="N2409" s="127" t="n"/>
    </row>
    <row customHeight="1" ht="12.75" r="2410" s="161">
      <c r="A2410" s="84" t="n"/>
      <c r="B2410" s="85" t="n"/>
      <c r="C2410" s="121" t="n"/>
      <c r="D2410" s="122" t="n"/>
      <c r="E2410" s="122" t="n"/>
      <c r="F2410" s="127" t="n"/>
      <c r="G2410" s="127" t="n"/>
      <c r="H2410" s="127" t="n"/>
      <c r="I2410" s="127" t="n"/>
      <c r="J2410" s="127" t="n"/>
      <c r="K2410" s="127" t="n"/>
      <c r="L2410" s="127" t="n"/>
      <c r="M2410" s="126" t="n"/>
      <c r="N2410" s="127" t="n"/>
    </row>
    <row customHeight="1" ht="12.75" r="2411" s="161">
      <c r="A2411" s="84" t="n"/>
      <c r="B2411" s="85" t="n"/>
      <c r="C2411" s="121" t="n"/>
      <c r="D2411" s="122" t="n"/>
      <c r="E2411" s="122" t="n"/>
      <c r="F2411" s="127" t="n"/>
      <c r="G2411" s="127" t="n"/>
      <c r="H2411" s="127" t="n"/>
      <c r="I2411" s="127" t="n"/>
      <c r="J2411" s="127" t="n"/>
      <c r="K2411" s="127" t="n"/>
      <c r="L2411" s="127" t="n"/>
      <c r="M2411" s="126" t="n"/>
      <c r="N2411" s="127" t="n"/>
    </row>
    <row customHeight="1" ht="12.75" r="2412" s="161">
      <c r="A2412" s="84" t="n"/>
      <c r="B2412" s="85" t="n"/>
      <c r="C2412" s="121" t="n"/>
      <c r="D2412" s="122" t="n"/>
      <c r="E2412" s="122" t="n"/>
      <c r="F2412" s="127" t="n"/>
      <c r="G2412" s="127" t="n"/>
      <c r="H2412" s="127" t="n"/>
      <c r="I2412" s="127" t="n"/>
      <c r="J2412" s="127" t="n"/>
      <c r="K2412" s="127" t="n"/>
      <c r="L2412" s="127" t="n"/>
      <c r="M2412" s="126" t="n"/>
      <c r="N2412" s="127" t="n"/>
    </row>
    <row customHeight="1" ht="12.75" r="2413" s="161">
      <c r="A2413" s="84" t="n"/>
      <c r="B2413" s="85" t="n"/>
      <c r="C2413" s="121" t="n"/>
      <c r="D2413" s="122" t="n"/>
      <c r="E2413" s="122" t="n"/>
      <c r="F2413" s="127" t="n"/>
      <c r="G2413" s="127" t="n"/>
      <c r="H2413" s="127" t="n"/>
      <c r="I2413" s="127" t="n"/>
      <c r="J2413" s="127" t="n"/>
      <c r="K2413" s="127" t="n"/>
      <c r="L2413" s="127" t="n"/>
      <c r="M2413" s="126" t="n"/>
      <c r="N2413" s="127" t="n"/>
    </row>
    <row customHeight="1" ht="12.75" r="2414" s="161">
      <c r="A2414" s="84" t="n"/>
      <c r="B2414" s="85" t="n"/>
      <c r="C2414" s="121" t="n"/>
      <c r="D2414" s="122" t="n"/>
      <c r="E2414" s="122" t="n"/>
      <c r="F2414" s="127" t="n"/>
      <c r="G2414" s="127" t="n"/>
      <c r="H2414" s="127" t="n"/>
      <c r="I2414" s="127" t="n"/>
      <c r="J2414" s="127" t="n"/>
      <c r="K2414" s="127" t="n"/>
      <c r="L2414" s="127" t="n"/>
      <c r="M2414" s="126" t="n"/>
      <c r="N2414" s="127" t="n"/>
    </row>
    <row customHeight="1" ht="12.75" r="2415" s="161">
      <c r="A2415" s="84" t="n"/>
      <c r="B2415" s="85" t="n"/>
      <c r="C2415" s="121" t="n"/>
      <c r="D2415" s="122" t="n"/>
      <c r="E2415" s="122" t="n"/>
      <c r="F2415" s="127" t="n"/>
      <c r="G2415" s="127" t="n"/>
      <c r="H2415" s="127" t="n"/>
      <c r="I2415" s="127" t="n"/>
      <c r="J2415" s="127" t="n"/>
      <c r="K2415" s="127" t="n"/>
      <c r="L2415" s="127" t="n"/>
      <c r="M2415" s="126" t="n"/>
      <c r="N2415" s="127" t="n"/>
    </row>
    <row customHeight="1" ht="12.75" r="2416" s="161">
      <c r="A2416" s="84" t="n"/>
      <c r="B2416" s="85" t="n"/>
      <c r="C2416" s="121" t="n"/>
      <c r="D2416" s="122" t="n"/>
      <c r="E2416" s="122" t="n"/>
      <c r="F2416" s="127" t="n"/>
      <c r="G2416" s="127" t="n"/>
      <c r="H2416" s="127" t="n"/>
      <c r="I2416" s="127" t="n"/>
      <c r="J2416" s="127" t="n"/>
      <c r="K2416" s="127" t="n"/>
      <c r="L2416" s="127" t="n"/>
      <c r="M2416" s="126" t="n"/>
      <c r="N2416" s="127" t="n"/>
    </row>
    <row customHeight="1" ht="12.75" r="2417" s="161">
      <c r="A2417" s="84" t="n"/>
      <c r="B2417" s="85" t="n"/>
      <c r="C2417" s="121" t="n"/>
      <c r="D2417" s="122" t="n"/>
      <c r="E2417" s="122" t="n"/>
      <c r="F2417" s="127" t="n"/>
      <c r="G2417" s="127" t="n"/>
      <c r="H2417" s="127" t="n"/>
      <c r="I2417" s="127" t="n"/>
      <c r="J2417" s="127" t="n"/>
      <c r="K2417" s="127" t="n"/>
      <c r="L2417" s="127" t="n"/>
      <c r="M2417" s="126" t="n"/>
      <c r="N2417" s="127" t="n"/>
    </row>
    <row customHeight="1" ht="12.75" r="2418" s="161">
      <c r="A2418" s="84" t="n"/>
      <c r="B2418" s="85" t="n"/>
      <c r="C2418" s="121" t="n"/>
      <c r="D2418" s="122" t="n"/>
      <c r="E2418" s="122" t="n"/>
      <c r="F2418" s="127" t="n"/>
      <c r="G2418" s="127" t="n"/>
      <c r="H2418" s="127" t="n"/>
      <c r="I2418" s="127" t="n"/>
      <c r="J2418" s="127" t="n"/>
      <c r="K2418" s="127" t="n"/>
      <c r="L2418" s="127" t="n"/>
      <c r="M2418" s="126" t="n"/>
      <c r="N2418" s="127" t="n"/>
    </row>
    <row customHeight="1" ht="12.75" r="2419" s="161">
      <c r="A2419" s="84" t="n"/>
      <c r="B2419" s="85" t="n"/>
      <c r="C2419" s="121" t="n"/>
      <c r="D2419" s="122" t="n"/>
      <c r="E2419" s="122" t="n"/>
      <c r="F2419" s="127" t="n"/>
      <c r="G2419" s="127" t="n"/>
      <c r="H2419" s="127" t="n"/>
      <c r="I2419" s="127" t="n"/>
      <c r="J2419" s="127" t="n"/>
      <c r="K2419" s="127" t="n"/>
      <c r="L2419" s="127" t="n"/>
      <c r="M2419" s="126" t="n"/>
      <c r="N2419" s="127" t="n"/>
    </row>
    <row customHeight="1" ht="12.75" r="2420" s="161">
      <c r="A2420" s="84" t="n"/>
      <c r="B2420" s="85" t="n"/>
      <c r="C2420" s="121" t="n"/>
      <c r="D2420" s="122" t="n"/>
      <c r="E2420" s="122" t="n"/>
      <c r="F2420" s="127" t="n"/>
      <c r="G2420" s="127" t="n"/>
      <c r="H2420" s="127" t="n"/>
      <c r="I2420" s="127" t="n"/>
      <c r="J2420" s="127" t="n"/>
      <c r="K2420" s="127" t="n"/>
      <c r="L2420" s="127" t="n"/>
      <c r="M2420" s="126" t="n"/>
      <c r="N2420" s="127" t="n"/>
    </row>
    <row customHeight="1" ht="12.75" r="2421" s="161">
      <c r="A2421" s="84" t="n"/>
      <c r="B2421" s="85" t="n"/>
      <c r="C2421" s="121" t="n"/>
      <c r="D2421" s="122" t="n"/>
      <c r="E2421" s="122" t="n"/>
      <c r="F2421" s="127" t="n"/>
      <c r="G2421" s="127" t="n"/>
      <c r="H2421" s="127" t="n"/>
      <c r="I2421" s="127" t="n"/>
      <c r="J2421" s="127" t="n"/>
      <c r="K2421" s="127" t="n"/>
      <c r="L2421" s="127" t="n"/>
      <c r="M2421" s="126" t="n"/>
      <c r="N2421" s="127" t="n"/>
    </row>
    <row customHeight="1" ht="12.75" r="2422" s="161">
      <c r="A2422" s="84" t="n"/>
      <c r="B2422" s="85" t="n"/>
      <c r="C2422" s="121" t="n"/>
      <c r="D2422" s="122" t="n"/>
      <c r="E2422" s="122" t="n"/>
      <c r="F2422" s="127" t="n"/>
      <c r="G2422" s="127" t="n"/>
      <c r="H2422" s="127" t="n"/>
      <c r="I2422" s="127" t="n"/>
      <c r="J2422" s="127" t="n"/>
      <c r="K2422" s="127" t="n"/>
      <c r="L2422" s="127" t="n"/>
      <c r="M2422" s="126" t="n"/>
      <c r="N2422" s="127" t="n"/>
    </row>
    <row customHeight="1" ht="12.75" r="2423" s="161">
      <c r="A2423" s="84" t="n"/>
      <c r="B2423" s="85" t="n"/>
      <c r="C2423" s="121" t="n"/>
      <c r="D2423" s="122" t="n"/>
      <c r="E2423" s="122" t="n"/>
      <c r="F2423" s="127" t="n"/>
      <c r="G2423" s="127" t="n"/>
      <c r="H2423" s="127" t="n"/>
      <c r="I2423" s="127" t="n"/>
      <c r="J2423" s="127" t="n"/>
      <c r="K2423" s="127" t="n"/>
      <c r="L2423" s="127" t="n"/>
      <c r="M2423" s="126" t="n"/>
      <c r="N2423" s="127" t="n"/>
    </row>
  </sheetData>
  <hyperlinks>
    <hyperlink ref="I1078" r:id="rId13"/>
    <hyperlink ref="I1986" r:id="rId14"/>
    <hyperlink ref="I1078" r:id="rId13"/>
    <hyperlink ref="I1986" r:id="rId14"/>
    <hyperlink ref="I1078" r:id="rId13"/>
    <hyperlink ref="I1986" r:id="rId14"/>
    <hyperlink ref="I1078" r:id="rId13"/>
    <hyperlink ref="I1986" r:id="rId14"/>
    <hyperlink ref="I1078" r:id="rId13"/>
    <hyperlink ref="I1986" r:id="rId14"/>
    <hyperlink ref="I1078" r:id="rId13"/>
    <hyperlink ref="I1986" r:id="rId14"/>
    <hyperlink ref="I1078" r:id="rId13"/>
    <hyperlink ref="I1986" r:id="rId14"/>
  </hyperlinks>
  <printOptions gridLines="1" horizontalCentered="1"/>
  <pageMargins bottom="0.75" footer="0" header="0" left="0.7" right="0.7" top="0.75"/>
  <pageSetup cellComments="atEnd" fitToHeight="0" orientation="landscape" pageOrder="overThenDown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B816"/>
  <sheetViews>
    <sheetView workbookViewId="0">
      <selection activeCell="A1" sqref="A1"/>
    </sheetView>
  </sheetViews>
  <sheetFormatPr baseColWidth="8" customHeight="1" defaultColWidth="14.42578125" defaultRowHeight="15.75" outlineLevelCol="0"/>
  <cols>
    <col customWidth="1" max="1" min="1" style="161" width="5.140625"/>
    <col customWidth="1" max="2" min="2" style="161" width="6.28515625"/>
    <col customWidth="1" max="3" min="3" style="161" width="10.85546875"/>
    <col customWidth="1" max="4" min="4" style="161" width="21"/>
    <col customWidth="1" max="5" min="5" style="161" width="11.42578125"/>
    <col customWidth="1" max="6" min="6" style="161" width="13.85546875"/>
    <col customWidth="1" max="7" min="7" style="161" width="12.7109375"/>
    <col customWidth="1" max="8" min="8" style="161" width="12.85546875"/>
    <col customWidth="1" max="9" min="9" style="161" width="18.140625"/>
    <col customWidth="1" max="10" min="10" style="161" width="15.42578125"/>
    <col customWidth="1" hidden="1" max="12" min="11" style="161" width="25.85546875"/>
    <col customWidth="1" max="13" min="13" style="161" width="18.7109375"/>
    <col customWidth="1" max="14" min="14" style="161" width="36"/>
  </cols>
  <sheetData>
    <row customHeight="1" ht="15.75" r="1" s="161">
      <c r="A1" s="8" t="inlineStr">
        <is>
          <t>SL
No</t>
        </is>
      </c>
      <c r="B1" s="8" t="inlineStr">
        <is>
          <t>Form 
No</t>
        </is>
      </c>
      <c r="C1" s="8" t="inlineStr">
        <is>
          <t>Self
Employed</t>
        </is>
      </c>
      <c r="D1" s="8" t="inlineStr">
        <is>
          <t>Name</t>
        </is>
      </c>
      <c r="E1" s="8" t="inlineStr">
        <is>
          <t>Dept.</t>
        </is>
      </c>
      <c r="F1" s="8" t="inlineStr">
        <is>
          <t>ID</t>
        </is>
      </c>
      <c r="G1" s="8" t="inlineStr">
        <is>
          <t>Admission 
Semester</t>
        </is>
      </c>
      <c r="H1" s="8" t="inlineStr">
        <is>
          <t>Complition 
Semester</t>
        </is>
      </c>
      <c r="I1" s="5" t="inlineStr">
        <is>
          <t>Organization</t>
        </is>
      </c>
      <c r="J1" s="8" t="inlineStr">
        <is>
          <t>Designation</t>
        </is>
      </c>
      <c r="K1" s="8" t="inlineStr">
        <is>
          <t>Milling Address</t>
        </is>
      </c>
      <c r="L1" s="8" t="inlineStr">
        <is>
          <t>Permanent 
Address</t>
        </is>
      </c>
      <c r="M1" s="128" t="inlineStr">
        <is>
          <t>Contact</t>
        </is>
      </c>
      <c r="N1" s="8" t="inlineStr">
        <is>
          <t>Email</t>
        </is>
      </c>
      <c r="O1" s="129" t="n"/>
      <c r="P1" s="129" t="n"/>
      <c r="Q1" s="129" t="n"/>
      <c r="R1" s="129" t="n"/>
      <c r="S1" s="129" t="n"/>
      <c r="T1" s="129" t="n"/>
      <c r="U1" s="129" t="n"/>
      <c r="V1" s="129" t="n"/>
      <c r="W1" s="129" t="n"/>
      <c r="X1" s="129" t="n"/>
      <c r="Y1" s="129" t="n"/>
      <c r="Z1" s="129" t="n"/>
      <c r="AA1" s="129" t="n"/>
      <c r="AB1" s="129" t="n"/>
    </row>
    <row customHeight="1" ht="15.75" r="2" s="161">
      <c r="A2" s="77" t="n"/>
      <c r="B2" s="131" t="inlineStr">
        <is>
          <t xml:space="preserve"> </t>
        </is>
      </c>
      <c r="C2" s="131" t="n"/>
      <c r="D2" s="131" t="n"/>
      <c r="E2" s="131" t="n"/>
      <c r="F2" s="131" t="n"/>
      <c r="G2" s="131" t="n"/>
      <c r="H2" s="131" t="n"/>
      <c r="I2" s="135" t="n"/>
      <c r="J2" s="131" t="n"/>
      <c r="K2" s="131" t="n"/>
      <c r="L2" s="131" t="n"/>
      <c r="M2" s="137" t="n"/>
      <c r="N2" s="138" t="n"/>
    </row>
    <row customHeight="1" ht="15.75" r="3" s="161">
      <c r="A3" s="77" t="n"/>
      <c r="B3" s="131" t="n"/>
      <c r="C3" s="131" t="n"/>
      <c r="D3" s="131" t="n"/>
      <c r="E3" s="131" t="n"/>
      <c r="F3" s="131" t="n"/>
      <c r="G3" s="131" t="n"/>
      <c r="H3" s="131" t="n"/>
      <c r="I3" s="135" t="n"/>
      <c r="J3" s="131" t="n"/>
      <c r="K3" s="131" t="n"/>
      <c r="L3" s="131" t="n"/>
      <c r="M3" s="137" t="n"/>
      <c r="N3" s="138" t="n"/>
    </row>
    <row customHeight="1" ht="15.75" r="4" s="161">
      <c r="A4" s="85" t="n">
        <v>1</v>
      </c>
      <c r="B4" s="131" t="n">
        <v>929</v>
      </c>
      <c r="C4" s="131" t="n"/>
      <c r="D4" s="131" t="inlineStr">
        <is>
          <t>Sourov Mazumder</t>
        </is>
      </c>
      <c r="E4" s="131" t="inlineStr">
        <is>
          <t>EEE</t>
        </is>
      </c>
      <c r="F4" s="131" t="inlineStr">
        <is>
          <t>102-33-226</t>
        </is>
      </c>
      <c r="G4" s="131" t="inlineStr">
        <is>
          <t>Summer  
2010</t>
        </is>
      </c>
      <c r="H4" s="131" t="inlineStr">
        <is>
          <t>Fall 2014</t>
        </is>
      </c>
      <c r="I4" s="135" t="inlineStr">
        <is>
          <t>DNS Software Ltd.</t>
        </is>
      </c>
      <c r="J4" s="136" t="inlineStr">
        <is>
          <t>System 
Support 
Engineer</t>
        </is>
      </c>
      <c r="K4" s="131" t="inlineStr">
        <is>
          <t>2/3 Nujahan Road,
Mohamadpur, 
Dhaka-1207</t>
        </is>
      </c>
      <c r="L4" s="131" t="inlineStr">
        <is>
          <t>Kamargram,
Boalmari
Faridpur</t>
        </is>
      </c>
      <c r="M4" s="137" t="inlineStr">
        <is>
          <t>01911-948755</t>
        </is>
      </c>
      <c r="N4" s="138" t="inlineStr">
        <is>
          <t>mazumdersourav@gmail.com</t>
        </is>
      </c>
    </row>
    <row customHeight="1" ht="15.75" r="5" s="161">
      <c r="A5" s="85" t="n">
        <v>2</v>
      </c>
      <c r="B5" s="131" t="n">
        <v>930</v>
      </c>
      <c r="C5" s="131" t="n"/>
      <c r="D5" s="131" t="inlineStr">
        <is>
          <t>Mohammad Tanvir 
Hasan</t>
        </is>
      </c>
      <c r="E5" s="131" t="inlineStr">
        <is>
          <t>TE</t>
        </is>
      </c>
      <c r="F5" s="131" t="inlineStr">
        <is>
          <t>113-23-2786</t>
        </is>
      </c>
      <c r="G5" s="131" t="inlineStr">
        <is>
          <t>Fall 2011</t>
        </is>
      </c>
      <c r="H5" s="131" t="inlineStr">
        <is>
          <t>Summer
2015</t>
        </is>
      </c>
      <c r="I5" s="135" t="inlineStr">
        <is>
          <t>Mascot Garments</t>
        </is>
      </c>
      <c r="J5" s="131" t="inlineStr">
        <is>
          <t>GPQC 
Officer</t>
        </is>
      </c>
      <c r="K5" s="131" t="n"/>
      <c r="L5" s="131" t="inlineStr">
        <is>
          <t xml:space="preserve">Kamargaon
Potia
Shibpur
Narsingdi
</t>
        </is>
      </c>
      <c r="M5" s="137" t="inlineStr">
        <is>
          <t>01681-006947</t>
        </is>
      </c>
      <c r="N5" s="138" t="inlineStr">
        <is>
          <t>tanvir23-2786@diu.edu.bd</t>
        </is>
      </c>
    </row>
    <row customHeight="1" ht="15.75" r="6" s="161">
      <c r="A6" s="85" t="n">
        <v>3</v>
      </c>
      <c r="B6" s="131" t="n">
        <v>932</v>
      </c>
      <c r="C6" s="131" t="n"/>
      <c r="D6" s="131" t="inlineStr">
        <is>
          <t>Md. Abir Khan</t>
        </is>
      </c>
      <c r="E6" s="131" t="inlineStr">
        <is>
          <t>CSE</t>
        </is>
      </c>
      <c r="F6" s="131" t="inlineStr">
        <is>
          <t>112-15-1356</t>
        </is>
      </c>
      <c r="G6" s="131" t="inlineStr">
        <is>
          <t>Summer
2011</t>
        </is>
      </c>
      <c r="H6" s="131" t="inlineStr">
        <is>
          <t>Summer
2014</t>
        </is>
      </c>
      <c r="I6" s="135" t="inlineStr">
        <is>
          <t>Walton Hi-Tech 
Industries ltd.</t>
        </is>
      </c>
      <c r="J6" s="131" t="inlineStr">
        <is>
          <t>Asst. Sr. 
Officer</t>
        </is>
      </c>
      <c r="K6" s="131" t="inlineStr">
        <is>
          <t>Jiban Bima Bhaban
(Level-3) 10
Dilkusha C/A
Dhaka-1000</t>
        </is>
      </c>
      <c r="L6" s="131" t="inlineStr">
        <is>
          <t>Nasipur
Dinazpur</t>
        </is>
      </c>
      <c r="M6" s="137" t="inlineStr">
        <is>
          <t>017223-05550</t>
        </is>
      </c>
      <c r="N6" s="138" t="inlineStr">
        <is>
          <t>akabirit@gmail.com</t>
        </is>
      </c>
    </row>
    <row customHeight="1" ht="15.75" r="7" s="161">
      <c r="A7" s="85" t="n">
        <v>4</v>
      </c>
      <c r="B7" s="131" t="n">
        <v>933</v>
      </c>
      <c r="C7" s="131" t="n"/>
      <c r="D7" s="131" t="inlineStr">
        <is>
          <t>Md. Masud Parvez</t>
        </is>
      </c>
      <c r="E7" s="131" t="inlineStr">
        <is>
          <t>CSE</t>
        </is>
      </c>
      <c r="F7" s="131" t="inlineStr">
        <is>
          <t>112-15-1486</t>
        </is>
      </c>
      <c r="G7" s="131" t="inlineStr">
        <is>
          <t>Summer
2011</t>
        </is>
      </c>
      <c r="H7" s="131" t="inlineStr">
        <is>
          <t>Summer
2014</t>
        </is>
      </c>
      <c r="I7" s="135" t="inlineStr">
        <is>
          <t>Bangladesh
Eriction Ltd.</t>
        </is>
      </c>
      <c r="J7" s="131" t="inlineStr">
        <is>
          <t>Design
Engineer</t>
        </is>
      </c>
      <c r="K7" s="131" t="inlineStr">
        <is>
          <t>52/8 West 
Razabazar, Dhaka</t>
        </is>
      </c>
      <c r="L7" s="131" t="inlineStr">
        <is>
          <t>Dewdoba
Dongirpara
Rangpur Sadar
Rangpur</t>
        </is>
      </c>
      <c r="M7" s="137" t="inlineStr">
        <is>
          <t>01722-807857</t>
        </is>
      </c>
      <c r="N7" s="138" t="inlineStr">
        <is>
          <t>m.parvez010@gmail.com</t>
        </is>
      </c>
    </row>
    <row customHeight="1" ht="15.75" r="8" s="161">
      <c r="A8" s="85" t="n">
        <v>5</v>
      </c>
      <c r="B8" s="131" t="n">
        <v>934</v>
      </c>
      <c r="C8" s="131" t="n"/>
      <c r="D8" s="131" t="inlineStr">
        <is>
          <t>Mahidul Islam</t>
        </is>
      </c>
      <c r="E8" s="131" t="inlineStr">
        <is>
          <t>CSE</t>
        </is>
      </c>
      <c r="F8" s="131" t="inlineStr">
        <is>
          <t>112-15-1480</t>
        </is>
      </c>
      <c r="G8" s="131" t="inlineStr">
        <is>
          <t>Summer
2011</t>
        </is>
      </c>
      <c r="H8" s="131" t="inlineStr">
        <is>
          <t>Summer
2014</t>
        </is>
      </c>
      <c r="I8" s="135" t="inlineStr">
        <is>
          <t>Shinest Group</t>
        </is>
      </c>
      <c r="J8" s="131" t="inlineStr">
        <is>
          <t>IT Officer</t>
        </is>
      </c>
      <c r="K8" s="131" t="inlineStr">
        <is>
          <t>52/8 West 
Razabazar, Dhaka</t>
        </is>
      </c>
      <c r="L8" s="131" t="inlineStr">
        <is>
          <t>Dighi, Arpara
Shalikha, 
Magura</t>
        </is>
      </c>
      <c r="M8" s="137" t="inlineStr">
        <is>
          <t>01722-511036</t>
        </is>
      </c>
      <c r="N8" s="138" t="inlineStr">
        <is>
          <t>mahid5357@gmail.com</t>
        </is>
      </c>
    </row>
    <row customHeight="1" ht="15.75" r="9" s="161">
      <c r="A9" s="85" t="n">
        <v>6</v>
      </c>
      <c r="B9" s="131" t="n">
        <v>935</v>
      </c>
      <c r="C9" s="131" t="n"/>
      <c r="D9" s="131" t="inlineStr">
        <is>
          <t>Md. Mahabub Alam
Jewel</t>
        </is>
      </c>
      <c r="E9" s="131" t="inlineStr">
        <is>
          <t>CSE</t>
        </is>
      </c>
      <c r="F9" s="131" t="inlineStr">
        <is>
          <t>112-15-1488</t>
        </is>
      </c>
      <c r="G9" s="131" t="n"/>
      <c r="H9" s="131" t="n"/>
      <c r="I9" s="135" t="inlineStr">
        <is>
          <t>Walton Hi-Tech 
Industries ltd.</t>
        </is>
      </c>
      <c r="J9" s="131" t="inlineStr">
        <is>
          <t>Sr. Principal
Officer-1</t>
        </is>
      </c>
      <c r="K9" s="131" t="inlineStr">
        <is>
          <t>Shilmon, Monnonagar
Tongi, Gazipur</t>
        </is>
      </c>
      <c r="L9" s="131" t="inlineStr">
        <is>
          <t>Shilmon, Monnonagar
Tongi, Gazipur</t>
        </is>
      </c>
      <c r="M9" s="137" t="inlineStr">
        <is>
          <t>01686-695588</t>
        </is>
      </c>
      <c r="N9" s="138" t="inlineStr">
        <is>
          <t>jewelcse01@gmail.com</t>
        </is>
      </c>
    </row>
    <row customHeight="1" ht="15.75" r="10" s="161">
      <c r="A10" s="85" t="n">
        <v>7</v>
      </c>
      <c r="B10" s="131" t="n">
        <v>936</v>
      </c>
      <c r="C10" s="131" t="n"/>
      <c r="D10" s="131" t="inlineStr">
        <is>
          <t>Md. Nurul Haque</t>
        </is>
      </c>
      <c r="E10" s="131" t="inlineStr">
        <is>
          <t>TE</t>
        </is>
      </c>
      <c r="F10" s="131" t="inlineStr">
        <is>
          <t>103-23-2245</t>
        </is>
      </c>
      <c r="G10" s="131" t="inlineStr">
        <is>
          <t>Fall 2010</t>
        </is>
      </c>
      <c r="H10" s="131" t="inlineStr">
        <is>
          <t>Fall 2014</t>
        </is>
      </c>
      <c r="I10" s="135" t="inlineStr">
        <is>
          <t>Doreen Washing 
Plant</t>
        </is>
      </c>
      <c r="J10" s="131" t="inlineStr">
        <is>
          <t xml:space="preserve">Asst. 
Coordinator
PRD Section </t>
        </is>
      </c>
      <c r="K10" s="131" t="inlineStr">
        <is>
          <t>Chandhor
Singair
Manikgonj</t>
        </is>
      </c>
      <c r="L10" s="131" t="inlineStr">
        <is>
          <t>Chandhor
Singair
Manikgonj</t>
        </is>
      </c>
      <c r="M10" s="137" t="inlineStr">
        <is>
          <t>01673-747129</t>
        </is>
      </c>
      <c r="N10" s="138" t="inlineStr">
        <is>
          <t>nurulhaque41@gmail.com</t>
        </is>
      </c>
    </row>
    <row customHeight="1" ht="15.75" r="11" s="161">
      <c r="A11" s="85" t="n">
        <v>8</v>
      </c>
      <c r="B11" s="131" t="n">
        <v>937</v>
      </c>
      <c r="C11" s="131" t="n"/>
      <c r="D11" s="131" t="inlineStr">
        <is>
          <t>Abdullah Al Mahmud</t>
        </is>
      </c>
      <c r="E11" s="131" t="inlineStr">
        <is>
          <t>TE</t>
        </is>
      </c>
      <c r="F11" s="131" t="inlineStr">
        <is>
          <t>111-23-2531</t>
        </is>
      </c>
      <c r="G11" s="131" t="inlineStr">
        <is>
          <t>Spring 2011</t>
        </is>
      </c>
      <c r="H11" s="131" t="inlineStr">
        <is>
          <t>Fall 2014</t>
        </is>
      </c>
      <c r="I11" s="135" t="inlineStr">
        <is>
          <t>Sky Apparels Ltd</t>
        </is>
      </c>
      <c r="J11" s="131" t="inlineStr">
        <is>
          <t>Marchendiser</t>
        </is>
      </c>
      <c r="K11" s="131" t="inlineStr">
        <is>
          <t>56/57 Hossaieedalan
Globe Nibash
Bakshibazzar, Dhaka</t>
        </is>
      </c>
      <c r="L11" s="131" t="inlineStr">
        <is>
          <t>56/57 Hossaieedalan
Globe Nibash
Bakshibazzar, Dhaka</t>
        </is>
      </c>
      <c r="M11" s="137" t="inlineStr">
        <is>
          <t>01674-085048</t>
        </is>
      </c>
      <c r="N11" s="138" t="inlineStr">
        <is>
          <t>mahmudte14@gmail.com</t>
        </is>
      </c>
    </row>
    <row customHeight="1" ht="15.75" r="12" s="161">
      <c r="A12" s="85" t="n">
        <v>9</v>
      </c>
      <c r="B12" s="131" t="n">
        <v>939</v>
      </c>
      <c r="C12" s="131" t="n"/>
      <c r="D12" s="139" t="inlineStr">
        <is>
          <t>Missing</t>
        </is>
      </c>
      <c r="E12" s="131" t="n"/>
      <c r="F12" s="131" t="n"/>
      <c r="G12" s="131" t="n"/>
      <c r="H12" s="131" t="n"/>
      <c r="I12" s="135" t="n"/>
      <c r="J12" s="131" t="n"/>
      <c r="K12" s="131" t="n"/>
      <c r="L12" s="131" t="n"/>
      <c r="M12" s="137" t="n"/>
      <c r="N12" s="138" t="n"/>
    </row>
    <row customHeight="1" ht="15.75" r="13" s="161">
      <c r="A13" s="85" t="n">
        <v>10</v>
      </c>
      <c r="B13" s="131" t="n">
        <v>941</v>
      </c>
      <c r="C13" s="131" t="n"/>
      <c r="D13" s="131" t="inlineStr">
        <is>
          <t>Md. Bazlar Rahaman</t>
        </is>
      </c>
      <c r="E13" s="131" t="inlineStr">
        <is>
          <t>TE</t>
        </is>
      </c>
      <c r="F13" s="131" t="inlineStr">
        <is>
          <t>082-23-868</t>
        </is>
      </c>
      <c r="G13" s="131" t="inlineStr">
        <is>
          <t>Summer
2008</t>
        </is>
      </c>
      <c r="H13" s="131" t="inlineStr">
        <is>
          <t>Summer
2015</t>
        </is>
      </c>
      <c r="I13" s="135" t="inlineStr">
        <is>
          <t>NZ Group</t>
        </is>
      </c>
      <c r="J13" s="131" t="inlineStr">
        <is>
          <t>Sr. Excecutive
(Planning)</t>
        </is>
      </c>
      <c r="K13" s="131" t="inlineStr">
        <is>
          <t>H-36, R-01, Sector-10
Uttara, Dhaka-1230</t>
        </is>
      </c>
      <c r="L13" s="131" t="inlineStr">
        <is>
          <t>Vill- South Jaganathpur
,Thakurgaon Sadar, 
Thakurgaon</t>
        </is>
      </c>
      <c r="M13" s="137" t="inlineStr">
        <is>
          <t>8801786-819508</t>
        </is>
      </c>
      <c r="N13" s="138" t="inlineStr">
        <is>
          <t>bazlar.tc@gmail.com</t>
        </is>
      </c>
    </row>
    <row customHeight="1" ht="15.75" r="14" s="161">
      <c r="A14" s="85" t="n">
        <v>11</v>
      </c>
      <c r="B14" s="131" t="n">
        <v>942</v>
      </c>
      <c r="C14" s="131" t="n"/>
      <c r="D14" s="131" t="inlineStr">
        <is>
          <t>Md. Zahid Hasan 
Shoyeb</t>
        </is>
      </c>
      <c r="E14" s="131" t="inlineStr">
        <is>
          <t>TE</t>
        </is>
      </c>
      <c r="F14" s="131" t="inlineStr">
        <is>
          <t>103-23-2141</t>
        </is>
      </c>
      <c r="G14" s="131" t="inlineStr">
        <is>
          <t>Fall
2010</t>
        </is>
      </c>
      <c r="H14" s="131" t="inlineStr">
        <is>
          <t>Spring
2015</t>
        </is>
      </c>
      <c r="I14" s="135" t="inlineStr">
        <is>
          <t>Martin Apparel
Bangladesh Ltd.</t>
        </is>
      </c>
      <c r="J14" s="131" t="inlineStr">
        <is>
          <t>Merchandiser
at Crystal</t>
        </is>
      </c>
      <c r="K14" s="131" t="inlineStr">
        <is>
          <t>Seed Store, Bhaluka
Maymensingh</t>
        </is>
      </c>
      <c r="L14" s="131" t="inlineStr">
        <is>
          <t>Vill- Rayekmary
Post- Ketupara
PS- Santhia, Pabna</t>
        </is>
      </c>
      <c r="M14" s="137" t="inlineStr">
        <is>
          <t>8801737-918793</t>
        </is>
      </c>
      <c r="N14" s="138" t="inlineStr">
        <is>
          <t>shoyebtex@gmail.com</t>
        </is>
      </c>
    </row>
    <row customHeight="1" ht="15.75" r="15" s="161">
      <c r="A15" s="85" t="n">
        <v>12</v>
      </c>
      <c r="B15" s="131" t="n">
        <v>944</v>
      </c>
      <c r="C15" s="131" t="n"/>
      <c r="D15" s="131" t="inlineStr">
        <is>
          <t>Muhammad Mustafa 
Dewan</t>
        </is>
      </c>
      <c r="E15" s="131" t="inlineStr">
        <is>
          <t>Pharmacy</t>
        </is>
      </c>
      <c r="F15" s="131" t="inlineStr">
        <is>
          <t>103-29-191</t>
        </is>
      </c>
      <c r="G15" s="131" t="inlineStr">
        <is>
          <t>Fall
2010</t>
        </is>
      </c>
      <c r="H15" s="131" t="inlineStr">
        <is>
          <t>Spring
2015</t>
        </is>
      </c>
      <c r="I15" s="135" t="inlineStr">
        <is>
          <t>Amulet 
Pharmacuticals
Ltd</t>
        </is>
      </c>
      <c r="J15" s="131" t="inlineStr">
        <is>
          <t>Excecutive, 
PMD</t>
        </is>
      </c>
      <c r="K15" s="131" t="inlineStr">
        <is>
          <t>61, Anamika Vila,
Dhaka Housing 
Adabor, Shamoly,
Dhaka</t>
        </is>
      </c>
      <c r="L15" s="131" t="inlineStr">
        <is>
          <t>Drwanbari, 
Shologhar, 
Bishnadi</t>
        </is>
      </c>
      <c r="M15" s="137" t="inlineStr">
        <is>
          <t>8801677-482241</t>
        </is>
      </c>
      <c r="N15" s="138" t="inlineStr">
        <is>
          <t>mustofadewan30@gmail.com</t>
        </is>
      </c>
    </row>
    <row customHeight="1" ht="15.75" r="16" s="161">
      <c r="A16" s="85" t="n">
        <v>13</v>
      </c>
      <c r="B16" s="131" t="n">
        <v>945</v>
      </c>
      <c r="C16" s="131" t="n"/>
      <c r="D16" s="131" t="inlineStr">
        <is>
          <t>Md. Shaharear 
Rahamn</t>
        </is>
      </c>
      <c r="E16" s="131" t="inlineStr">
        <is>
          <t>TE</t>
        </is>
      </c>
      <c r="F16" s="131" t="inlineStr">
        <is>
          <t>113-23-2798</t>
        </is>
      </c>
      <c r="G16" s="131" t="inlineStr">
        <is>
          <t>Fall
2011</t>
        </is>
      </c>
      <c r="H16" s="131" t="inlineStr">
        <is>
          <t>Summer
2015</t>
        </is>
      </c>
      <c r="I16" s="135" t="inlineStr">
        <is>
          <t>Lenny Fashion Ltd.</t>
        </is>
      </c>
      <c r="J16" s="131" t="inlineStr">
        <is>
          <t>Production
Planing 
Control</t>
        </is>
      </c>
      <c r="K16" s="131" t="inlineStr">
        <is>
          <t>Baghia, Konabari,
Gazipur</t>
        </is>
      </c>
      <c r="L16" s="131" t="inlineStr">
        <is>
          <t>Baghia, Konabari,
Gazipur</t>
        </is>
      </c>
      <c r="M16" s="137" t="inlineStr">
        <is>
          <t>8801861617710</t>
        </is>
      </c>
      <c r="N16" s="138" t="inlineStr">
        <is>
          <t>shahrear.piash@gmail.com</t>
        </is>
      </c>
    </row>
    <row customHeight="1" ht="15.75" r="17" s="161">
      <c r="A17" s="85" t="n">
        <v>14</v>
      </c>
      <c r="B17" s="131" t="n">
        <v>946</v>
      </c>
      <c r="C17" s="131" t="n"/>
      <c r="D17" s="131" t="inlineStr">
        <is>
          <t>Md. Jubaer</t>
        </is>
      </c>
      <c r="E17" s="131" t="inlineStr">
        <is>
          <t>TE</t>
        </is>
      </c>
      <c r="F17" s="131" t="inlineStr">
        <is>
          <t>103-23-2131</t>
        </is>
      </c>
      <c r="G17" s="131" t="inlineStr">
        <is>
          <t>Fall
2010</t>
        </is>
      </c>
      <c r="H17" s="131" t="inlineStr">
        <is>
          <t>Fall
2014</t>
        </is>
      </c>
      <c r="I17" s="135" t="inlineStr">
        <is>
          <t>Nassa Group</t>
        </is>
      </c>
      <c r="J17" s="131" t="inlineStr">
        <is>
          <t>IE Officer</t>
        </is>
      </c>
      <c r="K17" s="131" t="inlineStr">
        <is>
          <t>88/A, North Vasantake
Dhaka Cantonment</t>
        </is>
      </c>
      <c r="L17" s="131" t="inlineStr">
        <is>
          <t>289, West Jagunnathkati,
Swarupkati, Pirojpur
8520</t>
        </is>
      </c>
      <c r="M17" s="137" t="inlineStr">
        <is>
          <t>8801737-374871</t>
        </is>
      </c>
      <c r="N17" s="138" t="inlineStr">
        <is>
          <t>m.jubaer92@gmail.com</t>
        </is>
      </c>
    </row>
    <row customHeight="1" ht="15.75" r="18" s="161">
      <c r="A18" s="85" t="n">
        <v>15</v>
      </c>
      <c r="B18" s="131" t="n">
        <v>947</v>
      </c>
      <c r="C18" s="131" t="n"/>
      <c r="D18" s="131" t="inlineStr">
        <is>
          <t>Md. Forhad Hossen</t>
        </is>
      </c>
      <c r="E18" s="131" t="inlineStr">
        <is>
          <t>TE</t>
        </is>
      </c>
      <c r="F18" s="131" t="inlineStr">
        <is>
          <t>103-23-124</t>
        </is>
      </c>
      <c r="G18" s="131" t="inlineStr">
        <is>
          <t>Fall
2010</t>
        </is>
      </c>
      <c r="H18" s="131" t="inlineStr">
        <is>
          <t>Summer
20145</t>
        </is>
      </c>
      <c r="I18" s="135" t="inlineStr">
        <is>
          <t>Spicy Fashion Ltd.</t>
        </is>
      </c>
      <c r="J18" s="131" t="inlineStr">
        <is>
          <t>Junior 
Marchandiser</t>
        </is>
      </c>
      <c r="K18" s="131" t="inlineStr">
        <is>
          <t>Gazirchat, Baipal, 
Ashulia, Savar</t>
        </is>
      </c>
      <c r="L18" s="131" t="inlineStr">
        <is>
          <t>Nakharpara, Pirgonj
Rangpur</t>
        </is>
      </c>
      <c r="M18" s="137" t="inlineStr">
        <is>
          <t>8801672-753104</t>
        </is>
      </c>
      <c r="N18" s="138" t="inlineStr">
        <is>
          <t>forhad.man@gmail.com</t>
        </is>
      </c>
    </row>
    <row customHeight="1" ht="15.75" r="19" s="161">
      <c r="A19" s="85" t="n">
        <v>16</v>
      </c>
      <c r="B19" s="131" t="n">
        <v>948</v>
      </c>
      <c r="C19" s="131" t="n"/>
      <c r="D19" s="131" t="inlineStr">
        <is>
          <t>Md. Monzurul Islam
Rabu</t>
        </is>
      </c>
      <c r="E19" s="131" t="inlineStr">
        <is>
          <t>EEE</t>
        </is>
      </c>
      <c r="F19" s="131" t="inlineStr">
        <is>
          <t>112-33-637</t>
        </is>
      </c>
      <c r="G19" s="131" t="inlineStr">
        <is>
          <t>Summer
2011</t>
        </is>
      </c>
      <c r="H19" s="131" t="inlineStr">
        <is>
          <t>Spring
2015</t>
        </is>
      </c>
      <c r="I19" s="135" t="inlineStr">
        <is>
          <t>Equal Engineer
&amp; Consultant</t>
        </is>
      </c>
      <c r="J19" s="131" t="inlineStr">
        <is>
          <t>Assistat 
Engineer</t>
        </is>
      </c>
      <c r="K19" s="131" t="n"/>
      <c r="L19" s="131" t="inlineStr">
        <is>
          <t>119 House, Dak Bangla
Road, Khoks-7020,
Khoks, Khustia</t>
        </is>
      </c>
      <c r="M19" s="137" t="inlineStr">
        <is>
          <t>8801744-580970</t>
        </is>
      </c>
      <c r="N19" s="138" t="inlineStr">
        <is>
          <t>monzurulr111@gmail.com</t>
        </is>
      </c>
    </row>
    <row customHeight="1" ht="15.75" r="20" s="161">
      <c r="A20" s="85" t="n">
        <v>17</v>
      </c>
      <c r="B20" s="131" t="n">
        <v>949</v>
      </c>
      <c r="C20" s="131" t="n"/>
      <c r="D20" s="131" t="inlineStr">
        <is>
          <t>Mohammad Haronur
Rashib</t>
        </is>
      </c>
      <c r="E20" s="131" t="inlineStr">
        <is>
          <t>EEE</t>
        </is>
      </c>
      <c r="F20" s="131" t="inlineStr">
        <is>
          <t>113-33-750</t>
        </is>
      </c>
      <c r="G20" s="131" t="inlineStr">
        <is>
          <t>Fall
2011</t>
        </is>
      </c>
      <c r="H20" s="131" t="inlineStr">
        <is>
          <t>Summer
2014</t>
        </is>
      </c>
      <c r="I20" s="135" t="n"/>
      <c r="J20" s="131" t="inlineStr">
        <is>
          <t>Web 
Developer</t>
        </is>
      </c>
      <c r="K20" s="131" t="inlineStr">
        <is>
          <t>H#09, R#09, Nikunjo
Dhaka-1229</t>
        </is>
      </c>
      <c r="L20" s="131" t="inlineStr">
        <is>
          <t>Dowlatpur, Hilochia- 
Nickly, Kishorganj</t>
        </is>
      </c>
      <c r="M20" s="137" t="n"/>
      <c r="N20" s="138" t="inlineStr">
        <is>
          <t>haruonur@gmail.com</t>
        </is>
      </c>
    </row>
    <row customHeight="1" ht="15.75" r="21" s="161">
      <c r="A21" s="85" t="n">
        <v>18</v>
      </c>
      <c r="B21" s="131" t="n">
        <v>950</v>
      </c>
      <c r="C21" s="131" t="n"/>
      <c r="D21" s="131" t="inlineStr">
        <is>
          <t>Md. Shamsul Alam</t>
        </is>
      </c>
      <c r="E21" s="131" t="inlineStr">
        <is>
          <t>TE</t>
        </is>
      </c>
      <c r="F21" s="131" t="inlineStr">
        <is>
          <t>101-23-1881</t>
        </is>
      </c>
      <c r="G21" s="131" t="inlineStr">
        <is>
          <t>Spring
2010</t>
        </is>
      </c>
      <c r="H21" s="131" t="inlineStr">
        <is>
          <t>Spring
2014</t>
        </is>
      </c>
      <c r="I21" s="135" t="inlineStr">
        <is>
          <t>Crystal Martin 
Apparel BD. Ltd.</t>
        </is>
      </c>
      <c r="J21" s="131" t="inlineStr">
        <is>
          <t>Junior 
Excecutive 
of TE</t>
        </is>
      </c>
      <c r="K21" s="131" t="inlineStr">
        <is>
          <t>Sidestore, Valuka
Mymensingh</t>
        </is>
      </c>
      <c r="L21" s="131" t="inlineStr">
        <is>
          <t>Munsipara, Ali-Nagar
Chapainawabganj</t>
        </is>
      </c>
      <c r="M21" s="137" t="inlineStr">
        <is>
          <t>8801790-478424</t>
        </is>
      </c>
      <c r="N21" s="138" t="inlineStr">
        <is>
          <t>shamsul-jony@yahoo.com</t>
        </is>
      </c>
    </row>
    <row customHeight="1" ht="15.75" r="22" s="161">
      <c r="A22" s="85" t="n">
        <v>19</v>
      </c>
      <c r="B22" s="131" t="n">
        <v>951</v>
      </c>
      <c r="C22" s="131" t="n"/>
      <c r="D22" s="131" t="inlineStr">
        <is>
          <t>Md. Mujahidul Islam</t>
        </is>
      </c>
      <c r="E22" s="131" t="inlineStr">
        <is>
          <t>TE</t>
        </is>
      </c>
      <c r="F22" s="131" t="inlineStr">
        <is>
          <t>103-23-122</t>
        </is>
      </c>
      <c r="G22" s="131" t="inlineStr">
        <is>
          <t>fall 2010</t>
        </is>
      </c>
      <c r="H22" s="131" t="inlineStr">
        <is>
          <t>Summer 15</t>
        </is>
      </c>
      <c r="I22" s="135" t="n"/>
      <c r="J22" s="131" t="inlineStr">
        <is>
          <t>IE Officer</t>
        </is>
      </c>
      <c r="K22" s="135" t="inlineStr">
        <is>
          <t>House#43, Road 1/a Sector#5, Uttra. Dhaka</t>
        </is>
      </c>
      <c r="L22" s="135" t="inlineStr">
        <is>
          <t>Shahabuj, Bamondanga, Sundorgong, Gaibandha</t>
        </is>
      </c>
      <c r="M22" s="137" t="inlineStr">
        <is>
          <t>01710244684</t>
        </is>
      </c>
      <c r="N22" s="138" t="inlineStr">
        <is>
          <t>mmislam2020@gmail.com</t>
        </is>
      </c>
    </row>
    <row customHeight="1" ht="15.75" r="23" s="161">
      <c r="A23" s="85" t="n">
        <v>20</v>
      </c>
      <c r="B23" s="131" t="n">
        <v>952</v>
      </c>
      <c r="C23" s="131" t="n"/>
      <c r="D23" s="131" t="inlineStr">
        <is>
          <t>Md. Saiful Islam</t>
        </is>
      </c>
      <c r="E23" s="131" t="inlineStr">
        <is>
          <t>TE</t>
        </is>
      </c>
      <c r="F23" s="131" t="inlineStr">
        <is>
          <t>111-23-2335</t>
        </is>
      </c>
      <c r="G23" s="131" t="inlineStr">
        <is>
          <t>Spring 2011</t>
        </is>
      </c>
      <c r="H23" s="131" t="inlineStr">
        <is>
          <t xml:space="preserve">Fall 2014
</t>
        </is>
      </c>
      <c r="I23" s="135" t="inlineStr">
        <is>
          <t>G.F.G International</t>
        </is>
      </c>
      <c r="J23" s="135" t="inlineStr">
        <is>
          <t>Assistant Merchandiser</t>
        </is>
      </c>
      <c r="K23" s="135" t="inlineStr">
        <is>
          <t>86/kha, Nijhum Rest. Zigatola, Dhanmondi, Dhaka 1209</t>
        </is>
      </c>
      <c r="L23" s="135" t="inlineStr">
        <is>
          <t>Vill: Ghona, P.O : Tuspur, P.S: Motaleb Chadpur</t>
        </is>
      </c>
      <c r="M23" s="137" t="inlineStr">
        <is>
          <t>01736242864</t>
        </is>
      </c>
      <c r="N23" s="138" t="inlineStr">
        <is>
          <t>saifuldiutex@gmail.com</t>
        </is>
      </c>
    </row>
    <row customHeight="1" ht="25.5" r="24" s="161">
      <c r="A24" s="85" t="n">
        <v>21</v>
      </c>
      <c r="B24" s="131" t="n">
        <v>953</v>
      </c>
      <c r="C24" s="131" t="n"/>
      <c r="D24" s="131" t="inlineStr">
        <is>
          <t>Md. Sarajus Salakin</t>
        </is>
      </c>
      <c r="E24" s="131" t="inlineStr">
        <is>
          <t>CSE</t>
        </is>
      </c>
      <c r="F24" s="131" t="inlineStr">
        <is>
          <t>103-15-1144</t>
        </is>
      </c>
      <c r="G24" s="131" t="inlineStr">
        <is>
          <t>fall 2010</t>
        </is>
      </c>
      <c r="H24" s="131" t="inlineStr">
        <is>
          <t xml:space="preserve">Fall 2014
</t>
        </is>
      </c>
      <c r="I24" s="135" t="inlineStr">
        <is>
          <t>EUSIA BD</t>
        </is>
      </c>
      <c r="J24" s="131" t="inlineStr">
        <is>
          <t>Software Eng</t>
        </is>
      </c>
      <c r="K24" s="135" t="inlineStr">
        <is>
          <t>Shamoly, Golden street Ho=2-H/10 Dhaka-1207</t>
        </is>
      </c>
      <c r="L24" s="135" t="inlineStr">
        <is>
          <t>Hajipara, Thakurgoan-5100</t>
        </is>
      </c>
      <c r="M24" s="137" t="inlineStr">
        <is>
          <t>01920592929</t>
        </is>
      </c>
      <c r="N24" s="138" t="inlineStr">
        <is>
          <t>salakin2010@gmail.com</t>
        </is>
      </c>
    </row>
    <row customHeight="1" ht="38.25" r="25" s="161">
      <c r="A25" s="85" t="n">
        <v>22</v>
      </c>
      <c r="B25" s="131" t="n">
        <v>955</v>
      </c>
      <c r="C25" s="131" t="n"/>
      <c r="D25" s="131" t="inlineStr">
        <is>
          <t>SM Khairul Islam</t>
        </is>
      </c>
      <c r="E25" s="131" t="inlineStr">
        <is>
          <t>CSE</t>
        </is>
      </c>
      <c r="F25" s="131" t="inlineStr">
        <is>
          <t>103-15-1105</t>
        </is>
      </c>
      <c r="G25" s="131" t="inlineStr">
        <is>
          <t>Fall 2010</t>
        </is>
      </c>
      <c r="H25" s="131" t="inlineStr">
        <is>
          <t xml:space="preserve">Fall 2014
</t>
        </is>
      </c>
      <c r="I25" s="135" t="inlineStr">
        <is>
          <t>DTMWEB</t>
        </is>
      </c>
      <c r="J25" s="135" t="inlineStr">
        <is>
          <t>Web application Developer</t>
        </is>
      </c>
      <c r="K25" s="135" t="inlineStr">
        <is>
          <t>23/1 Imamgong, Dhaka 1211</t>
        </is>
      </c>
      <c r="L25" s="135" t="inlineStr">
        <is>
          <t>Village: Labujilbunia, Thana: Najirpur, District: Pirojpur</t>
        </is>
      </c>
      <c r="M25" s="140" t="inlineStr">
        <is>
          <t>01746394969</t>
        </is>
      </c>
      <c r="N25" s="138" t="inlineStr">
        <is>
          <t>khairul1105@gmail.com</t>
        </is>
      </c>
    </row>
    <row customHeight="1" ht="38.25" r="26" s="161">
      <c r="A26" s="85" t="n">
        <v>23</v>
      </c>
      <c r="B26" s="131" t="n">
        <v>957</v>
      </c>
      <c r="C26" s="131" t="n"/>
      <c r="D26" s="131" t="inlineStr">
        <is>
          <t xml:space="preserve">Shuvo Poddar
</t>
        </is>
      </c>
      <c r="E26" s="131" t="inlineStr">
        <is>
          <t>CSE</t>
        </is>
      </c>
      <c r="F26" s="131" t="inlineStr">
        <is>
          <t>111-15-1231</t>
        </is>
      </c>
      <c r="G26" s="131" t="inlineStr">
        <is>
          <t>Spring 2011</t>
        </is>
      </c>
      <c r="H26" s="131" t="inlineStr">
        <is>
          <t xml:space="preserve">Fall 2014
</t>
        </is>
      </c>
      <c r="I26" s="141" t="inlineStr">
        <is>
          <t>OIIO International University</t>
        </is>
      </c>
      <c r="J26" s="135" t="inlineStr">
        <is>
          <t>Front End Webdeveloper</t>
        </is>
      </c>
      <c r="K26" s="135" t="inlineStr">
        <is>
          <t>House no: 361, 3 No Kaladi, Matlab(south), Chadpur.</t>
        </is>
      </c>
      <c r="L26" s="135" t="inlineStr">
        <is>
          <t>Kaladi, Matlab (south) Chadpur.</t>
        </is>
      </c>
      <c r="M26" s="137" t="inlineStr">
        <is>
          <t>01680140244</t>
        </is>
      </c>
      <c r="N26" s="138" t="inlineStr">
        <is>
          <t>shuvopoddar@gmail.com</t>
        </is>
      </c>
    </row>
    <row customHeight="1" ht="38.25" r="27" s="161">
      <c r="A27" s="85" t="n">
        <v>24</v>
      </c>
      <c r="B27" s="131" t="n">
        <v>958</v>
      </c>
      <c r="C27" s="131" t="n"/>
      <c r="D27" s="131" t="inlineStr">
        <is>
          <t>Mustafizur Rahman</t>
        </is>
      </c>
      <c r="E27" s="131" t="inlineStr">
        <is>
          <t>TE</t>
        </is>
      </c>
      <c r="F27" s="131" t="inlineStr">
        <is>
          <t>073-23-690</t>
        </is>
      </c>
      <c r="G27" s="131" t="inlineStr">
        <is>
          <t>Fall 201...</t>
        </is>
      </c>
      <c r="H27" s="131" t="inlineStr">
        <is>
          <t>Summer 2014</t>
        </is>
      </c>
      <c r="I27" s="135" t="inlineStr">
        <is>
          <t>National Group</t>
        </is>
      </c>
      <c r="J27" s="131" t="inlineStr">
        <is>
          <t>Merchandiser</t>
        </is>
      </c>
      <c r="K27" s="135" t="inlineStr">
        <is>
          <t>House: 619/B, Road-04, Baitul Aman Housing, Dhaka-1207</t>
        </is>
      </c>
      <c r="L27" s="135" t="inlineStr">
        <is>
          <t>House: 619/B, Road-04, Baitul Aman Housing, Dhaka-1207</t>
        </is>
      </c>
      <c r="M27" s="137" t="inlineStr">
        <is>
          <t>01783388306</t>
        </is>
      </c>
      <c r="N27" s="138" t="inlineStr">
        <is>
          <t>sahell035@gmail.com</t>
        </is>
      </c>
    </row>
    <row customHeight="1" ht="25.5" r="28" s="161">
      <c r="A28" s="85" t="n">
        <v>25</v>
      </c>
      <c r="B28" s="135" t="n">
        <v>959</v>
      </c>
      <c r="C28" s="135" t="n"/>
      <c r="D28" s="135" t="inlineStr">
        <is>
          <t>Md. Redwanul Haque Chowdhury</t>
        </is>
      </c>
      <c r="E28" s="135" t="inlineStr">
        <is>
          <t>TE</t>
        </is>
      </c>
      <c r="F28" s="135" t="inlineStr">
        <is>
          <t>111-23-2370</t>
        </is>
      </c>
      <c r="G28" s="135" t="inlineStr">
        <is>
          <t>Spring 2011</t>
        </is>
      </c>
      <c r="H28" s="135" t="inlineStr">
        <is>
          <t xml:space="preserve">Fall 2014
</t>
        </is>
      </c>
      <c r="I28" s="144" t="inlineStr">
        <is>
          <t>Dekko Group</t>
        </is>
      </c>
      <c r="J28" s="135" t="inlineStr">
        <is>
          <t>Industrial Engineer</t>
        </is>
      </c>
      <c r="K28" s="135" t="n"/>
      <c r="L28" s="135" t="inlineStr">
        <is>
          <t>Puraton Babupara, Saidpur, Nilphamacy</t>
        </is>
      </c>
      <c r="M28" s="140" t="inlineStr">
        <is>
          <t>01719710699</t>
        </is>
      </c>
      <c r="N28" s="143" t="inlineStr">
        <is>
          <t>rony.redwan025@gmail.com</t>
        </is>
      </c>
      <c r="O28" s="144" t="n"/>
      <c r="P28" s="144" t="n"/>
      <c r="Q28" s="144" t="n"/>
      <c r="R28" s="144" t="n"/>
      <c r="S28" s="144" t="n"/>
      <c r="T28" s="144" t="n"/>
      <c r="U28" s="144" t="n"/>
      <c r="V28" s="144" t="n"/>
      <c r="W28" s="144" t="n"/>
      <c r="X28" s="144" t="n"/>
      <c r="Y28" s="144" t="n"/>
      <c r="Z28" s="144" t="n"/>
      <c r="AA28" s="144" t="n"/>
      <c r="AB28" s="144" t="n"/>
    </row>
    <row customHeight="1" ht="51" r="29" s="161">
      <c r="A29" s="85" t="n">
        <v>26</v>
      </c>
      <c r="B29" s="135" t="n">
        <v>960</v>
      </c>
      <c r="C29" s="135" t="n"/>
      <c r="D29" s="135" t="inlineStr">
        <is>
          <t>Mahfuzur Rahman</t>
        </is>
      </c>
      <c r="E29" s="135" t="inlineStr">
        <is>
          <t>TE</t>
        </is>
      </c>
      <c r="F29" s="135" t="inlineStr">
        <is>
          <t>103-23-2250</t>
        </is>
      </c>
      <c r="G29" s="135" t="inlineStr">
        <is>
          <t>Fall 2010</t>
        </is>
      </c>
      <c r="H29" s="135" t="inlineStr">
        <is>
          <t xml:space="preserve">Fall 2014
</t>
        </is>
      </c>
      <c r="I29" s="135" t="inlineStr">
        <is>
          <t>Laundry Industries Ltd. (Envoy Group)</t>
        </is>
      </c>
      <c r="J29" s="135" t="inlineStr">
        <is>
          <t>Jr Officer (R&amp;D)</t>
        </is>
      </c>
      <c r="K29" s="135" t="inlineStr">
        <is>
          <t>C/O Md. Faisal, Daroga Bari, House No 53/1, Post office road, Middle Badda, Dhaka 1212</t>
        </is>
      </c>
      <c r="L29" s="135" t="inlineStr">
        <is>
          <t>Vill+Post: Niamati, Bakergong, Barisal</t>
        </is>
      </c>
      <c r="M29" s="140" t="inlineStr">
        <is>
          <t>01714515505</t>
        </is>
      </c>
      <c r="N29" s="143" t="inlineStr">
        <is>
          <t>shible505@gmail.com</t>
        </is>
      </c>
      <c r="O29" s="144" t="n"/>
      <c r="P29" s="144" t="n"/>
      <c r="Q29" s="144" t="n"/>
      <c r="R29" s="144" t="n"/>
      <c r="S29" s="144" t="n"/>
      <c r="T29" s="144" t="n"/>
      <c r="U29" s="144" t="n"/>
      <c r="V29" s="144" t="n"/>
      <c r="W29" s="144" t="n"/>
      <c r="X29" s="144" t="n"/>
      <c r="Y29" s="144" t="n"/>
      <c r="Z29" s="144" t="n"/>
      <c r="AA29" s="144" t="n"/>
      <c r="AB29" s="144" t="n"/>
    </row>
    <row customHeight="1" ht="38.25" r="30" s="161">
      <c r="A30" s="85" t="n">
        <v>27</v>
      </c>
      <c r="B30" s="135" t="n">
        <v>961</v>
      </c>
      <c r="C30" s="135" t="n"/>
      <c r="D30" s="135" t="inlineStr">
        <is>
          <t>Md. Mahmudul Hasan</t>
        </is>
      </c>
      <c r="E30" s="135" t="inlineStr">
        <is>
          <t>TE</t>
        </is>
      </c>
      <c r="F30" s="135" t="inlineStr">
        <is>
          <t>111-23-2397</t>
        </is>
      </c>
      <c r="G30" s="135" t="inlineStr">
        <is>
          <t>Spring 2011</t>
        </is>
      </c>
      <c r="H30" s="135" t="inlineStr">
        <is>
          <t xml:space="preserve">Fall 2014
</t>
        </is>
      </c>
      <c r="I30" s="135" t="inlineStr">
        <is>
          <t>Aboni Knitwear Ltd.</t>
        </is>
      </c>
      <c r="J30" s="135" t="inlineStr">
        <is>
          <t>IE Officer</t>
        </is>
      </c>
      <c r="K30" s="135" t="inlineStr">
        <is>
          <t>86/kha, Nijhum reot, Zigatola, Dhanmondi, Dhaka-1209</t>
        </is>
      </c>
      <c r="L30" s="135" t="inlineStr">
        <is>
          <t>Vill+Post: Jabusha, P.S: Rupsha, Zila: Khulna</t>
        </is>
      </c>
      <c r="M30" s="140" t="inlineStr">
        <is>
          <t>01911848501</t>
        </is>
      </c>
      <c r="N30" s="143" t="inlineStr">
        <is>
          <t>hasan.texdiu@gmail.com</t>
        </is>
      </c>
      <c r="O30" s="144" t="n"/>
      <c r="P30" s="144" t="n"/>
      <c r="Q30" s="144" t="n"/>
      <c r="R30" s="144" t="n"/>
      <c r="S30" s="144" t="n"/>
      <c r="T30" s="144" t="n"/>
      <c r="U30" s="144" t="n"/>
      <c r="V30" s="144" t="n"/>
      <c r="W30" s="144" t="n"/>
      <c r="X30" s="144" t="n"/>
      <c r="Y30" s="144" t="n"/>
      <c r="Z30" s="144" t="n"/>
      <c r="AA30" s="144" t="n"/>
      <c r="AB30" s="144" t="n"/>
    </row>
    <row customHeight="1" ht="38.25" r="31" s="161">
      <c r="A31" s="85" t="n">
        <v>28</v>
      </c>
      <c r="B31" s="135" t="n">
        <v>962</v>
      </c>
      <c r="C31" s="135" t="n"/>
      <c r="D31" s="135" t="inlineStr">
        <is>
          <t>Sinthia  Islam</t>
        </is>
      </c>
      <c r="E31" s="135" t="inlineStr">
        <is>
          <t>EEE</t>
        </is>
      </c>
      <c r="F31" s="135" t="inlineStr">
        <is>
          <t>112-33-621</t>
        </is>
      </c>
      <c r="G31" s="135" t="inlineStr">
        <is>
          <t>Summer 2011</t>
        </is>
      </c>
      <c r="H31" s="135" t="inlineStr">
        <is>
          <t>Summer 2014</t>
        </is>
      </c>
      <c r="I31" s="135" t="inlineStr">
        <is>
          <t>Cellular Phone Wsms (Walton)</t>
        </is>
      </c>
      <c r="J31" s="135" t="inlineStr">
        <is>
          <t>Officer</t>
        </is>
      </c>
      <c r="K31" s="135" t="inlineStr">
        <is>
          <t>25/13, tollabag, Shukrabad, Dhanmondi, Dhaka-1207</t>
        </is>
      </c>
      <c r="L31" s="135" t="inlineStr">
        <is>
          <t>Vill: Par Dighulia P.O: Tangail P.S: Tangail Dist: Tangail</t>
        </is>
      </c>
      <c r="M31" s="140" t="inlineStr">
        <is>
          <t>01943082757</t>
        </is>
      </c>
      <c r="N31" s="143" t="inlineStr">
        <is>
          <t>sinthiaislamtgl@gmail.com</t>
        </is>
      </c>
      <c r="O31" s="144" t="n"/>
      <c r="P31" s="144" t="n"/>
      <c r="Q31" s="144" t="n"/>
      <c r="R31" s="144" t="n"/>
      <c r="S31" s="144" t="n"/>
      <c r="T31" s="144" t="n"/>
      <c r="U31" s="144" t="n"/>
      <c r="V31" s="144" t="n"/>
      <c r="W31" s="144" t="n"/>
      <c r="X31" s="144" t="n"/>
      <c r="Y31" s="144" t="n"/>
      <c r="Z31" s="144" t="n"/>
      <c r="AA31" s="144" t="n"/>
      <c r="AB31" s="144" t="n"/>
    </row>
    <row customHeight="1" ht="38.25" r="32" s="161">
      <c r="A32" s="85" t="n">
        <v>29</v>
      </c>
      <c r="B32" s="135" t="n">
        <v>964</v>
      </c>
      <c r="C32" s="135" t="n"/>
      <c r="D32" s="135" t="inlineStr">
        <is>
          <t xml:space="preserve"> Md. Hassan Mahmud</t>
        </is>
      </c>
      <c r="E32" s="135" t="inlineStr">
        <is>
          <t>TE</t>
        </is>
      </c>
      <c r="F32" s="135" t="inlineStr">
        <is>
          <t>103-23-2168</t>
        </is>
      </c>
      <c r="G32" s="135" t="inlineStr">
        <is>
          <t>Fall 2010</t>
        </is>
      </c>
      <c r="H32" s="135" t="inlineStr">
        <is>
          <t xml:space="preserve">Fall 2014
</t>
        </is>
      </c>
      <c r="I32" s="135" t="inlineStr">
        <is>
          <t>Aman Graphics &amp; Design Ltd (unifill Group)</t>
        </is>
      </c>
      <c r="J32" s="135" t="inlineStr">
        <is>
          <t>Jr. Executive (Merchandising)</t>
        </is>
      </c>
      <c r="K32" s="135" t="inlineStr">
        <is>
          <t>House 54, Road: 29, Block: D, Mirpur-12, Dhaka 1216</t>
        </is>
      </c>
      <c r="L32" s="135" t="inlineStr">
        <is>
          <t>House 54, Road: 29, Block: D, Mirpur-12, Dhaka 1216</t>
        </is>
      </c>
      <c r="M32" s="140" t="inlineStr">
        <is>
          <t>01677703193 01844001649</t>
        </is>
      </c>
      <c r="N32" s="143" t="inlineStr">
        <is>
          <t>te.hmahmud@gmail.com, hasan.mahmud@amanknittings.com</t>
        </is>
      </c>
      <c r="O32" s="144" t="n"/>
      <c r="P32" s="144" t="n"/>
      <c r="Q32" s="144" t="n"/>
      <c r="R32" s="144" t="n"/>
      <c r="S32" s="144" t="n"/>
      <c r="T32" s="144" t="n"/>
      <c r="U32" s="144" t="n"/>
      <c r="V32" s="144" t="n"/>
      <c r="W32" s="144" t="n"/>
      <c r="X32" s="144" t="n"/>
      <c r="Y32" s="144" t="n"/>
      <c r="Z32" s="144" t="n"/>
      <c r="AA32" s="144" t="n"/>
      <c r="AB32" s="144" t="n"/>
    </row>
    <row customHeight="1" ht="25.5" r="33" s="161">
      <c r="A33" s="85" t="n">
        <v>30</v>
      </c>
      <c r="B33" s="131" t="n">
        <v>966</v>
      </c>
      <c r="C33" s="131" t="n"/>
      <c r="D33" s="131" t="inlineStr">
        <is>
          <t>Md. Ashef Arman</t>
        </is>
      </c>
      <c r="E33" s="131" t="inlineStr">
        <is>
          <t>EEE</t>
        </is>
      </c>
      <c r="F33" s="131" t="inlineStr">
        <is>
          <t>103-33-329</t>
        </is>
      </c>
      <c r="G33" s="131" t="inlineStr">
        <is>
          <t>Fall
2010</t>
        </is>
      </c>
      <c r="H33" s="131" t="inlineStr">
        <is>
          <t>Summer
2014</t>
        </is>
      </c>
      <c r="I33" s="135" t="inlineStr">
        <is>
          <t>Smart 
Technologies Ltd.</t>
        </is>
      </c>
      <c r="J33" s="131" t="inlineStr">
        <is>
          <t>System 
Engineer</t>
        </is>
      </c>
      <c r="K33" s="131" t="inlineStr">
        <is>
          <t>2/27, Razia Sultana 
Road, 
Mohammadpur, Dhaka</t>
        </is>
      </c>
      <c r="L33" s="131" t="inlineStr">
        <is>
          <t>H# 2, R# 1/1, 
Nasirabad
Keranipara, Rangpur</t>
        </is>
      </c>
      <c r="M33" s="137" t="inlineStr">
        <is>
          <t>8801534-819864</t>
        </is>
      </c>
      <c r="N33" s="138" t="inlineStr">
        <is>
          <t>ashefarman@outlook.com</t>
        </is>
      </c>
    </row>
    <row customHeight="1" ht="25.5" r="34" s="161">
      <c r="A34" s="85" t="n">
        <v>31</v>
      </c>
      <c r="B34" s="131" t="n">
        <v>967</v>
      </c>
      <c r="C34" s="131" t="n"/>
      <c r="D34" s="131" t="inlineStr">
        <is>
          <t>Md. Foysal- Al- Farid</t>
        </is>
      </c>
      <c r="E34" s="131" t="inlineStr">
        <is>
          <t>BBA</t>
        </is>
      </c>
      <c r="F34" s="131" t="inlineStr">
        <is>
          <t>082-11-264</t>
        </is>
      </c>
      <c r="G34" s="131" t="inlineStr">
        <is>
          <t>Spring
2008</t>
        </is>
      </c>
      <c r="H34" s="131" t="inlineStr">
        <is>
          <t>Summer
2014</t>
        </is>
      </c>
      <c r="I34" s="135" t="inlineStr">
        <is>
          <t>Tripple Seven 
Appereles Ltd.</t>
        </is>
      </c>
      <c r="J34" s="131" t="inlineStr">
        <is>
          <t>Marchendiser</t>
        </is>
      </c>
      <c r="K34" s="131" t="inlineStr">
        <is>
          <t>71/KA, 5th Floor, PC 
Culture, Shaymoli, 
Dhaka</t>
        </is>
      </c>
      <c r="L34" s="131" t="inlineStr">
        <is>
          <t>Vill- Moddhapara
P.O &amp; PS: Debigong
Panchagarh</t>
        </is>
      </c>
      <c r="M34" s="137" t="inlineStr">
        <is>
          <t>8801914-107881</t>
        </is>
      </c>
      <c r="N34" s="138" t="inlineStr">
        <is>
          <t>foysal_alfarid@yahoo.com</t>
        </is>
      </c>
    </row>
    <row customHeight="1" ht="12.75" r="35" s="161">
      <c r="A35" s="85" t="n">
        <v>32</v>
      </c>
      <c r="B35" s="131" t="n">
        <v>968</v>
      </c>
      <c r="C35" s="131" t="n"/>
      <c r="D35" s="131" t="inlineStr">
        <is>
          <t>Md. Amir Khasru 
Parvez</t>
        </is>
      </c>
      <c r="E35" s="131" t="inlineStr">
        <is>
          <t>TE</t>
        </is>
      </c>
      <c r="F35" s="131" t="inlineStr">
        <is>
          <t>113-23-2736</t>
        </is>
      </c>
      <c r="G35" s="131" t="inlineStr">
        <is>
          <t>Fall
2011</t>
        </is>
      </c>
      <c r="H35" s="131" t="inlineStr">
        <is>
          <t>Summer
2015</t>
        </is>
      </c>
      <c r="I35" s="135" t="inlineStr">
        <is>
          <t>Green Project</t>
        </is>
      </c>
      <c r="J35" s="131" t="inlineStr">
        <is>
          <t>Water
Ambassador</t>
        </is>
      </c>
      <c r="K35" s="131" t="inlineStr">
        <is>
          <t>133, Flat-5B, West
Nakhalpara, Tejgaon</t>
        </is>
      </c>
      <c r="L35" s="131" t="inlineStr">
        <is>
          <t>Murshidahut, Bochagonj,
Setabganj, Dinajpur</t>
        </is>
      </c>
      <c r="M35" s="137" t="inlineStr">
        <is>
          <t>8801710-786691</t>
        </is>
      </c>
      <c r="N35" s="138" t="inlineStr">
        <is>
          <t>parvez23-2736@diu.edu.bd</t>
        </is>
      </c>
    </row>
    <row customHeight="1" ht="12.75" r="36" s="161">
      <c r="A36" s="85" t="n">
        <v>33</v>
      </c>
      <c r="B36" s="131" t="n">
        <v>969</v>
      </c>
      <c r="C36" s="131" t="n"/>
      <c r="D36" s="131" t="inlineStr">
        <is>
          <t>Uzzal Das</t>
        </is>
      </c>
      <c r="E36" s="131" t="inlineStr">
        <is>
          <t>CSE</t>
        </is>
      </c>
      <c r="F36" s="131" t="inlineStr">
        <is>
          <t>103-15-1114</t>
        </is>
      </c>
      <c r="G36" s="131" t="inlineStr">
        <is>
          <t>Fall
2010</t>
        </is>
      </c>
      <c r="H36" s="131" t="inlineStr">
        <is>
          <t>Fall
2014</t>
        </is>
      </c>
      <c r="I36" s="135" t="inlineStr">
        <is>
          <t>HSBC Bank</t>
        </is>
      </c>
      <c r="J36" s="131" t="inlineStr">
        <is>
          <t>Junior Officer</t>
        </is>
      </c>
      <c r="K36" s="131" t="n"/>
      <c r="L36" s="131" t="inlineStr">
        <is>
          <t>Vill: Chilni, P.O- Kumun
Joydebpur, Gazipur</t>
        </is>
      </c>
      <c r="M36" s="137" t="inlineStr">
        <is>
          <t>8801916-816482</t>
        </is>
      </c>
      <c r="N36" s="138" t="inlineStr">
        <is>
          <t>uzzaldas1114@gmail.com</t>
        </is>
      </c>
    </row>
    <row customHeight="1" ht="25.5" r="37" s="161">
      <c r="A37" s="85" t="n">
        <v>34</v>
      </c>
      <c r="B37" s="131" t="n">
        <v>972</v>
      </c>
      <c r="C37" s="131" t="n"/>
      <c r="D37" s="131" t="inlineStr">
        <is>
          <t>Mostofa Shakil</t>
        </is>
      </c>
      <c r="E37" s="131" t="inlineStr">
        <is>
          <t>TE</t>
        </is>
      </c>
      <c r="F37" s="131" t="inlineStr">
        <is>
          <t>111-23-2306</t>
        </is>
      </c>
      <c r="G37" s="131" t="inlineStr">
        <is>
          <t>Spring
2011</t>
        </is>
      </c>
      <c r="H37" s="131" t="inlineStr">
        <is>
          <t>Spring
2015</t>
        </is>
      </c>
      <c r="I37" s="135" t="inlineStr">
        <is>
          <t>Ummar 
Sportswear Ltd.</t>
        </is>
      </c>
      <c r="J37" s="131" t="inlineStr">
        <is>
          <t>Asst. 
Marchendiser</t>
        </is>
      </c>
      <c r="K37" s="131" t="inlineStr">
        <is>
          <t>Bagmari, Gazipur</t>
        </is>
      </c>
      <c r="L37" s="131" t="n"/>
      <c r="M37" s="137" t="inlineStr">
        <is>
          <t>8801952-798898</t>
        </is>
      </c>
      <c r="N37" s="138" t="n"/>
    </row>
    <row customHeight="1" ht="25.5" r="38" s="161">
      <c r="A38" s="85" t="n">
        <v>35</v>
      </c>
      <c r="B38" s="131" t="n">
        <v>973</v>
      </c>
      <c r="C38" s="131" t="n"/>
      <c r="D38" s="131" t="inlineStr">
        <is>
          <t>Serijum Moneria</t>
        </is>
      </c>
      <c r="E38" s="131" t="inlineStr">
        <is>
          <t>CSE</t>
        </is>
      </c>
      <c r="F38" s="131" t="inlineStr">
        <is>
          <t>112-15-1410</t>
        </is>
      </c>
      <c r="G38" s="131" t="inlineStr">
        <is>
          <t>Summer
2011</t>
        </is>
      </c>
      <c r="H38" s="131" t="inlineStr">
        <is>
          <t>Summer
2014</t>
        </is>
      </c>
      <c r="I38" s="135" t="inlineStr">
        <is>
          <t>Systech Unimax
Ltd.</t>
        </is>
      </c>
      <c r="J38" s="131" t="inlineStr">
        <is>
          <t>Junior 
Programer</t>
        </is>
      </c>
      <c r="K38" s="131" t="inlineStr">
        <is>
          <t>Eastern Housing, Pallabi
House# 185/5A, 
Block-B, Mirpur</t>
        </is>
      </c>
      <c r="L38" s="131" t="inlineStr">
        <is>
          <t>Vill: Arji Naogaon, 
PO: Naogaon, Naogaon</t>
        </is>
      </c>
      <c r="M38" s="137" t="inlineStr">
        <is>
          <t>8801923-318408</t>
        </is>
      </c>
      <c r="N38" s="138" t="inlineStr">
        <is>
          <t>moniradiu@gmail.com</t>
        </is>
      </c>
    </row>
    <row customHeight="1" ht="38.25" r="39" s="161">
      <c r="A39" s="85" t="n">
        <v>36</v>
      </c>
      <c r="B39" s="131" t="n">
        <v>975</v>
      </c>
      <c r="C39" s="131" t="n"/>
      <c r="D39" s="131" t="inlineStr">
        <is>
          <t>Mahmuda Bin Kulsum</t>
        </is>
      </c>
      <c r="E39" s="131" t="inlineStr">
        <is>
          <t>EEE</t>
        </is>
      </c>
      <c r="F39" s="131" t="inlineStr">
        <is>
          <t>112-33-608</t>
        </is>
      </c>
      <c r="G39" s="131" t="inlineStr">
        <is>
          <t>Summer
2011</t>
        </is>
      </c>
      <c r="H39" s="131" t="inlineStr">
        <is>
          <t>Summer
2015</t>
        </is>
      </c>
      <c r="I39" s="135" t="inlineStr">
        <is>
          <t>Dhaka Mohila
Polytechnic
Institute</t>
        </is>
      </c>
      <c r="J39" s="131" t="inlineStr">
        <is>
          <t>Junior
Instructor</t>
        </is>
      </c>
      <c r="K39" s="131" t="inlineStr">
        <is>
          <t>511/3, Baish Bari, 
Kazipara, Mirpur</t>
        </is>
      </c>
      <c r="L39" s="131" t="inlineStr">
        <is>
          <t>Vill: Luxmipur, 
PO: Koiline, 
PS: Chandina, Comilla</t>
        </is>
      </c>
      <c r="M39" s="137" t="inlineStr">
        <is>
          <t>8801788-699860</t>
        </is>
      </c>
      <c r="N39" s="138" t="inlineStr">
        <is>
          <t>faisaleee73@gmail.com</t>
        </is>
      </c>
    </row>
    <row customHeight="1" ht="25.5" r="40" s="161">
      <c r="A40" s="85" t="n">
        <v>37</v>
      </c>
      <c r="B40" s="131" t="n">
        <v>976</v>
      </c>
      <c r="C40" s="131" t="n"/>
      <c r="D40" s="131" t="inlineStr">
        <is>
          <t>Md. Mazharul  Islam</t>
        </is>
      </c>
      <c r="E40" s="131" t="inlineStr">
        <is>
          <t>EEE</t>
        </is>
      </c>
      <c r="F40" s="131" t="inlineStr">
        <is>
          <t>112-33-624</t>
        </is>
      </c>
      <c r="G40" s="131" t="inlineStr">
        <is>
          <t>Summer
2011</t>
        </is>
      </c>
      <c r="H40" s="131" t="inlineStr">
        <is>
          <t>Fall
2014</t>
        </is>
      </c>
      <c r="I40" s="135" t="inlineStr">
        <is>
          <t>Worldwide 
Engineer Ltd.</t>
        </is>
      </c>
      <c r="J40" s="131" t="inlineStr">
        <is>
          <t>Asst.
Engineer</t>
        </is>
      </c>
      <c r="K40" s="131" t="inlineStr">
        <is>
          <t>7/8 Prominent Housing
R# 03, Shekertek
Mohammadpur, Dhaka</t>
        </is>
      </c>
      <c r="L40" s="131" t="inlineStr">
        <is>
          <t>Vill: Daulatpur, Kadirganj
Baniachang, Hobiganj</t>
        </is>
      </c>
      <c r="M40" s="137" t="inlineStr">
        <is>
          <t>8801711-663919</t>
        </is>
      </c>
      <c r="N40" s="138" t="inlineStr">
        <is>
          <t>mazhar33-624@diu.edu.bd</t>
        </is>
      </c>
    </row>
    <row customHeight="1" ht="38.25" r="41" s="161">
      <c r="A41" s="85" t="n">
        <v>38</v>
      </c>
      <c r="B41" s="131" t="n">
        <v>977</v>
      </c>
      <c r="C41" s="131" t="n"/>
      <c r="D41" s="131" t="inlineStr">
        <is>
          <t>Faisal Ahmed</t>
        </is>
      </c>
      <c r="E41" s="131" t="inlineStr">
        <is>
          <t>EEE</t>
        </is>
      </c>
      <c r="F41" s="131" t="inlineStr">
        <is>
          <t>112-33-650</t>
        </is>
      </c>
      <c r="G41" s="131" t="inlineStr">
        <is>
          <t>Summer
2011</t>
        </is>
      </c>
      <c r="H41" s="131" t="inlineStr">
        <is>
          <t>Fall
2014</t>
        </is>
      </c>
      <c r="I41" s="135" t="inlineStr">
        <is>
          <t>Dhaka Fiber Link 
Ltd.</t>
        </is>
      </c>
      <c r="J41" s="131" t="inlineStr">
        <is>
          <t>Asst. Manager</t>
        </is>
      </c>
      <c r="K41" s="135" t="inlineStr">
        <is>
          <t>511/3, Baish Bari, Kazipara, Mirpur, Dhaka-1216</t>
        </is>
      </c>
      <c r="L41" s="131" t="inlineStr">
        <is>
          <t>Vill: Luxmipur, 
PO: Koiline, 
PS: Chandina, Comilla</t>
        </is>
      </c>
      <c r="M41" s="137" t="inlineStr">
        <is>
          <t>01788699860</t>
        </is>
      </c>
      <c r="N41" s="138" t="inlineStr">
        <is>
          <t>faisaleee73@gmail.com</t>
        </is>
      </c>
    </row>
    <row customHeight="1" ht="51" r="42" s="161">
      <c r="A42" s="85" t="n">
        <v>39</v>
      </c>
      <c r="B42" s="135" t="n">
        <v>978</v>
      </c>
      <c r="C42" s="135" t="n"/>
      <c r="D42" s="135" t="inlineStr">
        <is>
          <t>Golam Robbany</t>
        </is>
      </c>
      <c r="E42" s="135" t="inlineStr">
        <is>
          <t>EEE</t>
        </is>
      </c>
      <c r="F42" s="135" t="inlineStr">
        <is>
          <t>112-33-605</t>
        </is>
      </c>
      <c r="G42" s="135" t="inlineStr">
        <is>
          <t>Summer
2011</t>
        </is>
      </c>
      <c r="H42" s="135" t="inlineStr">
        <is>
          <t>Fall
2014</t>
        </is>
      </c>
      <c r="I42" s="135" t="inlineStr">
        <is>
          <t xml:space="preserve"> Pran-RFL Group</t>
        </is>
      </c>
      <c r="J42" s="135" t="inlineStr">
        <is>
          <t>Sales &amp; service Engineer (generator)</t>
        </is>
      </c>
      <c r="K42" s="135" t="inlineStr">
        <is>
          <t>58/c, ASAD AVENUE, Mohammadpur, Dhaka - 1207.</t>
        </is>
      </c>
      <c r="L42" s="135" t="inlineStr">
        <is>
          <t>Vill: DHAP, Post: Punot, Thana: Kalai, Dist: Joypurhat</t>
        </is>
      </c>
      <c r="M42" s="140" t="inlineStr">
        <is>
          <t>01735861991</t>
        </is>
      </c>
      <c r="N42" s="143" t="inlineStr">
        <is>
          <t>robbany33-605@diu.edu.bd
robbany00@gmal.com</t>
        </is>
      </c>
      <c r="O42" s="146" t="n"/>
      <c r="P42" s="146" t="n"/>
      <c r="Q42" s="146" t="n"/>
      <c r="R42" s="146" t="n"/>
      <c r="S42" s="146" t="n"/>
      <c r="T42" s="146" t="n"/>
      <c r="U42" s="146" t="n"/>
      <c r="V42" s="146" t="n"/>
      <c r="W42" s="146" t="n"/>
      <c r="X42" s="146" t="n"/>
      <c r="Y42" s="146" t="n"/>
      <c r="Z42" s="146" t="n"/>
      <c r="AA42" s="146" t="n"/>
      <c r="AB42" s="146" t="n"/>
    </row>
    <row customHeight="1" ht="51" r="43" s="161">
      <c r="A43" s="85" t="n">
        <v>40</v>
      </c>
      <c r="B43" s="135" t="n">
        <v>979</v>
      </c>
      <c r="C43" s="135" t="n"/>
      <c r="D43" s="135" t="inlineStr">
        <is>
          <t>Md. Mahibul Hasan</t>
        </is>
      </c>
      <c r="E43" s="135" t="inlineStr">
        <is>
          <t>ETE</t>
        </is>
      </c>
      <c r="F43" s="135" t="inlineStr">
        <is>
          <t>113-19-1341</t>
        </is>
      </c>
      <c r="G43" s="135" t="inlineStr">
        <is>
          <t>Fall-2011</t>
        </is>
      </c>
      <c r="H43" s="135" t="inlineStr">
        <is>
          <t>Summer-2015</t>
        </is>
      </c>
      <c r="I43" s="135" t="n"/>
      <c r="J43" s="135" t="inlineStr">
        <is>
          <t>Engineer (sales &amp; service)</t>
        </is>
      </c>
      <c r="K43" s="135" t="inlineStr">
        <is>
          <t>105/1A Right hand side 1st Floor Shukrabad, Dhaka 1207</t>
        </is>
      </c>
      <c r="L43" s="135" t="inlineStr">
        <is>
          <t>Vill-Balashpur Post: Birahimpur Thana- chondrogong Dist-Lakshmipur</t>
        </is>
      </c>
      <c r="M43" s="140" t="inlineStr">
        <is>
          <t>01787166072</t>
        </is>
      </c>
      <c r="N43" s="143" t="inlineStr">
        <is>
          <t>mahibul19-1341@diu.edu.bd</t>
        </is>
      </c>
      <c r="O43" s="146" t="n"/>
      <c r="P43" s="146" t="n"/>
      <c r="Q43" s="146" t="n"/>
      <c r="R43" s="146" t="n"/>
      <c r="S43" s="146" t="n"/>
      <c r="T43" s="146" t="n"/>
      <c r="U43" s="146" t="n"/>
      <c r="V43" s="146" t="n"/>
      <c r="W43" s="146" t="n"/>
      <c r="X43" s="146" t="n"/>
      <c r="Y43" s="146" t="n"/>
      <c r="Z43" s="146" t="n"/>
      <c r="AA43" s="146" t="n"/>
      <c r="AB43" s="146" t="n"/>
    </row>
    <row customHeight="1" ht="38.25" r="44" s="161">
      <c r="A44" s="85" t="n">
        <v>41</v>
      </c>
      <c r="B44" s="135" t="n">
        <v>980</v>
      </c>
      <c r="C44" s="135" t="n"/>
      <c r="D44" s="135" t="inlineStr">
        <is>
          <t>Abbas ALi</t>
        </is>
      </c>
      <c r="E44" s="135" t="inlineStr">
        <is>
          <t>MBA</t>
        </is>
      </c>
      <c r="F44" s="135" t="inlineStr">
        <is>
          <t>131-14-400</t>
        </is>
      </c>
      <c r="G44" s="135" t="n"/>
      <c r="H44" s="135" t="n"/>
      <c r="I44" s="135" t="inlineStr">
        <is>
          <t>Walton Group</t>
        </is>
      </c>
      <c r="J44" s="135" t="inlineStr">
        <is>
          <t>Senior Officer</t>
        </is>
      </c>
      <c r="K44" s="135" t="inlineStr">
        <is>
          <t>East Manda, Motijheel, Dhaka.</t>
        </is>
      </c>
      <c r="L44" s="146" t="inlineStr">
        <is>
          <t>Vill-taratia comlai, PO- Ghonapara PS- Dalduor DIST- Tangail</t>
        </is>
      </c>
      <c r="M44" s="140" t="inlineStr">
        <is>
          <t>01739720801</t>
        </is>
      </c>
      <c r="N44" s="143" t="inlineStr">
        <is>
          <t>abbas14728@waltonbd.com</t>
        </is>
      </c>
      <c r="O44" s="146" t="n"/>
      <c r="P44" s="146" t="n"/>
      <c r="Q44" s="146" t="n"/>
      <c r="R44" s="146" t="n"/>
      <c r="S44" s="146" t="n"/>
      <c r="T44" s="146" t="n"/>
      <c r="U44" s="146" t="n"/>
      <c r="V44" s="146" t="n"/>
      <c r="W44" s="146" t="n"/>
      <c r="X44" s="146" t="n"/>
      <c r="Y44" s="146" t="n"/>
      <c r="Z44" s="146" t="n"/>
      <c r="AA44" s="146" t="n"/>
      <c r="AB44" s="146" t="n"/>
    </row>
    <row customHeight="1" ht="38.25" r="45" s="161">
      <c r="A45" s="85" t="n">
        <v>42</v>
      </c>
      <c r="B45" s="135" t="n">
        <v>981</v>
      </c>
      <c r="C45" s="135" t="n"/>
      <c r="D45" s="135" t="inlineStr">
        <is>
          <t>Jannatun Nayeem</t>
        </is>
      </c>
      <c r="E45" s="135" t="inlineStr">
        <is>
          <t>CSE</t>
        </is>
      </c>
      <c r="F45" s="135" t="inlineStr">
        <is>
          <t>111-15-1290</t>
        </is>
      </c>
      <c r="G45" s="135" t="inlineStr">
        <is>
          <t>Spring 2011</t>
        </is>
      </c>
      <c r="H45" s="135" t="inlineStr">
        <is>
          <t>summer 2015</t>
        </is>
      </c>
      <c r="I45" s="135" t="inlineStr">
        <is>
          <t>Air Asia GSA, TAS</t>
        </is>
      </c>
      <c r="J45" s="135" t="inlineStr">
        <is>
          <t>Resarvation Officer</t>
        </is>
      </c>
      <c r="K45" s="135" t="inlineStr">
        <is>
          <t>18, kamal Alaturk Avenue Banani</t>
        </is>
      </c>
      <c r="L45" s="135" t="inlineStr">
        <is>
          <t>Green square, Green road, Dhanmondi, Dhaka 1205</t>
        </is>
      </c>
      <c r="M45" s="140" t="inlineStr">
        <is>
          <t>01758453743</t>
        </is>
      </c>
      <c r="N45" s="143" t="inlineStr">
        <is>
          <t>jannat4jnt@gmail.com</t>
        </is>
      </c>
      <c r="O45" s="146" t="n"/>
      <c r="P45" s="146" t="n"/>
      <c r="Q45" s="146" t="n"/>
      <c r="R45" s="146" t="n"/>
      <c r="S45" s="146" t="n"/>
      <c r="T45" s="146" t="n"/>
      <c r="U45" s="146" t="n"/>
      <c r="V45" s="146" t="n"/>
      <c r="W45" s="146" t="n"/>
      <c r="X45" s="146" t="n"/>
      <c r="Y45" s="146" t="n"/>
      <c r="Z45" s="146" t="n"/>
      <c r="AA45" s="146" t="n"/>
      <c r="AB45" s="146" t="n"/>
    </row>
    <row customHeight="1" ht="25.5" r="46" s="161">
      <c r="A46" s="85" t="n">
        <v>43</v>
      </c>
      <c r="B46" s="135" t="n">
        <v>982</v>
      </c>
      <c r="C46" s="135" t="n"/>
      <c r="D46" s="135" t="inlineStr">
        <is>
          <t>Mst. Shafin Amery Shuci</t>
        </is>
      </c>
      <c r="E46" s="135" t="inlineStr">
        <is>
          <t>EEE</t>
        </is>
      </c>
      <c r="F46" s="135" t="inlineStr">
        <is>
          <t>112-33-574</t>
        </is>
      </c>
      <c r="G46" s="135" t="inlineStr">
        <is>
          <t>Summer
2011</t>
        </is>
      </c>
      <c r="H46" s="135" t="inlineStr">
        <is>
          <t>Fall
2014</t>
        </is>
      </c>
      <c r="I46" s="135" t="inlineStr">
        <is>
          <t>Business Women</t>
        </is>
      </c>
      <c r="J46" s="135" t="inlineStr">
        <is>
          <t>Home maker</t>
        </is>
      </c>
      <c r="K46" s="135" t="inlineStr">
        <is>
          <t>66/F/1 West raja Bazar, Indera Road, Dhaka</t>
        </is>
      </c>
      <c r="L46" s="135" t="inlineStr">
        <is>
          <t>Islampara, PO+Ps- Birampur Div: Dinajpur</t>
        </is>
      </c>
      <c r="M46" s="140" t="inlineStr">
        <is>
          <t>01722026000</t>
        </is>
      </c>
      <c r="N46" s="143" t="inlineStr">
        <is>
          <t>shafinshuci74@gmail.com</t>
        </is>
      </c>
      <c r="O46" s="146" t="n"/>
      <c r="P46" s="146" t="n"/>
      <c r="Q46" s="146" t="n"/>
      <c r="R46" s="146" t="n"/>
      <c r="S46" s="146" t="n"/>
      <c r="T46" s="146" t="n"/>
      <c r="U46" s="146" t="n"/>
      <c r="V46" s="146" t="n"/>
      <c r="W46" s="146" t="n"/>
      <c r="X46" s="146" t="n"/>
      <c r="Y46" s="146" t="n"/>
      <c r="Z46" s="146" t="n"/>
      <c r="AA46" s="146" t="n"/>
      <c r="AB46" s="146" t="n"/>
    </row>
    <row customHeight="1" ht="25.5" r="47" s="161">
      <c r="A47" s="85" t="n">
        <v>44</v>
      </c>
      <c r="B47" s="135" t="n">
        <v>983</v>
      </c>
      <c r="C47" s="135" t="n"/>
      <c r="D47" s="135" t="inlineStr">
        <is>
          <t>Md. Sium Arefin</t>
        </is>
      </c>
      <c r="E47" s="135" t="inlineStr">
        <is>
          <t>EEE</t>
        </is>
      </c>
      <c r="F47" s="135" t="inlineStr">
        <is>
          <t>101-33-169</t>
        </is>
      </c>
      <c r="G47" s="135" t="inlineStr">
        <is>
          <t>Spring 2010</t>
        </is>
      </c>
      <c r="H47" s="135" t="inlineStr">
        <is>
          <t>Spring - 2014</t>
        </is>
      </c>
      <c r="I47" s="135" t="inlineStr">
        <is>
          <t>Fair &amp; appropiate technology Ltd</t>
        </is>
      </c>
      <c r="J47" s="135" t="inlineStr">
        <is>
          <t>Commissioning Engineer</t>
        </is>
      </c>
      <c r="K47" s="135" t="inlineStr">
        <is>
          <t>House-12, Road-6, Avenue-3, Mirppur-2</t>
        </is>
      </c>
      <c r="L47" s="135" t="inlineStr">
        <is>
          <t>House-12, Road-6, Avenue-3, Mirppur-2</t>
        </is>
      </c>
      <c r="M47" s="140" t="inlineStr">
        <is>
          <t>01717088560</t>
        </is>
      </c>
      <c r="N47" s="143" t="inlineStr">
        <is>
          <t>siumarefinsaid@yahoo.com</t>
        </is>
      </c>
      <c r="O47" s="146" t="n"/>
      <c r="P47" s="146" t="n"/>
      <c r="Q47" s="146" t="n"/>
      <c r="R47" s="146" t="n"/>
      <c r="S47" s="146" t="n"/>
      <c r="T47" s="146" t="n"/>
      <c r="U47" s="146" t="n"/>
      <c r="V47" s="146" t="n"/>
      <c r="W47" s="146" t="n"/>
      <c r="X47" s="146" t="n"/>
      <c r="Y47" s="146" t="n"/>
      <c r="Z47" s="146" t="n"/>
      <c r="AA47" s="146" t="n"/>
      <c r="AB47" s="146" t="n"/>
    </row>
    <row customHeight="1" ht="12.75" r="48" s="161">
      <c r="A48" s="85" t="n">
        <v>45</v>
      </c>
      <c r="B48" s="131" t="n">
        <v>989</v>
      </c>
      <c r="C48" s="131" t="n"/>
      <c r="D48" s="131" t="inlineStr">
        <is>
          <t>Mirza Rakibul Hasan</t>
        </is>
      </c>
      <c r="E48" s="131" t="inlineStr">
        <is>
          <t>JMC</t>
        </is>
      </c>
      <c r="F48" s="131" t="inlineStr">
        <is>
          <t>101-24-178</t>
        </is>
      </c>
      <c r="G48" s="131" t="inlineStr">
        <is>
          <t>Spring-2010</t>
        </is>
      </c>
      <c r="H48" s="131" t="inlineStr">
        <is>
          <t>Summer-
2014</t>
        </is>
      </c>
      <c r="I48" s="135" t="inlineStr">
        <is>
          <t>Labaid Group</t>
        </is>
      </c>
      <c r="J48" s="131" t="inlineStr">
        <is>
          <t>Excecutive</t>
        </is>
      </c>
      <c r="K48" s="131" t="inlineStr">
        <is>
          <t>1/17/17K, Sikder Real 
State, Rayerbazar</t>
        </is>
      </c>
      <c r="L48" s="131" t="inlineStr">
        <is>
          <t>Vill- Adorsho Gram,
Kaowkhali, Rangamati</t>
        </is>
      </c>
      <c r="M48" s="137" t="inlineStr">
        <is>
          <t>8801677-447952</t>
        </is>
      </c>
      <c r="N48" s="138" t="inlineStr">
        <is>
          <t>rumon.jmc09@gmail.com</t>
        </is>
      </c>
    </row>
    <row customHeight="1" ht="38.25" r="49" s="161">
      <c r="A49" s="85" t="n">
        <v>46</v>
      </c>
      <c r="B49" s="131" t="n">
        <v>990</v>
      </c>
      <c r="C49" s="131" t="inlineStr">
        <is>
          <t>Yes</t>
        </is>
      </c>
      <c r="D49" s="131" t="inlineStr">
        <is>
          <t>Mohammad  Tarih 
Mahamud</t>
        </is>
      </c>
      <c r="E49" s="131" t="inlineStr">
        <is>
          <t>Law</t>
        </is>
      </c>
      <c r="F49" s="131" t="inlineStr">
        <is>
          <t>112-36-201</t>
        </is>
      </c>
      <c r="G49" s="131" t="inlineStr">
        <is>
          <t xml:space="preserve">Summer </t>
        </is>
      </c>
      <c r="H49" s="131" t="n"/>
      <c r="I49" s="135" t="inlineStr">
        <is>
          <t>M/S. M.A. Khaleque
Traders</t>
        </is>
      </c>
      <c r="J49" s="131" t="inlineStr">
        <is>
          <t>Owner</t>
        </is>
      </c>
      <c r="K49" s="131" t="inlineStr">
        <is>
          <t>Vill: 439, Kazi Para
Brahmanbaria-3400
Brahmanbaria</t>
        </is>
      </c>
      <c r="L49" s="131" t="inlineStr">
        <is>
          <t>Vill: 439, Kazi Para
Brahmanbaria-3400
Brahmanbaria</t>
        </is>
      </c>
      <c r="M49" s="137" t="inlineStr">
        <is>
          <t>8801912-331900</t>
        </is>
      </c>
      <c r="N49" s="138" t="n"/>
    </row>
    <row customHeight="1" ht="12.75" r="50" s="161">
      <c r="A50" s="85" t="n">
        <v>47</v>
      </c>
      <c r="B50" s="131" t="n">
        <v>991</v>
      </c>
      <c r="C50" s="131" t="n"/>
      <c r="D50" s="147" t="inlineStr">
        <is>
          <t>Missing</t>
        </is>
      </c>
      <c r="E50" s="131" t="n"/>
      <c r="F50" s="131" t="n"/>
      <c r="G50" s="131" t="n"/>
      <c r="H50" s="131" t="n"/>
      <c r="I50" s="135" t="n"/>
      <c r="J50" s="131" t="n"/>
      <c r="K50" s="131" t="n"/>
      <c r="L50" s="131" t="n"/>
      <c r="M50" s="137" t="n"/>
      <c r="N50" s="138" t="n"/>
    </row>
    <row customHeight="1" ht="12.75" r="51" s="161">
      <c r="A51" s="85" t="n">
        <v>48</v>
      </c>
      <c r="B51" s="131" t="n">
        <v>993</v>
      </c>
      <c r="C51" s="131" t="n"/>
      <c r="D51" s="131" t="inlineStr">
        <is>
          <t>Md. Forhad Hossain</t>
        </is>
      </c>
      <c r="E51" s="131" t="inlineStr">
        <is>
          <t>CSE</t>
        </is>
      </c>
      <c r="F51" s="131" t="inlineStr">
        <is>
          <t>111-15-1173</t>
        </is>
      </c>
      <c r="G51" s="131" t="inlineStr">
        <is>
          <t>Spring- 2011</t>
        </is>
      </c>
      <c r="H51" s="131" t="inlineStr">
        <is>
          <t>Spring- 2015</t>
        </is>
      </c>
      <c r="I51" s="135" t="inlineStr">
        <is>
          <t>Xon Co. Ltd.</t>
        </is>
      </c>
      <c r="J51" s="131" t="inlineStr">
        <is>
          <t>Software 
Engineer</t>
        </is>
      </c>
      <c r="K51" s="131" t="inlineStr">
        <is>
          <t>-</t>
        </is>
      </c>
      <c r="L51" s="131" t="inlineStr">
        <is>
          <t>Shakhipur, Tangail</t>
        </is>
      </c>
      <c r="M51" s="137" t="inlineStr">
        <is>
          <t>8801764-341179</t>
        </is>
      </c>
      <c r="N51" s="138" t="inlineStr">
        <is>
          <t>farhad1173@gmail.com</t>
        </is>
      </c>
    </row>
    <row customHeight="1" ht="38.25" r="52" s="161">
      <c r="A52" s="85" t="n">
        <v>49</v>
      </c>
      <c r="B52" s="131" t="n">
        <v>999</v>
      </c>
      <c r="C52" s="131" t="n"/>
      <c r="D52" s="131" t="inlineStr">
        <is>
          <t>Md. Jaidul Islam</t>
        </is>
      </c>
      <c r="E52" s="131" t="inlineStr">
        <is>
          <t>English</t>
        </is>
      </c>
      <c r="F52" s="131" t="inlineStr">
        <is>
          <t>111-10-122</t>
        </is>
      </c>
      <c r="G52" s="131" t="inlineStr">
        <is>
          <t>Spring-2011</t>
        </is>
      </c>
      <c r="H52" s="131" t="inlineStr">
        <is>
          <t>Summer-
2014</t>
        </is>
      </c>
      <c r="I52" s="135" t="inlineStr">
        <is>
          <t>North South 
Housing (Pvt.) Ltd.</t>
        </is>
      </c>
      <c r="J52" s="131" t="inlineStr">
        <is>
          <t>Administrative
Officer</t>
        </is>
      </c>
      <c r="K52" s="131" t="inlineStr">
        <is>
          <t>Nikonju</t>
        </is>
      </c>
      <c r="L52" s="131" t="inlineStr">
        <is>
          <t>Vill: Parabortha, 
Po: Ullukhula, 
PS: Kaligong, 
DIS: Gazipur</t>
        </is>
      </c>
      <c r="M52" s="137" t="inlineStr">
        <is>
          <t>8801824-845691</t>
        </is>
      </c>
      <c r="N52" s="138" t="inlineStr">
        <is>
          <t>jaiduluub@gmail.com</t>
        </is>
      </c>
    </row>
    <row customHeight="1" ht="25.5" r="53" s="161">
      <c r="A53" s="85" t="n">
        <v>50</v>
      </c>
      <c r="B53" s="131" t="n">
        <v>1001</v>
      </c>
      <c r="C53" s="131" t="n"/>
      <c r="D53" s="131" t="inlineStr">
        <is>
          <t>Abdullah-Al-Mamun</t>
        </is>
      </c>
      <c r="E53" s="131" t="inlineStr">
        <is>
          <t>EEE</t>
        </is>
      </c>
      <c r="F53" s="131" t="inlineStr">
        <is>
          <t>101-33-157</t>
        </is>
      </c>
      <c r="G53" s="131" t="inlineStr">
        <is>
          <t>Spring</t>
        </is>
      </c>
      <c r="H53" s="131" t="inlineStr">
        <is>
          <t xml:space="preserve">Spring </t>
        </is>
      </c>
      <c r="I53" s="135" t="inlineStr">
        <is>
          <t>Triangle Services 
Ltd.</t>
        </is>
      </c>
      <c r="J53" s="131" t="inlineStr">
        <is>
          <t>Excecutive 
Customer 
Support</t>
        </is>
      </c>
      <c r="K53" s="131" t="inlineStr">
        <is>
          <t>68/C, Parul Villa, 
Panthepath, Dhaka</t>
        </is>
      </c>
      <c r="L53" s="131" t="inlineStr">
        <is>
          <t>H# 045, East Side of 
Fishri Office, 
Pabna Sadar,Pabna</t>
        </is>
      </c>
      <c r="M53" s="137" t="inlineStr">
        <is>
          <t>8801727-866772</t>
        </is>
      </c>
      <c r="N53" s="138" t="inlineStr">
        <is>
          <t>al_rumi@outlook.com</t>
        </is>
      </c>
    </row>
    <row customHeight="1" ht="25.5" r="54" s="161">
      <c r="A54" s="85" t="n">
        <v>51</v>
      </c>
      <c r="B54" s="131" t="n">
        <v>1002</v>
      </c>
      <c r="C54" s="131" t="n"/>
      <c r="D54" s="131" t="inlineStr">
        <is>
          <t>Md. Amanul Arif</t>
        </is>
      </c>
      <c r="E54" s="131" t="inlineStr">
        <is>
          <t>BRE</t>
        </is>
      </c>
      <c r="F54" s="131" t="inlineStr">
        <is>
          <t>093-27-159</t>
        </is>
      </c>
      <c r="G54" s="131" t="inlineStr">
        <is>
          <t>Fall-2009</t>
        </is>
      </c>
      <c r="H54" s="131" t="inlineStr">
        <is>
          <t>Spring-2014</t>
        </is>
      </c>
      <c r="I54" s="135" t="inlineStr">
        <is>
          <t>Service Engine Ltd</t>
        </is>
      </c>
      <c r="J54" s="131" t="inlineStr">
        <is>
          <t>Excecutive 
(Risk &amp; Compliance)</t>
        </is>
      </c>
      <c r="K54" s="131" t="inlineStr">
        <is>
          <t>532, Monipur, Mirpur,
Dhaka</t>
        </is>
      </c>
      <c r="L54" s="131" t="inlineStr">
        <is>
          <t>Vill: Kashgari, PO: Ranigong, 
PS: Ghoraghat, Dinajpur</t>
        </is>
      </c>
      <c r="M54" s="137" t="inlineStr">
        <is>
          <t>8801973-946067</t>
        </is>
      </c>
      <c r="N54" s="138" t="inlineStr">
        <is>
          <t>amanularif@gmail.com</t>
        </is>
      </c>
    </row>
    <row customHeight="1" ht="25.5" r="55" s="161">
      <c r="A55" s="85" t="n">
        <v>52</v>
      </c>
      <c r="B55" s="131" t="n">
        <v>1003</v>
      </c>
      <c r="C55" s="131" t="n"/>
      <c r="D55" s="131" t="inlineStr">
        <is>
          <t>Md. Mostafa Tareq</t>
        </is>
      </c>
      <c r="E55" s="131" t="inlineStr">
        <is>
          <t>TE</t>
        </is>
      </c>
      <c r="F55" s="131" t="inlineStr">
        <is>
          <t>111-23-2479</t>
        </is>
      </c>
      <c r="G55" s="131" t="inlineStr">
        <is>
          <t>Spring-2011</t>
        </is>
      </c>
      <c r="H55" s="131" t="inlineStr">
        <is>
          <t>Spring-2015</t>
        </is>
      </c>
      <c r="I55" s="135" t="inlineStr">
        <is>
          <t>Ananta Denim 
Technology Ltd</t>
        </is>
      </c>
      <c r="J55" s="131" t="inlineStr">
        <is>
          <t>Officer</t>
        </is>
      </c>
      <c r="K55" s="131" t="inlineStr">
        <is>
          <t>-</t>
        </is>
      </c>
      <c r="L55" s="131" t="inlineStr">
        <is>
          <t>Sonapatil, Bagatipara,
Natore</t>
        </is>
      </c>
      <c r="M55" s="137" t="inlineStr">
        <is>
          <t>8801744-624363</t>
        </is>
      </c>
      <c r="N55" s="138" t="inlineStr">
        <is>
          <t>mostafatareq@yahoo.com</t>
        </is>
      </c>
    </row>
    <row customHeight="1" ht="12.75" r="56" s="161">
      <c r="A56" s="85" t="n">
        <v>53</v>
      </c>
      <c r="B56" s="131" t="n">
        <v>1004</v>
      </c>
      <c r="C56" s="131" t="n"/>
      <c r="D56" s="131" t="inlineStr">
        <is>
          <t>Md. Rakib Ahmed 
Chowdhury</t>
        </is>
      </c>
      <c r="E56" s="131" t="inlineStr">
        <is>
          <t>TE</t>
        </is>
      </c>
      <c r="F56" s="131" t="inlineStr">
        <is>
          <t>111-23-2510</t>
        </is>
      </c>
      <c r="G56" s="131" t="inlineStr">
        <is>
          <t>Spring-2011</t>
        </is>
      </c>
      <c r="H56" s="131" t="inlineStr">
        <is>
          <t>Fall-2014</t>
        </is>
      </c>
      <c r="I56" s="135" t="inlineStr">
        <is>
          <t>Dekko Group</t>
        </is>
      </c>
      <c r="J56" s="131" t="inlineStr">
        <is>
          <t>Jr. Excecutive</t>
        </is>
      </c>
      <c r="K56" s="131" t="inlineStr">
        <is>
          <t>-</t>
        </is>
      </c>
      <c r="L56" s="131" t="inlineStr">
        <is>
          <t>44/1, Rahim Square,
New Market City Coplex
Flat-7B8, Dhaka</t>
        </is>
      </c>
      <c r="M56" s="137" t="inlineStr">
        <is>
          <t>8801671-395903</t>
        </is>
      </c>
      <c r="N56" s="138" t="inlineStr">
        <is>
          <t>dkrakib@gmail.com</t>
        </is>
      </c>
    </row>
    <row customHeight="1" ht="25.5" r="57" s="161">
      <c r="A57" s="85" t="n">
        <v>54</v>
      </c>
      <c r="B57" s="131" t="n">
        <v>1007</v>
      </c>
      <c r="C57" s="131" t="n"/>
      <c r="D57" s="131" t="inlineStr">
        <is>
          <t>Md. Tahasin Alam</t>
        </is>
      </c>
      <c r="E57" s="131" t="inlineStr">
        <is>
          <t>BBA</t>
        </is>
      </c>
      <c r="F57" s="131" t="inlineStr">
        <is>
          <t>111-11-1856</t>
        </is>
      </c>
      <c r="G57" s="131" t="inlineStr">
        <is>
          <t>Spring-2011</t>
        </is>
      </c>
      <c r="H57" s="131" t="inlineStr">
        <is>
          <t>Spring-2015</t>
        </is>
      </c>
      <c r="I57" s="135" t="inlineStr">
        <is>
          <t>Sonie Prime 
Group</t>
        </is>
      </c>
      <c r="J57" s="131" t="inlineStr">
        <is>
          <t>Brand 
Escecutive</t>
        </is>
      </c>
      <c r="K57" s="131" t="inlineStr">
        <is>
          <t>63/1, Kalyanpur, Mirpur,
Dhaka-1206</t>
        </is>
      </c>
      <c r="L57" s="131" t="inlineStr">
        <is>
          <t>Dasgram, Chaudaihat, 
Boraigram, Natore</t>
        </is>
      </c>
      <c r="M57" s="137" t="inlineStr">
        <is>
          <t>8801734-707214</t>
        </is>
      </c>
      <c r="N57" s="138" t="inlineStr">
        <is>
          <t>tahasin1856@gmail.com</t>
        </is>
      </c>
    </row>
    <row customHeight="1" ht="25.5" r="58" s="161">
      <c r="A58" s="85" t="n">
        <v>55</v>
      </c>
      <c r="B58" s="131" t="n">
        <v>1008</v>
      </c>
      <c r="C58" s="131" t="n"/>
      <c r="D58" s="131" t="inlineStr">
        <is>
          <t>Md. Saiful Isalam</t>
        </is>
      </c>
      <c r="E58" s="131" t="inlineStr">
        <is>
          <t>CSE</t>
        </is>
      </c>
      <c r="F58" s="131" t="inlineStr">
        <is>
          <t>102-15-1056</t>
        </is>
      </c>
      <c r="G58" s="131" t="inlineStr">
        <is>
          <t>Summer-
2010</t>
        </is>
      </c>
      <c r="H58" s="131" t="inlineStr">
        <is>
          <t>Summer-
2014</t>
        </is>
      </c>
      <c r="I58" s="135" t="inlineStr">
        <is>
          <t>Advance 
Technology</t>
        </is>
      </c>
      <c r="J58" s="131" t="inlineStr">
        <is>
          <t>Support
Engineer</t>
        </is>
      </c>
      <c r="K58" s="131" t="inlineStr">
        <is>
          <t>97, Basiruddin Road
Kalabagan, Dhaka</t>
        </is>
      </c>
      <c r="L58" s="131" t="inlineStr">
        <is>
          <t>Vill: Nemtabad, PO: Nemtabad,
 PS: Kasba, Dist: Brahmanbaria</t>
        </is>
      </c>
      <c r="M58" s="137" t="inlineStr">
        <is>
          <t>8801920-602646</t>
        </is>
      </c>
      <c r="N58" s="138" t="inlineStr">
        <is>
          <t>akash_saif@yahoo.com</t>
        </is>
      </c>
    </row>
    <row customHeight="1" ht="25.5" r="59" s="161">
      <c r="A59" s="85" t="n">
        <v>56</v>
      </c>
      <c r="B59" s="131" t="n">
        <v>1009</v>
      </c>
      <c r="C59" s="131" t="n"/>
      <c r="D59" s="131" t="inlineStr">
        <is>
          <t>Md. Ariful Haque</t>
        </is>
      </c>
      <c r="E59" s="131" t="inlineStr">
        <is>
          <t>TE</t>
        </is>
      </c>
      <c r="F59" s="131" t="inlineStr">
        <is>
          <t>111-23-2518</t>
        </is>
      </c>
      <c r="G59" s="131" t="inlineStr">
        <is>
          <t>Spring-2011</t>
        </is>
      </c>
      <c r="H59" s="131" t="inlineStr">
        <is>
          <t>Fall-2014</t>
        </is>
      </c>
      <c r="I59" s="135" t="inlineStr">
        <is>
          <t>Sweartertech Ltd.</t>
        </is>
      </c>
      <c r="J59" s="131" t="inlineStr">
        <is>
          <t>Asst. 
Marchendiser</t>
        </is>
      </c>
      <c r="K59" s="131" t="inlineStr">
        <is>
          <t>H#3, R#13, Sec: 11
Uttara, Dhaka</t>
        </is>
      </c>
      <c r="L59" s="131" t="inlineStr">
        <is>
          <t>Vill &amp; PO: Khutakhali
Thana: Chakaria
Dist: Cox's Bazar</t>
        </is>
      </c>
      <c r="M59" s="137" t="inlineStr">
        <is>
          <t>8801676-074458</t>
        </is>
      </c>
      <c r="N59" s="138" t="inlineStr">
        <is>
          <t>erfanemon41@gmail.com</t>
        </is>
      </c>
    </row>
    <row customHeight="1" ht="12.75" r="60" s="161">
      <c r="A60" s="85" t="n">
        <v>57</v>
      </c>
      <c r="B60" s="131" t="n">
        <v>1010</v>
      </c>
      <c r="C60" s="131" t="n"/>
      <c r="D60" s="131" t="inlineStr">
        <is>
          <t>Md. Imran Hossain</t>
        </is>
      </c>
      <c r="E60" s="131" t="inlineStr">
        <is>
          <t>EEE</t>
        </is>
      </c>
      <c r="F60" s="131" t="inlineStr">
        <is>
          <t>101-33-191</t>
        </is>
      </c>
      <c r="G60" s="131" t="inlineStr">
        <is>
          <t>Spring-2010</t>
        </is>
      </c>
      <c r="H60" s="131" t="inlineStr">
        <is>
          <t>Spring-2014</t>
        </is>
      </c>
      <c r="I60" s="135" t="inlineStr">
        <is>
          <t>SSPTech</t>
        </is>
      </c>
      <c r="J60" s="131" t="inlineStr">
        <is>
          <t>IT Excecutive</t>
        </is>
      </c>
      <c r="K60" s="131" t="inlineStr">
        <is>
          <t>11/B, 4/B, H#36, 
Mirpur, Dhaka</t>
        </is>
      </c>
      <c r="L60" s="131" t="inlineStr">
        <is>
          <t>11/B, 4/B, H#36, 
Mirpur, Dhaka</t>
        </is>
      </c>
      <c r="M60" s="137" t="inlineStr">
        <is>
          <t>8801674-434606</t>
        </is>
      </c>
      <c r="N60" s="138" t="inlineStr">
        <is>
          <t>imraa_edge@yahoo.com</t>
        </is>
      </c>
    </row>
    <row customHeight="1" ht="25.5" r="61" s="161">
      <c r="A61" s="85" t="n">
        <v>58</v>
      </c>
      <c r="B61" s="131" t="n">
        <v>1011</v>
      </c>
      <c r="C61" s="131" t="n"/>
      <c r="D61" s="131" t="inlineStr">
        <is>
          <t>Rizwana alamgir</t>
        </is>
      </c>
      <c r="E61" s="131" t="inlineStr">
        <is>
          <t>BBA</t>
        </is>
      </c>
      <c r="F61" s="131" t="inlineStr">
        <is>
          <t>111-11-239</t>
        </is>
      </c>
      <c r="G61" s="131" t="inlineStr">
        <is>
          <t>Spring-2011</t>
        </is>
      </c>
      <c r="H61" s="131" t="inlineStr">
        <is>
          <t>Spring-2015</t>
        </is>
      </c>
      <c r="I61" s="135" t="inlineStr">
        <is>
          <t>Dehi Public School</t>
        </is>
      </c>
      <c r="J61" s="131" t="inlineStr">
        <is>
          <t>Asst. to 
Academic Head</t>
        </is>
      </c>
      <c r="K61" s="131" t="inlineStr">
        <is>
          <t>Se: 13, H#38, R#03
Uttara, Dhaka</t>
        </is>
      </c>
      <c r="L61" s="131" t="inlineStr">
        <is>
          <t>Se: 13, H#38, R#03
Uttara, Dhaka</t>
        </is>
      </c>
      <c r="M61" s="137" t="inlineStr">
        <is>
          <t>8801792-118433</t>
        </is>
      </c>
      <c r="N61" s="138" t="inlineStr">
        <is>
          <t>rizwanashamima@gmail.com</t>
        </is>
      </c>
    </row>
    <row customHeight="1" ht="25.5" r="62" s="161">
      <c r="A62" s="85" t="n">
        <v>59</v>
      </c>
      <c r="B62" s="131" t="n">
        <v>1012</v>
      </c>
      <c r="C62" s="131" t="n"/>
      <c r="D62" s="131" t="inlineStr">
        <is>
          <t>Fahima Akter 
Patwary</t>
        </is>
      </c>
      <c r="E62" s="131" t="inlineStr">
        <is>
          <t>CSE</t>
        </is>
      </c>
      <c r="F62" s="131" t="inlineStr">
        <is>
          <t>112-15-1422</t>
        </is>
      </c>
      <c r="G62" s="131" t="inlineStr">
        <is>
          <t>Summer-
2011</t>
        </is>
      </c>
      <c r="H62" s="131" t="inlineStr">
        <is>
          <t>Summer-
2014</t>
        </is>
      </c>
      <c r="I62" s="135" t="inlineStr">
        <is>
          <t>Xaven Syste... Ltd</t>
        </is>
      </c>
      <c r="J62" s="131" t="inlineStr">
        <is>
          <t>Software 
Engineer</t>
        </is>
      </c>
      <c r="K62" s="131" t="n"/>
      <c r="L62" s="131" t="inlineStr">
        <is>
          <t>Doulatpur, Feni</t>
        </is>
      </c>
      <c r="M62" s="137" t="inlineStr">
        <is>
          <t>8801748-880724</t>
        </is>
      </c>
      <c r="N62" s="138" t="inlineStr">
        <is>
          <t>nisha.patwary121@gmail.com</t>
        </is>
      </c>
    </row>
    <row customHeight="1" ht="38.25" r="63" s="161">
      <c r="A63" s="85" t="n">
        <v>60</v>
      </c>
      <c r="B63" s="135" t="n">
        <v>1013</v>
      </c>
      <c r="C63" s="135" t="n"/>
      <c r="D63" s="135" t="inlineStr">
        <is>
          <t>Durlove Roy</t>
        </is>
      </c>
      <c r="E63" s="135" t="inlineStr">
        <is>
          <t>Cse</t>
        </is>
      </c>
      <c r="F63" s="135" t="inlineStr">
        <is>
          <t>131-25-300</t>
        </is>
      </c>
      <c r="G63" s="135" t="inlineStr">
        <is>
          <t>Spring 2013</t>
        </is>
      </c>
      <c r="H63" s="135" t="inlineStr">
        <is>
          <t>Summer 2015</t>
        </is>
      </c>
      <c r="I63" s="135" t="inlineStr">
        <is>
          <t>Nitol Motors Ltd. (Nitol Niloy Group)</t>
        </is>
      </c>
      <c r="J63" s="135" t="inlineStr">
        <is>
          <t>Software Engineer, Sinior Officer</t>
        </is>
      </c>
      <c r="K63" s="135" t="inlineStr">
        <is>
          <t>47/A Mohammadia Housing Ltd. Road:02, Mohammadpur, Dhaka.</t>
        </is>
      </c>
      <c r="L63" s="135" t="inlineStr">
        <is>
          <t>Sahapur, Khaharole, Dist: Dinajpur</t>
        </is>
      </c>
      <c r="M63" s="140" t="inlineStr">
        <is>
          <t>8801670774890</t>
        </is>
      </c>
      <c r="N63" s="143" t="inlineStr">
        <is>
          <t>roy2bd@yahoo.com</t>
        </is>
      </c>
      <c r="O63" s="146" t="n"/>
      <c r="P63" s="146" t="n"/>
      <c r="Q63" s="146" t="n"/>
      <c r="R63" s="146" t="n"/>
      <c r="S63" s="146" t="n"/>
      <c r="T63" s="146" t="n"/>
      <c r="U63" s="146" t="n"/>
      <c r="V63" s="146" t="n"/>
      <c r="W63" s="146" t="n"/>
      <c r="X63" s="146" t="n"/>
      <c r="Y63" s="146" t="n"/>
      <c r="Z63" s="146" t="n"/>
      <c r="AA63" s="146" t="n"/>
      <c r="AB63" s="146" t="n"/>
    </row>
    <row customHeight="1" ht="25.5" r="64" s="161">
      <c r="A64" s="85" t="n">
        <v>61</v>
      </c>
      <c r="B64" s="131" t="n">
        <v>1014</v>
      </c>
      <c r="C64" s="131" t="n"/>
      <c r="D64" s="131" t="inlineStr">
        <is>
          <t>Rokon Barua</t>
        </is>
      </c>
      <c r="E64" s="131" t="inlineStr">
        <is>
          <t>TE</t>
        </is>
      </c>
      <c r="F64" s="131" t="inlineStr">
        <is>
          <t>111-23-2331</t>
        </is>
      </c>
      <c r="G64" s="131" t="inlineStr">
        <is>
          <t>Spring 2011</t>
        </is>
      </c>
      <c r="H64" s="131" t="inlineStr">
        <is>
          <t>Fall 2014</t>
        </is>
      </c>
      <c r="I64" s="135" t="inlineStr">
        <is>
          <t>EOS Textile Mills 
Ltd.</t>
        </is>
      </c>
      <c r="J64" s="131" t="inlineStr">
        <is>
          <t>Production 
Officer</t>
        </is>
      </c>
      <c r="K64" s="131" t="inlineStr">
        <is>
          <t>Baipal, Savar, Ashulia</t>
        </is>
      </c>
      <c r="L64" s="131" t="inlineStr">
        <is>
          <t>Razarkul, Ramu,
Cox'sBazar</t>
        </is>
      </c>
      <c r="M64" s="137" t="inlineStr">
        <is>
          <t>8801823-211020</t>
        </is>
      </c>
      <c r="N64" s="138" t="inlineStr">
        <is>
          <t>rokon@eostextile.com</t>
        </is>
      </c>
    </row>
    <row customHeight="1" ht="25.5" r="65" s="161">
      <c r="A65" s="85" t="n">
        <v>62</v>
      </c>
      <c r="B65" s="131" t="n">
        <v>1015</v>
      </c>
      <c r="C65" s="131" t="n"/>
      <c r="D65" s="131" t="inlineStr">
        <is>
          <t>Anish Bhattacharjee</t>
        </is>
      </c>
      <c r="E65" s="131" t="inlineStr">
        <is>
          <t>TE</t>
        </is>
      </c>
      <c r="F65" s="131" t="inlineStr">
        <is>
          <t>111-23-2333</t>
        </is>
      </c>
      <c r="G65" s="131" t="inlineStr">
        <is>
          <t>Spring 2011</t>
        </is>
      </c>
      <c r="H65" s="131" t="inlineStr">
        <is>
          <t>Fall 2014</t>
        </is>
      </c>
      <c r="I65" s="135" t="inlineStr">
        <is>
          <t>BEA-CON 
Knitwear Ltd.</t>
        </is>
      </c>
      <c r="J65" s="131" t="inlineStr">
        <is>
          <t>Trainer</t>
        </is>
      </c>
      <c r="K65" s="131" t="inlineStr">
        <is>
          <t>H#307, F#104, 
Shenpara Parbata, 
Mirpur-10</t>
        </is>
      </c>
      <c r="L65" s="131" t="inlineStr">
        <is>
          <t>H#307, F#104, 
Shenpara Parbata, 
Mirpur-10</t>
        </is>
      </c>
      <c r="M65" s="137" t="inlineStr">
        <is>
          <t>8801717-568851</t>
        </is>
      </c>
      <c r="N65" s="138" t="inlineStr">
        <is>
          <t>anish01717@gmail.com</t>
        </is>
      </c>
    </row>
    <row customHeight="1" ht="25.5" r="66" s="161">
      <c r="A66" s="85" t="n">
        <v>63</v>
      </c>
      <c r="B66" s="131" t="n">
        <v>1016</v>
      </c>
      <c r="C66" s="131" t="n"/>
      <c r="D66" s="131" t="inlineStr">
        <is>
          <t>Shahidul Islam</t>
        </is>
      </c>
      <c r="E66" s="131" t="inlineStr">
        <is>
          <t>BBA</t>
        </is>
      </c>
      <c r="F66" s="131" t="inlineStr">
        <is>
          <t>083-11-654</t>
        </is>
      </c>
      <c r="G66" s="131" t="inlineStr">
        <is>
          <t>Fall 2008</t>
        </is>
      </c>
      <c r="H66" s="131" t="inlineStr">
        <is>
          <t>Spring 2015</t>
        </is>
      </c>
      <c r="I66" s="135" t="inlineStr">
        <is>
          <t>Fariha Knit Tex 
Ltd.</t>
        </is>
      </c>
      <c r="J66" s="131" t="inlineStr">
        <is>
          <t>GPQ Officer</t>
        </is>
      </c>
      <c r="K66" s="131" t="inlineStr">
        <is>
          <t>39 No S.I. Road Nabiganj, 
Bandar Narayanganj</t>
        </is>
      </c>
      <c r="L66" s="131" t="inlineStr">
        <is>
          <t>39 No S.I. Road Nabiganj, 
Bandar Narayanganj</t>
        </is>
      </c>
      <c r="M66" s="137" t="inlineStr">
        <is>
          <t>8801782-262386</t>
        </is>
      </c>
      <c r="N66" s="138" t="inlineStr">
        <is>
          <t>shahidulis654@gmail.com</t>
        </is>
      </c>
    </row>
    <row customHeight="1" ht="25.5" r="67" s="161">
      <c r="A67" s="85" t="n">
        <v>64</v>
      </c>
      <c r="B67" s="131" t="n">
        <v>1017</v>
      </c>
      <c r="C67" s="131" t="n"/>
      <c r="D67" s="131" t="inlineStr">
        <is>
          <t>Anjan Debnath</t>
        </is>
      </c>
      <c r="E67" s="131" t="inlineStr">
        <is>
          <t>TE</t>
        </is>
      </c>
      <c r="F67" s="131" t="inlineStr">
        <is>
          <t>111-23-2304</t>
        </is>
      </c>
      <c r="G67" s="131" t="inlineStr">
        <is>
          <t>Spring 2011</t>
        </is>
      </c>
      <c r="H67" s="131" t="inlineStr">
        <is>
          <t>Fall 2014</t>
        </is>
      </c>
      <c r="I67" s="135" t="inlineStr">
        <is>
          <t>Metro Kniting &amp; 
Dyeing Mills Ltd.</t>
        </is>
      </c>
      <c r="J67" s="131" t="inlineStr">
        <is>
          <t>Jr. Officer</t>
        </is>
      </c>
      <c r="K67" s="131" t="inlineStr">
        <is>
          <t>Ramarbag, Fatillah,
Narayanganj</t>
        </is>
      </c>
      <c r="L67" s="131" t="inlineStr">
        <is>
          <t>Uttaraigi, Haimchar, 
Chandpur</t>
        </is>
      </c>
      <c r="M67" s="137" t="inlineStr">
        <is>
          <t>8801811-823326</t>
        </is>
      </c>
      <c r="N67" s="138" t="inlineStr">
        <is>
          <t>anjan.tex.bd@gmail.com</t>
        </is>
      </c>
    </row>
    <row customHeight="1" ht="38.25" r="68" s="161">
      <c r="A68" s="85" t="n">
        <v>65</v>
      </c>
      <c r="B68" s="135" t="n">
        <v>1018</v>
      </c>
      <c r="C68" s="135" t="n"/>
      <c r="D68" s="135" t="inlineStr">
        <is>
          <t>Md. Najib Ul Haque</t>
        </is>
      </c>
      <c r="E68" s="135" t="inlineStr">
        <is>
          <t>CSE</t>
        </is>
      </c>
      <c r="F68" s="135" t="inlineStr">
        <is>
          <t>112-15-1449</t>
        </is>
      </c>
      <c r="G68" s="135" t="inlineStr">
        <is>
          <t>Summer 2011</t>
        </is>
      </c>
      <c r="H68" s="135" t="inlineStr">
        <is>
          <t>----</t>
        </is>
      </c>
      <c r="I68" s="135" t="inlineStr">
        <is>
          <t>Pran-RFL Group</t>
        </is>
      </c>
      <c r="J68" s="135" t="inlineStr">
        <is>
          <t>UAE-IT Trainee officer</t>
        </is>
      </c>
      <c r="K68" s="135" t="inlineStr">
        <is>
          <t>196/1 Tazlen Road, Mirpur Dhaka</t>
        </is>
      </c>
      <c r="L68" s="135" t="inlineStr">
        <is>
          <t>C/O Zea Ul Haque, Vill- Pugolia, Post: Korpur P.s: Sonatola, Bogra</t>
        </is>
      </c>
      <c r="M68" s="140" t="inlineStr">
        <is>
          <t>8801916590538</t>
        </is>
      </c>
      <c r="N68" s="143" t="inlineStr">
        <is>
          <t>md.nazibulhoque@gmail.com</t>
        </is>
      </c>
      <c r="O68" s="146" t="n"/>
      <c r="P68" s="146" t="n"/>
      <c r="Q68" s="146" t="n"/>
      <c r="R68" s="146" t="n"/>
      <c r="S68" s="146" t="n"/>
      <c r="T68" s="146" t="n"/>
      <c r="U68" s="146" t="n"/>
      <c r="V68" s="146" t="n"/>
      <c r="W68" s="146" t="n"/>
      <c r="X68" s="146" t="n"/>
      <c r="Y68" s="146" t="n"/>
      <c r="Z68" s="146" t="n"/>
      <c r="AA68" s="146" t="n"/>
      <c r="AB68" s="146" t="n"/>
    </row>
    <row customHeight="1" ht="12.75" r="69" s="161">
      <c r="A69" s="85" t="n">
        <v>66</v>
      </c>
      <c r="B69" s="131" t="n">
        <v>1019</v>
      </c>
      <c r="C69" s="131" t="n"/>
      <c r="D69" s="131" t="inlineStr">
        <is>
          <t>Md. Masudur 
Rahaman</t>
        </is>
      </c>
      <c r="E69" s="131" t="inlineStr">
        <is>
          <t>CSE</t>
        </is>
      </c>
      <c r="F69" s="131" t="inlineStr">
        <is>
          <t>112-15-1392</t>
        </is>
      </c>
      <c r="G69" s="131" t="inlineStr">
        <is>
          <t>Summer
2011</t>
        </is>
      </c>
      <c r="H69" s="131" t="inlineStr">
        <is>
          <t>Spring 2014</t>
        </is>
      </c>
      <c r="I69" s="135" t="inlineStr">
        <is>
          <t>Pubali Bank Ltd.</t>
        </is>
      </c>
      <c r="J69" s="131" t="inlineStr">
        <is>
          <t>System
Engineer</t>
        </is>
      </c>
      <c r="K69" s="131" t="inlineStr">
        <is>
          <t>H#31/1 (Keya Vila), R#11
Kallayanpur, Dhaka</t>
        </is>
      </c>
      <c r="L69" s="131" t="inlineStr">
        <is>
          <t>Vill: Al-Hera Para, 
Hamdah, Jhenaidah</t>
        </is>
      </c>
      <c r="M69" s="137" t="inlineStr">
        <is>
          <t>8801721-183040</t>
        </is>
      </c>
      <c r="N69" s="138" t="inlineStr">
        <is>
          <t>urbanmasud19@gmail.com</t>
        </is>
      </c>
    </row>
    <row customHeight="1" ht="51" r="70" s="161">
      <c r="A70" s="85" t="n">
        <v>67</v>
      </c>
      <c r="B70" s="135" t="n">
        <v>1020</v>
      </c>
      <c r="C70" s="135" t="n"/>
      <c r="D70" s="135" t="inlineStr">
        <is>
          <t>Md. Ebrahim Khalil</t>
        </is>
      </c>
      <c r="E70" s="135" t="inlineStr">
        <is>
          <t>BBA</t>
        </is>
      </c>
      <c r="F70" s="135" t="inlineStr">
        <is>
          <t>083-11-664</t>
        </is>
      </c>
      <c r="G70" s="135" t="inlineStr">
        <is>
          <t>Fall 2008</t>
        </is>
      </c>
      <c r="H70" s="135" t="inlineStr">
        <is>
          <t>Spring 2015</t>
        </is>
      </c>
      <c r="I70" s="135" t="inlineStr">
        <is>
          <t>Next Business Management Service</t>
        </is>
      </c>
      <c r="J70" s="135" t="inlineStr">
        <is>
          <t>Quality controll and Inspectuin Officer</t>
        </is>
      </c>
      <c r="K70" s="135" t="inlineStr">
        <is>
          <t>House No: 8/6, Lan-3, Road no -1 West talka Fatullka, Narayangang.</t>
        </is>
      </c>
      <c r="L70" s="135" t="inlineStr">
        <is>
          <t>House No: 8/6, Lan-3, Road no -1 West talka Fatullka, Narayangang.</t>
        </is>
      </c>
      <c r="M70" s="140" t="inlineStr">
        <is>
          <t>8801916350226</t>
        </is>
      </c>
      <c r="N70" s="143" t="inlineStr">
        <is>
          <t>abrahimkhalid11@gmail.com</t>
        </is>
      </c>
      <c r="O70" s="146" t="n"/>
      <c r="P70" s="146" t="n"/>
      <c r="Q70" s="146" t="n"/>
      <c r="R70" s="146" t="n"/>
      <c r="S70" s="146" t="n"/>
      <c r="T70" s="146" t="n"/>
      <c r="U70" s="146" t="n"/>
      <c r="V70" s="146" t="n"/>
      <c r="W70" s="146" t="n"/>
      <c r="X70" s="146" t="n"/>
      <c r="Y70" s="146" t="n"/>
      <c r="Z70" s="146" t="n"/>
      <c r="AA70" s="146" t="n"/>
      <c r="AB70" s="146" t="n"/>
    </row>
    <row customHeight="1" ht="38.25" r="71" s="161">
      <c r="A71" s="85" t="n">
        <v>68</v>
      </c>
      <c r="B71" s="131" t="n">
        <v>1025</v>
      </c>
      <c r="C71" s="131" t="n"/>
      <c r="D71" s="131" t="inlineStr">
        <is>
          <t>Md. Solaiman</t>
        </is>
      </c>
      <c r="E71" s="131" t="inlineStr">
        <is>
          <t>Pharmacy</t>
        </is>
      </c>
      <c r="F71" s="131" t="inlineStr">
        <is>
          <t>103-29-225</t>
        </is>
      </c>
      <c r="G71" s="131" t="inlineStr">
        <is>
          <t>Fall 2010</t>
        </is>
      </c>
      <c r="H71" s="131" t="inlineStr">
        <is>
          <t>Spring 2015</t>
        </is>
      </c>
      <c r="I71" s="135" t="inlineStr">
        <is>
          <t>Amulet 
Pharmacuticals Ltd</t>
        </is>
      </c>
      <c r="J71" s="131" t="inlineStr">
        <is>
          <t>Executive,
Production</t>
        </is>
      </c>
      <c r="K71" s="131" t="inlineStr">
        <is>
          <t>H# 7/12, Block: B, 
Lalmatia, Mohammadpur</t>
        </is>
      </c>
      <c r="L71" s="131" t="inlineStr">
        <is>
          <t>Vill: Patanondi, 
PO: Batisha, 
PS: Chouddagram, Comilla</t>
        </is>
      </c>
      <c r="M71" s="137" t="inlineStr">
        <is>
          <t>8801812-462016</t>
        </is>
      </c>
      <c r="N71" s="138" t="inlineStr">
        <is>
          <t>solaimanjoy225@gmail.com</t>
        </is>
      </c>
    </row>
    <row customHeight="1" ht="12.75" r="72" s="161">
      <c r="A72" s="85" t="n">
        <v>69</v>
      </c>
      <c r="B72" s="131" t="n">
        <v>1028</v>
      </c>
      <c r="C72" s="131" t="n"/>
      <c r="D72" s="131" t="inlineStr">
        <is>
          <t>Md. Rakibul Islam 
Sonnet</t>
        </is>
      </c>
      <c r="E72" s="131" t="inlineStr">
        <is>
          <t>TE</t>
        </is>
      </c>
      <c r="F72" s="131" t="inlineStr">
        <is>
          <t>103-23-2118</t>
        </is>
      </c>
      <c r="G72" s="131" t="inlineStr">
        <is>
          <t>Fall 2010</t>
        </is>
      </c>
      <c r="H72" s="131" t="inlineStr">
        <is>
          <t>Summer
2014</t>
        </is>
      </c>
      <c r="I72" s="135" t="inlineStr">
        <is>
          <t>Uni gears Ltd.</t>
        </is>
      </c>
      <c r="J72" s="131" t="inlineStr">
        <is>
          <t>IE Executive</t>
        </is>
      </c>
      <c r="K72" s="131" t="inlineStr">
        <is>
          <t>Unigears Ltd. 
Badsha Mia Road, Gazipur</t>
        </is>
      </c>
      <c r="L72" s="131" t="inlineStr">
        <is>
          <t>Laxsmikola, Ullapara, 
Sirajgonj</t>
        </is>
      </c>
      <c r="M72" s="137" t="inlineStr">
        <is>
          <t>8801785-246567</t>
        </is>
      </c>
      <c r="N72" s="138" t="inlineStr">
        <is>
          <t>rakibul2118@gmail.com</t>
        </is>
      </c>
    </row>
    <row customHeight="1" ht="12.75" r="73" s="161">
      <c r="A73" s="85" t="n">
        <v>70</v>
      </c>
      <c r="B73" s="131" t="n">
        <v>1029</v>
      </c>
      <c r="C73" s="131" t="n"/>
      <c r="D73" s="131" t="inlineStr">
        <is>
          <t>Tamalika Datta</t>
        </is>
      </c>
      <c r="E73" s="131" t="inlineStr">
        <is>
          <t>EEE</t>
        </is>
      </c>
      <c r="F73" s="131" t="inlineStr">
        <is>
          <t>101-33-143</t>
        </is>
      </c>
      <c r="G73" s="131" t="inlineStr">
        <is>
          <t>Spring 2010</t>
        </is>
      </c>
      <c r="H73" s="131" t="inlineStr">
        <is>
          <t>Summer 
2014</t>
        </is>
      </c>
      <c r="I73" s="135" t="inlineStr">
        <is>
          <t>-</t>
        </is>
      </c>
      <c r="J73" s="131" t="inlineStr">
        <is>
          <t>-</t>
        </is>
      </c>
      <c r="K73" s="131" t="inlineStr">
        <is>
          <t>Vill: Betka, PO: Betka Hat
Tongibari, Munshiganj</t>
        </is>
      </c>
      <c r="L73" s="131" t="inlineStr">
        <is>
          <t>Vill: Betka, PO: Betka Hat
Tongibari, Munshiganj</t>
        </is>
      </c>
      <c r="M73" s="137" t="inlineStr">
        <is>
          <t>8801982-360807</t>
        </is>
      </c>
      <c r="N73" s="138" t="inlineStr">
        <is>
          <t>tamalika.datta@yahoo.com</t>
        </is>
      </c>
    </row>
    <row customHeight="1" ht="25.5" r="74" s="161">
      <c r="A74" s="85" t="n">
        <v>71</v>
      </c>
      <c r="B74" s="131" t="n">
        <v>1030</v>
      </c>
      <c r="C74" s="131" t="n"/>
      <c r="D74" s="131" t="inlineStr">
        <is>
          <t>James Absalem 
Lintu Das</t>
        </is>
      </c>
      <c r="E74" s="131" t="inlineStr">
        <is>
          <t>CSE</t>
        </is>
      </c>
      <c r="F74" s="131" t="inlineStr">
        <is>
          <t>111-15-1174</t>
        </is>
      </c>
      <c r="G74" s="131" t="inlineStr">
        <is>
          <t>Spring 2011</t>
        </is>
      </c>
      <c r="H74" s="131" t="inlineStr">
        <is>
          <t>Fall 2015</t>
        </is>
      </c>
      <c r="I74" s="135" t="inlineStr">
        <is>
          <t>Stak Computer
System</t>
        </is>
      </c>
      <c r="J74" s="131" t="inlineStr">
        <is>
          <t>Junior 
Programmer</t>
        </is>
      </c>
      <c r="K74" s="131" t="inlineStr">
        <is>
          <t>-</t>
        </is>
      </c>
      <c r="L74" s="131" t="inlineStr">
        <is>
          <t>H#8, Len-2, Block-C
Mirpur-11, Dhaka</t>
        </is>
      </c>
      <c r="M74" s="137" t="inlineStr">
        <is>
          <t>8801674-717699</t>
        </is>
      </c>
      <c r="N74" s="138" t="inlineStr">
        <is>
          <t>james15-1174@diu.edu.bd</t>
        </is>
      </c>
    </row>
    <row customHeight="1" ht="12.75" r="75" s="161">
      <c r="A75" s="85" t="n">
        <v>72</v>
      </c>
      <c r="B75" s="131" t="n">
        <v>1031</v>
      </c>
      <c r="C75" s="131" t="n"/>
      <c r="D75" s="131" t="inlineStr">
        <is>
          <t>Mir. Anqur Rahaman</t>
        </is>
      </c>
      <c r="E75" s="131" t="inlineStr">
        <is>
          <t>TE</t>
        </is>
      </c>
      <c r="F75" s="131" t="inlineStr">
        <is>
          <t>103-23-2134</t>
        </is>
      </c>
      <c r="G75" s="131" t="inlineStr">
        <is>
          <t>Fall 2010</t>
        </is>
      </c>
      <c r="H75" s="131" t="inlineStr">
        <is>
          <t xml:space="preserve">- </t>
        </is>
      </c>
      <c r="I75" s="135" t="inlineStr">
        <is>
          <t>Bureau Veritas</t>
        </is>
      </c>
      <c r="J75" s="131" t="inlineStr">
        <is>
          <t>Executive
Customer 
Service</t>
        </is>
      </c>
      <c r="K75" s="131" t="inlineStr">
        <is>
          <t>-</t>
        </is>
      </c>
      <c r="L75" s="131" t="inlineStr">
        <is>
          <t>119, Mir Bari, Mir Para,
DC Road, Duratam, 
Jessore</t>
        </is>
      </c>
      <c r="M75" s="137" t="inlineStr">
        <is>
          <t>8801711-198003</t>
        </is>
      </c>
      <c r="N75" s="138" t="inlineStr">
        <is>
          <t>its.me.atik@gmail.com</t>
        </is>
      </c>
    </row>
    <row customHeight="1" ht="25.5" r="76" s="161">
      <c r="A76" s="85" t="n">
        <v>73</v>
      </c>
      <c r="B76" s="131" t="n">
        <v>1032</v>
      </c>
      <c r="C76" s="131" t="n"/>
      <c r="D76" s="131" t="inlineStr">
        <is>
          <t>Sabina Akter</t>
        </is>
      </c>
      <c r="E76" s="131" t="inlineStr">
        <is>
          <t>TE</t>
        </is>
      </c>
      <c r="F76" s="131" t="inlineStr">
        <is>
          <t>103-23-116</t>
        </is>
      </c>
      <c r="G76" s="131" t="inlineStr">
        <is>
          <t>Fall 2010</t>
        </is>
      </c>
      <c r="H76" s="131" t="inlineStr">
        <is>
          <t>Summer 
2014</t>
        </is>
      </c>
      <c r="I76" s="135" t="inlineStr">
        <is>
          <t>Southern Service
Ltd.</t>
        </is>
      </c>
      <c r="J76" s="131" t="inlineStr">
        <is>
          <t>Asst. 
Merchandiser</t>
        </is>
      </c>
      <c r="K76" s="131" t="inlineStr">
        <is>
          <t>Kha-140/3, South Badda
Dhaka-1212</t>
        </is>
      </c>
      <c r="L76" s="131" t="inlineStr">
        <is>
          <t>C/O Abdur Rouf, 
Charbarbila, 
Shambhuganj, 
Maymensingh-2203</t>
        </is>
      </c>
      <c r="M76" s="137" t="inlineStr">
        <is>
          <t>8801913-453444</t>
        </is>
      </c>
      <c r="N76" s="138" t="inlineStr">
        <is>
          <t>tushi.mym@gmail.com</t>
        </is>
      </c>
    </row>
    <row customHeight="1" ht="25.5" r="77" s="161">
      <c r="A77" s="85" t="n">
        <v>74</v>
      </c>
      <c r="B77" s="131" t="n">
        <v>1033</v>
      </c>
      <c r="C77" s="131" t="n"/>
      <c r="D77" s="131" t="inlineStr">
        <is>
          <t>Arpon Roy</t>
        </is>
      </c>
      <c r="E77" s="131" t="inlineStr">
        <is>
          <t>TE</t>
        </is>
      </c>
      <c r="F77" s="131" t="inlineStr">
        <is>
          <t>103-23-2179</t>
        </is>
      </c>
      <c r="G77" s="131" t="inlineStr">
        <is>
          <t>Fall 2010</t>
        </is>
      </c>
      <c r="H77" s="131" t="inlineStr">
        <is>
          <t>Fall 2014</t>
        </is>
      </c>
      <c r="I77" s="131" t="inlineStr">
        <is>
          <t>Crystal Martin
Apperal Bangladesh 
Ltd.</t>
        </is>
      </c>
      <c r="J77" s="135" t="inlineStr">
        <is>
          <t>Sr. Executive
IE, Department</t>
        </is>
      </c>
      <c r="K77" s="131" t="inlineStr">
        <is>
          <t>-</t>
        </is>
      </c>
      <c r="L77" s="131" t="inlineStr">
        <is>
          <t>Vill: Mirerbari, 
PO: Mirerbar, 
Dis: Kurigram</t>
        </is>
      </c>
      <c r="M77" s="137" t="inlineStr">
        <is>
          <t>8801864-004347</t>
        </is>
      </c>
      <c r="N77" s="138" t="inlineStr">
        <is>
          <t>arpontext@gmail.com</t>
        </is>
      </c>
    </row>
    <row customHeight="1" ht="38.25" r="78" s="161">
      <c r="A78" s="85" t="n">
        <v>75</v>
      </c>
      <c r="B78" s="135" t="n">
        <v>1035</v>
      </c>
      <c r="C78" s="135" t="n"/>
      <c r="D78" s="135" t="inlineStr">
        <is>
          <t>Arshida Aktar</t>
        </is>
      </c>
      <c r="E78" s="135" t="inlineStr">
        <is>
          <t>BA in English</t>
        </is>
      </c>
      <c r="F78" s="135" t="inlineStr">
        <is>
          <t>103-10-635</t>
        </is>
      </c>
      <c r="G78" s="135" t="inlineStr">
        <is>
          <t>Fall-2010</t>
        </is>
      </c>
      <c r="H78" s="135" t="inlineStr">
        <is>
          <t>Summer 2015</t>
        </is>
      </c>
      <c r="I78" s="135" t="inlineStr">
        <is>
          <t>My TV</t>
        </is>
      </c>
      <c r="J78" s="135" t="inlineStr">
        <is>
          <t>News presenter</t>
        </is>
      </c>
      <c r="K78" s="135" t="inlineStr">
        <is>
          <t>4/ঙ, Dhaka city corporation quater, Dhulpur, Dhaka.</t>
        </is>
      </c>
      <c r="L78" s="135" t="inlineStr">
        <is>
          <t>Baluakandi, Gozaria, Munshigang</t>
        </is>
      </c>
      <c r="M78" s="140" t="inlineStr">
        <is>
          <t>8801685004424</t>
        </is>
      </c>
      <c r="N78" s="143" t="inlineStr">
        <is>
          <t>asaarshi@yahoo.com</t>
        </is>
      </c>
      <c r="O78" s="146" t="n"/>
      <c r="P78" s="146" t="n"/>
      <c r="Q78" s="146" t="n"/>
      <c r="R78" s="146" t="n"/>
      <c r="S78" s="146" t="n"/>
      <c r="T78" s="146" t="n"/>
      <c r="U78" s="146" t="n"/>
      <c r="V78" s="146" t="n"/>
      <c r="W78" s="146" t="n"/>
      <c r="X78" s="146" t="n"/>
      <c r="Y78" s="146" t="n"/>
      <c r="Z78" s="146" t="n"/>
      <c r="AA78" s="146" t="n"/>
      <c r="AB78" s="146" t="n"/>
    </row>
    <row customHeight="1" ht="51" r="79" s="161">
      <c r="A79" s="85" t="n">
        <v>76</v>
      </c>
      <c r="B79" s="135" t="n">
        <v>1036</v>
      </c>
      <c r="C79" s="135" t="n"/>
      <c r="D79" s="135" t="inlineStr">
        <is>
          <t>Alauddin Al Azad</t>
        </is>
      </c>
      <c r="E79" s="135" t="inlineStr">
        <is>
          <t>EEE</t>
        </is>
      </c>
      <c r="F79" s="135" t="inlineStr">
        <is>
          <t>112-33-572</t>
        </is>
      </c>
      <c r="G79" s="135" t="inlineStr">
        <is>
          <t>Summer --</t>
        </is>
      </c>
      <c r="H79" s="135" t="inlineStr">
        <is>
          <t>Fall 2014</t>
        </is>
      </c>
      <c r="I79" s="135" t="inlineStr">
        <is>
          <t>Dhaka Power amd Engineering Ltd.</t>
        </is>
      </c>
      <c r="J79" s="135" t="inlineStr">
        <is>
          <t>Assistant Eng</t>
        </is>
      </c>
      <c r="K79" s="135" t="inlineStr">
        <is>
          <t>3-4 44/5, North Dhanmondi Kalbagan Dhaka.</t>
        </is>
      </c>
      <c r="L79" s="135" t="inlineStr">
        <is>
          <t>Vill. Sirajpur, P.O: Bashurhat, PS: Companygang, Dist: Noakhali</t>
        </is>
      </c>
      <c r="M79" s="140" t="inlineStr">
        <is>
          <t>8801818671569</t>
        </is>
      </c>
      <c r="N79" s="143" t="inlineStr">
        <is>
          <t>alauddin-azadn@yahoo.com</t>
        </is>
      </c>
      <c r="O79" s="146" t="n"/>
      <c r="P79" s="146" t="n"/>
      <c r="Q79" s="146" t="n"/>
      <c r="R79" s="146" t="n"/>
      <c r="S79" s="146" t="n"/>
      <c r="T79" s="146" t="n"/>
      <c r="U79" s="146" t="n"/>
      <c r="V79" s="146" t="n"/>
      <c r="W79" s="146" t="n"/>
      <c r="X79" s="146" t="n"/>
      <c r="Y79" s="146" t="n"/>
      <c r="Z79" s="146" t="n"/>
      <c r="AA79" s="146" t="n"/>
      <c r="AB79" s="146" t="n"/>
    </row>
    <row customHeight="1" ht="51" r="80" s="161">
      <c r="A80" s="85" t="n">
        <v>77</v>
      </c>
      <c r="B80" s="135" t="n">
        <v>1037</v>
      </c>
      <c r="C80" s="135" t="n"/>
      <c r="D80" s="135" t="inlineStr">
        <is>
          <t>Mu. Shahidul Islam</t>
        </is>
      </c>
      <c r="E80" s="135" t="inlineStr">
        <is>
          <t>TE</t>
        </is>
      </c>
      <c r="F80" s="135" t="inlineStr">
        <is>
          <t>112-23-2543</t>
        </is>
      </c>
      <c r="G80" s="135" t="inlineStr">
        <is>
          <t>Summer 2011</t>
        </is>
      </c>
      <c r="H80" s="135" t="inlineStr">
        <is>
          <t>Summer 2015</t>
        </is>
      </c>
      <c r="I80" s="135" t="inlineStr">
        <is>
          <t>Universal Menswear Ltd. Adamji, E.P.Z, Narayangang</t>
        </is>
      </c>
      <c r="J80" s="135" t="inlineStr">
        <is>
          <t>IE Officer</t>
        </is>
      </c>
      <c r="K80" s="135" t="inlineStr">
        <is>
          <t>Saiful Manjil, Siddhigang, Narayangang</t>
        </is>
      </c>
      <c r="L80" s="135" t="inlineStr">
        <is>
          <t>Kajol Manjil, Jordan Road, Barisal</t>
        </is>
      </c>
      <c r="M80" s="140" t="inlineStr">
        <is>
          <t>8801674384513</t>
        </is>
      </c>
      <c r="N80" s="143" t="inlineStr">
        <is>
          <t>shuhidultex@gmail.com</t>
        </is>
      </c>
      <c r="O80" s="146" t="n"/>
      <c r="P80" s="146" t="n"/>
      <c r="Q80" s="146" t="n"/>
      <c r="R80" s="146" t="n"/>
      <c r="S80" s="146" t="n"/>
      <c r="T80" s="146" t="n"/>
      <c r="U80" s="146" t="n"/>
      <c r="V80" s="146" t="n"/>
      <c r="W80" s="146" t="n"/>
      <c r="X80" s="146" t="n"/>
      <c r="Y80" s="146" t="n"/>
      <c r="Z80" s="146" t="n"/>
      <c r="AA80" s="146" t="n"/>
      <c r="AB80" s="146" t="n"/>
    </row>
    <row customHeight="1" ht="12.75" r="81" s="161">
      <c r="A81" s="85" t="n">
        <v>78</v>
      </c>
      <c r="B81" s="131" t="n">
        <v>1038</v>
      </c>
      <c r="C81" s="131" t="n"/>
      <c r="D81" s="131" t="inlineStr">
        <is>
          <t>Homaun Kabir</t>
        </is>
      </c>
      <c r="E81" s="131" t="inlineStr">
        <is>
          <t>EEE</t>
        </is>
      </c>
      <c r="F81" s="131" t="inlineStr">
        <is>
          <t>112-33-642</t>
        </is>
      </c>
      <c r="G81" s="131" t="inlineStr">
        <is>
          <t>Summer 
2011</t>
        </is>
      </c>
      <c r="H81" s="131" t="inlineStr">
        <is>
          <t>Fall 2014</t>
        </is>
      </c>
      <c r="I81" s="135" t="inlineStr">
        <is>
          <t>Russel Garments</t>
        </is>
      </c>
      <c r="J81" s="131" t="inlineStr">
        <is>
          <t>Trainee
Executive</t>
        </is>
      </c>
      <c r="K81" s="131" t="inlineStr">
        <is>
          <t>Vill: Gostachapara
PO: Dhaponia, 
PS &amp; Dis: Mymensingh</t>
        </is>
      </c>
      <c r="L81" s="131" t="inlineStr">
        <is>
          <t>Vill: Gostachapara
PO: Dhaponia, 
PS &amp; Dis: Mymensingh</t>
        </is>
      </c>
      <c r="M81" s="137" t="inlineStr">
        <is>
          <t>8801715296827</t>
        </is>
      </c>
      <c r="N81" s="138" t="inlineStr">
        <is>
          <t>raselskb@gmail.com</t>
        </is>
      </c>
    </row>
    <row customHeight="1" ht="25.5" r="82" s="161">
      <c r="A82" s="85" t="n">
        <v>79</v>
      </c>
      <c r="B82" s="131" t="n">
        <v>1039</v>
      </c>
      <c r="C82" s="131" t="n"/>
      <c r="D82" s="131" t="inlineStr">
        <is>
          <t>Md. Ismail Hossain</t>
        </is>
      </c>
      <c r="E82" s="131" t="inlineStr">
        <is>
          <t>EEE</t>
        </is>
      </c>
      <c r="F82" s="131" t="inlineStr">
        <is>
          <t>112-33-573</t>
        </is>
      </c>
      <c r="G82" s="131" t="inlineStr">
        <is>
          <t>Summer
2011</t>
        </is>
      </c>
      <c r="H82" s="131" t="inlineStr">
        <is>
          <t>Summer
2014</t>
        </is>
      </c>
      <c r="I82" s="135" t="inlineStr">
        <is>
          <t>Ring Tech 
Telcom</t>
        </is>
      </c>
      <c r="J82" s="131" t="inlineStr">
        <is>
          <t>System
Engineer</t>
        </is>
      </c>
      <c r="K82" s="131" t="inlineStr">
        <is>
          <t>44/5, North Dhanmondi
Kalabagan, Dhaka</t>
        </is>
      </c>
      <c r="L82" s="131" t="inlineStr">
        <is>
          <t>Vill: Noakhala, 
PO: Sonachaka, PS: 
Chatkhil, Dis: Noakhali</t>
        </is>
      </c>
      <c r="M82" s="137" t="inlineStr">
        <is>
          <t>8801710888880</t>
        </is>
      </c>
      <c r="N82" s="138" t="inlineStr">
        <is>
          <t>ismail33-573@diu.edu.bd</t>
        </is>
      </c>
    </row>
    <row customHeight="1" ht="25.5" r="83" s="161">
      <c r="A83" s="85" t="n">
        <v>80</v>
      </c>
      <c r="B83" s="131" t="n">
        <v>1040</v>
      </c>
      <c r="C83" s="131" t="n"/>
      <c r="D83" s="131" t="inlineStr">
        <is>
          <t>Mohammad Sofikul 
Islam</t>
        </is>
      </c>
      <c r="E83" s="131" t="inlineStr">
        <is>
          <t>EEE</t>
        </is>
      </c>
      <c r="F83" s="131" t="inlineStr">
        <is>
          <t>111-33-535</t>
        </is>
      </c>
      <c r="G83" s="131" t="inlineStr">
        <is>
          <t>Spring
2011</t>
        </is>
      </c>
      <c r="H83" s="131" t="inlineStr">
        <is>
          <t>Fall 2013</t>
        </is>
      </c>
      <c r="I83" s="135" t="inlineStr">
        <is>
          <t>Grammen 
Telecom</t>
        </is>
      </c>
      <c r="J83" s="131" t="inlineStr">
        <is>
          <t>Asst. Officer</t>
        </is>
      </c>
      <c r="K83" s="131" t="inlineStr">
        <is>
          <t>Moddha Charbata, 
Charbata, Charjobber, 
Noakhali-3831</t>
        </is>
      </c>
      <c r="L83" s="131" t="inlineStr">
        <is>
          <t>Moddha Charbata, 
Charbata, Charjobber, 
Noakhali-3831</t>
        </is>
      </c>
      <c r="M83" s="137" t="inlineStr">
        <is>
          <t>8801799144449</t>
        </is>
      </c>
      <c r="N83" s="138" t="inlineStr">
        <is>
          <t>jeweldiu535@gmail.com</t>
        </is>
      </c>
    </row>
    <row customHeight="1" ht="38.25" r="84" s="161">
      <c r="A84" s="85" t="n">
        <v>81</v>
      </c>
      <c r="B84" s="135" t="n">
        <v>1041</v>
      </c>
      <c r="C84" s="135" t="n"/>
      <c r="D84" s="135" t="inlineStr">
        <is>
          <t>Taukir hasan</t>
        </is>
      </c>
      <c r="E84" s="135" t="inlineStr">
        <is>
          <t>EEE</t>
        </is>
      </c>
      <c r="F84" s="135" t="inlineStr">
        <is>
          <t>111-33-4589</t>
        </is>
      </c>
      <c r="G84" s="135" t="inlineStr">
        <is>
          <t>Spring 22011</t>
        </is>
      </c>
      <c r="H84" s="135" t="inlineStr">
        <is>
          <t>Spring 2014</t>
        </is>
      </c>
      <c r="I84" s="135" t="inlineStr">
        <is>
          <t>Quartel Infotech Limited</t>
        </is>
      </c>
      <c r="J84" s="135" t="inlineStr">
        <is>
          <t>Product recharch and develop Eng.</t>
        </is>
      </c>
      <c r="K84" s="135" t="inlineStr">
        <is>
          <t>59/2/A Shukrabad Dhaka</t>
        </is>
      </c>
      <c r="L84" s="135" t="inlineStr">
        <is>
          <t>44/4 Bagmara Road, Mymensing</t>
        </is>
      </c>
      <c r="M84" s="140" t="inlineStr">
        <is>
          <t>8801915049747</t>
        </is>
      </c>
      <c r="N84" s="143" t="inlineStr">
        <is>
          <t>------</t>
        </is>
      </c>
      <c r="O84" s="146" t="n"/>
      <c r="P84" s="146" t="n"/>
      <c r="Q84" s="146" t="n"/>
      <c r="R84" s="146" t="n"/>
      <c r="S84" s="146" t="n"/>
      <c r="T84" s="146" t="n"/>
      <c r="U84" s="146" t="n"/>
      <c r="V84" s="146" t="n"/>
      <c r="W84" s="146" t="n"/>
      <c r="X84" s="146" t="n"/>
      <c r="Y84" s="146" t="n"/>
      <c r="Z84" s="146" t="n"/>
      <c r="AA84" s="146" t="n"/>
      <c r="AB84" s="146" t="n"/>
    </row>
    <row customHeight="1" ht="25.5" r="85" s="161">
      <c r="A85" s="85" t="n">
        <v>82</v>
      </c>
      <c r="B85" s="131" t="n">
        <v>1042</v>
      </c>
      <c r="C85" s="131" t="n"/>
      <c r="D85" s="131" t="inlineStr">
        <is>
          <t>Md. Ismail Hossen</t>
        </is>
      </c>
      <c r="E85" s="131" t="inlineStr">
        <is>
          <t>EEE</t>
        </is>
      </c>
      <c r="F85" s="131" t="inlineStr">
        <is>
          <t>111-33-514</t>
        </is>
      </c>
      <c r="G85" s="131" t="inlineStr">
        <is>
          <t>Spring 2011</t>
        </is>
      </c>
      <c r="H85" s="131" t="inlineStr">
        <is>
          <t>Spring 2014</t>
        </is>
      </c>
      <c r="I85" s="135" t="inlineStr">
        <is>
          <t>Daffodil 
Computers Ltd.</t>
        </is>
      </c>
      <c r="J85" s="131" t="inlineStr">
        <is>
          <t>Sr. Sales
Executive</t>
        </is>
      </c>
      <c r="K85" s="131" t="inlineStr">
        <is>
          <t>Kha 33/B, Moddhopara, 
Khilkhet, Dhaka</t>
        </is>
      </c>
      <c r="L85" s="131" t="inlineStr">
        <is>
          <t>Vill: Tamta, PO &amp; 
PS: Ramgonj, 
Dist: Lakshmipur</t>
        </is>
      </c>
      <c r="M85" s="137" t="inlineStr">
        <is>
          <t>8801714962236</t>
        </is>
      </c>
      <c r="N85" s="138" t="inlineStr">
        <is>
          <t>ismailbhiyan777@gmail.com</t>
        </is>
      </c>
    </row>
    <row customHeight="1" ht="25.5" r="86" s="161">
      <c r="A86" s="85" t="n">
        <v>83</v>
      </c>
      <c r="B86" s="131" t="n">
        <v>1043</v>
      </c>
      <c r="C86" s="131" t="n"/>
      <c r="D86" s="131" t="inlineStr">
        <is>
          <t>Md. Mahabub Alam 
Khan</t>
        </is>
      </c>
      <c r="E86" s="131" t="inlineStr">
        <is>
          <t>EEE</t>
        </is>
      </c>
      <c r="F86" s="131" t="inlineStr">
        <is>
          <t>111-33-458</t>
        </is>
      </c>
      <c r="G86" s="131" t="inlineStr">
        <is>
          <t>Spring 2011</t>
        </is>
      </c>
      <c r="H86" s="131" t="inlineStr">
        <is>
          <t>Spring 2014</t>
        </is>
      </c>
      <c r="I86" s="135" t="inlineStr">
        <is>
          <t>Mirza 
Engineering</t>
        </is>
      </c>
      <c r="J86" s="131" t="inlineStr">
        <is>
          <t>Side
Engineer</t>
        </is>
      </c>
      <c r="K86" s="131" t="inlineStr">
        <is>
          <t>440/2, Senpara Porbtha
Mirpur- 10</t>
        </is>
      </c>
      <c r="L86" s="131" t="inlineStr">
        <is>
          <t>Vill: Chondhra, Po: 
Doutokun, PS: Purbdhla, 
Dst: Netrokona</t>
        </is>
      </c>
      <c r="M86" s="137" t="inlineStr">
        <is>
          <t>8801712359508</t>
        </is>
      </c>
      <c r="N86" s="138" t="inlineStr">
        <is>
          <t>mahabub.diu2011@gmail.com</t>
        </is>
      </c>
    </row>
    <row customHeight="1" ht="38.25" r="87" s="161">
      <c r="A87" s="85" t="n">
        <v>84</v>
      </c>
      <c r="B87" s="135" t="n">
        <v>1044</v>
      </c>
      <c r="C87" s="135" t="n"/>
      <c r="D87" s="135" t="inlineStr">
        <is>
          <t>Kamrunnahar</t>
        </is>
      </c>
      <c r="E87" s="135" t="inlineStr">
        <is>
          <t>NFE</t>
        </is>
      </c>
      <c r="F87" s="135" t="inlineStr">
        <is>
          <t>112-34-184</t>
        </is>
      </c>
      <c r="G87" s="135" t="inlineStr">
        <is>
          <t xml:space="preserve">Summer 
2011 </t>
        </is>
      </c>
      <c r="H87" s="135" t="inlineStr">
        <is>
          <t>----</t>
        </is>
      </c>
      <c r="I87" s="135" t="inlineStr">
        <is>
          <t>Ealson Food Ltd</t>
        </is>
      </c>
      <c r="J87" s="135" t="inlineStr">
        <is>
          <t>QC officer</t>
        </is>
      </c>
      <c r="K87" s="135" t="inlineStr">
        <is>
          <t>527/3 East Kajipara, Mirpur, Dhaka-1216</t>
        </is>
      </c>
      <c r="L87" s="135" t="inlineStr">
        <is>
          <t>Vill- Putimari, Post: patna, Ps- Naragati, Dist : Narail</t>
        </is>
      </c>
      <c r="M87" s="140" t="inlineStr">
        <is>
          <t>8801758578922</t>
        </is>
      </c>
      <c r="N87" s="143" t="inlineStr">
        <is>
          <t>mammunnu90@gmail.com</t>
        </is>
      </c>
      <c r="O87" s="146" t="n"/>
      <c r="P87" s="146" t="n"/>
      <c r="Q87" s="146" t="n"/>
      <c r="R87" s="146" t="n"/>
      <c r="S87" s="146" t="n"/>
      <c r="T87" s="146" t="n"/>
      <c r="U87" s="146" t="n"/>
      <c r="V87" s="146" t="n"/>
      <c r="W87" s="146" t="n"/>
      <c r="X87" s="146" t="n"/>
      <c r="Y87" s="146" t="n"/>
      <c r="Z87" s="146" t="n"/>
      <c r="AA87" s="146" t="n"/>
      <c r="AB87" s="146" t="n"/>
    </row>
    <row customHeight="1" ht="12.75" r="88" s="161">
      <c r="A88" s="85" t="n">
        <v>85</v>
      </c>
      <c r="B88" s="131" t="n">
        <v>1045</v>
      </c>
      <c r="C88" s="131" t="n"/>
      <c r="D88" s="131" t="inlineStr">
        <is>
          <t>Md.Muhtasim Billah
Murad</t>
        </is>
      </c>
      <c r="E88" s="131" t="inlineStr">
        <is>
          <t>BBA</t>
        </is>
      </c>
      <c r="F88" s="131" t="inlineStr">
        <is>
          <t>111-11-1861</t>
        </is>
      </c>
      <c r="G88" s="131" t="inlineStr">
        <is>
          <t>Spring 2011</t>
        </is>
      </c>
      <c r="H88" s="131" t="inlineStr">
        <is>
          <t>Spring 2015</t>
        </is>
      </c>
      <c r="I88" s="135" t="inlineStr">
        <is>
          <t>Bkash Ltd.</t>
        </is>
      </c>
      <c r="J88" s="131" t="inlineStr">
        <is>
          <t>Compliance
Officer</t>
        </is>
      </c>
      <c r="K88" s="131" t="inlineStr">
        <is>
          <t>6, Circular Road, 
Dhanmondi, Dhaka</t>
        </is>
      </c>
      <c r="L88" s="131" t="inlineStr">
        <is>
          <t>Vill: Narayanpur, 3 No 
Ward, Gaibandha Sadar, 
Gaibandha</t>
        </is>
      </c>
      <c r="M88" s="137" t="inlineStr">
        <is>
          <t>8801723980184</t>
        </is>
      </c>
      <c r="N88" s="138" t="inlineStr">
        <is>
          <t>billahmurad1990@gmail.com</t>
        </is>
      </c>
    </row>
    <row customHeight="1" ht="25.5" r="89" s="161">
      <c r="A89" s="85" t="n">
        <v>86</v>
      </c>
      <c r="B89" s="131" t="n">
        <v>1046</v>
      </c>
      <c r="C89" s="131" t="n"/>
      <c r="D89" s="131" t="inlineStr">
        <is>
          <t>Tushar Ashrafee</t>
        </is>
      </c>
      <c r="E89" s="131" t="inlineStr">
        <is>
          <t>TE</t>
        </is>
      </c>
      <c r="F89" s="131" t="inlineStr">
        <is>
          <t>111-23-2525</t>
        </is>
      </c>
      <c r="G89" s="131" t="inlineStr">
        <is>
          <t>Spring 2011</t>
        </is>
      </c>
      <c r="H89" s="131" t="inlineStr">
        <is>
          <t>Fall 2014</t>
        </is>
      </c>
      <c r="I89" s="135" t="inlineStr">
        <is>
          <t>Noman Group of 
Industries Ltd.</t>
        </is>
      </c>
      <c r="J89" s="131" t="inlineStr">
        <is>
          <t>Planning
Executive</t>
        </is>
      </c>
      <c r="K89" s="131" t="inlineStr">
        <is>
          <t>Noman Wearing Mill, 
Mawna, Sripur, Gazipur</t>
        </is>
      </c>
      <c r="L89" s="131" t="inlineStr">
        <is>
          <t>1306/1703, Malohangar, 
Panikerpara, Bogra</t>
        </is>
      </c>
      <c r="M89" s="137" t="inlineStr">
        <is>
          <t>8801919870989</t>
        </is>
      </c>
      <c r="N89" s="138" t="inlineStr">
        <is>
          <t>tusherte@gmail.com</t>
        </is>
      </c>
    </row>
    <row customHeight="1" ht="25.5" r="90" s="161">
      <c r="A90" s="85" t="n">
        <v>87</v>
      </c>
      <c r="B90" s="131" t="n">
        <v>1047</v>
      </c>
      <c r="C90" s="131" t="n"/>
      <c r="D90" s="131" t="inlineStr">
        <is>
          <t>Md. Minhaj Hosen</t>
        </is>
      </c>
      <c r="E90" s="131" t="inlineStr">
        <is>
          <t>CSE</t>
        </is>
      </c>
      <c r="F90" s="131" t="inlineStr">
        <is>
          <t>142-25-399</t>
        </is>
      </c>
      <c r="G90" s="131" t="inlineStr">
        <is>
          <t>Summer 
2014</t>
        </is>
      </c>
      <c r="H90" s="131" t="inlineStr">
        <is>
          <t>Summer
2015</t>
        </is>
      </c>
      <c r="I90" s="135" t="inlineStr">
        <is>
          <t>Daffodil Institute
Of IT</t>
        </is>
      </c>
      <c r="J90" s="131" t="inlineStr">
        <is>
          <t>Lecturer</t>
        </is>
      </c>
      <c r="K90" s="131" t="inlineStr">
        <is>
          <t>4th Floor, 27-E, Block-A
First Colony, Mazar Road
Mirpur Road, Dhaka</t>
        </is>
      </c>
      <c r="L90" s="131" t="inlineStr">
        <is>
          <t>H#149, Vill: North 
Dighaldi, PO: 3602, 
Thana: Matlab, Chandpur</t>
        </is>
      </c>
      <c r="M90" s="137" t="inlineStr">
        <is>
          <t>8801922530811</t>
        </is>
      </c>
      <c r="N90" s="138" t="inlineStr">
        <is>
          <t>md.minhaj@diit.info</t>
        </is>
      </c>
    </row>
    <row customHeight="1" ht="51" r="91" s="161">
      <c r="A91" s="85" t="n">
        <v>88</v>
      </c>
      <c r="B91" s="135" t="n">
        <v>1050</v>
      </c>
      <c r="C91" s="135" t="n"/>
      <c r="D91" s="135" t="inlineStr">
        <is>
          <t>Mohammad Razuanur Rahman</t>
        </is>
      </c>
      <c r="E91" s="135" t="inlineStr">
        <is>
          <t>MPH</t>
        </is>
      </c>
      <c r="F91" s="135" t="inlineStr">
        <is>
          <t>142-41-134</t>
        </is>
      </c>
      <c r="G91" s="135" t="inlineStr">
        <is>
          <t>Summer 2014</t>
        </is>
      </c>
      <c r="H91" s="135" t="inlineStr">
        <is>
          <t>Fall-2015</t>
        </is>
      </c>
      <c r="I91" s="135" t="inlineStr">
        <is>
          <t>Central Genaral Hospital, Sreenagar, Munshigang</t>
        </is>
      </c>
      <c r="J91" s="135" t="inlineStr">
        <is>
          <t>Consultant</t>
        </is>
      </c>
      <c r="K91" s="135" t="inlineStr">
        <is>
          <t>105, Lalbagh Road, Dhaka</t>
        </is>
      </c>
      <c r="L91" s="135" t="inlineStr">
        <is>
          <t>Vill: Galimpur, P.O-Galimpur, Thanna- Nawabgang Dis: Dhaka</t>
        </is>
      </c>
      <c r="M91" s="140" t="inlineStr">
        <is>
          <t>8801715200902</t>
        </is>
      </c>
      <c r="N91" s="143" t="inlineStr">
        <is>
          <t xml:space="preserve"> razuanurrahman@gmail.com</t>
        </is>
      </c>
      <c r="O91" s="146" t="n"/>
      <c r="P91" s="146" t="n"/>
      <c r="Q91" s="146" t="n"/>
      <c r="R91" s="146" t="n"/>
      <c r="S91" s="146" t="n"/>
      <c r="T91" s="146" t="n"/>
      <c r="U91" s="146" t="n"/>
      <c r="V91" s="146" t="n"/>
      <c r="W91" s="146" t="n"/>
      <c r="X91" s="146" t="n"/>
      <c r="Y91" s="146" t="n"/>
      <c r="Z91" s="146" t="n"/>
      <c r="AA91" s="146" t="n"/>
      <c r="AB91" s="146" t="n"/>
    </row>
    <row customHeight="1" ht="38.25" r="92" s="161">
      <c r="A92" s="85" t="n">
        <v>89</v>
      </c>
      <c r="B92" s="131" t="n">
        <v>1051</v>
      </c>
      <c r="C92" s="131" t="n"/>
      <c r="D92" s="131" t="inlineStr">
        <is>
          <t>Gayetri Rani 
Chakravorty</t>
        </is>
      </c>
      <c r="E92" s="131" t="inlineStr">
        <is>
          <t>MPH</t>
        </is>
      </c>
      <c r="F92" s="131" t="inlineStr">
        <is>
          <t>142-41-140</t>
        </is>
      </c>
      <c r="G92" s="131" t="inlineStr">
        <is>
          <t>Summer
2014</t>
        </is>
      </c>
      <c r="H92" s="131" t="inlineStr">
        <is>
          <t>Fall 2015</t>
        </is>
      </c>
      <c r="I92" s="135" t="inlineStr">
        <is>
          <t>UHC Rupgonj,
Narayanganj, 
Dhaka</t>
        </is>
      </c>
      <c r="J92" s="131" t="inlineStr">
        <is>
          <t>S.S.N</t>
        </is>
      </c>
      <c r="K92" s="135" t="inlineStr">
        <is>
          <t>UHC Rupgonj,
Narayanganj, 
Dhaka</t>
        </is>
      </c>
      <c r="L92" s="131" t="inlineStr">
        <is>
          <t>Vill: Charkhali, Post: 
Baburhat, Nazirpur, 
Pirojpur, Barisal</t>
        </is>
      </c>
      <c r="M92" s="137" t="inlineStr">
        <is>
          <t>8801911529282</t>
        </is>
      </c>
      <c r="N92" s="138" t="n"/>
    </row>
    <row customHeight="1" ht="25.5" r="93" s="161">
      <c r="A93" s="85" t="n">
        <v>90</v>
      </c>
      <c r="B93" s="131" t="n">
        <v>1052</v>
      </c>
      <c r="C93" s="131" t="n"/>
      <c r="D93" s="131" t="inlineStr">
        <is>
          <t>Fatema -Tuj- Zohora</t>
        </is>
      </c>
      <c r="E93" s="131" t="inlineStr">
        <is>
          <t>MBA</t>
        </is>
      </c>
      <c r="F93" s="131" t="inlineStr">
        <is>
          <t>122-14-334</t>
        </is>
      </c>
      <c r="G93" s="131" t="inlineStr">
        <is>
          <t>Summer
2012</t>
        </is>
      </c>
      <c r="H93" s="131" t="inlineStr">
        <is>
          <t>Fall 2015</t>
        </is>
      </c>
      <c r="I93" s="135" t="inlineStr">
        <is>
          <t>Joyjo Bangladesh 
Liaison Office</t>
        </is>
      </c>
      <c r="J93" s="131" t="inlineStr">
        <is>
          <t>Trainee
Marchandiser</t>
        </is>
      </c>
      <c r="K93" s="131" t="inlineStr">
        <is>
          <t>KA-200/GA-45-A,
Khilkhet, Dhaka</t>
        </is>
      </c>
      <c r="L93" s="131" t="inlineStr">
        <is>
          <t>KA-200/GA-45-A,
Khilkhet, Dhaka</t>
        </is>
      </c>
      <c r="M93" s="137" t="inlineStr">
        <is>
          <t>8801752726187</t>
        </is>
      </c>
      <c r="N93" s="138" t="inlineStr">
        <is>
          <t>apu.haque@gmail.com</t>
        </is>
      </c>
    </row>
    <row customHeight="1" ht="12.75" r="94" s="161">
      <c r="A94" s="85" t="n">
        <v>91</v>
      </c>
      <c r="B94" s="131" t="n">
        <v>1053</v>
      </c>
      <c r="C94" s="131" t="n"/>
      <c r="D94" s="131" t="inlineStr">
        <is>
          <t>Md. Nur-A-Alam</t>
        </is>
      </c>
      <c r="E94" s="131" t="inlineStr">
        <is>
          <t>TE</t>
        </is>
      </c>
      <c r="F94" s="131" t="inlineStr">
        <is>
          <t>113-23-2642</t>
        </is>
      </c>
      <c r="G94" s="131" t="inlineStr">
        <is>
          <t>Fall 2011</t>
        </is>
      </c>
      <c r="H94" s="131" t="inlineStr">
        <is>
          <t>Spring 2015</t>
        </is>
      </c>
      <c r="I94" s="135" t="inlineStr">
        <is>
          <t>Bitopi</t>
        </is>
      </c>
      <c r="J94" s="131" t="inlineStr">
        <is>
          <t>Management
Trainee</t>
        </is>
      </c>
      <c r="K94" s="131" t="inlineStr">
        <is>
          <t>33/5, Bank Town, Savar</t>
        </is>
      </c>
      <c r="L94" s="131" t="inlineStr">
        <is>
          <t>33/5, Bank Town, Savar</t>
        </is>
      </c>
      <c r="M94" s="137" t="inlineStr">
        <is>
          <t>8801734741795</t>
        </is>
      </c>
      <c r="N94" s="138" t="inlineStr">
        <is>
          <t>sumon26420@gmail.com</t>
        </is>
      </c>
    </row>
    <row customHeight="1" ht="25.5" r="95" s="161">
      <c r="A95" s="85" t="n">
        <v>92</v>
      </c>
      <c r="B95" s="131" t="n">
        <v>1055</v>
      </c>
      <c r="C95" s="131" t="n"/>
      <c r="D95" s="131" t="inlineStr">
        <is>
          <t>Aftab Hossain</t>
        </is>
      </c>
      <c r="E95" s="131" t="inlineStr">
        <is>
          <t>MSS</t>
        </is>
      </c>
      <c r="F95" s="131" t="inlineStr">
        <is>
          <t>142-28-182</t>
        </is>
      </c>
      <c r="G95" s="131" t="inlineStr">
        <is>
          <t>Summer
2014</t>
        </is>
      </c>
      <c r="H95" s="131" t="inlineStr">
        <is>
          <t>Spring
2015</t>
        </is>
      </c>
      <c r="I95" s="135" t="inlineStr">
        <is>
          <t>Tareque Masud
Memorial Trust</t>
        </is>
      </c>
      <c r="J95" s="131" t="inlineStr">
        <is>
          <t>Research &amp;
PR Coordinator</t>
        </is>
      </c>
      <c r="K95" s="131" t="inlineStr">
        <is>
          <t>F#C-2, H# 83-84, R#03
PC Culture Housing Socity
Adabor, Dhaka</t>
        </is>
      </c>
      <c r="L95" s="131" t="inlineStr">
        <is>
          <t>F#C-2, H# 83-84, R#03
PC Culture Housing Socity
Adabor, Dhaka</t>
        </is>
      </c>
      <c r="M95" s="137" t="inlineStr">
        <is>
          <t>8801713041495</t>
        </is>
      </c>
      <c r="N95" s="138" t="inlineStr">
        <is>
          <t>aftab.hossain@gmail.com</t>
        </is>
      </c>
    </row>
    <row customHeight="1" ht="12.75" r="96" s="161">
      <c r="A96" s="85" t="n">
        <v>93</v>
      </c>
      <c r="B96" s="131" t="n">
        <v>1056</v>
      </c>
      <c r="C96" s="131" t="n"/>
      <c r="D96" s="131" t="inlineStr">
        <is>
          <t>Md. Bodiul Alam</t>
        </is>
      </c>
      <c r="E96" s="131" t="inlineStr">
        <is>
          <t>CSE</t>
        </is>
      </c>
      <c r="F96" s="131" t="inlineStr">
        <is>
          <t>103-25-179</t>
        </is>
      </c>
      <c r="G96" s="131" t="inlineStr">
        <is>
          <t>Fall 2010</t>
        </is>
      </c>
      <c r="H96" s="131" t="inlineStr">
        <is>
          <t>Summer
2014</t>
        </is>
      </c>
      <c r="I96" s="135" t="inlineStr">
        <is>
          <t>Rupali Bank Ltd.</t>
        </is>
      </c>
      <c r="J96" s="131" t="inlineStr">
        <is>
          <t>Principal Officer
(Network Eng.)</t>
        </is>
      </c>
      <c r="K96" s="131" t="inlineStr">
        <is>
          <t>ICT System Division (9th 
Floor), Head Office, Rupali 
Bank Ltd. 34, Dilkusha C/A, 
Dhaka</t>
        </is>
      </c>
      <c r="L96" s="131" t="inlineStr">
        <is>
          <t>322/Ka, Dharma Sagor
Westpar, Comilla</t>
        </is>
      </c>
      <c r="M96" s="137" t="inlineStr">
        <is>
          <t>8801712702683</t>
        </is>
      </c>
      <c r="N96" s="138" t="inlineStr">
        <is>
          <t>bpalash_114@yahoo.com</t>
        </is>
      </c>
    </row>
    <row customHeight="1" ht="12.75" r="97" s="161">
      <c r="A97" s="85" t="n">
        <v>94</v>
      </c>
      <c r="B97" s="131" t="n">
        <v>1061</v>
      </c>
      <c r="C97" s="131" t="n"/>
      <c r="D97" s="131" t="inlineStr">
        <is>
          <t>Sayeda Sadia 
Shahrin</t>
        </is>
      </c>
      <c r="E97" s="131" t="inlineStr">
        <is>
          <t>BSS in JMC</t>
        </is>
      </c>
      <c r="F97" s="131" t="inlineStr">
        <is>
          <t>112-24-235</t>
        </is>
      </c>
      <c r="G97" s="131" t="inlineStr">
        <is>
          <t>Summer
2011</t>
        </is>
      </c>
      <c r="H97" s="131" t="inlineStr">
        <is>
          <t>Spring
2015</t>
        </is>
      </c>
      <c r="I97" s="135" t="inlineStr">
        <is>
          <t>DIU, JMC</t>
        </is>
      </c>
      <c r="J97" s="131" t="inlineStr">
        <is>
          <t>Teachining 
Assistant</t>
        </is>
      </c>
      <c r="K97" s="131" t="inlineStr">
        <is>
          <t>31/A, East Rajabazar, 
Tejgaon, Dhaka</t>
        </is>
      </c>
      <c r="L97" s="131" t="inlineStr">
        <is>
          <t>186, North Satirpara, 
Narsingdi</t>
        </is>
      </c>
      <c r="M97" s="137" t="inlineStr">
        <is>
          <t>8801613376546</t>
        </is>
      </c>
      <c r="N97" s="138" t="inlineStr">
        <is>
          <t>shahrinjheel@gmail.com
shahrinjheel@yahoo.com</t>
        </is>
      </c>
    </row>
    <row customHeight="1" ht="12.75" r="98" s="161">
      <c r="A98" s="85" t="n">
        <v>95</v>
      </c>
      <c r="B98" s="131" t="n">
        <v>1062</v>
      </c>
      <c r="C98" s="131" t="n"/>
      <c r="D98" s="131" t="inlineStr">
        <is>
          <t>Al-Imran Ahmed</t>
        </is>
      </c>
      <c r="E98" s="131" t="inlineStr">
        <is>
          <t>CSE</t>
        </is>
      </c>
      <c r="F98" s="131" t="inlineStr">
        <is>
          <t>111-15-1191</t>
        </is>
      </c>
      <c r="G98" s="131" t="inlineStr">
        <is>
          <t>Spring 2011</t>
        </is>
      </c>
      <c r="H98" s="131" t="inlineStr">
        <is>
          <t>Summer
2014</t>
        </is>
      </c>
      <c r="I98" s="135" t="inlineStr">
        <is>
          <t xml:space="preserve">DIU </t>
        </is>
      </c>
      <c r="J98" s="131" t="inlineStr">
        <is>
          <t>Research
Associate</t>
        </is>
      </c>
      <c r="K98" s="131" t="inlineStr">
        <is>
          <t>4B, 59/A/1, West Raza 
Bazar, Tejgaon, Dhaka</t>
        </is>
      </c>
      <c r="L98" s="131" t="inlineStr">
        <is>
          <t>943/2, Monshi Bari, Aliya
Madrasha Road, West 
Medda, Brahamanbaria</t>
        </is>
      </c>
      <c r="M98" s="137" t="inlineStr">
        <is>
          <t>8801748197835</t>
        </is>
      </c>
      <c r="N98" s="138" t="inlineStr">
        <is>
          <t>al.imran.cse@gmail.com</t>
        </is>
      </c>
    </row>
    <row customHeight="1" ht="12.75" r="99" s="161">
      <c r="A99" s="85" t="n">
        <v>96</v>
      </c>
      <c r="B99" s="131" t="n">
        <v>1063</v>
      </c>
      <c r="C99" s="131" t="n"/>
      <c r="D99" s="131" t="inlineStr">
        <is>
          <t>Nahid Alam</t>
        </is>
      </c>
      <c r="E99" s="131" t="inlineStr">
        <is>
          <t>MBA</t>
        </is>
      </c>
      <c r="F99" s="131" t="inlineStr">
        <is>
          <t>103-14-205</t>
        </is>
      </c>
      <c r="G99" s="131" t="inlineStr">
        <is>
          <t>Fall 2010</t>
        </is>
      </c>
      <c r="H99" s="131" t="inlineStr">
        <is>
          <t>Spring 2014</t>
        </is>
      </c>
      <c r="I99" s="135" t="inlineStr">
        <is>
          <t>AB Bank Ltd.</t>
        </is>
      </c>
      <c r="J99" s="131" t="inlineStr">
        <is>
          <t>Officer</t>
        </is>
      </c>
      <c r="K99" s="131" t="inlineStr">
        <is>
          <t>F#B4, H#06, Sec: 06, R#
13/A, Azampur, Uttara</t>
        </is>
      </c>
      <c r="L99" s="131" t="inlineStr">
        <is>
          <t>F#B4, H#06, Sec: 06, R#
13/A, Azampur, Uttara</t>
        </is>
      </c>
      <c r="M99" s="137" t="inlineStr">
        <is>
          <t>8801672725842</t>
        </is>
      </c>
      <c r="N99" s="138" t="inlineStr">
        <is>
          <t>nayem5656@yahoo.com</t>
        </is>
      </c>
    </row>
    <row customHeight="1" ht="12.75" r="100" s="161">
      <c r="A100" s="85" t="n">
        <v>97</v>
      </c>
      <c r="B100" s="131" t="n">
        <v>1064</v>
      </c>
      <c r="C100" s="131" t="n"/>
      <c r="D100" s="131" t="inlineStr">
        <is>
          <t>Faysal Kabir</t>
        </is>
      </c>
      <c r="E100" s="131" t="inlineStr">
        <is>
          <t>BBA</t>
        </is>
      </c>
      <c r="F100" s="131" t="inlineStr">
        <is>
          <t>103-11-1705</t>
        </is>
      </c>
      <c r="G100" s="131" t="inlineStr">
        <is>
          <t>Fall 2010</t>
        </is>
      </c>
      <c r="H100" s="131" t="inlineStr">
        <is>
          <t>Summer
2015</t>
        </is>
      </c>
      <c r="I100" s="135" t="inlineStr">
        <is>
          <t>G-Technologies</t>
        </is>
      </c>
      <c r="J100" s="131" t="inlineStr">
        <is>
          <t>Executive</t>
        </is>
      </c>
      <c r="K100" s="131" t="inlineStr">
        <is>
          <t>-</t>
        </is>
      </c>
      <c r="L100" s="131" t="inlineStr">
        <is>
          <t>Vill: Champak Nagar, PO:
Halima Nagar, PS: Adarsha 
Sadar, Comilla</t>
        </is>
      </c>
      <c r="M100" s="137" t="inlineStr">
        <is>
          <t>8801717535243</t>
        </is>
      </c>
      <c r="N100" s="138" t="inlineStr">
        <is>
          <t>faysal.bd43@gmail.com</t>
        </is>
      </c>
    </row>
    <row customHeight="1" ht="12.75" r="101" s="161">
      <c r="A101" s="85" t="n">
        <v>98</v>
      </c>
      <c r="B101" s="131" t="n">
        <v>1065</v>
      </c>
      <c r="C101" s="131" t="n"/>
      <c r="D101" s="139" t="inlineStr">
        <is>
          <t>Missing</t>
        </is>
      </c>
      <c r="E101" s="131" t="n"/>
      <c r="F101" s="131" t="n"/>
      <c r="G101" s="131" t="n"/>
      <c r="H101" s="131" t="n"/>
      <c r="I101" s="135" t="n"/>
      <c r="J101" s="131" t="n"/>
      <c r="K101" s="131" t="n"/>
      <c r="L101" s="131" t="n"/>
      <c r="M101" s="137" t="n"/>
      <c r="N101" s="138" t="n"/>
    </row>
    <row customHeight="1" ht="38.25" r="102" s="161">
      <c r="A102" s="85" t="n">
        <v>99</v>
      </c>
      <c r="B102" s="131" t="n">
        <v>1066</v>
      </c>
      <c r="C102" s="131" t="n"/>
      <c r="D102" s="131" t="inlineStr">
        <is>
          <t>Kulsum Akter</t>
        </is>
      </c>
      <c r="E102" s="131" t="inlineStr">
        <is>
          <t>CSE</t>
        </is>
      </c>
      <c r="F102" s="131" t="inlineStr">
        <is>
          <t>112-15-1374</t>
        </is>
      </c>
      <c r="G102" s="131" t="inlineStr">
        <is>
          <t>Summer
2011</t>
        </is>
      </c>
      <c r="H102" s="131" t="inlineStr">
        <is>
          <t>Summer
2014</t>
        </is>
      </c>
      <c r="I102" s="135" t="inlineStr">
        <is>
          <t>Promiti Computer
&amp; Network Pvt. Ltd.</t>
        </is>
      </c>
      <c r="J102" s="131" t="inlineStr">
        <is>
          <t>Assistant 
Programmer</t>
        </is>
      </c>
      <c r="K102" s="131" t="inlineStr">
        <is>
          <t>11/X (Top), Green Road 
Staff Quarter, Dhanmondi
Dhaka-1230</t>
        </is>
      </c>
      <c r="L102" s="131" t="inlineStr">
        <is>
          <t>Vill: Balashor, Post/
Upazila: Chandina, 
Comilla</t>
        </is>
      </c>
      <c r="M102" s="137" t="inlineStr">
        <is>
          <t>8801824133736</t>
        </is>
      </c>
      <c r="N102" s="138" t="inlineStr">
        <is>
          <t>bijly-k@yahoo.com</t>
        </is>
      </c>
    </row>
    <row customHeight="1" ht="25.5" r="103" s="161">
      <c r="A103" s="85" t="n">
        <v>100</v>
      </c>
      <c r="B103" s="131" t="n">
        <v>1068</v>
      </c>
      <c r="C103" s="131" t="inlineStr">
        <is>
          <t>Entrepreneur</t>
        </is>
      </c>
      <c r="D103" s="131" t="inlineStr">
        <is>
          <t>Md. Abu Naeem 
Ahmed</t>
        </is>
      </c>
      <c r="E103" s="131" t="inlineStr">
        <is>
          <t>MBA</t>
        </is>
      </c>
      <c r="F103" s="131" t="inlineStr">
        <is>
          <t>132-14-436</t>
        </is>
      </c>
      <c r="G103" s="131" t="inlineStr">
        <is>
          <t>Summer
2013</t>
        </is>
      </c>
      <c r="H103" s="131" t="inlineStr">
        <is>
          <t>Fall 2015</t>
        </is>
      </c>
      <c r="I103" s="135" t="inlineStr">
        <is>
          <t>Ashnaee Buying 
House</t>
        </is>
      </c>
      <c r="J103" s="131" t="inlineStr">
        <is>
          <t>Director</t>
        </is>
      </c>
      <c r="K103" s="131" t="inlineStr">
        <is>
          <t>H#9,R#04, Block#F
Banani, Dhaka</t>
        </is>
      </c>
      <c r="L103" s="131" t="inlineStr">
        <is>
          <t>Vill: Dashuria Bazar, PO:
Dashuria, Thana: Ishwardi
Dist: Pabna</t>
        </is>
      </c>
      <c r="M103" s="137" t="inlineStr">
        <is>
          <t>8801712875031</t>
        </is>
      </c>
      <c r="N103" s="138" t="inlineStr">
        <is>
          <t>maeem@ashnaeebuying.com</t>
        </is>
      </c>
    </row>
    <row customHeight="1" ht="12.75" r="104" s="161">
      <c r="A104" s="85" t="n">
        <v>101</v>
      </c>
      <c r="B104" s="131" t="n">
        <v>1071</v>
      </c>
      <c r="C104" s="131" t="n"/>
      <c r="D104" s="139" t="inlineStr">
        <is>
          <t>Missing</t>
        </is>
      </c>
      <c r="E104" s="131" t="n"/>
      <c r="F104" s="131" t="n"/>
      <c r="G104" s="131" t="n"/>
      <c r="H104" s="131" t="n"/>
      <c r="I104" s="135" t="n"/>
      <c r="J104" s="131" t="n"/>
      <c r="K104" s="131" t="n"/>
      <c r="L104" s="131" t="n"/>
      <c r="M104" s="137" t="n"/>
      <c r="N104" s="138" t="n"/>
    </row>
    <row customHeight="1" ht="12.75" r="105" s="161">
      <c r="A105" s="85" t="n">
        <v>102</v>
      </c>
      <c r="B105" s="131" t="n">
        <v>1075</v>
      </c>
      <c r="C105" s="131" t="n"/>
      <c r="D105" s="131" t="inlineStr">
        <is>
          <t>Md. Mashiur 
Rahaman</t>
        </is>
      </c>
      <c r="E105" s="131" t="inlineStr">
        <is>
          <t>BBA</t>
        </is>
      </c>
      <c r="F105" s="131" t="inlineStr">
        <is>
          <t>112-11-2086</t>
        </is>
      </c>
      <c r="G105" s="131" t="inlineStr">
        <is>
          <t>Summer
2011</t>
        </is>
      </c>
      <c r="H105" s="131" t="inlineStr">
        <is>
          <t>Spring
2015</t>
        </is>
      </c>
      <c r="I105" s="135" t="inlineStr">
        <is>
          <t>Eastern Bank Ltd.</t>
        </is>
      </c>
      <c r="J105" s="131" t="inlineStr">
        <is>
          <t>Sales
Executive</t>
        </is>
      </c>
      <c r="K105" s="131" t="inlineStr">
        <is>
          <t>H#94/1, Ground Floor, 
Crescent Road, Dhanmondi, 
Dhaka</t>
        </is>
      </c>
      <c r="L105" s="131" t="inlineStr">
        <is>
          <t>Sondharoy, Bongaon, 
Ranisankail
Thakurgaon</t>
        </is>
      </c>
      <c r="M105" s="137" t="inlineStr">
        <is>
          <t>8801737373682</t>
        </is>
      </c>
      <c r="N105" s="138" t="inlineStr">
        <is>
          <t>mashiur11-2086@diu.edu.bd</t>
        </is>
      </c>
    </row>
    <row customHeight="1" ht="25.5" r="106" s="161">
      <c r="A106" s="85" t="n">
        <v>103</v>
      </c>
      <c r="B106" s="131" t="n">
        <v>1079</v>
      </c>
      <c r="C106" s="131" t="n"/>
      <c r="D106" s="131" t="inlineStr">
        <is>
          <t>Md. Mahmudul Hasan
Bhuiyan</t>
        </is>
      </c>
      <c r="E106" s="131" t="inlineStr">
        <is>
          <t>EEE</t>
        </is>
      </c>
      <c r="F106" s="131" t="inlineStr">
        <is>
          <t>111-33-485</t>
        </is>
      </c>
      <c r="G106" s="131" t="inlineStr">
        <is>
          <t>Spring
2011</t>
        </is>
      </c>
      <c r="H106" s="131" t="inlineStr">
        <is>
          <t>Summer
2014</t>
        </is>
      </c>
      <c r="I106" s="135" t="inlineStr">
        <is>
          <t>Systech Unimax
Limited</t>
        </is>
      </c>
      <c r="J106" s="131" t="inlineStr">
        <is>
          <t>Sr. Executive
(B&amp;D)</t>
        </is>
      </c>
      <c r="K106" s="131" t="inlineStr">
        <is>
          <t>Razzak Plaza(8th Floor)
New Eskaton Road, 
Moghbazar Circle, Dhaka</t>
        </is>
      </c>
      <c r="L106" s="131" t="inlineStr">
        <is>
          <t>Moharong (Wapda Road)
PO&amp;PS: Chandina, Dist:
Comilla-3510</t>
        </is>
      </c>
      <c r="M106" s="137" t="inlineStr">
        <is>
          <t>8801911245525</t>
        </is>
      </c>
      <c r="N106" s="138" t="inlineStr">
        <is>
          <t>mahmud007hasan@gmail.com</t>
        </is>
      </c>
    </row>
    <row customHeight="1" ht="12.75" r="107" s="161">
      <c r="A107" s="85" t="n">
        <v>104</v>
      </c>
      <c r="B107" s="131" t="n">
        <v>1081</v>
      </c>
      <c r="C107" s="131" t="n"/>
      <c r="D107" s="131" t="inlineStr">
        <is>
          <t>Raja Tariqul Hasan
Tusher</t>
        </is>
      </c>
      <c r="E107" s="131" t="inlineStr">
        <is>
          <t>CSE</t>
        </is>
      </c>
      <c r="F107" s="131" t="inlineStr">
        <is>
          <t>101-15-944</t>
        </is>
      </c>
      <c r="G107" s="131" t="inlineStr">
        <is>
          <t>Spring
2011</t>
        </is>
      </c>
      <c r="H107" s="131" t="inlineStr">
        <is>
          <t>Fall 2014</t>
        </is>
      </c>
      <c r="I107" s="135" t="inlineStr">
        <is>
          <t>DIU</t>
        </is>
      </c>
      <c r="J107" s="131" t="inlineStr">
        <is>
          <t>Lecturer</t>
        </is>
      </c>
      <c r="K107" s="131" t="inlineStr">
        <is>
          <t>458, Chandramallika, IA,
Senpara, Mirpur-13</t>
        </is>
      </c>
      <c r="L107" s="131" t="inlineStr">
        <is>
          <t>71/3/B, 8-A, Palashnagar,
Pallabi, Dhaka</t>
        </is>
      </c>
      <c r="M107" s="137" t="inlineStr">
        <is>
          <t>8801675193182</t>
        </is>
      </c>
      <c r="N107" s="138" t="inlineStr">
        <is>
          <t>tusharmub12@gmail.com</t>
        </is>
      </c>
    </row>
    <row customHeight="1" ht="25.5" r="108" s="161">
      <c r="A108" s="85" t="n">
        <v>105</v>
      </c>
      <c r="B108" s="131" t="n">
        <v>1084</v>
      </c>
      <c r="C108" s="131" t="n"/>
      <c r="D108" s="131" t="inlineStr">
        <is>
          <t>Md. Sharifur 
Rahaman</t>
        </is>
      </c>
      <c r="E108" s="131" t="inlineStr">
        <is>
          <t>EEE</t>
        </is>
      </c>
      <c r="F108" s="131" t="inlineStr">
        <is>
          <t>111-33-568</t>
        </is>
      </c>
      <c r="G108" s="131" t="inlineStr">
        <is>
          <t>Spring
2011</t>
        </is>
      </c>
      <c r="H108" s="131" t="inlineStr">
        <is>
          <t>Summer
2014</t>
        </is>
      </c>
      <c r="I108" s="135" t="inlineStr">
        <is>
          <t>The Farmers 
Bank Ltd.</t>
        </is>
      </c>
      <c r="J108" s="131" t="inlineStr">
        <is>
          <t>TAO, ITD</t>
        </is>
      </c>
      <c r="K108" s="131" t="inlineStr">
        <is>
          <t>59-61, Lotus Kamal Tower
-02, Gulsshan-1, Level-3
IT Division, Dhaka</t>
        </is>
      </c>
      <c r="L108" s="131" t="inlineStr">
        <is>
          <t>Palgiri, Rahimanagor,
Kachua, Chandpur</t>
        </is>
      </c>
      <c r="M108" s="137" t="inlineStr">
        <is>
          <t>8801819097396</t>
        </is>
      </c>
      <c r="N108" s="138" t="inlineStr">
        <is>
          <t>shari568@gmail.com</t>
        </is>
      </c>
    </row>
    <row customHeight="1" ht="12.75" r="109" s="161">
      <c r="A109" s="85" t="n">
        <v>106</v>
      </c>
      <c r="B109" s="131" t="n">
        <v>1085</v>
      </c>
      <c r="C109" s="131" t="n"/>
      <c r="D109" s="131" t="inlineStr">
        <is>
          <t>SK. Hasan Imam</t>
        </is>
      </c>
      <c r="E109" s="131" t="inlineStr">
        <is>
          <t>EEE</t>
        </is>
      </c>
      <c r="F109" s="131" t="inlineStr">
        <is>
          <t>103-33-369</t>
        </is>
      </c>
      <c r="G109" s="131" t="inlineStr">
        <is>
          <t>Fall 2010</t>
        </is>
      </c>
      <c r="H109" s="131" t="inlineStr">
        <is>
          <t>Summer
2014</t>
        </is>
      </c>
      <c r="I109" s="135" t="inlineStr">
        <is>
          <t>Bkash Ltd.</t>
        </is>
      </c>
      <c r="J109" s="131" t="inlineStr">
        <is>
          <t>Engineer</t>
        </is>
      </c>
      <c r="K109" s="131" t="inlineStr">
        <is>
          <t>43 (D2), Shukrabad Bazar
Dhanmondi-32, Dhaka</t>
        </is>
      </c>
      <c r="L109" s="131" t="inlineStr">
        <is>
          <t>Khalshi, Singati, 
Bagerhat</t>
        </is>
      </c>
      <c r="M109" s="137" t="inlineStr">
        <is>
          <t>8801842456777</t>
        </is>
      </c>
      <c r="N109" s="138" t="inlineStr">
        <is>
          <t>skhasan.eee@gmail.com</t>
        </is>
      </c>
    </row>
    <row customHeight="1" ht="38.25" r="110" s="161">
      <c r="A110" s="85" t="n">
        <v>107</v>
      </c>
      <c r="B110" s="131" t="n">
        <v>1086</v>
      </c>
      <c r="C110" s="131" t="n"/>
      <c r="D110" s="131" t="inlineStr">
        <is>
          <t>Md. Wlliullah</t>
        </is>
      </c>
      <c r="E110" s="131" t="inlineStr">
        <is>
          <t>CSE</t>
        </is>
      </c>
      <c r="F110" s="131" t="inlineStr">
        <is>
          <t>112-15-1398</t>
        </is>
      </c>
      <c r="G110" s="131" t="inlineStr">
        <is>
          <t>Summer
2011</t>
        </is>
      </c>
      <c r="H110" s="131" t="inlineStr">
        <is>
          <t>Spring 2014</t>
        </is>
      </c>
      <c r="I110" s="135" t="inlineStr">
        <is>
          <t>New Horizons 
Computer 
Learning Center</t>
        </is>
      </c>
      <c r="J110" s="131" t="inlineStr">
        <is>
          <t>Application 
Instructor</t>
        </is>
      </c>
      <c r="K110" s="131" t="inlineStr">
        <is>
          <t>162/B (Ground Floor),
New Palton Len, 
Azimpur, Dhaka</t>
        </is>
      </c>
      <c r="L110" s="131" t="inlineStr">
        <is>
          <t>Domkuly, Basudevpur, 
Godagari, Rajshahi</t>
        </is>
      </c>
      <c r="M110" s="137" t="inlineStr">
        <is>
          <t>8801724841247</t>
        </is>
      </c>
      <c r="N110" s="138" t="inlineStr">
        <is>
          <t>npi.wali@gmail.com</t>
        </is>
      </c>
    </row>
    <row customHeight="1" ht="12.75" r="111" s="161">
      <c r="A111" s="85" t="n">
        <v>108</v>
      </c>
      <c r="B111" s="131" t="n">
        <v>1088</v>
      </c>
      <c r="C111" s="131" t="n"/>
      <c r="D111" s="131" t="inlineStr">
        <is>
          <t>Missing</t>
        </is>
      </c>
      <c r="E111" s="131" t="n"/>
      <c r="F111" s="131" t="n"/>
      <c r="G111" s="131" t="n"/>
      <c r="H111" s="131" t="n"/>
      <c r="I111" s="135" t="n"/>
      <c r="J111" s="131" t="n"/>
      <c r="K111" s="131" t="n"/>
      <c r="L111" s="131" t="n"/>
      <c r="M111" s="137" t="n"/>
      <c r="N111" s="138" t="n"/>
    </row>
    <row customHeight="1" ht="25.5" r="112" s="161">
      <c r="A112" s="85" t="n">
        <v>109</v>
      </c>
      <c r="B112" s="131" t="n">
        <v>1092</v>
      </c>
      <c r="C112" s="131" t="n"/>
      <c r="D112" s="131" t="inlineStr">
        <is>
          <t>M.M. Abu Jafar</t>
        </is>
      </c>
      <c r="E112" s="131" t="inlineStr">
        <is>
          <t>Law</t>
        </is>
      </c>
      <c r="F112" s="131" t="inlineStr">
        <is>
          <t>111-26-206</t>
        </is>
      </c>
      <c r="G112" s="131" t="inlineStr">
        <is>
          <t>Spring 2011</t>
        </is>
      </c>
      <c r="H112" s="131" t="inlineStr">
        <is>
          <t>Spring 2015</t>
        </is>
      </c>
      <c r="I112" s="135" t="inlineStr">
        <is>
          <t>Judge Court, 
Jessore</t>
        </is>
      </c>
      <c r="J112" s="131" t="inlineStr">
        <is>
          <t>Juniorship as
an advocate</t>
        </is>
      </c>
      <c r="K112" s="131" t="inlineStr">
        <is>
          <t>141, New Ramkrishno 
Road, Raypara, Chanchara 
Jessore</t>
        </is>
      </c>
      <c r="L112" s="131" t="inlineStr">
        <is>
          <t>141, New Ramkrishno 
Road, Raypara, Chanchara
Jessore</t>
        </is>
      </c>
      <c r="M112" s="137" t="inlineStr">
        <is>
          <t>8801913336757</t>
        </is>
      </c>
      <c r="N112" s="138" t="inlineStr">
        <is>
          <t>jafar26-206@diu.edu.bd</t>
        </is>
      </c>
    </row>
    <row customHeight="1" ht="12.75" r="113" s="161">
      <c r="A113" s="85" t="n">
        <v>110</v>
      </c>
      <c r="B113" s="131" t="n">
        <v>1093</v>
      </c>
      <c r="C113" s="131" t="n"/>
      <c r="D113" s="131" t="inlineStr">
        <is>
          <t>ShakilAhmed</t>
        </is>
      </c>
      <c r="E113" s="131" t="inlineStr">
        <is>
          <t>MBA</t>
        </is>
      </c>
      <c r="F113" s="131" t="inlineStr">
        <is>
          <t>131-14-966</t>
        </is>
      </c>
      <c r="G113" s="131" t="inlineStr">
        <is>
          <t>Spring 2013</t>
        </is>
      </c>
      <c r="H113" s="131" t="inlineStr">
        <is>
          <t>Spring 2014</t>
        </is>
      </c>
      <c r="I113" s="135" t="inlineStr">
        <is>
          <t>Eastern Bank Ltd.</t>
        </is>
      </c>
      <c r="J113" s="131" t="inlineStr">
        <is>
          <t>Trainee Asst.
Officer</t>
        </is>
      </c>
      <c r="K113" s="131" t="inlineStr">
        <is>
          <t>H# 30, Eid Gah Road, 
Pagar, Fakir Market, Tongi, 
Gazipur</t>
        </is>
      </c>
      <c r="L113" s="131" t="inlineStr">
        <is>
          <t>H# 30, Eid Gah Road, 
Pagar, Fakir Market, Tongi, 
Gazipur</t>
        </is>
      </c>
      <c r="M113" s="137" t="inlineStr">
        <is>
          <t>8801923169304</t>
        </is>
      </c>
      <c r="N113" s="138" t="inlineStr">
        <is>
          <t>shabuzshakil@yahoo.com</t>
        </is>
      </c>
    </row>
    <row customHeight="1" ht="12.75" r="114" s="161">
      <c r="A114" s="85" t="n">
        <v>111</v>
      </c>
      <c r="B114" s="131" t="n">
        <v>1094</v>
      </c>
      <c r="C114" s="131" t="n"/>
      <c r="D114" s="131" t="inlineStr">
        <is>
          <t>Md. Zayed - Ibne- 
Rafi</t>
        </is>
      </c>
      <c r="E114" s="131" t="inlineStr">
        <is>
          <t>Real 
Estate</t>
        </is>
      </c>
      <c r="F114" s="131" t="inlineStr">
        <is>
          <t>093-27-160</t>
        </is>
      </c>
      <c r="G114" s="131" t="inlineStr">
        <is>
          <t>Fall 2009</t>
        </is>
      </c>
      <c r="H114" s="131" t="inlineStr">
        <is>
          <t>Summer
2014</t>
        </is>
      </c>
      <c r="I114" s="135" t="inlineStr">
        <is>
          <t>Eastern Bank Ltd.</t>
        </is>
      </c>
      <c r="J114" s="131" t="inlineStr">
        <is>
          <t>Assistant
Officer</t>
        </is>
      </c>
      <c r="K114" s="131" t="inlineStr">
        <is>
          <t>EBL, Satanibar,
Sathratha, Bogra</t>
        </is>
      </c>
      <c r="L114" s="131" t="inlineStr">
        <is>
          <t>Kayedpura, Parehagaih</t>
        </is>
      </c>
      <c r="M114" s="137" t="inlineStr">
        <is>
          <t>8801717817126</t>
        </is>
      </c>
      <c r="N114" s="138" t="inlineStr">
        <is>
          <t>zayedplabon@gmail.com</t>
        </is>
      </c>
    </row>
    <row customHeight="1" ht="38.25" r="115" s="161">
      <c r="A115" s="85" t="n">
        <v>112</v>
      </c>
      <c r="B115" s="131" t="n">
        <v>1095</v>
      </c>
      <c r="C115" s="131" t="n"/>
      <c r="D115" s="131" t="inlineStr">
        <is>
          <t>Rizia Begum</t>
        </is>
      </c>
      <c r="E115" s="131" t="inlineStr">
        <is>
          <t>MPH</t>
        </is>
      </c>
      <c r="F115" s="131" t="inlineStr">
        <is>
          <t>142-41-157</t>
        </is>
      </c>
      <c r="G115" s="131" t="inlineStr">
        <is>
          <t>Summer 
2014</t>
        </is>
      </c>
      <c r="H115" s="131" t="inlineStr">
        <is>
          <t>Fall 2016</t>
        </is>
      </c>
      <c r="I115" s="135" t="inlineStr">
        <is>
          <t>Health Care
Development
Project, BIHSH</t>
        </is>
      </c>
      <c r="J115" s="131" t="inlineStr">
        <is>
          <t>Senior
Medical Officer</t>
        </is>
      </c>
      <c r="K115" s="131" t="inlineStr">
        <is>
          <t>59, Shukrabad, Dhaka
1207</t>
        </is>
      </c>
      <c r="L115" s="131" t="inlineStr">
        <is>
          <t>59, Shukrabad, Dhaka
1207</t>
        </is>
      </c>
      <c r="M115" s="137" t="inlineStr">
        <is>
          <t>8801929027489</t>
        </is>
      </c>
      <c r="N115" s="138" t="n"/>
    </row>
    <row customHeight="1" ht="25.5" r="116" s="161">
      <c r="A116" s="85" t="n">
        <v>113</v>
      </c>
      <c r="B116" s="148" t="n">
        <v>1102</v>
      </c>
      <c r="C116" s="131" t="n"/>
      <c r="D116" s="131" t="inlineStr">
        <is>
          <t>Md. Mynul Ahsan</t>
        </is>
      </c>
      <c r="E116" s="131" t="inlineStr">
        <is>
          <t>CSE</t>
        </is>
      </c>
      <c r="F116" s="131" t="inlineStr">
        <is>
          <t>132-25-315</t>
        </is>
      </c>
      <c r="G116" s="131" t="inlineStr">
        <is>
          <t>Summer
2013</t>
        </is>
      </c>
      <c r="H116" s="131" t="inlineStr">
        <is>
          <t>Fall 2014</t>
        </is>
      </c>
      <c r="I116" s="135" t="inlineStr">
        <is>
          <t>Aamra Network 
Ltd.</t>
        </is>
      </c>
      <c r="J116" s="131" t="inlineStr">
        <is>
          <t>Executive</t>
        </is>
      </c>
      <c r="K116" s="131" t="inlineStr">
        <is>
          <t>Kazi Villa, Grosthan
Road, Barisal</t>
        </is>
      </c>
      <c r="L116" s="131" t="inlineStr">
        <is>
          <t>H# 53, Bashpotti,
Jhalokathi Sadar- 8400</t>
        </is>
      </c>
      <c r="M116" s="137" t="inlineStr">
        <is>
          <t>8801745055713</t>
        </is>
      </c>
      <c r="N116" s="138" t="inlineStr">
        <is>
          <t>sabbir.749@gmail.com</t>
        </is>
      </c>
    </row>
    <row customHeight="1" ht="15" r="117" s="161">
      <c r="A117" s="85" t="n">
        <v>114</v>
      </c>
      <c r="B117" s="148" t="n">
        <v>1104</v>
      </c>
      <c r="C117" s="131" t="n"/>
      <c r="D117" s="131" t="inlineStr">
        <is>
          <t>Jamil-Al-Fahad</t>
        </is>
      </c>
      <c r="E117" s="131" t="inlineStr">
        <is>
          <t>CSE</t>
        </is>
      </c>
      <c r="F117" s="131" t="inlineStr">
        <is>
          <t>123-15-2087</t>
        </is>
      </c>
      <c r="G117" s="131" t="inlineStr">
        <is>
          <t>Fall 2012</t>
        </is>
      </c>
      <c r="H117" s="131" t="inlineStr">
        <is>
          <t>Summer
2015</t>
        </is>
      </c>
      <c r="I117" s="135" t="inlineStr">
        <is>
          <t>BCB</t>
        </is>
      </c>
      <c r="J117" s="131" t="inlineStr">
        <is>
          <t>Accrodition 
Officer</t>
        </is>
      </c>
      <c r="K117" s="131" t="inlineStr">
        <is>
          <t>256/1, Sultanganj Road,
Rayerbazar, Dhanmondi,
Dhaka</t>
        </is>
      </c>
      <c r="L117" s="131" t="inlineStr">
        <is>
          <t>235/1, Sultanganj Road,
Rayerbazar, Dhanmondi,
Dhaka</t>
        </is>
      </c>
      <c r="M117" s="137" t="inlineStr">
        <is>
          <t>8801680728550</t>
        </is>
      </c>
      <c r="N117" s="138" t="inlineStr">
        <is>
          <t>prince.201200@gmail.com</t>
        </is>
      </c>
    </row>
    <row customHeight="1" ht="38.25" r="118" s="161">
      <c r="A118" s="85" t="n">
        <v>115</v>
      </c>
      <c r="B118" s="148" t="n">
        <v>1105</v>
      </c>
      <c r="C118" s="131" t="n"/>
      <c r="D118" s="131" t="inlineStr">
        <is>
          <t>Zahirul Islam</t>
        </is>
      </c>
      <c r="E118" s="131" t="inlineStr">
        <is>
          <t>CSE</t>
        </is>
      </c>
      <c r="F118" s="131" t="inlineStr">
        <is>
          <t>123-15-2082</t>
        </is>
      </c>
      <c r="G118" s="131" t="inlineStr">
        <is>
          <t>Fall 2012</t>
        </is>
      </c>
      <c r="H118" s="131" t="inlineStr">
        <is>
          <t>Summer
2015</t>
        </is>
      </c>
      <c r="I118" s="135" t="inlineStr">
        <is>
          <t>Asia Facific
Communication Ltd.</t>
        </is>
      </c>
      <c r="J118" s="131" t="inlineStr">
        <is>
          <t>System Admin</t>
        </is>
      </c>
      <c r="K118" s="131" t="inlineStr">
        <is>
          <t>Shahjalil Bagh, Kadamtali
Dhaka-1236</t>
        </is>
      </c>
      <c r="L118" s="131" t="inlineStr">
        <is>
          <t>Shahjalil Bagh, Kadamtali
Dhaka-1236</t>
        </is>
      </c>
      <c r="M118" s="137" t="inlineStr">
        <is>
          <t>8801675748414</t>
        </is>
      </c>
      <c r="N118" s="138" t="inlineStr">
        <is>
          <t>itsjafor41@gmail.com</t>
        </is>
      </c>
    </row>
    <row customHeight="1" ht="38.25" r="119" s="161">
      <c r="A119" s="85" t="n">
        <v>116</v>
      </c>
      <c r="B119" s="148" t="n">
        <v>1110</v>
      </c>
      <c r="C119" s="131" t="n"/>
      <c r="D119" s="131" t="inlineStr">
        <is>
          <t>Sajal Chandra 
Karmakar</t>
        </is>
      </c>
      <c r="E119" s="131" t="inlineStr">
        <is>
          <t>MBA</t>
        </is>
      </c>
      <c r="F119" s="131" t="inlineStr">
        <is>
          <t>133-14-1287</t>
        </is>
      </c>
      <c r="G119" s="131" t="inlineStr">
        <is>
          <t>Fall 2013</t>
        </is>
      </c>
      <c r="H119" s="131" t="inlineStr">
        <is>
          <t>Summer
2014</t>
        </is>
      </c>
      <c r="I119" s="135" t="inlineStr">
        <is>
          <t>Mayar Dowa Text.
Mills Limited</t>
        </is>
      </c>
      <c r="J119" s="131" t="inlineStr">
        <is>
          <t>Account
Executive</t>
        </is>
      </c>
      <c r="K119" s="131" t="inlineStr">
        <is>
          <t>294/Ka, East-Paik Para,
Gagan Saha Road,
Brahmanbaria</t>
        </is>
      </c>
      <c r="L119" s="131" t="inlineStr">
        <is>
          <t>294/Ka, East-Paik Para,
Gagan Saha Road,
Brahmanbaria</t>
        </is>
      </c>
      <c r="M119" s="131" t="n">
        <v>8801717462078</v>
      </c>
      <c r="N119" s="138" t="inlineStr">
        <is>
          <t>sajal300@gmail.com</t>
        </is>
      </c>
    </row>
    <row customHeight="1" ht="15" r="120" s="161">
      <c r="A120" s="85" t="n">
        <v>117</v>
      </c>
      <c r="B120" s="148" t="n">
        <v>1111</v>
      </c>
      <c r="C120" s="131" t="n"/>
      <c r="D120" s="131" t="inlineStr">
        <is>
          <t>Md. Tariqul Islam</t>
        </is>
      </c>
      <c r="E120" s="131" t="inlineStr">
        <is>
          <t>BBA</t>
        </is>
      </c>
      <c r="F120" s="131" t="inlineStr">
        <is>
          <t>101-11-1492</t>
        </is>
      </c>
      <c r="G120" s="131" t="inlineStr">
        <is>
          <t>Spring 2010</t>
        </is>
      </c>
      <c r="H120" s="131" t="inlineStr">
        <is>
          <t>Fall 2013</t>
        </is>
      </c>
      <c r="I120" s="135" t="inlineStr">
        <is>
          <t>Bitpi Group</t>
        </is>
      </c>
      <c r="J120" s="131" t="inlineStr">
        <is>
          <t>Executive</t>
        </is>
      </c>
      <c r="K120" s="131" t="inlineStr">
        <is>
          <t>21/67, Rupnagar, R/A
Mirpur, Dhaka</t>
        </is>
      </c>
      <c r="L120" s="131" t="inlineStr">
        <is>
          <t>232/1, Middle Road,
Pirojpur</t>
        </is>
      </c>
      <c r="M120" s="137" t="inlineStr">
        <is>
          <t>8801715951989</t>
        </is>
      </c>
      <c r="N120" s="138" t="inlineStr">
        <is>
          <t>tarek441@gmail.com</t>
        </is>
      </c>
    </row>
    <row customHeight="1" ht="51" r="121" s="161">
      <c r="A121" s="85" t="n">
        <v>118</v>
      </c>
      <c r="B121" s="148" t="n">
        <v>1116</v>
      </c>
      <c r="C121" s="131" t="n"/>
      <c r="D121" s="131" t="inlineStr">
        <is>
          <t>Md. Jakaria</t>
        </is>
      </c>
      <c r="E121" s="131" t="inlineStr">
        <is>
          <t>NFE</t>
        </is>
      </c>
      <c r="F121" s="131" t="inlineStr">
        <is>
          <t>102-34-128</t>
        </is>
      </c>
      <c r="G121" s="131" t="inlineStr">
        <is>
          <t>Summer
2010</t>
        </is>
      </c>
      <c r="H121" s="131" t="inlineStr">
        <is>
          <t>Fall 2014</t>
        </is>
      </c>
      <c r="I121" s="135" t="inlineStr">
        <is>
          <t>Northern 
Agricultural 
and Industrial 
Com. Ltd.</t>
        </is>
      </c>
      <c r="J121" s="131" t="inlineStr">
        <is>
          <t>Quality 
Control 
Incharge</t>
        </is>
      </c>
      <c r="K121" s="131" t="inlineStr">
        <is>
          <t>-</t>
        </is>
      </c>
      <c r="L121" s="131" t="inlineStr">
        <is>
          <t>Vill: Sharkirchar
PO: Salanamabazitpur
PS: Shibchar</t>
        </is>
      </c>
      <c r="M121" s="137" t="inlineStr">
        <is>
          <t>8801753068128</t>
        </is>
      </c>
      <c r="N121" s="138" t="inlineStr">
        <is>
          <t>mdtushar10234128@gmail.com</t>
        </is>
      </c>
    </row>
    <row customHeight="1" ht="15" r="122" s="161">
      <c r="A122" s="85" t="n">
        <v>119</v>
      </c>
      <c r="B122" s="148" t="n">
        <v>1117</v>
      </c>
      <c r="C122" s="131" t="n"/>
      <c r="D122" s="131" t="inlineStr">
        <is>
          <t>Waliur Rahaman</t>
        </is>
      </c>
      <c r="E122" s="131" t="inlineStr">
        <is>
          <t>BBA</t>
        </is>
      </c>
      <c r="F122" s="131" t="inlineStr">
        <is>
          <t>111-11-1882</t>
        </is>
      </c>
      <c r="G122" s="131" t="inlineStr">
        <is>
          <t>Spring 2011</t>
        </is>
      </c>
      <c r="H122" s="131" t="inlineStr">
        <is>
          <t>Fall 2011</t>
        </is>
      </c>
      <c r="I122" s="135" t="inlineStr">
        <is>
          <t>IDLC Finance Ltd.</t>
        </is>
      </c>
      <c r="J122" s="131" t="inlineStr">
        <is>
          <t>Assistant
Officer</t>
        </is>
      </c>
      <c r="K122" s="131" t="inlineStr">
        <is>
          <t>88, Lake Circus, 
Kalabagan, Dhaka</t>
        </is>
      </c>
      <c r="L122" s="131" t="inlineStr">
        <is>
          <t>88, Lake Circus, 
Kalabagan, Dhaka</t>
        </is>
      </c>
      <c r="M122" s="137" t="inlineStr">
        <is>
          <t>8801717120587</t>
        </is>
      </c>
      <c r="N122" s="138" t="inlineStr">
        <is>
          <t>waliurrahaman88@gmail.com</t>
        </is>
      </c>
    </row>
    <row customHeight="1" ht="25.5" r="123" s="161">
      <c r="A123" s="85" t="n">
        <v>120</v>
      </c>
      <c r="B123" s="148" t="n">
        <v>1119</v>
      </c>
      <c r="C123" s="131" t="n"/>
      <c r="D123" s="131" t="inlineStr">
        <is>
          <t>Md. Mahmudul Hasan
Sarker</t>
        </is>
      </c>
      <c r="E123" s="131" t="inlineStr">
        <is>
          <t>BBA&amp; MBA</t>
        </is>
      </c>
      <c r="F123" s="131" t="inlineStr">
        <is>
          <t>081-11-232
133-14-1225</t>
        </is>
      </c>
      <c r="G123" s="131" t="inlineStr">
        <is>
          <t>Spring 2008
Fall 2014</t>
        </is>
      </c>
      <c r="H123" s="131" t="inlineStr">
        <is>
          <t>Fall 2014
Fall 2015</t>
        </is>
      </c>
      <c r="I123" s="135" t="inlineStr">
        <is>
          <t>General 
Automation Ltd.</t>
        </is>
      </c>
      <c r="J123" s="131" t="inlineStr">
        <is>
          <t>Senior
Officer</t>
        </is>
      </c>
      <c r="K123" s="131" t="inlineStr">
        <is>
          <t>H# 295, R#03,Line#3
Mirpur 7, Dhaka</t>
        </is>
      </c>
      <c r="L123" s="131" t="inlineStr">
        <is>
          <t>H# 295, R#03,Line#3
Mirpur 7, Dhaka</t>
        </is>
      </c>
      <c r="M123" s="137" t="inlineStr">
        <is>
          <t>8801779249977</t>
        </is>
      </c>
      <c r="N123" s="138" t="inlineStr">
        <is>
          <t>hasan2326262@gmail.com</t>
        </is>
      </c>
    </row>
    <row customHeight="1" ht="25.5" r="124" s="161">
      <c r="A124" s="85" t="n">
        <v>121</v>
      </c>
      <c r="B124" s="148" t="n">
        <v>1122</v>
      </c>
      <c r="C124" s="131" t="n"/>
      <c r="D124" s="131" t="inlineStr">
        <is>
          <t>Tania Begum</t>
        </is>
      </c>
      <c r="E124" s="131" t="inlineStr">
        <is>
          <t>MBA</t>
        </is>
      </c>
      <c r="F124" s="131" t="inlineStr">
        <is>
          <t>093-14-160</t>
        </is>
      </c>
      <c r="G124" s="131" t="n">
        <v>2009</v>
      </c>
      <c r="H124" s="131" t="n">
        <v>2014</v>
      </c>
      <c r="I124" s="135" t="inlineStr">
        <is>
          <t>Mercantile Bank
Ltd.</t>
        </is>
      </c>
      <c r="J124" s="131" t="inlineStr">
        <is>
          <t>Officer</t>
        </is>
      </c>
      <c r="K124" s="131" t="inlineStr">
        <is>
          <t>Razzak Kuttir, H#802
PO: Senwala, PS: Pathalia
Bauphal, Patuakhali</t>
        </is>
      </c>
      <c r="L124" s="131" t="inlineStr">
        <is>
          <t>Razzak Kuttir, H#802
PO: Senwala, PS: Pathalia
Bauphal, Patuakhali</t>
        </is>
      </c>
      <c r="M124" s="137" t="inlineStr">
        <is>
          <t>8801721061470</t>
        </is>
      </c>
      <c r="N124" s="138" t="inlineStr">
        <is>
          <t>taniaju07@yahoo.com
tania.pli@mblbd.com</t>
        </is>
      </c>
    </row>
    <row customHeight="1" ht="38.25" r="125" s="161">
      <c r="A125" s="85" t="n">
        <v>122</v>
      </c>
      <c r="B125" s="148" t="n">
        <v>1123</v>
      </c>
      <c r="C125" s="131" t="n"/>
      <c r="D125" s="131" t="inlineStr">
        <is>
          <t>Sushama Saha Swati</t>
        </is>
      </c>
      <c r="E125" s="131" t="inlineStr">
        <is>
          <t>TE</t>
        </is>
      </c>
      <c r="F125" s="131" t="inlineStr">
        <is>
          <t>122-32-185</t>
        </is>
      </c>
      <c r="G125" s="131" t="inlineStr">
        <is>
          <t>Summer
2012</t>
        </is>
      </c>
      <c r="H125" s="131" t="inlineStr">
        <is>
          <t>Fall 2015</t>
        </is>
      </c>
      <c r="I125" s="135" t="inlineStr">
        <is>
          <t>Atish Dipankar
University of 
Science &amp; Tech.</t>
        </is>
      </c>
      <c r="J125" s="131" t="inlineStr">
        <is>
          <t>Lecturer 
&amp;
Coordinator</t>
        </is>
      </c>
      <c r="K125" s="131" t="inlineStr">
        <is>
          <t>H#14, R#2B, Sec:5, Uttara 
Model Town, Dhaka-1230</t>
        </is>
      </c>
      <c r="L125" s="131" t="inlineStr">
        <is>
          <t>Vill &amp; PO: Habashpur
PS: Pangsha
Rajbari</t>
        </is>
      </c>
      <c r="M125" s="137" t="inlineStr">
        <is>
          <t>8801780362443</t>
        </is>
      </c>
      <c r="N125" s="138" t="inlineStr">
        <is>
          <t>s.sahaswati@gmail.com</t>
        </is>
      </c>
    </row>
    <row customHeight="1" ht="15" r="126" s="161">
      <c r="A126" s="85" t="n">
        <v>123</v>
      </c>
      <c r="B126" s="148" t="n">
        <v>1124</v>
      </c>
      <c r="C126" s="131" t="n"/>
      <c r="D126" s="131" t="inlineStr">
        <is>
          <t>Eshrat Rahaman</t>
        </is>
      </c>
      <c r="E126" s="131" t="inlineStr">
        <is>
          <t>JMC</t>
        </is>
      </c>
      <c r="F126" s="131" t="inlineStr">
        <is>
          <t>142-28-183</t>
        </is>
      </c>
      <c r="G126" s="131" t="inlineStr">
        <is>
          <t>Summer
2014</t>
        </is>
      </c>
      <c r="H126" s="131" t="inlineStr">
        <is>
          <t>Spring 2015</t>
        </is>
      </c>
      <c r="I126" s="135" t="inlineStr">
        <is>
          <t>Channel 24</t>
        </is>
      </c>
      <c r="J126" s="131" t="inlineStr">
        <is>
          <t>Staff 
Reporter</t>
        </is>
      </c>
      <c r="K126" s="131" t="inlineStr">
        <is>
          <t>No:1, Jahanabad,
Mirpur-1, Dhaka-1216</t>
        </is>
      </c>
      <c r="L126" s="131" t="inlineStr">
        <is>
          <t>No:1, Jahanabad,
Mirpur-1, Dhaka-1216</t>
        </is>
      </c>
      <c r="M126" s="137" t="inlineStr">
        <is>
          <t>8801912925363</t>
        </is>
      </c>
      <c r="N126" s="138" t="inlineStr">
        <is>
          <t>eshrat.lopa@gmail.com</t>
        </is>
      </c>
    </row>
    <row customHeight="1" ht="25.5" r="127" s="161">
      <c r="A127" s="85" t="n">
        <v>124</v>
      </c>
      <c r="B127" s="148" t="n">
        <v>1126</v>
      </c>
      <c r="C127" s="131" t="n"/>
      <c r="D127" s="131" t="inlineStr">
        <is>
          <t>Md. Yeasin Ali</t>
        </is>
      </c>
      <c r="E127" s="131" t="inlineStr">
        <is>
          <t>EEE</t>
        </is>
      </c>
      <c r="F127" s="131" t="inlineStr">
        <is>
          <t>113-33-765</t>
        </is>
      </c>
      <c r="G127" s="131" t="inlineStr">
        <is>
          <t>Fall 2011</t>
        </is>
      </c>
      <c r="H127" s="131" t="inlineStr">
        <is>
          <t>Fall 2014</t>
        </is>
      </c>
      <c r="I127" s="135" t="inlineStr">
        <is>
          <t>Steeless Stell Mill
Ltd.</t>
        </is>
      </c>
      <c r="J127" s="131" t="inlineStr">
        <is>
          <t>Asst. 
Engineer</t>
        </is>
      </c>
      <c r="K127" s="131" t="inlineStr">
        <is>
          <t>Milk Vita Road:7, H#40
Mirpur, Dhaka-1207</t>
        </is>
      </c>
      <c r="L127" s="131" t="inlineStr">
        <is>
          <t>Thakurgaon, Tikapara
Thakurgaon Sadar</t>
        </is>
      </c>
      <c r="M127" s="131" t="n">
        <v>8801710607055</v>
      </c>
      <c r="N127" s="138" t="inlineStr">
        <is>
          <t>aliyeasin57@gmail.com</t>
        </is>
      </c>
    </row>
    <row customHeight="1" ht="51" r="128" s="161">
      <c r="A128" s="85" t="n">
        <v>125</v>
      </c>
      <c r="B128" s="148" t="n">
        <v>1129</v>
      </c>
      <c r="C128" s="131" t="n"/>
      <c r="D128" s="131" t="inlineStr">
        <is>
          <t>Md. Arifuzzaman
Shakil</t>
        </is>
      </c>
      <c r="E128" s="131" t="inlineStr">
        <is>
          <t>TE</t>
        </is>
      </c>
      <c r="F128" s="131" t="inlineStr">
        <is>
          <t>113-23-2751</t>
        </is>
      </c>
      <c r="G128" s="131" t="inlineStr">
        <is>
          <t>Fall 2011</t>
        </is>
      </c>
      <c r="H128" s="131" t="inlineStr">
        <is>
          <t>Summer
2015</t>
        </is>
      </c>
      <c r="I128" s="135" t="inlineStr">
        <is>
          <t>Baxter Brebton
(BD) Clothing
Manufacturing Ltd.</t>
        </is>
      </c>
      <c r="J128" s="131" t="inlineStr">
        <is>
          <t>-</t>
        </is>
      </c>
      <c r="K128" s="131" t="inlineStr">
        <is>
          <t>92/3 Email Villa (2nd 
Floor), Shukrabad
Dhanmondi, Dhaka</t>
        </is>
      </c>
      <c r="L128" s="131" t="inlineStr">
        <is>
          <t>Jaigirhat, Mithapukur
Rangpur</t>
        </is>
      </c>
      <c r="M128" s="137" t="inlineStr">
        <is>
          <t>8801723564587</t>
        </is>
      </c>
      <c r="N128" s="138" t="inlineStr">
        <is>
          <t>shakil.2480@gmail.com</t>
        </is>
      </c>
    </row>
    <row customHeight="1" ht="25.5" r="129" s="161">
      <c r="A129" s="85" t="n">
        <v>126</v>
      </c>
      <c r="B129" s="148" t="n">
        <v>1131</v>
      </c>
      <c r="C129" s="131" t="n"/>
      <c r="D129" s="131" t="inlineStr">
        <is>
          <t>Md. Kawsar Mahmud</t>
        </is>
      </c>
      <c r="E129" s="131" t="inlineStr">
        <is>
          <t>TE</t>
        </is>
      </c>
      <c r="F129" s="131" t="inlineStr">
        <is>
          <t>111-23-2490</t>
        </is>
      </c>
      <c r="G129" s="131" t="inlineStr">
        <is>
          <t>Spring 2011</t>
        </is>
      </c>
      <c r="H129" s="131" t="inlineStr">
        <is>
          <t>Spring 2015</t>
        </is>
      </c>
      <c r="I129" s="135" t="inlineStr">
        <is>
          <t>Liz Fashion Ind. 
Ltd</t>
        </is>
      </c>
      <c r="J129" s="131" t="inlineStr">
        <is>
          <t>Asst.
Marchandiser</t>
        </is>
      </c>
      <c r="K129" s="131" t="inlineStr">
        <is>
          <t>Shafipur Bazar,
Gazipur</t>
        </is>
      </c>
      <c r="L129" s="131" t="inlineStr">
        <is>
          <t>Vill: Ganadanagar PO: 
Subgari, PS:Gurudaspur
Dist. Natore</t>
        </is>
      </c>
      <c r="M129" s="137" t="inlineStr">
        <is>
          <t>8801725621012</t>
        </is>
      </c>
      <c r="N129" s="138" t="inlineStr">
        <is>
          <t>kawsartex2@gmail.com</t>
        </is>
      </c>
    </row>
    <row customHeight="1" ht="25.5" r="130" s="161">
      <c r="A130" s="85" t="n">
        <v>127</v>
      </c>
      <c r="B130" s="148" t="n">
        <v>1132</v>
      </c>
      <c r="C130" s="131" t="n"/>
      <c r="D130" s="131" t="inlineStr">
        <is>
          <t>Enamul Hasan</t>
        </is>
      </c>
      <c r="E130" s="131" t="inlineStr">
        <is>
          <t>TE</t>
        </is>
      </c>
      <c r="F130" s="131" t="inlineStr">
        <is>
          <t>111-23-2287</t>
        </is>
      </c>
      <c r="G130" s="131" t="inlineStr">
        <is>
          <t>Spring 2011</t>
        </is>
      </c>
      <c r="H130" s="131" t="inlineStr">
        <is>
          <t>Spring 2015</t>
        </is>
      </c>
      <c r="I130" s="135" t="inlineStr">
        <is>
          <t>Liz Fashion Ind. 
Ltd</t>
        </is>
      </c>
      <c r="J130" s="131" t="inlineStr">
        <is>
          <t>Marchandiser</t>
        </is>
      </c>
      <c r="K130" s="131" t="inlineStr">
        <is>
          <t>Shafipur Bazar,
Gazipur</t>
        </is>
      </c>
      <c r="L130" s="131" t="inlineStr">
        <is>
          <t>Pangsia, Kalkini
Madaripur</t>
        </is>
      </c>
      <c r="M130" s="137" t="inlineStr">
        <is>
          <t>8801922887711</t>
        </is>
      </c>
      <c r="N130" s="138" t="inlineStr">
        <is>
          <t>tamim.textile@gmail.com</t>
        </is>
      </c>
    </row>
    <row customHeight="1" ht="15" r="131" s="161">
      <c r="A131" s="85" t="n">
        <v>128</v>
      </c>
      <c r="B131" s="148" t="n">
        <v>1134</v>
      </c>
      <c r="C131" s="131" t="n"/>
      <c r="D131" s="131" t="inlineStr">
        <is>
          <t>Aminul Islam</t>
        </is>
      </c>
      <c r="E131" s="131" t="inlineStr">
        <is>
          <t>MBA</t>
        </is>
      </c>
      <c r="F131" s="131" t="inlineStr">
        <is>
          <t>131-14-979</t>
        </is>
      </c>
      <c r="G131" s="131" t="inlineStr">
        <is>
          <t>-</t>
        </is>
      </c>
      <c r="H131" s="131" t="inlineStr">
        <is>
          <t>Fall 2014</t>
        </is>
      </c>
      <c r="I131" s="135" t="inlineStr">
        <is>
          <t>Procurement</t>
        </is>
      </c>
      <c r="J131" s="131" t="inlineStr">
        <is>
          <t>Jr. Executive</t>
        </is>
      </c>
      <c r="K131" s="131" t="inlineStr">
        <is>
          <t>214/0, Tejgaon IA,Dhaka</t>
        </is>
      </c>
      <c r="L131" s="131" t="inlineStr">
        <is>
          <t>214/0, Tejgaon IA,Dhaka</t>
        </is>
      </c>
      <c r="M131" s="137" t="inlineStr">
        <is>
          <t>8801833326641</t>
        </is>
      </c>
      <c r="N131" s="138" t="inlineStr">
        <is>
          <t>aminul@navassaeng.com</t>
        </is>
      </c>
    </row>
    <row customHeight="1" ht="51" r="132" s="161">
      <c r="A132" s="85" t="n">
        <v>129</v>
      </c>
      <c r="B132" s="148" t="n">
        <v>1135</v>
      </c>
      <c r="C132" s="131" t="n"/>
      <c r="D132" s="131" t="inlineStr">
        <is>
          <t>Md. Tajul Islam</t>
        </is>
      </c>
      <c r="E132" s="131" t="inlineStr">
        <is>
          <t>MBA</t>
        </is>
      </c>
      <c r="F132" s="131" t="inlineStr">
        <is>
          <t>113-14-629</t>
        </is>
      </c>
      <c r="G132" s="131" t="inlineStr">
        <is>
          <t>Fall 2011</t>
        </is>
      </c>
      <c r="H132" s="131" t="inlineStr">
        <is>
          <t>Summer
2012</t>
        </is>
      </c>
      <c r="I132" s="135" t="inlineStr">
        <is>
          <t>Green Delta 
Housing &amp; Development 
Ltd.</t>
        </is>
      </c>
      <c r="J132" s="131" t="inlineStr">
        <is>
          <t>Sr. Deputy
Manager,
Accounts</t>
        </is>
      </c>
      <c r="K132" s="131" t="inlineStr">
        <is>
          <t>-</t>
        </is>
      </c>
      <c r="L132" s="131" t="inlineStr">
        <is>
          <t>Hazi Altaf Ali Mia Bari,
Mirza Nagar, Nateshwar,
Sonaimuri, Noakhali</t>
        </is>
      </c>
      <c r="M132" s="137" t="inlineStr">
        <is>
          <t>8801864201174</t>
        </is>
      </c>
      <c r="N132" s="138" t="inlineStr">
        <is>
          <t>rktajulislam@yahoo.com</t>
        </is>
      </c>
    </row>
    <row customHeight="1" ht="15" r="133" s="161">
      <c r="A133" s="85" t="n">
        <v>130</v>
      </c>
      <c r="B133" s="148" t="n">
        <v>1137</v>
      </c>
      <c r="C133" s="131" t="n"/>
      <c r="D133" s="131" t="inlineStr">
        <is>
          <t>Konica Afrin Sonia</t>
        </is>
      </c>
      <c r="E133" s="131" t="inlineStr">
        <is>
          <t>ETE</t>
        </is>
      </c>
      <c r="F133" s="131" t="inlineStr">
        <is>
          <t>111-19-1285</t>
        </is>
      </c>
      <c r="G133" s="131" t="inlineStr">
        <is>
          <t>Spring 2011</t>
        </is>
      </c>
      <c r="H133" s="131" t="inlineStr">
        <is>
          <t>Fall 2014</t>
        </is>
      </c>
      <c r="I133" s="135" t="inlineStr">
        <is>
          <t>Delta Infocom Ltd</t>
        </is>
      </c>
      <c r="J133" s="131" t="inlineStr">
        <is>
          <t>Support Eng.</t>
        </is>
      </c>
      <c r="K133" s="131" t="inlineStr">
        <is>
          <t>Kopotakkho Villa,
336, Ahammodnagar
Mirpur-1, Dhaka</t>
        </is>
      </c>
      <c r="L133" s="131" t="inlineStr">
        <is>
          <t>Vill &amp; PO: Nehelpur, PS:
Monirampur, Dist: Jessore</t>
        </is>
      </c>
      <c r="M133" s="137" t="inlineStr">
        <is>
          <t>8801792125038</t>
        </is>
      </c>
      <c r="N133" s="138" t="inlineStr">
        <is>
          <t>sonia19-1285@diu.edu.bd</t>
        </is>
      </c>
    </row>
    <row customHeight="1" ht="15" r="134" s="161">
      <c r="A134" s="85" t="n">
        <v>131</v>
      </c>
      <c r="B134" s="148" t="n">
        <v>1138</v>
      </c>
      <c r="C134" s="131" t="n"/>
      <c r="D134" s="131" t="inlineStr">
        <is>
          <t>Muhammad Habibur
Rahaman</t>
        </is>
      </c>
      <c r="E134" s="131" t="inlineStr">
        <is>
          <t>BBA</t>
        </is>
      </c>
      <c r="F134" s="131" t="inlineStr">
        <is>
          <t>111-11-2016</t>
        </is>
      </c>
      <c r="G134" s="131" t="inlineStr">
        <is>
          <t>Spring 2011</t>
        </is>
      </c>
      <c r="H134" s="131" t="inlineStr">
        <is>
          <t>Fall 2014</t>
        </is>
      </c>
      <c r="I134" s="135" t="inlineStr">
        <is>
          <t>BRAC Bank</t>
        </is>
      </c>
      <c r="J134" s="131" t="inlineStr">
        <is>
          <t>HR, Executive</t>
        </is>
      </c>
      <c r="K134" s="131" t="inlineStr">
        <is>
          <t>-</t>
        </is>
      </c>
      <c r="L134" s="131" t="inlineStr">
        <is>
          <t>Vill: Pudda, PO: Hilochia
PS: Bajitpur, Kishorganj</t>
        </is>
      </c>
      <c r="M134" s="137" t="inlineStr">
        <is>
          <t>8801914071184</t>
        </is>
      </c>
      <c r="N134" s="138" t="inlineStr">
        <is>
          <t>habib11-2016@diu.edu.bd</t>
        </is>
      </c>
    </row>
    <row customHeight="1" ht="25.5" r="135" s="161">
      <c r="A135" s="85" t="n">
        <v>132</v>
      </c>
      <c r="B135" s="148" t="n">
        <v>1139</v>
      </c>
      <c r="C135" s="131" t="n"/>
      <c r="D135" s="131" t="inlineStr">
        <is>
          <t>Tajallinur Siddika</t>
        </is>
      </c>
      <c r="E135" s="131" t="inlineStr">
        <is>
          <t>English</t>
        </is>
      </c>
      <c r="F135" s="131" t="inlineStr">
        <is>
          <t>101-10-102</t>
        </is>
      </c>
      <c r="G135" s="131" t="inlineStr">
        <is>
          <t>Spring 2010</t>
        </is>
      </c>
      <c r="H135" s="131" t="inlineStr">
        <is>
          <t>Spring 2014</t>
        </is>
      </c>
      <c r="I135" s="135" t="inlineStr">
        <is>
          <t>Finger Socks Co. 
Ltd</t>
        </is>
      </c>
      <c r="J135" s="131" t="inlineStr">
        <is>
          <t>Office
Executive</t>
        </is>
      </c>
      <c r="K135" s="131" t="inlineStr">
        <is>
          <t>-</t>
        </is>
      </c>
      <c r="L135" s="131" t="inlineStr">
        <is>
          <t>H#16, R#5, Sec:10, 
Uttara, Dhaka</t>
        </is>
      </c>
      <c r="M135" s="137" t="inlineStr">
        <is>
          <t>8801917959935</t>
        </is>
      </c>
      <c r="N135" s="138" t="inlineStr">
        <is>
          <t>tajallinur@diu.edu.bd</t>
        </is>
      </c>
    </row>
    <row customHeight="1" ht="15" r="136" s="161">
      <c r="A136" s="85" t="n">
        <v>133</v>
      </c>
      <c r="B136" s="148" t="n">
        <v>1140</v>
      </c>
      <c r="C136" s="131" t="n"/>
      <c r="D136" s="131" t="inlineStr">
        <is>
          <t>Nasif Ahmed</t>
        </is>
      </c>
      <c r="E136" s="131" t="inlineStr">
        <is>
          <t>CSE</t>
        </is>
      </c>
      <c r="F136" s="131" t="inlineStr">
        <is>
          <t>111-15-1340</t>
        </is>
      </c>
      <c r="G136" s="131" t="inlineStr">
        <is>
          <t>Spring 2011</t>
        </is>
      </c>
      <c r="H136" s="131" t="inlineStr">
        <is>
          <t>Summer
2015</t>
        </is>
      </c>
      <c r="I136" s="135" t="inlineStr">
        <is>
          <t>Infolsix Inc.</t>
        </is>
      </c>
      <c r="J136" s="131" t="inlineStr">
        <is>
          <t>Technical Lead</t>
        </is>
      </c>
      <c r="K136" s="131" t="inlineStr">
        <is>
          <t>44, Metropolitan Housing,
Block#F, Babar Road
Mohammadpur, Dhaka</t>
        </is>
      </c>
      <c r="L136" s="131" t="inlineStr">
        <is>
          <t>Sudharampur,
Harinarayanpur,
Noakhali</t>
        </is>
      </c>
      <c r="M136" s="137" t="inlineStr">
        <is>
          <t>8801717467342</t>
        </is>
      </c>
      <c r="N136" s="138" t="inlineStr">
        <is>
          <t>iamnasif@gmail.com</t>
        </is>
      </c>
    </row>
    <row customHeight="1" ht="15" r="137" s="161">
      <c r="A137" s="85" t="n">
        <v>134</v>
      </c>
      <c r="B137" s="148" t="n">
        <v>1143</v>
      </c>
      <c r="C137" s="131" t="inlineStr">
        <is>
          <t>Missing</t>
        </is>
      </c>
      <c r="D137" s="131" t="n"/>
      <c r="E137" s="131" t="n"/>
      <c r="F137" s="131" t="n"/>
      <c r="G137" s="131" t="n"/>
      <c r="H137" s="131" t="n"/>
      <c r="I137" s="135" t="n"/>
      <c r="J137" s="131" t="n"/>
      <c r="K137" s="131" t="n"/>
      <c r="L137" s="131" t="n"/>
      <c r="M137" s="137" t="n"/>
      <c r="N137" s="138" t="n"/>
    </row>
    <row customHeight="1" ht="15" r="138" s="161">
      <c r="A138" s="85" t="n">
        <v>135</v>
      </c>
      <c r="B138" s="148" t="n">
        <v>1145</v>
      </c>
      <c r="C138" s="131" t="n"/>
      <c r="D138" s="131" t="inlineStr">
        <is>
          <t>Al-Amin</t>
        </is>
      </c>
      <c r="E138" s="131" t="inlineStr">
        <is>
          <t>TE</t>
        </is>
      </c>
      <c r="F138" s="131" t="inlineStr">
        <is>
          <t>103-23-2092</t>
        </is>
      </c>
      <c r="G138" s="131" t="inlineStr">
        <is>
          <t>Fall 2010</t>
        </is>
      </c>
      <c r="H138" s="131" t="inlineStr">
        <is>
          <t>Fall 2014</t>
        </is>
      </c>
      <c r="I138" s="135" t="inlineStr">
        <is>
          <t>Dekko Group</t>
        </is>
      </c>
      <c r="J138" s="131" t="inlineStr">
        <is>
          <t>Jr.
Marchandiser</t>
        </is>
      </c>
      <c r="K138" s="131" t="inlineStr">
        <is>
          <t>Rupnagar Tinsel, R#12
H#384, Mirpur, Dhaka-1216</t>
        </is>
      </c>
      <c r="L138" s="131" t="inlineStr">
        <is>
          <t>Rupnagar Tinsel, R#12
H#384, Mirpur, Dhaka-1216</t>
        </is>
      </c>
      <c r="M138" s="137" t="inlineStr">
        <is>
          <t>8801841296853</t>
        </is>
      </c>
      <c r="N138" s="138" t="inlineStr">
        <is>
          <t>alamin@dekkoasulia.com</t>
        </is>
      </c>
    </row>
    <row customHeight="1" ht="15" r="139" s="161">
      <c r="A139" s="85" t="n">
        <v>136</v>
      </c>
      <c r="B139" s="148" t="n">
        <v>1146</v>
      </c>
      <c r="C139" s="131" t="n"/>
      <c r="D139" s="131" t="inlineStr">
        <is>
          <t>Md. Ali Aslam 
Hossain Rasel</t>
        </is>
      </c>
      <c r="E139" s="131" t="inlineStr">
        <is>
          <t>BBA</t>
        </is>
      </c>
      <c r="F139" s="131" t="inlineStr">
        <is>
          <t>082-11-510</t>
        </is>
      </c>
      <c r="G139" s="131" t="inlineStr">
        <is>
          <t>Summer
2008</t>
        </is>
      </c>
      <c r="H139" s="131" t="inlineStr">
        <is>
          <t>Spring 2015</t>
        </is>
      </c>
      <c r="I139" s="135" t="inlineStr">
        <is>
          <t>Total Gas Co.</t>
        </is>
      </c>
      <c r="J139" s="131" t="inlineStr">
        <is>
          <t>Service
Holder</t>
        </is>
      </c>
      <c r="K139" s="131" t="inlineStr">
        <is>
          <t>-</t>
        </is>
      </c>
      <c r="L139" s="131" t="inlineStr">
        <is>
          <t>Vill: Panchdewly, PO:
Bishalpur, Sherpur
Bogra</t>
        </is>
      </c>
      <c r="M139" s="137" t="inlineStr">
        <is>
          <t>8801771140599</t>
        </is>
      </c>
      <c r="N139" s="138" t="inlineStr">
        <is>
          <t>rasel1223@gmail.com</t>
        </is>
      </c>
    </row>
    <row customHeight="1" ht="15" r="140" s="161">
      <c r="A140" s="85" t="n">
        <v>137</v>
      </c>
      <c r="B140" s="148" t="n">
        <v>1148</v>
      </c>
      <c r="C140" s="131" t="n"/>
      <c r="D140" s="131" t="inlineStr">
        <is>
          <t>Amit Rock Costa</t>
        </is>
      </c>
      <c r="E140" s="131" t="inlineStr">
        <is>
          <t>BBA</t>
        </is>
      </c>
      <c r="F140" s="131" t="inlineStr">
        <is>
          <t>083-11-542</t>
        </is>
      </c>
      <c r="G140" s="131" t="inlineStr">
        <is>
          <t>Fall 2008</t>
        </is>
      </c>
      <c r="H140" s="131" t="inlineStr">
        <is>
          <t>Fall 2014</t>
        </is>
      </c>
      <c r="I140" s="135" t="inlineStr">
        <is>
          <t>FCI Group</t>
        </is>
      </c>
      <c r="J140" s="131" t="inlineStr">
        <is>
          <t>Marchandiser</t>
        </is>
      </c>
      <c r="K140" s="131" t="inlineStr">
        <is>
          <t>-</t>
        </is>
      </c>
      <c r="L140" s="131" t="inlineStr">
        <is>
          <t>82/2, Block-A, East 
Rajasion, Savar, Dhaka</t>
        </is>
      </c>
      <c r="M140" s="137" t="inlineStr">
        <is>
          <t>8801676349343</t>
        </is>
      </c>
      <c r="N140" s="138" t="inlineStr">
        <is>
          <t>rockamitcosta12@yahoo.com</t>
        </is>
      </c>
    </row>
    <row customHeight="1" ht="25.5" r="141" s="161">
      <c r="A141" s="85" t="n">
        <v>138</v>
      </c>
      <c r="B141" s="148" t="n">
        <v>1149</v>
      </c>
      <c r="C141" s="131" t="n"/>
      <c r="D141" s="131" t="inlineStr">
        <is>
          <t>Md. Mesarul Haque</t>
        </is>
      </c>
      <c r="E141" s="131" t="inlineStr">
        <is>
          <t>BBA</t>
        </is>
      </c>
      <c r="F141" s="131" t="inlineStr">
        <is>
          <t>113-11-2214</t>
        </is>
      </c>
      <c r="G141" s="131" t="inlineStr">
        <is>
          <t>Fall 2011</t>
        </is>
      </c>
      <c r="H141" s="131" t="inlineStr">
        <is>
          <t>Fall 2015</t>
        </is>
      </c>
      <c r="I141" s="135" t="inlineStr">
        <is>
          <t>Philip Morrk
International</t>
        </is>
      </c>
      <c r="J141" s="131" t="inlineStr">
        <is>
          <t>Brand
Promoters</t>
        </is>
      </c>
      <c r="K141" s="131" t="inlineStr">
        <is>
          <t>-</t>
        </is>
      </c>
      <c r="L141" s="131" t="inlineStr">
        <is>
          <t>Kanlat, Shibgonj,
Chapainawabganj</t>
        </is>
      </c>
      <c r="M141" s="137" t="inlineStr">
        <is>
          <t>8801712599850</t>
        </is>
      </c>
      <c r="N141" s="138" t="inlineStr">
        <is>
          <t>mesarul01@gmail.com</t>
        </is>
      </c>
    </row>
    <row customHeight="1" ht="25.5" r="142" s="161">
      <c r="A142" s="85" t="n">
        <v>139</v>
      </c>
      <c r="B142" s="148" t="n">
        <v>1152</v>
      </c>
      <c r="C142" s="131" t="n"/>
      <c r="D142" s="131" t="inlineStr">
        <is>
          <t>Tushar Kanti Kundu</t>
        </is>
      </c>
      <c r="E142" s="131" t="inlineStr">
        <is>
          <t>Law</t>
        </is>
      </c>
      <c r="F142" s="131" t="inlineStr">
        <is>
          <t>123-36-026</t>
        </is>
      </c>
      <c r="G142" s="131" t="inlineStr">
        <is>
          <t>Fall 2012</t>
        </is>
      </c>
      <c r="H142" s="131" t="inlineStr">
        <is>
          <t>Spring 2014</t>
        </is>
      </c>
      <c r="I142" s="135" t="inlineStr">
        <is>
          <t>The Acme 
Laboratories Ltd.</t>
        </is>
      </c>
      <c r="J142" s="131" t="inlineStr">
        <is>
          <t>Head of HR</t>
        </is>
      </c>
      <c r="K142" s="131" t="inlineStr">
        <is>
          <t>41/C, Meghnil Bhaban, 
Flat#C2 Bhaud Housing
Bashbari, Dhaka-1207</t>
        </is>
      </c>
      <c r="L142" s="131" t="inlineStr">
        <is>
          <t>Vill: Baspara, PO: Boalia
Bazar, PS: Monirampur,
Dist: Jessore</t>
        </is>
      </c>
      <c r="M142" s="137" t="inlineStr">
        <is>
          <t>8801711612335</t>
        </is>
      </c>
      <c r="N142" s="138" t="inlineStr">
        <is>
          <t>tkundu.hrd@acmeglobal.com</t>
        </is>
      </c>
    </row>
    <row customHeight="1" ht="25.5" r="143" s="161">
      <c r="A143" s="85" t="n">
        <v>140</v>
      </c>
      <c r="B143" s="148" t="n">
        <v>1153</v>
      </c>
      <c r="C143" s="131" t="n"/>
      <c r="D143" s="131" t="inlineStr">
        <is>
          <t>Joy Karmoker</t>
        </is>
      </c>
      <c r="E143" s="131" t="inlineStr">
        <is>
          <t>BBA</t>
        </is>
      </c>
      <c r="F143" s="131" t="inlineStr">
        <is>
          <t>112-11-2150</t>
        </is>
      </c>
      <c r="G143" s="131" t="inlineStr">
        <is>
          <t>Summer
2011</t>
        </is>
      </c>
      <c r="H143" s="131" t="inlineStr">
        <is>
          <t>Fall 2015</t>
        </is>
      </c>
      <c r="I143" s="135" t="inlineStr">
        <is>
          <t>Amar Phonebook
Ltd.</t>
        </is>
      </c>
      <c r="J143" s="131" t="inlineStr">
        <is>
          <t>Customer Care
Executive</t>
        </is>
      </c>
      <c r="K143" s="131" t="inlineStr">
        <is>
          <t>80 No Lakecircus, 
Kalabagan, Dhaka</t>
        </is>
      </c>
      <c r="L143" s="131" t="inlineStr">
        <is>
          <t>Agarpur Road, Barisal</t>
        </is>
      </c>
      <c r="M143" s="137" t="inlineStr">
        <is>
          <t>8801753193493</t>
        </is>
      </c>
      <c r="N143" s="138" t="inlineStr">
        <is>
          <t>joy11-2150@diu.edu.bd</t>
        </is>
      </c>
    </row>
    <row customHeight="1" ht="15" r="144" s="161">
      <c r="A144" s="85" t="n">
        <v>141</v>
      </c>
      <c r="B144" s="148" t="n">
        <v>1154</v>
      </c>
      <c r="C144" s="131" t="n"/>
      <c r="D144" s="131" t="inlineStr">
        <is>
          <t>Farzana Sultana</t>
        </is>
      </c>
      <c r="E144" s="131" t="inlineStr">
        <is>
          <t>Pharmacy</t>
        </is>
      </c>
      <c r="F144" s="131" t="inlineStr">
        <is>
          <t>111-29-290</t>
        </is>
      </c>
      <c r="G144" s="131" t="inlineStr">
        <is>
          <t>Spring 2011</t>
        </is>
      </c>
      <c r="H144" s="131" t="inlineStr">
        <is>
          <t>Fall 2015</t>
        </is>
      </c>
      <c r="I144" s="135" t="inlineStr">
        <is>
          <t>CDC, DIU</t>
        </is>
      </c>
      <c r="J144" s="131" t="inlineStr">
        <is>
          <t>Student
Associates</t>
        </is>
      </c>
      <c r="K144" s="131" t="inlineStr">
        <is>
          <t>25/13, Tallabag,
Shukrabad, Dhaka</t>
        </is>
      </c>
      <c r="L144" s="131" t="inlineStr">
        <is>
          <t>Devidware, Comilla</t>
        </is>
      </c>
      <c r="M144" s="137" t="inlineStr">
        <is>
          <t>8801849966065</t>
        </is>
      </c>
      <c r="N144" s="138" t="inlineStr">
        <is>
          <t>farzana29-290@diu.edu.bd</t>
        </is>
      </c>
    </row>
    <row customHeight="1" ht="15" r="145" s="161">
      <c r="A145" s="85" t="n">
        <v>142</v>
      </c>
      <c r="B145" s="148" t="n">
        <v>1157</v>
      </c>
      <c r="C145" s="131" t="n"/>
      <c r="D145" s="131" t="inlineStr">
        <is>
          <t>Rezwan Ahmed Reaz</t>
        </is>
      </c>
      <c r="E145" s="131" t="inlineStr">
        <is>
          <t>BBA</t>
        </is>
      </c>
      <c r="F145" s="131" t="inlineStr">
        <is>
          <t>101-11-1344</t>
        </is>
      </c>
      <c r="G145" s="131" t="inlineStr">
        <is>
          <t>Spring 2010</t>
        </is>
      </c>
      <c r="H145" s="131" t="inlineStr">
        <is>
          <t>Spring 2014</t>
        </is>
      </c>
      <c r="I145" s="135" t="inlineStr">
        <is>
          <t>Ananta Group</t>
        </is>
      </c>
      <c r="J145" s="131" t="inlineStr">
        <is>
          <t>Jr. Executive</t>
        </is>
      </c>
      <c r="K145" s="131" t="inlineStr">
        <is>
          <t>H#21, R#10, Kalabagan
Jeneidah</t>
        </is>
      </c>
      <c r="L145" s="131" t="inlineStr">
        <is>
          <t>H#21, R#10, Kalabagan
Jeneidah</t>
        </is>
      </c>
      <c r="M145" s="137" t="inlineStr">
        <is>
          <t>880172111213</t>
        </is>
      </c>
      <c r="N145" s="138" t="inlineStr">
        <is>
          <t>rezwanahmedreaj@gmail.com</t>
        </is>
      </c>
    </row>
    <row customHeight="1" ht="15" r="146" s="161">
      <c r="A146" s="85" t="n">
        <v>143</v>
      </c>
      <c r="B146" s="148" t="n">
        <v>1159</v>
      </c>
      <c r="C146" s="131" t="n"/>
      <c r="D146" s="131" t="inlineStr">
        <is>
          <t>Shafiul Alam</t>
        </is>
      </c>
      <c r="E146" s="131" t="inlineStr">
        <is>
          <t>CSE</t>
        </is>
      </c>
      <c r="F146" s="131" t="inlineStr">
        <is>
          <t>101-17-235</t>
        </is>
      </c>
      <c r="G146" s="131" t="inlineStr">
        <is>
          <t>Spring 2010</t>
        </is>
      </c>
      <c r="H146" s="131" t="inlineStr">
        <is>
          <t>Summer 
2014</t>
        </is>
      </c>
      <c r="I146" s="135" t="inlineStr">
        <is>
          <t>MIS-Research</t>
        </is>
      </c>
      <c r="J146" s="131" t="inlineStr">
        <is>
          <t>Program 
Manager</t>
        </is>
      </c>
      <c r="K146" s="131" t="inlineStr">
        <is>
          <t>C/O Firoj Uddin Ahmed
(Rosid Sofura Traders)
Vill: Munshipara, Sadar
Dinajpur</t>
        </is>
      </c>
      <c r="L146" s="131" t="inlineStr">
        <is>
          <t>C/O Firoj Uddin Ahmed
(Rosid Sofura Traders)
Vill: Munshipara, Sadar
Dinajpur</t>
        </is>
      </c>
      <c r="M146" s="137" t="inlineStr">
        <is>
          <t>88017162644760</t>
        </is>
      </c>
      <c r="N146" s="138" t="inlineStr">
        <is>
          <t>alam.shafiul@yahoo.com</t>
        </is>
      </c>
    </row>
    <row customHeight="1" ht="15" r="147" s="161">
      <c r="A147" s="85" t="n">
        <v>144</v>
      </c>
      <c r="B147" s="148" t="n">
        <v>1165</v>
      </c>
      <c r="C147" s="131" t="n"/>
      <c r="D147" s="131" t="inlineStr">
        <is>
          <t>Hasibul Alam</t>
        </is>
      </c>
      <c r="E147" s="131" t="inlineStr">
        <is>
          <t>CSE</t>
        </is>
      </c>
      <c r="F147" s="131" t="inlineStr">
        <is>
          <t>112-15-1372</t>
        </is>
      </c>
      <c r="G147" s="131" t="inlineStr">
        <is>
          <t>Summer
2011</t>
        </is>
      </c>
      <c r="H147" s="131" t="inlineStr">
        <is>
          <t>Summer
2015</t>
        </is>
      </c>
      <c r="I147" s="135" t="inlineStr">
        <is>
          <t>DIU</t>
        </is>
      </c>
      <c r="J147" s="131" t="inlineStr">
        <is>
          <t>Reserach 
Associate</t>
        </is>
      </c>
      <c r="K147" s="131" t="inlineStr">
        <is>
          <t>699, West Shewrapara,
Mirpur, Dhaka-1216</t>
        </is>
      </c>
      <c r="L147" s="131" t="inlineStr">
        <is>
          <t>Vill &amp; PO: Haidarabad
PS: Muradnagar
Dist: Comilla</t>
        </is>
      </c>
      <c r="M147" s="137" t="inlineStr">
        <is>
          <t>8801732184996</t>
        </is>
      </c>
      <c r="N147" s="138" t="inlineStr">
        <is>
          <t>halambd7@gmail.com</t>
        </is>
      </c>
    </row>
    <row customHeight="1" ht="15" r="148" s="161">
      <c r="A148" s="85" t="n">
        <v>145</v>
      </c>
      <c r="B148" s="148" t="n">
        <v>1171</v>
      </c>
      <c r="C148" s="131" t="n"/>
      <c r="D148" s="131" t="inlineStr">
        <is>
          <t>Nabil Chowdhury</t>
        </is>
      </c>
      <c r="E148" s="131" t="inlineStr">
        <is>
          <t>TE</t>
        </is>
      </c>
      <c r="F148" s="131" t="inlineStr">
        <is>
          <t>113-23-2674</t>
        </is>
      </c>
      <c r="G148" s="131" t="inlineStr">
        <is>
          <t>Fall 2011</t>
        </is>
      </c>
      <c r="H148" s="131" t="inlineStr">
        <is>
          <t>Fall 2015</t>
        </is>
      </c>
      <c r="I148" s="135" t="inlineStr">
        <is>
          <t>TMF Clothing Ltd.</t>
        </is>
      </c>
      <c r="J148" s="131" t="inlineStr">
        <is>
          <t>Trainee
Marchandiser</t>
        </is>
      </c>
      <c r="K148" s="131" t="inlineStr">
        <is>
          <t>253/B, Eastern Housing,
Pallabi, Mirpur 11.5,Dhaka</t>
        </is>
      </c>
      <c r="L148" s="131" t="inlineStr">
        <is>
          <t>253/B, Eastern Housing,
Pallabi, Mirpur 11.5,Dhaka</t>
        </is>
      </c>
      <c r="M148" s="137" t="inlineStr">
        <is>
          <t>8801684404029</t>
        </is>
      </c>
      <c r="N148" s="138" t="inlineStr">
        <is>
          <t>nabil.textile@gmail.com</t>
        </is>
      </c>
    </row>
    <row customHeight="1" ht="25.5" r="149" s="161">
      <c r="A149" s="85" t="n">
        <v>146</v>
      </c>
      <c r="B149" s="148" t="n">
        <v>1177</v>
      </c>
      <c r="C149" s="149" t="inlineStr">
        <is>
          <t>05.04.17</t>
        </is>
      </c>
      <c r="D149" s="131" t="inlineStr">
        <is>
          <t>Md. Khairul Kabir
Rajib</t>
        </is>
      </c>
      <c r="E149" s="131" t="inlineStr">
        <is>
          <t>TE</t>
        </is>
      </c>
      <c r="F149" s="131" t="inlineStr">
        <is>
          <t>112-23-2609</t>
        </is>
      </c>
      <c r="G149" s="131" t="inlineStr">
        <is>
          <t>Summer
2011</t>
        </is>
      </c>
      <c r="H149" s="131" t="inlineStr">
        <is>
          <t>Summer
2014</t>
        </is>
      </c>
      <c r="I149" s="135" t="inlineStr">
        <is>
          <t>ITS Labtest
Bangladesh Ltd.</t>
        </is>
      </c>
      <c r="J149" s="131" t="inlineStr">
        <is>
          <t>Technologist</t>
        </is>
      </c>
      <c r="K149" s="131" t="inlineStr">
        <is>
          <t>ITS Labtest Bangladesh 
Ltd. Phonix Tower, 407
Tejgaon, IA, Dhaka-1205</t>
        </is>
      </c>
      <c r="L149" s="131" t="inlineStr">
        <is>
          <t>57, Edhakha Road,
Tomaltola, Kishoregong</t>
        </is>
      </c>
      <c r="M149" s="137" t="inlineStr">
        <is>
          <t>8801725056173</t>
        </is>
      </c>
      <c r="N149" s="138" t="inlineStr">
        <is>
          <t>khairulrajib.bd@gmail.com</t>
        </is>
      </c>
    </row>
    <row customHeight="1" ht="25.5" r="150" s="161">
      <c r="A150" s="85" t="n">
        <v>147</v>
      </c>
      <c r="B150" s="148" t="n">
        <v>1178</v>
      </c>
      <c r="C150" s="131" t="n"/>
      <c r="D150" s="131" t="inlineStr">
        <is>
          <t>Abu Juha Ahmed 
Muid</t>
        </is>
      </c>
      <c r="E150" s="131" t="inlineStr">
        <is>
          <t>ETE</t>
        </is>
      </c>
      <c r="F150" s="131" t="inlineStr">
        <is>
          <t>111-19-1274</t>
        </is>
      </c>
      <c r="G150" s="131" t="inlineStr">
        <is>
          <t>Spring 2011</t>
        </is>
      </c>
      <c r="H150" s="131" t="inlineStr">
        <is>
          <t>Spring 2015</t>
        </is>
      </c>
      <c r="I150" s="135" t="inlineStr">
        <is>
          <t>Metsonef
Bangladesh Ltd.</t>
        </is>
      </c>
      <c r="J150" s="131" t="inlineStr">
        <is>
          <t>Asst. System
Engineer</t>
        </is>
      </c>
      <c r="K150" s="131" t="inlineStr">
        <is>
          <t>H#1/2, Monossar Road,
Zigatola, Dhanmond, Dhaka</t>
        </is>
      </c>
      <c r="L150" s="131" t="inlineStr">
        <is>
          <t>Vill: Laxmikole, PO &amp; Dis:
Rajbari</t>
        </is>
      </c>
      <c r="M150" s="137" t="inlineStr">
        <is>
          <t>8801712158818</t>
        </is>
      </c>
      <c r="N150" s="138" t="inlineStr">
        <is>
          <t>ajamuid@gmail.com</t>
        </is>
      </c>
    </row>
    <row customHeight="1" ht="15" r="151" s="161">
      <c r="A151" s="85" t="n">
        <v>148</v>
      </c>
      <c r="B151" s="148" t="n">
        <v>1179</v>
      </c>
      <c r="C151" s="131" t="n"/>
      <c r="D151" s="131" t="inlineStr">
        <is>
          <t>Md. Sohel Parvej</t>
        </is>
      </c>
      <c r="E151" s="131" t="inlineStr">
        <is>
          <t>ETE</t>
        </is>
      </c>
      <c r="F151" s="131" t="inlineStr">
        <is>
          <t>111-19-1304</t>
        </is>
      </c>
      <c r="G151" s="131" t="inlineStr">
        <is>
          <t>Spring 2011</t>
        </is>
      </c>
      <c r="H151" s="131" t="inlineStr">
        <is>
          <t>Spring 2015</t>
        </is>
      </c>
      <c r="I151" s="135" t="inlineStr">
        <is>
          <t>Qubee</t>
        </is>
      </c>
      <c r="J151" s="131" t="inlineStr">
        <is>
          <t>Asst. System
Engineer</t>
        </is>
      </c>
      <c r="K151" s="131" t="inlineStr">
        <is>
          <t>35, Shukrabad, 
Dhanmondi, Dhaka-1207</t>
        </is>
      </c>
      <c r="L151" s="131" t="inlineStr">
        <is>
          <t>H#47, R#01, Begum
Rokeya University Cadet
College, Rangpur Sadar,
Rangpur</t>
        </is>
      </c>
      <c r="M151" s="137" t="inlineStr">
        <is>
          <t>8801744809860</t>
        </is>
      </c>
      <c r="N151" s="138" t="inlineStr">
        <is>
          <t>sohelparvej1304@gmail.com</t>
        </is>
      </c>
    </row>
    <row customHeight="1" ht="25.5" r="152" s="161">
      <c r="A152" s="85" t="n">
        <v>149</v>
      </c>
      <c r="B152" s="148" t="n">
        <v>1182</v>
      </c>
      <c r="C152" s="131" t="n"/>
      <c r="D152" s="131" t="inlineStr">
        <is>
          <t>Md. Hasibur 
Rahaman</t>
        </is>
      </c>
      <c r="E152" s="131" t="inlineStr">
        <is>
          <t>MBA</t>
        </is>
      </c>
      <c r="F152" s="131" t="inlineStr">
        <is>
          <t>132-14-1089</t>
        </is>
      </c>
      <c r="G152" s="131" t="inlineStr">
        <is>
          <t>Summer
2013</t>
        </is>
      </c>
      <c r="H152" s="131" t="inlineStr">
        <is>
          <t>Fall 2015</t>
        </is>
      </c>
      <c r="I152" s="135" t="inlineStr">
        <is>
          <t>Al-Arafah Islami
Bank Ltd.</t>
        </is>
      </c>
      <c r="J152" s="131" t="inlineStr">
        <is>
          <t>Officer</t>
        </is>
      </c>
      <c r="K152" s="131" t="inlineStr">
        <is>
          <t>56/A/1, West Rajabazar,
Indira Road, Tejgaon, Dhaka</t>
        </is>
      </c>
      <c r="L152" s="131" t="inlineStr">
        <is>
          <t>Vill: Tonki, PO: Kanmamat
Aknamura, Brahmanbaria</t>
        </is>
      </c>
      <c r="M152" s="137" t="inlineStr">
        <is>
          <t>8801716550488</t>
        </is>
      </c>
      <c r="N152" s="138" t="inlineStr">
        <is>
          <t>hasib8898@yahoo.com</t>
        </is>
      </c>
    </row>
    <row customHeight="1" ht="25.5" r="153" s="161">
      <c r="A153" s="85" t="n">
        <v>150</v>
      </c>
      <c r="B153" s="148" t="n">
        <v>1183</v>
      </c>
      <c r="C153" s="131" t="n"/>
      <c r="D153" s="131" t="inlineStr">
        <is>
          <t>Sumon KUmar 
Biswas</t>
        </is>
      </c>
      <c r="E153" s="131" t="inlineStr">
        <is>
          <t>MBA</t>
        </is>
      </c>
      <c r="F153" s="131" t="inlineStr">
        <is>
          <t>122-14-811</t>
        </is>
      </c>
      <c r="G153" s="131" t="inlineStr">
        <is>
          <t>-</t>
        </is>
      </c>
      <c r="H153" s="131" t="inlineStr">
        <is>
          <t>-</t>
        </is>
      </c>
      <c r="I153" s="135" t="inlineStr">
        <is>
          <t>BUCFO 
Pharmacuticals</t>
        </is>
      </c>
      <c r="J153" s="131" t="inlineStr">
        <is>
          <t>Sales
Manager</t>
        </is>
      </c>
      <c r="K153" s="131" t="inlineStr">
        <is>
          <t>-</t>
        </is>
      </c>
      <c r="L153" s="131" t="inlineStr">
        <is>
          <t>Dawatala Bazar, PO: 
Dawatala, PS: Bamna, 
Dis: Barguna</t>
        </is>
      </c>
      <c r="M153" s="137" t="inlineStr">
        <is>
          <t>8801715609396</t>
        </is>
      </c>
      <c r="N153" s="138" t="inlineStr">
        <is>
          <t>sumon_biswas321@yahoo.com</t>
        </is>
      </c>
    </row>
    <row customHeight="1" ht="25.5" r="154" s="161">
      <c r="A154" s="85" t="n">
        <v>151</v>
      </c>
      <c r="B154" s="148" t="n">
        <v>1184</v>
      </c>
      <c r="C154" s="131" t="n"/>
      <c r="D154" s="131" t="inlineStr">
        <is>
          <t>Md. Muslay Uddin</t>
        </is>
      </c>
      <c r="E154" s="131" t="inlineStr">
        <is>
          <t>CSE</t>
        </is>
      </c>
      <c r="F154" s="131" t="inlineStr">
        <is>
          <t>122-15-1919</t>
        </is>
      </c>
      <c r="G154" s="131" t="inlineStr">
        <is>
          <t>Summer
2012</t>
        </is>
      </c>
      <c r="H154" s="131" t="inlineStr">
        <is>
          <t>Spring 2015</t>
        </is>
      </c>
      <c r="I154" s="135" t="inlineStr">
        <is>
          <t>ROMO Fashion 
Today ltd.</t>
        </is>
      </c>
      <c r="J154" s="131" t="inlineStr">
        <is>
          <t>IT Manager</t>
        </is>
      </c>
      <c r="K154" s="131" t="inlineStr">
        <is>
          <t>H#62, R#15, Sec-14,
Uttara, Dhaka</t>
        </is>
      </c>
      <c r="L154" s="131" t="inlineStr">
        <is>
          <t>Talukdar Bari, Bagadi,
Bagna Bazar, Chandpur</t>
        </is>
      </c>
      <c r="M154" s="137" t="inlineStr">
        <is>
          <t>8801918635610</t>
        </is>
      </c>
      <c r="N154" s="138" t="inlineStr">
        <is>
          <t>muslayuddin@gmail.com</t>
        </is>
      </c>
    </row>
    <row customHeight="1" ht="15" r="155" s="161">
      <c r="A155" s="85" t="n">
        <v>152</v>
      </c>
      <c r="B155" s="148" t="n">
        <v>1189</v>
      </c>
      <c r="C155" s="131" t="n"/>
      <c r="D155" s="131" t="inlineStr">
        <is>
          <t>Shekh Mst. Alhamra 
Parvin</t>
        </is>
      </c>
      <c r="E155" s="131" t="inlineStr">
        <is>
          <t>CSE</t>
        </is>
      </c>
      <c r="F155" s="131" t="inlineStr">
        <is>
          <t>112-15-1360</t>
        </is>
      </c>
      <c r="G155" s="131" t="inlineStr">
        <is>
          <t>Summer
2011</t>
        </is>
      </c>
      <c r="H155" s="131" t="inlineStr">
        <is>
          <t>Spring 2015</t>
        </is>
      </c>
      <c r="I155" s="135" t="inlineStr">
        <is>
          <t>BMET</t>
        </is>
      </c>
      <c r="J155" s="131" t="inlineStr">
        <is>
          <t>Asst.
Maintenance Eng.</t>
        </is>
      </c>
      <c r="K155" s="131" t="inlineStr">
        <is>
          <t>H#2/7/504, Al-Amin Mojid
Sharak, Gohalaxmipur,
Faridpur-7800</t>
        </is>
      </c>
      <c r="L155" s="131" t="inlineStr">
        <is>
          <t>H#2/7/504, Al-Amin Mojid
Sharak, Gohalaxmipur,
Faridpur-7800</t>
        </is>
      </c>
      <c r="M155" s="137" t="inlineStr">
        <is>
          <t>8801552651035</t>
        </is>
      </c>
      <c r="N155" s="138" t="inlineStr">
        <is>
          <t>smaparvin@yahoo.com</t>
        </is>
      </c>
    </row>
    <row customHeight="1" ht="15" r="156" s="161">
      <c r="A156" s="85" t="n">
        <v>153</v>
      </c>
      <c r="B156" s="148" t="n">
        <v>1195</v>
      </c>
      <c r="C156" s="131" t="n"/>
      <c r="D156" s="131" t="inlineStr">
        <is>
          <t>Foyeg Ahmed</t>
        </is>
      </c>
      <c r="E156" s="131" t="inlineStr">
        <is>
          <t>TE</t>
        </is>
      </c>
      <c r="F156" s="131" t="inlineStr">
        <is>
          <t>103-23-2193</t>
        </is>
      </c>
      <c r="G156" s="131" t="inlineStr">
        <is>
          <t>Fall 2010</t>
        </is>
      </c>
      <c r="H156" s="131" t="inlineStr">
        <is>
          <t>Fall 2014</t>
        </is>
      </c>
      <c r="I156" s="135" t="inlineStr">
        <is>
          <t>Epic Group</t>
        </is>
      </c>
      <c r="J156" s="131" t="inlineStr">
        <is>
          <t>Asst.
Marchandiser</t>
        </is>
      </c>
      <c r="K156" s="131" t="inlineStr">
        <is>
          <t>94, Shobujbag, PO: 
Basahbo, PS: Shobujbag, 
Dhaka-1214</t>
        </is>
      </c>
      <c r="L156" s="131" t="inlineStr">
        <is>
          <t>Vill: Mandra, PO: Bhagyakul, 
PS: Shrenagar, Dist: Munshiganj</t>
        </is>
      </c>
      <c r="M156" s="137" t="inlineStr">
        <is>
          <t>8801671074909</t>
        </is>
      </c>
      <c r="N156" s="138" t="inlineStr">
        <is>
          <t>foyeg.tonmoy@gmail.com</t>
        </is>
      </c>
    </row>
    <row customHeight="1" ht="25.5" r="157" s="161">
      <c r="A157" s="85" t="n">
        <v>154</v>
      </c>
      <c r="B157" s="148" t="n">
        <v>1196</v>
      </c>
      <c r="C157" s="131" t="n"/>
      <c r="D157" s="131" t="inlineStr">
        <is>
          <t>Sanjib Kumar Das</t>
        </is>
      </c>
      <c r="E157" s="131" t="inlineStr">
        <is>
          <t>EEE</t>
        </is>
      </c>
      <c r="F157" s="131" t="inlineStr">
        <is>
          <t>122-33-1008</t>
        </is>
      </c>
      <c r="G157" s="131" t="inlineStr">
        <is>
          <t>Summer
2012</t>
        </is>
      </c>
      <c r="H157" s="131" t="inlineStr">
        <is>
          <t>Summer
2015</t>
        </is>
      </c>
      <c r="I157" s="135" t="inlineStr">
        <is>
          <t>Jahid Office
Equipment</t>
        </is>
      </c>
      <c r="J157" s="131" t="inlineStr">
        <is>
          <t>Asst. Engineer</t>
        </is>
      </c>
      <c r="K157" s="131" t="inlineStr">
        <is>
          <t>H#36, Noorjahan Road,
Mohammadpur, Dhaka</t>
        </is>
      </c>
      <c r="L157" s="131" t="inlineStr">
        <is>
          <t>Vill: Ghope Central Road
Thana:Kotowali, Jessore</t>
        </is>
      </c>
      <c r="M157" s="137" t="inlineStr">
        <is>
          <t>8801789010032</t>
        </is>
      </c>
      <c r="N157" s="138" t="inlineStr">
        <is>
          <t>sanjib.27.12.1992@gmail.com</t>
        </is>
      </c>
    </row>
    <row customHeight="1" ht="15" r="158" s="161">
      <c r="A158" s="85" t="n">
        <v>155</v>
      </c>
      <c r="B158" s="148" t="n">
        <v>1201</v>
      </c>
      <c r="C158" s="131" t="inlineStr">
        <is>
          <t>06.04.17</t>
        </is>
      </c>
      <c r="D158" s="131" t="inlineStr">
        <is>
          <t>Md. Wahiduzzaman</t>
        </is>
      </c>
      <c r="E158" s="131" t="inlineStr">
        <is>
          <t>EEE</t>
        </is>
      </c>
      <c r="F158" s="131" t="inlineStr">
        <is>
          <t>103-33-270</t>
        </is>
      </c>
      <c r="G158" s="131" t="inlineStr">
        <is>
          <t>Fall 2010</t>
        </is>
      </c>
      <c r="H158" s="131" t="inlineStr">
        <is>
          <t>Spring 2015</t>
        </is>
      </c>
      <c r="I158" s="135" t="inlineStr">
        <is>
          <t>The First Eng.</t>
        </is>
      </c>
      <c r="J158" s="131" t="inlineStr">
        <is>
          <t>Telecom 
Trainee Eng.</t>
        </is>
      </c>
      <c r="K158" s="131" t="inlineStr">
        <is>
          <t>H#394, North Kazipara,
Mirpur, Dhaka-1216</t>
        </is>
      </c>
      <c r="L158" s="131" t="inlineStr">
        <is>
          <t>Vill: Harinagar, PO: 
Ranihati, PS: Shibgonj, 
Chapainawabgonj, Rajshahi</t>
        </is>
      </c>
      <c r="M158" s="137" t="inlineStr">
        <is>
          <t>8801515289330</t>
        </is>
      </c>
      <c r="N158" s="138" t="inlineStr">
        <is>
          <t>wahid.daffodil@gmail.com</t>
        </is>
      </c>
    </row>
    <row customHeight="1" ht="15" r="159" s="161">
      <c r="A159" s="85" t="n">
        <v>156</v>
      </c>
      <c r="B159" s="148" t="n">
        <v>1202</v>
      </c>
      <c r="C159" s="131" t="n"/>
      <c r="D159" s="131" t="inlineStr">
        <is>
          <t>Md. Ashraful Islam</t>
        </is>
      </c>
      <c r="E159" s="131" t="inlineStr">
        <is>
          <t>MBA</t>
        </is>
      </c>
      <c r="F159" s="131" t="inlineStr">
        <is>
          <t>131-14-968</t>
        </is>
      </c>
      <c r="G159" s="131" t="inlineStr">
        <is>
          <t>Spring 2013</t>
        </is>
      </c>
      <c r="H159" s="131" t="inlineStr">
        <is>
          <t>Spring 2014</t>
        </is>
      </c>
      <c r="I159" s="135" t="inlineStr">
        <is>
          <t>Roxy Paints</t>
        </is>
      </c>
      <c r="J159" s="131" t="inlineStr">
        <is>
          <t>Executive,
Corporate Sales</t>
        </is>
      </c>
      <c r="K159" s="131" t="inlineStr">
        <is>
          <t>1/1/1, 2nd Floor, Tolarbag
Mirpur, Dhaka</t>
        </is>
      </c>
      <c r="L159" s="131" t="inlineStr">
        <is>
          <t>Vill: Rospur, PO: Khelna
PS: Dhamoir Hat, Naogaon</t>
        </is>
      </c>
      <c r="M159" s="137" t="inlineStr">
        <is>
          <t>8801826622468</t>
        </is>
      </c>
      <c r="N159" s="138" t="inlineStr">
        <is>
          <t>ashraful760@yahoo.com</t>
        </is>
      </c>
    </row>
    <row customHeight="1" ht="15" r="160" s="161">
      <c r="A160" s="85" t="n">
        <v>157</v>
      </c>
      <c r="B160" s="148" t="n">
        <v>1203</v>
      </c>
      <c r="C160" s="131" t="n"/>
      <c r="D160" s="131" t="inlineStr">
        <is>
          <t>Md. Mahmodul Hasan</t>
        </is>
      </c>
      <c r="E160" s="131" t="inlineStr">
        <is>
          <t>BBA</t>
        </is>
      </c>
      <c r="F160" s="131" t="inlineStr">
        <is>
          <t>102-11-192</t>
        </is>
      </c>
      <c r="G160" s="131" t="n">
        <v>2010</v>
      </c>
      <c r="H160" s="131" t="n">
        <v>2014</v>
      </c>
      <c r="I160" s="135" t="inlineStr">
        <is>
          <t>Palmal Group</t>
        </is>
      </c>
      <c r="J160" s="131" t="inlineStr">
        <is>
          <t>Executive CAD</t>
        </is>
      </c>
      <c r="K160" s="131" t="inlineStr">
        <is>
          <t>7/7, Foridkhan Road,
Pagar, Tongi, Gazipur</t>
        </is>
      </c>
      <c r="L160" s="131" t="inlineStr">
        <is>
          <t>H#1, Capital Housing Socity
Pagar, Monno Nagar-1710, Gazipur</t>
        </is>
      </c>
      <c r="M160" s="137" t="inlineStr">
        <is>
          <t>8801710515073</t>
        </is>
      </c>
      <c r="N160" s="138" t="inlineStr">
        <is>
          <t>mahmudulh3@gmail.com</t>
        </is>
      </c>
    </row>
    <row customHeight="1" ht="15" r="161" s="161">
      <c r="A161" s="85" t="n">
        <v>158</v>
      </c>
      <c r="B161" s="148" t="n">
        <v>1204</v>
      </c>
      <c r="C161" s="131" t="n"/>
      <c r="D161" s="131" t="inlineStr">
        <is>
          <t>Benger Akter Kabita</t>
        </is>
      </c>
      <c r="E161" s="131" t="inlineStr">
        <is>
          <t>BBA</t>
        </is>
      </c>
      <c r="F161" s="131" t="inlineStr">
        <is>
          <t>113-11-335</t>
        </is>
      </c>
      <c r="G161" s="131" t="inlineStr">
        <is>
          <t>Spring 2010</t>
        </is>
      </c>
      <c r="H161" s="131" t="inlineStr">
        <is>
          <t>Fall 2014</t>
        </is>
      </c>
      <c r="I161" s="135" t="inlineStr">
        <is>
          <t>Regent Airways</t>
        </is>
      </c>
      <c r="J161" s="131" t="inlineStr">
        <is>
          <t>Jr. Executive</t>
        </is>
      </c>
      <c r="K161" s="131" t="inlineStr">
        <is>
          <t>G-17/7, Caab Staff 
Quarter, Kawla, Dhaka</t>
        </is>
      </c>
      <c r="L161" s="131" t="inlineStr">
        <is>
          <t>21/A, 2 No Siraj Mia Road
Haji Camp, Ashkona</t>
        </is>
      </c>
      <c r="M161" s="137" t="inlineStr">
        <is>
          <t>8801520082706</t>
        </is>
      </c>
      <c r="N161" s="138" t="inlineStr">
        <is>
          <t>-</t>
        </is>
      </c>
    </row>
    <row customHeight="1" ht="15" r="162" s="161">
      <c r="A162" s="85" t="n">
        <v>159</v>
      </c>
      <c r="B162" s="148" t="n">
        <v>1208</v>
      </c>
      <c r="C162" s="131" t="n"/>
      <c r="D162" s="131" t="inlineStr">
        <is>
          <t>Ashif Mahmud</t>
        </is>
      </c>
      <c r="E162" s="131" t="inlineStr">
        <is>
          <t>CSE</t>
        </is>
      </c>
      <c r="F162" s="131" t="inlineStr">
        <is>
          <t>103-15-1152</t>
        </is>
      </c>
      <c r="G162" s="131" t="inlineStr">
        <is>
          <t>Fall 2010</t>
        </is>
      </c>
      <c r="H162" s="131" t="inlineStr">
        <is>
          <t>Spring 2015</t>
        </is>
      </c>
      <c r="I162" s="135" t="inlineStr">
        <is>
          <t>Coderstrust</t>
        </is>
      </c>
      <c r="J162" s="131" t="inlineStr">
        <is>
          <t>Mentor</t>
        </is>
      </c>
      <c r="K162" s="131" t="inlineStr">
        <is>
          <t>H#208/A, R#3, Mohammadia
Housing Socity, Mohammadpur
Dhaka-1207</t>
        </is>
      </c>
      <c r="L162" s="131" t="inlineStr">
        <is>
          <t>West Goalchamot, R#2
PO:Sreeanagan-7804,
Foridpur Sadar, Foridpur</t>
        </is>
      </c>
      <c r="M162" s="137" t="inlineStr">
        <is>
          <t>8801912840884</t>
        </is>
      </c>
      <c r="N162" s="138" t="inlineStr">
        <is>
          <t>ashifmahmud6@gmail.com</t>
        </is>
      </c>
    </row>
    <row customHeight="1" ht="25.5" r="163" s="161">
      <c r="A163" s="85" t="n">
        <v>160</v>
      </c>
      <c r="B163" s="148" t="n">
        <v>1212</v>
      </c>
      <c r="C163" s="131" t="n"/>
      <c r="D163" s="131" t="inlineStr">
        <is>
          <t>Md. Ziaur Rahaman
Titu</t>
        </is>
      </c>
      <c r="E163" s="131" t="inlineStr">
        <is>
          <t>TE</t>
        </is>
      </c>
      <c r="F163" s="131" t="inlineStr">
        <is>
          <t>111-23-2448</t>
        </is>
      </c>
      <c r="G163" s="131" t="inlineStr">
        <is>
          <t>Spring 2011</t>
        </is>
      </c>
      <c r="H163" s="131" t="inlineStr">
        <is>
          <t>Fall 2014</t>
        </is>
      </c>
      <c r="I163" s="135" t="inlineStr">
        <is>
          <t>Temakaw Fashion
Ltd.</t>
        </is>
      </c>
      <c r="J163" s="131" t="inlineStr">
        <is>
          <t>Mgt. Trainee
Officer</t>
        </is>
      </c>
      <c r="K163" s="131" t="inlineStr">
        <is>
          <t>-</t>
        </is>
      </c>
      <c r="L163" s="131" t="inlineStr">
        <is>
          <t>Vill: Tiara, PO: Bitghar
PS: Nabinagar, Dis:B-Baria</t>
        </is>
      </c>
      <c r="M163" s="137" t="inlineStr">
        <is>
          <t>8801672988660</t>
        </is>
      </c>
      <c r="N163" s="138" t="inlineStr">
        <is>
          <t>ziaurt2@gmail.com</t>
        </is>
      </c>
    </row>
    <row customHeight="1" ht="25.5" r="164" s="161">
      <c r="A164" s="85" t="n">
        <v>161</v>
      </c>
      <c r="B164" s="148" t="n">
        <v>1222</v>
      </c>
      <c r="C164" s="131" t="n"/>
      <c r="D164" s="131" t="inlineStr">
        <is>
          <t>Md. Younus Ali</t>
        </is>
      </c>
      <c r="E164" s="131" t="inlineStr">
        <is>
          <t>EEE</t>
        </is>
      </c>
      <c r="F164" s="131" t="inlineStr">
        <is>
          <t>112-33-662</t>
        </is>
      </c>
      <c r="G164" s="131" t="inlineStr">
        <is>
          <t>Summer
2011</t>
        </is>
      </c>
      <c r="H164" s="131" t="inlineStr">
        <is>
          <t>Spring 2015</t>
        </is>
      </c>
      <c r="I164" s="135" t="inlineStr">
        <is>
          <t>Grameen
Distribution Ltd.</t>
        </is>
      </c>
      <c r="J164" s="131" t="inlineStr">
        <is>
          <t>Assistant
Officer</t>
        </is>
      </c>
      <c r="K164" s="131" t="inlineStr">
        <is>
          <t>39/6, North Pirerbag,
Mirpur-1, Dhaka</t>
        </is>
      </c>
      <c r="L164" s="131" t="inlineStr">
        <is>
          <t>-</t>
        </is>
      </c>
      <c r="M164" s="137" t="inlineStr">
        <is>
          <t>8801710532753</t>
        </is>
      </c>
      <c r="N164" s="138" t="inlineStr">
        <is>
          <t>rahimali662@outlook.com</t>
        </is>
      </c>
    </row>
    <row customHeight="1" ht="25.5" r="165" s="161">
      <c r="A165" s="85" t="n">
        <v>162</v>
      </c>
      <c r="B165" s="148" t="n">
        <v>1232</v>
      </c>
      <c r="C165" s="131" t="n"/>
      <c r="D165" s="131" t="inlineStr">
        <is>
          <t>Md. Obydul Islam</t>
        </is>
      </c>
      <c r="E165" s="131" t="inlineStr">
        <is>
          <t>EEE</t>
        </is>
      </c>
      <c r="F165" s="131" t="inlineStr">
        <is>
          <t>112-33-577</t>
        </is>
      </c>
      <c r="G165" s="131" t="inlineStr">
        <is>
          <t>Summer
2011</t>
        </is>
      </c>
      <c r="H165" s="131" t="inlineStr">
        <is>
          <t>Fall 2014</t>
        </is>
      </c>
      <c r="I165" s="135" t="inlineStr">
        <is>
          <t>Moulovibazar
Politechnic Inst.</t>
        </is>
      </c>
      <c r="J165" s="131" t="inlineStr">
        <is>
          <t>Junior
Instructor</t>
        </is>
      </c>
      <c r="K165" s="135" t="inlineStr">
        <is>
          <t>Moulovibazar
Politechnic Inst.</t>
        </is>
      </c>
      <c r="L165" s="131" t="inlineStr">
        <is>
          <t>Vill &amp; PO: Doykhawer Char,
Thana:Utepur, Dist: Kurigram</t>
        </is>
      </c>
      <c r="M165" s="137" t="inlineStr">
        <is>
          <t>8801725832912</t>
        </is>
      </c>
      <c r="N165" s="138" t="inlineStr">
        <is>
          <t>obyduleee@gmail.com</t>
        </is>
      </c>
    </row>
    <row customHeight="1" ht="25.5" r="166" s="161">
      <c r="A166" s="85" t="n">
        <v>163</v>
      </c>
      <c r="B166" s="148" t="n">
        <v>1234</v>
      </c>
      <c r="C166" s="131" t="n"/>
      <c r="D166" s="131" t="inlineStr">
        <is>
          <t>Md. Tariqul Islam</t>
        </is>
      </c>
      <c r="E166" s="131" t="inlineStr">
        <is>
          <t>TE</t>
        </is>
      </c>
      <c r="F166" s="131" t="inlineStr">
        <is>
          <t>111-23-2361</t>
        </is>
      </c>
      <c r="G166" s="131" t="inlineStr">
        <is>
          <t>Spring 2011</t>
        </is>
      </c>
      <c r="H166" s="131" t="inlineStr">
        <is>
          <t>Spring 2015</t>
        </is>
      </c>
      <c r="I166" s="135" t="inlineStr">
        <is>
          <t>Scanden Text. Ltd</t>
        </is>
      </c>
      <c r="J166" s="131" t="inlineStr">
        <is>
          <t>PO</t>
        </is>
      </c>
      <c r="K166" s="131" t="inlineStr">
        <is>
          <t>Holidnani Bazar, Jhenaidah
7300</t>
        </is>
      </c>
      <c r="L166" s="131" t="inlineStr">
        <is>
          <t>Holidnani Bazar, Jhenaidah
7300</t>
        </is>
      </c>
      <c r="M166" s="137" t="inlineStr">
        <is>
          <t>8801937595091</t>
        </is>
      </c>
      <c r="N166" s="138" t="inlineStr">
        <is>
          <t>tariqul.dyeing@gmail.com</t>
        </is>
      </c>
    </row>
    <row customHeight="1" ht="15" r="167" s="161">
      <c r="A167" s="85" t="n">
        <v>164</v>
      </c>
      <c r="B167" s="148" t="n">
        <v>1235</v>
      </c>
      <c r="C167" s="131" t="n"/>
      <c r="D167" s="131" t="inlineStr">
        <is>
          <t>Mst. Jesmin Akter</t>
        </is>
      </c>
      <c r="E167" s="131" t="inlineStr">
        <is>
          <t>Pharmacy</t>
        </is>
      </c>
      <c r="F167" s="131" t="inlineStr">
        <is>
          <t>111-29-287</t>
        </is>
      </c>
      <c r="G167" s="131" t="inlineStr">
        <is>
          <t>Spring 2011</t>
        </is>
      </c>
      <c r="H167" s="131" t="inlineStr">
        <is>
          <t>Fall 2014</t>
        </is>
      </c>
      <c r="I167" s="135" t="inlineStr">
        <is>
          <t>DIU</t>
        </is>
      </c>
      <c r="J167" s="131" t="inlineStr">
        <is>
          <t>Research
Associate</t>
        </is>
      </c>
      <c r="K167" s="131" t="inlineStr">
        <is>
          <t>15/10, Sobhanbag,
Dhanmondi, Dhaka</t>
        </is>
      </c>
      <c r="L167" s="131" t="inlineStr">
        <is>
          <t>Vill: Barigram, PO: Hatgangopara
Bagmara, Rajshahi</t>
        </is>
      </c>
      <c r="M167" s="137" t="inlineStr">
        <is>
          <t>8801835505426</t>
        </is>
      </c>
      <c r="N167" s="138" t="inlineStr">
        <is>
          <t>jesmin.pharmacy@diu.edu.bd</t>
        </is>
      </c>
    </row>
    <row customHeight="1" ht="15" r="168" s="161">
      <c r="A168" s="85" t="n">
        <v>165</v>
      </c>
      <c r="B168" s="148" t="n">
        <v>1238</v>
      </c>
      <c r="C168" s="131" t="n"/>
      <c r="D168" s="131" t="inlineStr">
        <is>
          <t>Rezowanul Haque</t>
        </is>
      </c>
      <c r="E168" s="131" t="inlineStr">
        <is>
          <t>Pharmacy</t>
        </is>
      </c>
      <c r="F168" s="131" t="inlineStr">
        <is>
          <t>111-29-241</t>
        </is>
      </c>
      <c r="G168" s="131" t="inlineStr">
        <is>
          <t>Spring 2011</t>
        </is>
      </c>
      <c r="H168" s="131" t="inlineStr">
        <is>
          <t>Fall 2015</t>
        </is>
      </c>
      <c r="I168" s="135" t="inlineStr">
        <is>
          <t>BD</t>
        </is>
      </c>
      <c r="J168" s="131" t="inlineStr">
        <is>
          <t>Executive</t>
        </is>
      </c>
      <c r="K168" s="131" t="inlineStr">
        <is>
          <t>40/1, Shukrabad, Dhaka</t>
        </is>
      </c>
      <c r="L168" s="131" t="inlineStr">
        <is>
          <t>Kalasinga, Nandigram, Bogra</t>
        </is>
      </c>
      <c r="M168" s="137" t="inlineStr">
        <is>
          <t>8801867251792</t>
        </is>
      </c>
      <c r="N168" s="138" t="inlineStr">
        <is>
          <t>rezowanul29_241@diu.edu.bd</t>
        </is>
      </c>
    </row>
    <row customHeight="1" ht="25.5" r="169" s="161">
      <c r="A169" s="85" t="n">
        <v>166</v>
      </c>
      <c r="B169" s="148" t="n">
        <v>1240</v>
      </c>
      <c r="C169" s="131" t="n"/>
      <c r="D169" s="131" t="inlineStr">
        <is>
          <t>Rakibul Hasan</t>
        </is>
      </c>
      <c r="E169" s="131" t="inlineStr">
        <is>
          <t>TE</t>
        </is>
      </c>
      <c r="F169" s="131" t="inlineStr">
        <is>
          <t>103-23-2090</t>
        </is>
      </c>
      <c r="G169" s="131" t="inlineStr">
        <is>
          <t>Fall 2010</t>
        </is>
      </c>
      <c r="H169" s="131" t="inlineStr">
        <is>
          <t>Spring 2015</t>
        </is>
      </c>
      <c r="I169" s="135" t="inlineStr">
        <is>
          <t>Sohagpur Text.
Mill Ltd.</t>
        </is>
      </c>
      <c r="J169" s="131" t="inlineStr">
        <is>
          <t>Asst. QC 
Officer</t>
        </is>
      </c>
      <c r="K169" s="131" t="inlineStr">
        <is>
          <t>353, Lakhyan Khola
Bandar, Narayanganj</t>
        </is>
      </c>
      <c r="L169" s="131" t="inlineStr">
        <is>
          <t>353, Lakhyan Khola
Bandar, Narayanganj</t>
        </is>
      </c>
      <c r="M169" s="137" t="inlineStr">
        <is>
          <t>8801677797366</t>
        </is>
      </c>
      <c r="N169" s="138" t="inlineStr">
        <is>
          <t>rakibul264@gmail.com</t>
        </is>
      </c>
    </row>
    <row customHeight="1" ht="15" r="170" s="161">
      <c r="A170" s="85" t="n">
        <v>167</v>
      </c>
      <c r="B170" s="148" t="n">
        <v>1242</v>
      </c>
      <c r="C170" s="131" t="n"/>
      <c r="D170" s="131" t="inlineStr">
        <is>
          <t>Md. Asaduzzaman</t>
        </is>
      </c>
      <c r="E170" s="131" t="inlineStr">
        <is>
          <t>TE</t>
        </is>
      </c>
      <c r="F170" s="131" t="inlineStr">
        <is>
          <t>103-23-2182</t>
        </is>
      </c>
      <c r="G170" s="131" t="inlineStr">
        <is>
          <t>Fall 2010</t>
        </is>
      </c>
      <c r="H170" s="131" t="inlineStr">
        <is>
          <t>Fall 2014</t>
        </is>
      </c>
      <c r="I170" s="135" t="inlineStr">
        <is>
          <t>Al-Muslim Group</t>
        </is>
      </c>
      <c r="J170" s="131" t="inlineStr">
        <is>
          <t>Asst. Fabric
Technologist</t>
        </is>
      </c>
      <c r="K170" s="131" t="inlineStr">
        <is>
          <t>-</t>
        </is>
      </c>
      <c r="L170" s="131" t="inlineStr">
        <is>
          <t>Vill &amp; PO: Gopinathpur
PS: Kasba, Dist: 
Brahmmanbaria</t>
        </is>
      </c>
      <c r="M170" s="137" t="inlineStr">
        <is>
          <t>8801925709490</t>
        </is>
      </c>
      <c r="N170" s="138" t="inlineStr">
        <is>
          <t>hridoy_m66@yahoo.com</t>
        </is>
      </c>
    </row>
    <row customHeight="1" ht="25.5" r="171" s="161">
      <c r="A171" s="85" t="n">
        <v>168</v>
      </c>
      <c r="B171" s="148" t="n">
        <v>1245</v>
      </c>
      <c r="C171" s="131" t="n"/>
      <c r="D171" s="131" t="inlineStr">
        <is>
          <t>Md. Niaz Hossain</t>
        </is>
      </c>
      <c r="E171" s="131" t="inlineStr">
        <is>
          <t>Pharmacy</t>
        </is>
      </c>
      <c r="F171" s="131" t="inlineStr">
        <is>
          <t>101-29-147</t>
        </is>
      </c>
      <c r="G171" s="131" t="inlineStr">
        <is>
          <t>Spring 2010</t>
        </is>
      </c>
      <c r="H171" s="131" t="inlineStr">
        <is>
          <t>Fall 2013</t>
        </is>
      </c>
      <c r="I171" s="135" t="inlineStr">
        <is>
          <t>Gastro Liver 
Hospital</t>
        </is>
      </c>
      <c r="J171" s="131" t="inlineStr">
        <is>
          <t>Pharmacist</t>
        </is>
      </c>
      <c r="K171" s="131" t="inlineStr">
        <is>
          <t>165/2, East Kazipara
Mirpur, Dhaka</t>
        </is>
      </c>
      <c r="L171" s="131" t="inlineStr">
        <is>
          <t>Vill: Sahapur, PO: Sonali
Girls High School, PS:
Faridganj, Chandpur</t>
        </is>
      </c>
      <c r="M171" s="137" t="inlineStr">
        <is>
          <t>8801671483169</t>
        </is>
      </c>
      <c r="N171" s="138" t="inlineStr">
        <is>
          <t>niaz.diu@gmail.com</t>
        </is>
      </c>
    </row>
    <row customHeight="1" ht="15" r="172" s="161">
      <c r="A172" s="85" t="n">
        <v>169</v>
      </c>
      <c r="B172" s="148" t="n">
        <v>1247</v>
      </c>
      <c r="C172" s="131" t="n"/>
      <c r="D172" s="131" t="inlineStr">
        <is>
          <t>Rummana Amin
Sabana</t>
        </is>
      </c>
      <c r="E172" s="131" t="inlineStr">
        <is>
          <t>Pharmacy</t>
        </is>
      </c>
      <c r="F172" s="131" t="inlineStr">
        <is>
          <t>111-29-302</t>
        </is>
      </c>
      <c r="G172" s="131" t="inlineStr">
        <is>
          <t>Spring 2011</t>
        </is>
      </c>
      <c r="H172" s="131" t="inlineStr">
        <is>
          <t>Fall 2014</t>
        </is>
      </c>
      <c r="I172" s="135" t="inlineStr">
        <is>
          <t xml:space="preserve">DIU </t>
        </is>
      </c>
      <c r="J172" s="131" t="inlineStr">
        <is>
          <t>Teaching 
Assistant</t>
        </is>
      </c>
      <c r="K172" s="131" t="inlineStr">
        <is>
          <t>25/13, Tallabag,
Shukrabad, Dhanmondi
Dhaka</t>
        </is>
      </c>
      <c r="L172" s="131" t="inlineStr">
        <is>
          <t xml:space="preserve">Vill &amp; PO: Amratala,
Thana: Mongla, 
Dist: Bagerhat </t>
        </is>
      </c>
      <c r="M172" s="137" t="inlineStr">
        <is>
          <t>8801715347347</t>
        </is>
      </c>
      <c r="N172" s="138" t="inlineStr">
        <is>
          <t>sabana29-302@diu.edu.bd</t>
        </is>
      </c>
    </row>
    <row customHeight="1" ht="12.75" r="173" s="161">
      <c r="A173" s="85" t="n">
        <v>170</v>
      </c>
      <c r="B173" s="85" t="n">
        <v>1257</v>
      </c>
      <c r="C173" s="131" t="n"/>
      <c r="D173" s="131" t="inlineStr">
        <is>
          <t>Angel Dewan</t>
        </is>
      </c>
      <c r="E173" s="131" t="inlineStr">
        <is>
          <t>EEE</t>
        </is>
      </c>
      <c r="F173" s="131" t="inlineStr">
        <is>
          <t>122-33-1055</t>
        </is>
      </c>
      <c r="G173" s="131" t="inlineStr">
        <is>
          <t>Summer
2012</t>
        </is>
      </c>
      <c r="H173" s="131" t="inlineStr">
        <is>
          <t>Summer
2015</t>
        </is>
      </c>
      <c r="I173" s="135" t="inlineStr">
        <is>
          <t>Medical Division</t>
        </is>
      </c>
      <c r="J173" s="131" t="inlineStr">
        <is>
          <t>System
Engineer</t>
        </is>
      </c>
      <c r="K173" s="131" t="inlineStr">
        <is>
          <t>508/1, East Kazipara
Mirpur-10, Dhaka</t>
        </is>
      </c>
      <c r="L173" s="131" t="inlineStr">
        <is>
          <t>Vill: Tuiban, Thana:
Baghaichari, Rangamati</t>
        </is>
      </c>
      <c r="M173" s="137" t="inlineStr">
        <is>
          <t>8801571775459</t>
        </is>
      </c>
      <c r="N173" s="138" t="inlineStr">
        <is>
          <t>angel33-1055@diu.edu.bd</t>
        </is>
      </c>
    </row>
    <row customHeight="1" ht="12.75" r="174" s="161">
      <c r="A174" s="85" t="n">
        <v>171</v>
      </c>
      <c r="B174" s="85" t="n">
        <v>1262</v>
      </c>
      <c r="C174" s="131" t="n"/>
      <c r="D174" s="131" t="inlineStr">
        <is>
          <t>Salman Bin Saliham</t>
        </is>
      </c>
      <c r="E174" s="131" t="inlineStr">
        <is>
          <t>MBA</t>
        </is>
      </c>
      <c r="F174" s="131" t="inlineStr">
        <is>
          <t>132-14-1098</t>
        </is>
      </c>
      <c r="G174" s="131" t="inlineStr">
        <is>
          <t>Fall 2014</t>
        </is>
      </c>
      <c r="H174" s="131" t="inlineStr">
        <is>
          <t>Spring 2015</t>
        </is>
      </c>
      <c r="I174" s="135" t="inlineStr">
        <is>
          <t>National Bank</t>
        </is>
      </c>
      <c r="J174" s="131" t="inlineStr">
        <is>
          <t>Oficer</t>
        </is>
      </c>
      <c r="K174" s="131" t="inlineStr">
        <is>
          <t>2a-Rase Building, Navana
Garden, Kallayanpur,Dhaka</t>
        </is>
      </c>
      <c r="L174" s="131" t="inlineStr">
        <is>
          <t>-</t>
        </is>
      </c>
      <c r="M174" s="137" t="inlineStr">
        <is>
          <t>8801712768486</t>
        </is>
      </c>
      <c r="N174" s="138" t="inlineStr">
        <is>
          <t>salman@yahoo.com</t>
        </is>
      </c>
    </row>
    <row customHeight="1" ht="12.75" r="175" s="161">
      <c r="A175" s="85" t="n">
        <v>172</v>
      </c>
      <c r="B175" s="85" t="n">
        <v>1266</v>
      </c>
      <c r="C175" s="131" t="n"/>
      <c r="D175" s="131" t="inlineStr">
        <is>
          <t>Taslima Smirity</t>
        </is>
      </c>
      <c r="E175" s="131" t="inlineStr">
        <is>
          <t>BBA</t>
        </is>
      </c>
      <c r="F175" s="131" t="inlineStr">
        <is>
          <t>101-11-1505</t>
        </is>
      </c>
      <c r="G175" s="131" t="inlineStr">
        <is>
          <t>Spring 2010</t>
        </is>
      </c>
      <c r="H175" s="131" t="inlineStr">
        <is>
          <t>Fall 2014</t>
        </is>
      </c>
      <c r="I175" s="135" t="inlineStr">
        <is>
          <t>Radio Dhoni</t>
        </is>
      </c>
      <c r="J175" s="131" t="inlineStr">
        <is>
          <t>Radio Broadcaster 
&amp; R&amp;D Officer</t>
        </is>
      </c>
      <c r="K175" s="131" t="inlineStr">
        <is>
          <t>H#278/7, West Manikdi, 
Dhaka</t>
        </is>
      </c>
      <c r="L175" s="131" t="inlineStr">
        <is>
          <t>H#577, Block# Pa
Mirpur-12</t>
        </is>
      </c>
      <c r="M175" s="137" t="inlineStr">
        <is>
          <t>8801917015147</t>
        </is>
      </c>
      <c r="N175" s="138" t="inlineStr">
        <is>
          <t>taslima4smirity@gmail.com</t>
        </is>
      </c>
    </row>
    <row customHeight="1" ht="25.5" r="176" s="161">
      <c r="A176" s="85" t="n">
        <v>173</v>
      </c>
      <c r="B176" s="85" t="n">
        <v>1270</v>
      </c>
      <c r="C176" s="131" t="n"/>
      <c r="D176" s="131" t="inlineStr">
        <is>
          <t>Md. Humayan Kabir</t>
        </is>
      </c>
      <c r="E176" s="131" t="inlineStr">
        <is>
          <t>EEE</t>
        </is>
      </c>
      <c r="F176" s="131" t="inlineStr">
        <is>
          <t>103-33-378</t>
        </is>
      </c>
      <c r="G176" s="131" t="inlineStr">
        <is>
          <t>Fall 2010</t>
        </is>
      </c>
      <c r="H176" s="131" t="inlineStr">
        <is>
          <t>Spring 2014</t>
        </is>
      </c>
      <c r="I176" s="135" t="inlineStr">
        <is>
          <t>Tiger Cement
Indutries Ltd.</t>
        </is>
      </c>
      <c r="J176" s="131" t="inlineStr">
        <is>
          <t>Assistant
Engineer</t>
        </is>
      </c>
      <c r="K176" s="131" t="inlineStr">
        <is>
          <t>Meghna Ghat,
Narayanganj</t>
        </is>
      </c>
      <c r="L176" s="131" t="inlineStr">
        <is>
          <t>Vill &amp; PO: Kalabari,
Upzila: Damurhuda
Dist: Chuadanga</t>
        </is>
      </c>
      <c r="M176" s="137" t="inlineStr">
        <is>
          <t>8801717912924</t>
        </is>
      </c>
      <c r="N176" s="138" t="inlineStr">
        <is>
          <t>humayankpi@yahoo.com</t>
        </is>
      </c>
    </row>
    <row customHeight="1" ht="25.5" r="177" s="161">
      <c r="A177" s="85" t="n">
        <v>174</v>
      </c>
      <c r="B177" s="85" t="n">
        <v>1271</v>
      </c>
      <c r="C177" s="131" t="n"/>
      <c r="D177" s="131" t="inlineStr">
        <is>
          <t>Abdullah-Al-Al-
Zakaria</t>
        </is>
      </c>
      <c r="E177" s="131" t="inlineStr">
        <is>
          <t>MBA</t>
        </is>
      </c>
      <c r="F177" s="131" t="inlineStr">
        <is>
          <t>132-14-1063</t>
        </is>
      </c>
      <c r="G177" s="131" t="inlineStr">
        <is>
          <t>Summer
2013</t>
        </is>
      </c>
      <c r="H177" s="131" t="inlineStr">
        <is>
          <t>Spring 2015</t>
        </is>
      </c>
      <c r="I177" s="135" t="inlineStr">
        <is>
          <t>Abdul Monem
Group</t>
        </is>
      </c>
      <c r="J177" s="150" t="inlineStr">
        <is>
          <t>Senior 
Executive</t>
        </is>
      </c>
      <c r="K177" s="131" t="inlineStr">
        <is>
          <t>Monem Business, Dist.111
Bir Uttam C.R. Datta Road
Dhaka-1205</t>
        </is>
      </c>
      <c r="L177" s="131" t="inlineStr">
        <is>
          <t>Saimon, C/O Kazi Abul 
Hossain, Kamalpur Local 
Bustand(Kazi Bari), Bhairab 
Bazar, Bhairab, Kishoreganj</t>
        </is>
      </c>
      <c r="M177" s="137" t="inlineStr">
        <is>
          <t>8801919719667</t>
        </is>
      </c>
      <c r="N177" s="138" t="inlineStr">
        <is>
          <t>saimon_zakaria@yahoo.com</t>
        </is>
      </c>
    </row>
    <row customHeight="1" ht="12.75" r="178" s="161">
      <c r="A178" s="85" t="n">
        <v>175</v>
      </c>
      <c r="B178" s="85" t="n">
        <v>1273</v>
      </c>
      <c r="C178" s="131" t="n"/>
      <c r="D178" s="131" t="inlineStr">
        <is>
          <t>Sudip Proshad Ghosh</t>
        </is>
      </c>
      <c r="E178" s="131" t="inlineStr">
        <is>
          <t>CSE</t>
        </is>
      </c>
      <c r="F178" s="131" t="inlineStr">
        <is>
          <t>122-15-1976</t>
        </is>
      </c>
      <c r="G178" s="131" t="inlineStr">
        <is>
          <t>Summer
2012</t>
        </is>
      </c>
      <c r="H178" s="131" t="inlineStr">
        <is>
          <t>Spring 2015</t>
        </is>
      </c>
      <c r="I178" s="135" t="inlineStr">
        <is>
          <t>BPO</t>
        </is>
      </c>
      <c r="J178" s="131" t="inlineStr">
        <is>
          <t>IT-Executive &amp;
Service Engine</t>
        </is>
      </c>
      <c r="K178" s="131" t="inlineStr">
        <is>
          <t>H#44, F#C2, R#05
kallyanpur, Dhaka</t>
        </is>
      </c>
      <c r="L178" s="131" t="inlineStr">
        <is>
          <t>Vill &amp; PO: Agarbad
PS &amp; Dist:Satkhira</t>
        </is>
      </c>
      <c r="M178" s="137" t="inlineStr">
        <is>
          <t>8801713634316</t>
        </is>
      </c>
      <c r="N178" s="138" t="inlineStr">
        <is>
          <t>sudipkulna@gmail.com</t>
        </is>
      </c>
    </row>
    <row customHeight="1" ht="12.75" r="179" s="161">
      <c r="A179" s="85" t="n">
        <v>176</v>
      </c>
      <c r="B179" s="85" t="n">
        <v>1274</v>
      </c>
      <c r="C179" s="131" t="n"/>
      <c r="D179" s="131" t="inlineStr">
        <is>
          <t>Md. Faysal Islam 
Khan</t>
        </is>
      </c>
      <c r="E179" s="131" t="inlineStr">
        <is>
          <t>CSE</t>
        </is>
      </c>
      <c r="F179" s="131" t="inlineStr">
        <is>
          <t>101-15-960</t>
        </is>
      </c>
      <c r="G179" s="131" t="inlineStr">
        <is>
          <t>Spring 2010</t>
        </is>
      </c>
      <c r="H179" s="131" t="inlineStr">
        <is>
          <t>Spring 2014</t>
        </is>
      </c>
      <c r="I179" s="135" t="inlineStr">
        <is>
          <t>Preview ICT Ltd.</t>
        </is>
      </c>
      <c r="J179" s="131" t="inlineStr">
        <is>
          <t>Asst. Admin
Officer</t>
        </is>
      </c>
      <c r="K179" s="131" t="inlineStr">
        <is>
          <t>196, Green Road, 
Dhanmondi, Dhaka</t>
        </is>
      </c>
      <c r="L179" s="131" t="inlineStr">
        <is>
          <t>Vill: Rouhadaho, PS: Sariakandi, 
PO: Chandanbaisha, Dist: Bogra</t>
        </is>
      </c>
      <c r="M179" s="137" t="inlineStr">
        <is>
          <t>8801737527348</t>
        </is>
      </c>
      <c r="N179" s="138" t="inlineStr">
        <is>
          <t>faysal_960@diu.edu.bd</t>
        </is>
      </c>
    </row>
    <row customHeight="1" ht="12.75" r="180" s="161">
      <c r="A180" s="85" t="n">
        <v>177</v>
      </c>
      <c r="B180" s="85" t="n">
        <v>1277</v>
      </c>
      <c r="C180" s="131" t="n"/>
      <c r="D180" s="131" t="inlineStr">
        <is>
          <t>Md. Sihab Talukder</t>
        </is>
      </c>
      <c r="E180" s="131" t="inlineStr">
        <is>
          <t>ETE</t>
        </is>
      </c>
      <c r="F180" s="131" t="inlineStr">
        <is>
          <t>101-19-1916</t>
        </is>
      </c>
      <c r="G180" s="131" t="inlineStr">
        <is>
          <t>Spring 2010</t>
        </is>
      </c>
      <c r="H180" s="131" t="inlineStr">
        <is>
          <t>Summer
2015</t>
        </is>
      </c>
      <c r="I180" s="135" t="inlineStr">
        <is>
          <t>Meghna Group</t>
        </is>
      </c>
      <c r="J180" s="131" t="inlineStr">
        <is>
          <t>Assistant
Manager</t>
        </is>
      </c>
      <c r="K180" s="131" t="inlineStr">
        <is>
          <t>30/14, Sher Shaha Shuri
Road, Mohammadpur, Dhaka</t>
        </is>
      </c>
      <c r="L180" s="131" t="inlineStr">
        <is>
          <t>Thana Road, Adamdighi,
Bogra-5890</t>
        </is>
      </c>
      <c r="M180" s="137" t="inlineStr">
        <is>
          <t>8801712987902</t>
        </is>
      </c>
      <c r="N180" s="138" t="inlineStr">
        <is>
          <t>sihab.talukdar@gmail.com</t>
        </is>
      </c>
    </row>
    <row customHeight="1" ht="38.25" r="181" s="161">
      <c r="A181" s="85" t="n">
        <v>178</v>
      </c>
      <c r="B181" s="85" t="n">
        <v>1278</v>
      </c>
      <c r="C181" s="131" t="n"/>
      <c r="D181" s="131" t="inlineStr">
        <is>
          <t>Mousumi Ela</t>
        </is>
      </c>
      <c r="E181" s="131" t="inlineStr">
        <is>
          <t>Pharmacy</t>
        </is>
      </c>
      <c r="F181" s="131" t="inlineStr">
        <is>
          <t>101-29-177</t>
        </is>
      </c>
      <c r="G181" s="131" t="inlineStr">
        <is>
          <t>Spring 2010</t>
        </is>
      </c>
      <c r="H181" s="131" t="inlineStr">
        <is>
          <t xml:space="preserve">Fall  </t>
        </is>
      </c>
      <c r="I181" s="135" t="inlineStr">
        <is>
          <t>Drug International
Ltd.</t>
        </is>
      </c>
      <c r="J181" s="131" t="inlineStr">
        <is>
          <t>Product
Executive</t>
        </is>
      </c>
      <c r="K181" s="131" t="inlineStr">
        <is>
          <t>-</t>
        </is>
      </c>
      <c r="L181" s="131" t="inlineStr">
        <is>
          <t>16/6, Block-A,
Khilgaon, Dhaka</t>
        </is>
      </c>
      <c r="M181" s="137" t="inlineStr">
        <is>
          <t>8801940415854</t>
        </is>
      </c>
      <c r="N181" s="138" t="inlineStr">
        <is>
          <t>-</t>
        </is>
      </c>
    </row>
    <row customHeight="1" ht="12.75" r="182" s="161">
      <c r="A182" s="85" t="n">
        <v>179</v>
      </c>
      <c r="B182" s="85" t="n">
        <v>1279</v>
      </c>
      <c r="C182" s="131" t="n"/>
      <c r="D182" s="131" t="inlineStr">
        <is>
          <t>Nahian Fyrose Fahim</t>
        </is>
      </c>
      <c r="E182" s="131" t="inlineStr">
        <is>
          <t>Pharmacy</t>
        </is>
      </c>
      <c r="F182" s="131" t="inlineStr">
        <is>
          <t>101-29-169</t>
        </is>
      </c>
      <c r="G182" s="131" t="inlineStr">
        <is>
          <t>Spring 2010</t>
        </is>
      </c>
      <c r="H182" s="131" t="inlineStr">
        <is>
          <t>Fall 2014</t>
        </is>
      </c>
      <c r="I182" s="135" t="inlineStr">
        <is>
          <t>DIU</t>
        </is>
      </c>
      <c r="J182" s="131" t="inlineStr">
        <is>
          <t>Research
Associate</t>
        </is>
      </c>
      <c r="K182" s="131" t="inlineStr">
        <is>
          <t>15/1 A, Lakecircus, 
Kalabagan, Dhanmondi, Dhaka</t>
        </is>
      </c>
      <c r="L182" s="131" t="inlineStr">
        <is>
          <t>Sholla, Faridganj,
Chandpur</t>
        </is>
      </c>
      <c r="M182" s="137" t="inlineStr">
        <is>
          <t>8801675784131</t>
        </is>
      </c>
      <c r="N182" s="138" t="inlineStr">
        <is>
          <t>fyrose.pharmacy@diu.edu.bd</t>
        </is>
      </c>
    </row>
    <row customHeight="1" ht="12.75" r="183" s="161">
      <c r="A183" s="85" t="n">
        <v>180</v>
      </c>
      <c r="B183" s="85" t="n">
        <v>1280</v>
      </c>
      <c r="C183" s="131" t="n"/>
      <c r="D183" s="131" t="inlineStr">
        <is>
          <t>Farzana Kabir</t>
        </is>
      </c>
      <c r="E183" s="131" t="inlineStr">
        <is>
          <t>Pharmacy</t>
        </is>
      </c>
      <c r="F183" s="131" t="inlineStr">
        <is>
          <t>101-29-187</t>
        </is>
      </c>
      <c r="G183" s="131" t="inlineStr">
        <is>
          <t>Spring 2010</t>
        </is>
      </c>
      <c r="H183" s="131" t="inlineStr">
        <is>
          <t>Spring 2015</t>
        </is>
      </c>
      <c r="I183" s="135" t="inlineStr">
        <is>
          <t>DIU</t>
        </is>
      </c>
      <c r="J183" s="131" t="inlineStr">
        <is>
          <t>Staff Supporter</t>
        </is>
      </c>
      <c r="K183" s="131" t="inlineStr">
        <is>
          <t>25/13, Tallabag, 
Shukrabad, Dhaka</t>
        </is>
      </c>
      <c r="L183" s="131" t="inlineStr">
        <is>
          <t>Chittagong Urea
Fertilizer</t>
        </is>
      </c>
      <c r="M183" s="137" t="inlineStr">
        <is>
          <t>8801683595907</t>
        </is>
      </c>
      <c r="N183" s="138" t="inlineStr">
        <is>
          <t>fmbithi07@gmail.com</t>
        </is>
      </c>
    </row>
    <row customHeight="1" ht="12.75" r="184" s="161">
      <c r="A184" s="85" t="n">
        <v>181</v>
      </c>
      <c r="B184" s="85" t="n">
        <v>1281</v>
      </c>
      <c r="C184" s="131" t="n"/>
      <c r="D184" s="131" t="inlineStr">
        <is>
          <t>Dawan Rakibul Hasan</t>
        </is>
      </c>
      <c r="E184" s="131" t="inlineStr">
        <is>
          <t>EEE</t>
        </is>
      </c>
      <c r="F184" s="131" t="inlineStr">
        <is>
          <t>111-33-544</t>
        </is>
      </c>
      <c r="G184" s="131" t="inlineStr">
        <is>
          <t>Spring 2011</t>
        </is>
      </c>
      <c r="H184" s="131" t="inlineStr">
        <is>
          <t>Fall 2014</t>
        </is>
      </c>
      <c r="I184" s="135" t="inlineStr">
        <is>
          <t>QFL</t>
        </is>
      </c>
      <c r="J184" s="131" t="inlineStr">
        <is>
          <t>IT Officer</t>
        </is>
      </c>
      <c r="K184" s="131" t="inlineStr">
        <is>
          <t>Vill, PO &amp; PS: Mirzapur,
Tangail</t>
        </is>
      </c>
      <c r="L184" s="131" t="inlineStr">
        <is>
          <t>Vill, PO &amp; PS: Mirzapur,
Tangail</t>
        </is>
      </c>
      <c r="M184" s="137" t="inlineStr">
        <is>
          <t>8801671160313</t>
        </is>
      </c>
      <c r="N184" s="138" t="inlineStr">
        <is>
          <t>dewanraskin89@gmail.com</t>
        </is>
      </c>
    </row>
    <row customHeight="1" ht="38.25" r="185" s="161">
      <c r="A185" s="85" t="n">
        <v>182</v>
      </c>
      <c r="B185" s="85" t="n">
        <v>1284</v>
      </c>
      <c r="C185" s="131" t="n"/>
      <c r="D185" s="131" t="inlineStr">
        <is>
          <t>Pujan Chandra Paul</t>
        </is>
      </c>
      <c r="E185" s="131" t="inlineStr">
        <is>
          <t>EEE</t>
        </is>
      </c>
      <c r="F185" s="131" t="inlineStr">
        <is>
          <t>111-33-454</t>
        </is>
      </c>
      <c r="G185" s="131" t="inlineStr">
        <is>
          <t>Spring 2011</t>
        </is>
      </c>
      <c r="H185" s="131" t="inlineStr">
        <is>
          <t>Spring 2014</t>
        </is>
      </c>
      <c r="I185" s="135" t="inlineStr">
        <is>
          <t>Brahmanbaria
Polytechnic 
Institute</t>
        </is>
      </c>
      <c r="J185" s="131" t="inlineStr">
        <is>
          <t>Instructor</t>
        </is>
      </c>
      <c r="K185" s="131" t="inlineStr">
        <is>
          <t>Purba Paikpara, 
Brahmanbaria Sadar, 
Brahmanbaria</t>
        </is>
      </c>
      <c r="L185" s="131" t="inlineStr">
        <is>
          <t>Barapara, Bejoypur
Sadar South, Comilla</t>
        </is>
      </c>
      <c r="M185" s="137" t="inlineStr">
        <is>
          <t>8801714516500</t>
        </is>
      </c>
      <c r="N185" s="138" t="inlineStr">
        <is>
          <t>pujanpaul54@gmail.com</t>
        </is>
      </c>
    </row>
    <row customHeight="1" ht="25.5" r="186" s="161">
      <c r="A186" s="85" t="n">
        <v>183</v>
      </c>
      <c r="B186" s="85" t="n">
        <v>1291</v>
      </c>
      <c r="C186" s="131" t="n"/>
      <c r="D186" s="131" t="inlineStr">
        <is>
          <t>Mohammed Zahid
Hasan</t>
        </is>
      </c>
      <c r="E186" s="131" t="inlineStr">
        <is>
          <t>CSE</t>
        </is>
      </c>
      <c r="F186" s="131" t="inlineStr">
        <is>
          <t>103-15-1107</t>
        </is>
      </c>
      <c r="G186" s="131" t="inlineStr">
        <is>
          <t>Fall 2010</t>
        </is>
      </c>
      <c r="H186" s="131" t="inlineStr">
        <is>
          <t>Fall 2014</t>
        </is>
      </c>
      <c r="I186" s="135" t="inlineStr">
        <is>
          <t>ICE Technologies 
Ltd.</t>
        </is>
      </c>
      <c r="J186" s="131" t="inlineStr">
        <is>
          <t>System Support
Engineer</t>
        </is>
      </c>
      <c r="K186" s="131" t="inlineStr">
        <is>
          <t>1/26/b/1, East Badda,
Dhaka-1214</t>
        </is>
      </c>
      <c r="L186" s="131" t="inlineStr">
        <is>
          <t>Vill &amp; PO: Ashwinpur
PS: Matlab, Dist: Chandpur</t>
        </is>
      </c>
      <c r="M186" s="137" t="inlineStr">
        <is>
          <t>8801775488840</t>
        </is>
      </c>
      <c r="N186" s="138" t="inlineStr">
        <is>
          <t>md-zahid@hotmail.com</t>
        </is>
      </c>
    </row>
    <row customHeight="1" ht="12.75" r="187" s="161">
      <c r="A187" s="85" t="n">
        <v>184</v>
      </c>
      <c r="B187" s="85" t="n">
        <v>1296</v>
      </c>
      <c r="C187" s="131" t="n"/>
      <c r="D187" s="131" t="inlineStr">
        <is>
          <t>Md. Habibur Rahman</t>
        </is>
      </c>
      <c r="E187" s="131" t="inlineStr">
        <is>
          <t>CSE</t>
        </is>
      </c>
      <c r="F187" s="131" t="inlineStr">
        <is>
          <t>103-15-1106</t>
        </is>
      </c>
      <c r="G187" s="131" t="inlineStr">
        <is>
          <t>Fall 2010</t>
        </is>
      </c>
      <c r="H187" s="131" t="inlineStr">
        <is>
          <t>Summer
2014</t>
        </is>
      </c>
      <c r="I187" s="135" t="inlineStr">
        <is>
          <t>Nuibotu Ltd.</t>
        </is>
      </c>
      <c r="J187" s="131" t="inlineStr">
        <is>
          <t>SreedNut</t>
        </is>
      </c>
      <c r="K187" s="131" t="inlineStr">
        <is>
          <t>63/3, Lake Circus,
Kalabagan, Dhanmondi,
Dhaka-1205</t>
        </is>
      </c>
      <c r="L187" s="131" t="inlineStr">
        <is>
          <t>Vill: Hazar Bighi, PO: 
Azmatpur, Shibganj, 
Chapainawabganj</t>
        </is>
      </c>
      <c r="M187" s="137" t="inlineStr">
        <is>
          <t>8801722313644</t>
        </is>
      </c>
      <c r="N187" s="138" t="inlineStr">
        <is>
          <t>habib_1106@diu.edu.bd</t>
        </is>
      </c>
    </row>
    <row customHeight="1" ht="38.25" r="188" s="161">
      <c r="A188" s="85" t="n">
        <v>185</v>
      </c>
      <c r="B188" s="85" t="n">
        <v>1298</v>
      </c>
      <c r="C188" s="131" t="n"/>
      <c r="D188" s="131" t="inlineStr">
        <is>
          <t>Saleh Ahmad</t>
        </is>
      </c>
      <c r="E188" s="131" t="inlineStr">
        <is>
          <t>MPH</t>
        </is>
      </c>
      <c r="F188" s="131" t="inlineStr">
        <is>
          <t>123-41-011</t>
        </is>
      </c>
      <c r="G188" s="131" t="inlineStr">
        <is>
          <t>Fall 2012</t>
        </is>
      </c>
      <c r="H188" s="131" t="inlineStr">
        <is>
          <t>Summer
2014</t>
        </is>
      </c>
      <c r="I188" s="135" t="inlineStr">
        <is>
          <t>Holy Family Red 
Crescent Medical
College</t>
        </is>
      </c>
      <c r="J188" s="131" t="inlineStr">
        <is>
          <t>EMO</t>
        </is>
      </c>
      <c r="K188" s="131" t="inlineStr">
        <is>
          <t>H#113, R#4, B#F,
Mirpur-11, Dhaka</t>
        </is>
      </c>
      <c r="L188" s="131" t="inlineStr">
        <is>
          <t>H#113, R#4, B#F,
Mirpur-11, Dhaka</t>
        </is>
      </c>
      <c r="M188" s="137" t="inlineStr">
        <is>
          <t>8801552315972</t>
        </is>
      </c>
      <c r="N188" s="138" t="inlineStr">
        <is>
          <t>saleh.shawon@yahoo.com</t>
        </is>
      </c>
    </row>
    <row customHeight="1" ht="25.5" r="189" s="161">
      <c r="A189" s="85" t="n">
        <v>186</v>
      </c>
      <c r="B189" s="85" t="n">
        <v>1299</v>
      </c>
      <c r="C189" s="131" t="n"/>
      <c r="D189" s="131" t="inlineStr">
        <is>
          <t>Imran Khan Emon</t>
        </is>
      </c>
      <c r="E189" s="131" t="inlineStr">
        <is>
          <t>CSE</t>
        </is>
      </c>
      <c r="F189" s="131" t="inlineStr">
        <is>
          <t>103-15-1100</t>
        </is>
      </c>
      <c r="G189" s="131" t="inlineStr">
        <is>
          <t>Fall 2010</t>
        </is>
      </c>
      <c r="H189" s="131" t="inlineStr">
        <is>
          <t>Summer
2015</t>
        </is>
      </c>
      <c r="I189" s="135" t="inlineStr">
        <is>
          <t>Agami Education 
Foundation</t>
        </is>
      </c>
      <c r="J189" s="131" t="inlineStr">
        <is>
          <t>Field Officer</t>
        </is>
      </c>
      <c r="K189" s="131" t="inlineStr">
        <is>
          <t>94/96, Hena Garden,
Janata Housing, Dhaka-1216</t>
        </is>
      </c>
      <c r="L189" s="131" t="inlineStr">
        <is>
          <t>Vill:Singhoragi, PO:
Elashin, Tangail</t>
        </is>
      </c>
      <c r="M189" s="137" t="inlineStr">
        <is>
          <t>8801929319004</t>
        </is>
      </c>
      <c r="N189" s="138" t="inlineStr">
        <is>
          <t>imranemon99@gmail.com</t>
        </is>
      </c>
    </row>
    <row customHeight="1" ht="12.75" r="190" s="161">
      <c r="A190" s="90" t="n"/>
      <c r="B190" s="151" t="n">
        <v>1301</v>
      </c>
      <c r="C190" s="131" t="n"/>
      <c r="D190" s="131" t="n"/>
      <c r="E190" s="131" t="n"/>
      <c r="F190" s="131" t="n"/>
      <c r="G190" s="131" t="n"/>
      <c r="H190" s="131" t="n"/>
      <c r="I190" s="135" t="n"/>
      <c r="J190" s="131" t="n"/>
      <c r="K190" s="131" t="n"/>
      <c r="L190" s="131" t="n"/>
      <c r="M190" s="137" t="n"/>
      <c r="N190" s="138" t="n"/>
    </row>
    <row customHeight="1" ht="12.75" r="191" s="161">
      <c r="A191" s="90" t="n"/>
      <c r="B191" s="152" t="n">
        <v>1302</v>
      </c>
      <c r="C191" s="131" t="n"/>
      <c r="D191" s="131" t="n"/>
      <c r="E191" s="131" t="n"/>
      <c r="F191" s="131" t="n"/>
      <c r="G191" s="131" t="n"/>
      <c r="H191" s="131" t="n"/>
      <c r="I191" s="135" t="n"/>
      <c r="J191" s="131" t="n"/>
      <c r="K191" s="131" t="n"/>
      <c r="L191" s="131" t="n"/>
      <c r="M191" s="137" t="n"/>
      <c r="N191" s="138" t="n"/>
    </row>
    <row customHeight="1" ht="12.75" r="192" s="161">
      <c r="A192" s="90" t="n"/>
      <c r="B192" s="152" t="n">
        <v>1303</v>
      </c>
      <c r="C192" s="131" t="n"/>
      <c r="D192" s="131" t="n"/>
      <c r="E192" s="131" t="n"/>
      <c r="F192" s="131" t="n"/>
      <c r="G192" s="131" t="n"/>
      <c r="H192" s="131" t="n"/>
      <c r="I192" s="135" t="n"/>
      <c r="J192" s="131" t="n"/>
      <c r="K192" s="131" t="n"/>
      <c r="L192" s="131" t="n"/>
      <c r="M192" s="137" t="n"/>
      <c r="N192" s="138" t="n"/>
    </row>
    <row customHeight="1" ht="12.75" r="193" s="161">
      <c r="A193" s="90" t="n"/>
      <c r="B193" s="152" t="n">
        <v>1304</v>
      </c>
      <c r="C193" s="131" t="n"/>
      <c r="D193" s="131" t="n"/>
      <c r="E193" s="131" t="n"/>
      <c r="F193" s="131" t="n"/>
      <c r="G193" s="131" t="n"/>
      <c r="H193" s="131" t="n"/>
      <c r="I193" s="135" t="n"/>
      <c r="J193" s="131" t="n"/>
      <c r="K193" s="131" t="n"/>
      <c r="L193" s="131" t="n"/>
      <c r="M193" s="137" t="n"/>
      <c r="N193" s="138" t="n"/>
    </row>
    <row customHeight="1" ht="12.75" r="194" s="161">
      <c r="A194" s="90" t="n"/>
      <c r="B194" s="152" t="n">
        <v>1305</v>
      </c>
      <c r="C194" s="131" t="n"/>
      <c r="D194" s="131" t="n"/>
      <c r="E194" s="131" t="n"/>
      <c r="F194" s="131" t="n"/>
      <c r="G194" s="131" t="n"/>
      <c r="H194" s="131" t="n"/>
      <c r="I194" s="135" t="n"/>
      <c r="J194" s="131" t="n"/>
      <c r="K194" s="131" t="n"/>
      <c r="L194" s="131" t="n"/>
      <c r="M194" s="137" t="n"/>
      <c r="N194" s="138" t="n"/>
    </row>
    <row customHeight="1" ht="12.75" r="195" s="161">
      <c r="A195" s="90" t="n"/>
      <c r="B195" s="152" t="n">
        <v>1306</v>
      </c>
      <c r="C195" s="131" t="n"/>
      <c r="D195" s="131" t="n"/>
      <c r="E195" s="131" t="n"/>
      <c r="F195" s="131" t="n"/>
      <c r="G195" s="131" t="n"/>
      <c r="H195" s="131" t="n"/>
      <c r="I195" s="135" t="n"/>
      <c r="J195" s="131" t="n"/>
      <c r="K195" s="131" t="n"/>
      <c r="L195" s="131" t="n"/>
      <c r="M195" s="137" t="n"/>
      <c r="N195" s="138" t="n"/>
    </row>
    <row customHeight="1" ht="12.75" r="196" s="161">
      <c r="A196" s="90" t="n"/>
      <c r="B196" s="152" t="n">
        <v>1307</v>
      </c>
      <c r="C196" s="131" t="n"/>
      <c r="D196" s="131" t="n"/>
      <c r="E196" s="131" t="n"/>
      <c r="F196" s="131" t="n"/>
      <c r="G196" s="131" t="n"/>
      <c r="H196" s="131" t="n"/>
      <c r="I196" s="135" t="n"/>
      <c r="J196" s="131" t="n"/>
      <c r="K196" s="131" t="n"/>
      <c r="L196" s="131" t="n"/>
      <c r="M196" s="137" t="n"/>
      <c r="N196" s="138" t="n"/>
    </row>
    <row customHeight="1" ht="12.75" r="197" s="161">
      <c r="A197" s="90" t="n"/>
      <c r="B197" s="152" t="n">
        <v>1308</v>
      </c>
      <c r="C197" s="131" t="n"/>
      <c r="D197" s="131" t="n"/>
      <c r="E197" s="131" t="n"/>
      <c r="F197" s="131" t="n"/>
      <c r="G197" s="131" t="n"/>
      <c r="H197" s="131" t="n"/>
      <c r="I197" s="135" t="n"/>
      <c r="J197" s="131" t="n"/>
      <c r="K197" s="131" t="n"/>
      <c r="L197" s="131" t="n"/>
      <c r="M197" s="137" t="n"/>
      <c r="N197" s="138" t="n"/>
    </row>
    <row customHeight="1" ht="12.75" r="198" s="161">
      <c r="A198" s="90" t="n"/>
      <c r="B198" s="152" t="n">
        <v>1309</v>
      </c>
      <c r="C198" s="131" t="n"/>
      <c r="D198" s="131" t="n"/>
      <c r="E198" s="131" t="n"/>
      <c r="F198" s="131" t="n"/>
      <c r="G198" s="131" t="n"/>
      <c r="H198" s="131" t="n"/>
      <c r="I198" s="135" t="n"/>
      <c r="J198" s="131" t="n"/>
      <c r="K198" s="131" t="n"/>
      <c r="L198" s="131" t="n"/>
      <c r="M198" s="137" t="n"/>
      <c r="N198" s="138" t="n"/>
    </row>
    <row customHeight="1" ht="12.75" r="199" s="161">
      <c r="A199" s="90" t="n"/>
      <c r="B199" s="152" t="n">
        <v>1310</v>
      </c>
      <c r="C199" s="131" t="n"/>
      <c r="D199" s="131" t="n"/>
      <c r="E199" s="131" t="n"/>
      <c r="F199" s="131" t="n"/>
      <c r="G199" s="131" t="n"/>
      <c r="H199" s="131" t="n"/>
      <c r="I199" s="135" t="n"/>
      <c r="J199" s="131" t="n"/>
      <c r="K199" s="131" t="n"/>
      <c r="L199" s="131" t="n"/>
      <c r="M199" s="137" t="n"/>
      <c r="N199" s="138" t="n"/>
    </row>
    <row customHeight="1" ht="12.75" r="200" s="161">
      <c r="A200" s="90" t="n"/>
      <c r="B200" s="152" t="n">
        <v>1311</v>
      </c>
      <c r="C200" s="131" t="n"/>
      <c r="D200" s="131" t="n"/>
      <c r="E200" s="131" t="n"/>
      <c r="F200" s="131" t="n"/>
      <c r="G200" s="131" t="n"/>
      <c r="H200" s="131" t="n"/>
      <c r="I200" s="135" t="n"/>
      <c r="J200" s="131" t="n"/>
      <c r="K200" s="131" t="n"/>
      <c r="L200" s="131" t="n"/>
      <c r="M200" s="137" t="n"/>
      <c r="N200" s="138" t="n"/>
    </row>
    <row customHeight="1" ht="12.75" r="201" s="161">
      <c r="A201" s="90" t="n"/>
      <c r="B201" s="152" t="n">
        <v>1312</v>
      </c>
      <c r="C201" s="131" t="n"/>
      <c r="D201" s="131" t="n"/>
      <c r="E201" s="131" t="n"/>
      <c r="F201" s="131" t="n"/>
      <c r="G201" s="131" t="n"/>
      <c r="H201" s="131" t="n"/>
      <c r="I201" s="135" t="n"/>
      <c r="J201" s="131" t="n"/>
      <c r="K201" s="131" t="n"/>
      <c r="L201" s="131" t="n"/>
      <c r="M201" s="137" t="n"/>
      <c r="N201" s="138" t="n"/>
    </row>
    <row customHeight="1" ht="12.75" r="202" s="161">
      <c r="A202" s="90" t="n"/>
      <c r="B202" s="152" t="n">
        <v>1313</v>
      </c>
      <c r="C202" s="131" t="n"/>
      <c r="D202" s="131" t="n"/>
      <c r="E202" s="131" t="n"/>
      <c r="F202" s="131" t="n"/>
      <c r="G202" s="131" t="n"/>
      <c r="H202" s="131" t="n"/>
      <c r="I202" s="135" t="n"/>
      <c r="J202" s="131" t="n"/>
      <c r="K202" s="131" t="n"/>
      <c r="L202" s="131" t="n"/>
      <c r="M202" s="137" t="n"/>
      <c r="N202" s="138" t="n"/>
    </row>
    <row customHeight="1" ht="12.75" r="203" s="161">
      <c r="A203" s="90" t="n"/>
      <c r="B203" s="152" t="n">
        <v>1314</v>
      </c>
      <c r="C203" s="131" t="n"/>
      <c r="D203" s="131" t="n"/>
      <c r="E203" s="131" t="n"/>
      <c r="F203" s="131" t="n"/>
      <c r="G203" s="131" t="n"/>
      <c r="H203" s="131" t="n"/>
      <c r="I203" s="135" t="n"/>
      <c r="J203" s="131" t="n"/>
      <c r="K203" s="131" t="n"/>
      <c r="L203" s="131" t="n"/>
      <c r="M203" s="137" t="n"/>
      <c r="N203" s="138" t="n"/>
    </row>
    <row customHeight="1" ht="12.75" r="204" s="161">
      <c r="A204" s="90" t="n"/>
      <c r="B204" s="152" t="n">
        <v>1315</v>
      </c>
      <c r="C204" s="131" t="n"/>
      <c r="D204" s="131" t="n"/>
      <c r="E204" s="131" t="n"/>
      <c r="F204" s="131" t="n"/>
      <c r="G204" s="131" t="n"/>
      <c r="H204" s="131" t="n"/>
      <c r="I204" s="135" t="n"/>
      <c r="J204" s="131" t="n"/>
      <c r="K204" s="131" t="n"/>
      <c r="L204" s="131" t="n"/>
      <c r="M204" s="137" t="n"/>
      <c r="N204" s="138" t="n"/>
    </row>
    <row customHeight="1" ht="12.75" r="205" s="161">
      <c r="A205" s="90" t="n"/>
      <c r="B205" s="152" t="n">
        <v>1316</v>
      </c>
      <c r="C205" s="131" t="n"/>
      <c r="D205" s="131" t="n"/>
      <c r="E205" s="131" t="n"/>
      <c r="F205" s="131" t="n"/>
      <c r="G205" s="131" t="n"/>
      <c r="H205" s="131" t="n"/>
      <c r="I205" s="135" t="n"/>
      <c r="J205" s="131" t="n"/>
      <c r="K205" s="131" t="n"/>
      <c r="L205" s="131" t="n"/>
      <c r="M205" s="137" t="n"/>
      <c r="N205" s="138" t="n"/>
    </row>
    <row customHeight="1" ht="12.75" r="206" s="161">
      <c r="A206" s="90" t="n"/>
      <c r="B206" s="152" t="n">
        <v>1317</v>
      </c>
      <c r="C206" s="131" t="n"/>
      <c r="D206" s="131" t="n"/>
      <c r="E206" s="131" t="n"/>
      <c r="F206" s="131" t="n"/>
      <c r="G206" s="131" t="n"/>
      <c r="H206" s="131" t="n"/>
      <c r="I206" s="135" t="n"/>
      <c r="J206" s="131" t="n"/>
      <c r="K206" s="131" t="n"/>
      <c r="L206" s="131" t="n"/>
      <c r="M206" s="137" t="n"/>
      <c r="N206" s="138" t="n"/>
    </row>
    <row customHeight="1" ht="12.75" r="207" s="161">
      <c r="A207" s="90" t="n"/>
      <c r="B207" s="152" t="n">
        <v>1318</v>
      </c>
      <c r="C207" s="131" t="n"/>
      <c r="D207" s="131" t="n"/>
      <c r="E207" s="131" t="n"/>
      <c r="F207" s="131" t="n"/>
      <c r="G207" s="131" t="n"/>
      <c r="H207" s="131" t="n"/>
      <c r="I207" s="135" t="n"/>
      <c r="J207" s="131" t="n"/>
      <c r="K207" s="131" t="n"/>
      <c r="L207" s="131" t="n"/>
      <c r="M207" s="137" t="n"/>
      <c r="N207" s="138" t="n"/>
    </row>
    <row customHeight="1" ht="12.75" r="208" s="161">
      <c r="A208" s="90" t="n"/>
      <c r="B208" s="152" t="n">
        <v>1319</v>
      </c>
      <c r="C208" s="131" t="n"/>
      <c r="D208" s="131" t="n"/>
      <c r="E208" s="131" t="n"/>
      <c r="F208" s="131" t="n"/>
      <c r="G208" s="131" t="n"/>
      <c r="H208" s="131" t="n"/>
      <c r="I208" s="135" t="n"/>
      <c r="J208" s="131" t="n"/>
      <c r="K208" s="131" t="n"/>
      <c r="L208" s="131" t="n"/>
      <c r="M208" s="137" t="n"/>
      <c r="N208" s="138" t="n"/>
    </row>
    <row customHeight="1" ht="12.75" r="209" s="161">
      <c r="A209" s="90" t="n"/>
      <c r="B209" s="152" t="n">
        <v>1320</v>
      </c>
      <c r="C209" s="131" t="n"/>
      <c r="D209" s="131" t="n"/>
      <c r="E209" s="131" t="n"/>
      <c r="F209" s="131" t="n"/>
      <c r="G209" s="131" t="n"/>
      <c r="H209" s="131" t="n"/>
      <c r="I209" s="135" t="n"/>
      <c r="J209" s="131" t="n"/>
      <c r="K209" s="131" t="n"/>
      <c r="L209" s="131" t="n"/>
      <c r="M209" s="137" t="n"/>
      <c r="N209" s="138" t="n"/>
    </row>
    <row customHeight="1" ht="12.75" r="210" s="161">
      <c r="A210" s="90" t="n"/>
      <c r="B210" s="152" t="n">
        <v>1321</v>
      </c>
      <c r="C210" s="131" t="n"/>
      <c r="D210" s="131" t="n"/>
      <c r="E210" s="131" t="n"/>
      <c r="F210" s="131" t="n"/>
      <c r="G210" s="131" t="n"/>
      <c r="H210" s="131" t="n"/>
      <c r="I210" s="135" t="n"/>
      <c r="J210" s="131" t="n"/>
      <c r="K210" s="131" t="n"/>
      <c r="L210" s="131" t="n"/>
      <c r="M210" s="137" t="n"/>
      <c r="N210" s="138" t="n"/>
    </row>
    <row customHeight="1" ht="12.75" r="211" s="161">
      <c r="A211" s="90" t="n"/>
      <c r="B211" s="152" t="n">
        <v>1322</v>
      </c>
      <c r="C211" s="131" t="n"/>
      <c r="D211" s="131" t="n"/>
      <c r="E211" s="131" t="n"/>
      <c r="F211" s="131" t="n"/>
      <c r="G211" s="131" t="n"/>
      <c r="H211" s="131" t="n"/>
      <c r="I211" s="135" t="n"/>
      <c r="J211" s="131" t="n"/>
      <c r="K211" s="131" t="n"/>
      <c r="L211" s="131" t="n"/>
      <c r="M211" s="137" t="n"/>
      <c r="N211" s="138" t="n"/>
    </row>
    <row customHeight="1" ht="12.75" r="212" s="161">
      <c r="A212" s="90" t="n"/>
      <c r="B212" s="152" t="n">
        <v>1323</v>
      </c>
      <c r="C212" s="131" t="n"/>
      <c r="D212" s="131" t="n"/>
      <c r="E212" s="131" t="n"/>
      <c r="F212" s="131" t="n"/>
      <c r="G212" s="131" t="n"/>
      <c r="H212" s="131" t="n"/>
      <c r="I212" s="135" t="n"/>
      <c r="J212" s="131" t="n"/>
      <c r="K212" s="131" t="n"/>
      <c r="L212" s="131" t="n"/>
      <c r="M212" s="137" t="n"/>
      <c r="N212" s="138" t="n"/>
    </row>
    <row customHeight="1" ht="12.75" r="213" s="161">
      <c r="A213" s="90" t="n"/>
      <c r="B213" s="152" t="n">
        <v>1324</v>
      </c>
      <c r="C213" s="131" t="n"/>
      <c r="D213" s="131" t="n"/>
      <c r="E213" s="131" t="n"/>
      <c r="F213" s="131" t="n"/>
      <c r="G213" s="131" t="n"/>
      <c r="H213" s="131" t="n"/>
      <c r="I213" s="135" t="n"/>
      <c r="J213" s="131" t="n"/>
      <c r="K213" s="131" t="n"/>
      <c r="L213" s="131" t="n"/>
      <c r="M213" s="137" t="n"/>
      <c r="N213" s="138" t="n"/>
    </row>
    <row customHeight="1" ht="12.75" r="214" s="161">
      <c r="A214" s="90" t="n"/>
      <c r="B214" s="152" t="n">
        <v>1325</v>
      </c>
      <c r="C214" s="131" t="n"/>
      <c r="D214" s="131" t="n"/>
      <c r="E214" s="131" t="n"/>
      <c r="F214" s="131" t="n"/>
      <c r="G214" s="131" t="n"/>
      <c r="H214" s="131" t="n"/>
      <c r="I214" s="135" t="n"/>
      <c r="J214" s="131" t="n"/>
      <c r="K214" s="131" t="n"/>
      <c r="L214" s="131" t="n"/>
      <c r="M214" s="137" t="n"/>
      <c r="N214" s="138" t="n"/>
    </row>
    <row customHeight="1" ht="12.75" r="215" s="161">
      <c r="A215" s="90" t="n"/>
      <c r="B215" s="152" t="n">
        <v>1326</v>
      </c>
      <c r="C215" s="131" t="n"/>
      <c r="D215" s="131" t="n"/>
      <c r="E215" s="131" t="n"/>
      <c r="F215" s="131" t="n"/>
      <c r="G215" s="131" t="n"/>
      <c r="H215" s="131" t="n"/>
      <c r="I215" s="135" t="n"/>
      <c r="J215" s="131" t="n"/>
      <c r="K215" s="131" t="n"/>
      <c r="L215" s="131" t="n"/>
      <c r="M215" s="137" t="n"/>
      <c r="N215" s="138" t="n"/>
    </row>
    <row customHeight="1" ht="12.75" r="216" s="161">
      <c r="A216" s="90" t="n"/>
      <c r="B216" s="152" t="n">
        <v>1327</v>
      </c>
      <c r="C216" s="131" t="n"/>
      <c r="D216" s="131" t="n"/>
      <c r="E216" s="131" t="n"/>
      <c r="F216" s="131" t="n"/>
      <c r="G216" s="131" t="n"/>
      <c r="H216" s="131" t="n"/>
      <c r="I216" s="135" t="n"/>
      <c r="J216" s="131" t="n"/>
      <c r="K216" s="131" t="n"/>
      <c r="L216" s="131" t="n"/>
      <c r="M216" s="137" t="n"/>
      <c r="N216" s="138" t="n"/>
    </row>
    <row customHeight="1" ht="12.75" r="217" s="161">
      <c r="A217" s="90" t="n"/>
      <c r="B217" s="152" t="n">
        <v>1328</v>
      </c>
      <c r="C217" s="131" t="n"/>
      <c r="D217" s="131" t="n"/>
      <c r="E217" s="131" t="n"/>
      <c r="F217" s="131" t="n"/>
      <c r="G217" s="131" t="n"/>
      <c r="H217" s="131" t="n"/>
      <c r="I217" s="135" t="n"/>
      <c r="J217" s="131" t="n"/>
      <c r="K217" s="131" t="n"/>
      <c r="L217" s="131" t="n"/>
      <c r="M217" s="137" t="n"/>
      <c r="N217" s="138" t="n"/>
    </row>
    <row customHeight="1" ht="12.75" r="218" s="161">
      <c r="A218" s="90" t="n"/>
      <c r="B218" s="152" t="n">
        <v>1329</v>
      </c>
      <c r="C218" s="131" t="n"/>
      <c r="D218" s="131" t="n"/>
      <c r="E218" s="131" t="n"/>
      <c r="F218" s="131" t="n"/>
      <c r="G218" s="131" t="n"/>
      <c r="H218" s="131" t="n"/>
      <c r="I218" s="135" t="n"/>
      <c r="J218" s="131" t="n"/>
      <c r="K218" s="131" t="n"/>
      <c r="L218" s="131" t="n"/>
      <c r="M218" s="137" t="n"/>
      <c r="N218" s="138" t="n"/>
    </row>
    <row customHeight="1" ht="12.75" r="219" s="161">
      <c r="A219" s="90" t="n"/>
      <c r="B219" s="152" t="n">
        <v>1330</v>
      </c>
      <c r="C219" s="131" t="n"/>
      <c r="D219" s="131" t="n"/>
      <c r="E219" s="131" t="n"/>
      <c r="F219" s="131" t="n"/>
      <c r="G219" s="131" t="n"/>
      <c r="H219" s="131" t="n"/>
      <c r="I219" s="135" t="n"/>
      <c r="J219" s="131" t="n"/>
      <c r="K219" s="131" t="n"/>
      <c r="L219" s="131" t="n"/>
      <c r="M219" s="137" t="n"/>
      <c r="N219" s="138" t="n"/>
    </row>
    <row customHeight="1" ht="12.75" r="220" s="161">
      <c r="A220" s="90" t="n"/>
      <c r="B220" s="152" t="n">
        <v>1331</v>
      </c>
      <c r="C220" s="131" t="n"/>
      <c r="D220" s="131" t="n"/>
      <c r="E220" s="131" t="n"/>
      <c r="F220" s="131" t="n"/>
      <c r="G220" s="131" t="n"/>
      <c r="H220" s="131" t="n"/>
      <c r="I220" s="135" t="n"/>
      <c r="J220" s="131" t="n"/>
      <c r="K220" s="131" t="n"/>
      <c r="L220" s="131" t="n"/>
      <c r="M220" s="137" t="n"/>
      <c r="N220" s="138" t="n"/>
    </row>
    <row customHeight="1" ht="12.75" r="221" s="161">
      <c r="A221" s="90" t="n"/>
      <c r="B221" s="152" t="n">
        <v>1332</v>
      </c>
      <c r="C221" s="131" t="n"/>
      <c r="D221" s="131" t="n"/>
      <c r="E221" s="131" t="n"/>
      <c r="F221" s="131" t="n"/>
      <c r="G221" s="131" t="n"/>
      <c r="H221" s="131" t="n"/>
      <c r="I221" s="135" t="n"/>
      <c r="J221" s="131" t="n"/>
      <c r="K221" s="131" t="n"/>
      <c r="L221" s="131" t="n"/>
      <c r="M221" s="137" t="n"/>
      <c r="N221" s="138" t="n"/>
    </row>
    <row customHeight="1" ht="12.75" r="222" s="161">
      <c r="A222" s="90" t="n"/>
      <c r="B222" s="152" t="n">
        <v>1333</v>
      </c>
      <c r="C222" s="131" t="n"/>
      <c r="D222" s="131" t="n"/>
      <c r="E222" s="131" t="n"/>
      <c r="F222" s="131" t="n"/>
      <c r="G222" s="131" t="n"/>
      <c r="H222" s="131" t="n"/>
      <c r="I222" s="135" t="n"/>
      <c r="J222" s="131" t="n"/>
      <c r="K222" s="131" t="n"/>
      <c r="L222" s="131" t="n"/>
      <c r="M222" s="137" t="n"/>
      <c r="N222" s="138" t="n"/>
    </row>
    <row customHeight="1" ht="12.75" r="223" s="161">
      <c r="A223" s="90" t="n"/>
      <c r="B223" s="152" t="n">
        <v>1334</v>
      </c>
      <c r="C223" s="131" t="n"/>
      <c r="D223" s="131" t="n"/>
      <c r="E223" s="131" t="n"/>
      <c r="F223" s="131" t="n"/>
      <c r="G223" s="131" t="n"/>
      <c r="H223" s="131" t="n"/>
      <c r="I223" s="135" t="n"/>
      <c r="J223" s="131" t="n"/>
      <c r="K223" s="131" t="n"/>
      <c r="L223" s="131" t="n"/>
      <c r="M223" s="137" t="n"/>
      <c r="N223" s="138" t="n"/>
    </row>
    <row customHeight="1" ht="12.75" r="224" s="161">
      <c r="A224" s="90" t="n"/>
      <c r="B224" s="152" t="n">
        <v>1335</v>
      </c>
      <c r="C224" s="131" t="n"/>
      <c r="D224" s="131" t="n"/>
      <c r="E224" s="131" t="n"/>
      <c r="F224" s="131" t="n"/>
      <c r="G224" s="131" t="n"/>
      <c r="H224" s="131" t="n"/>
      <c r="I224" s="135" t="n"/>
      <c r="J224" s="131" t="n"/>
      <c r="K224" s="131" t="n"/>
      <c r="L224" s="131" t="n"/>
      <c r="M224" s="137" t="n"/>
      <c r="N224" s="138" t="n"/>
    </row>
    <row customHeight="1" ht="12.75" r="225" s="161">
      <c r="A225" s="90" t="n"/>
      <c r="B225" s="152" t="n">
        <v>1336</v>
      </c>
      <c r="C225" s="131" t="n"/>
      <c r="D225" s="131" t="n"/>
      <c r="E225" s="131" t="n"/>
      <c r="F225" s="131" t="n"/>
      <c r="G225" s="131" t="n"/>
      <c r="H225" s="131" t="n"/>
      <c r="I225" s="135" t="n"/>
      <c r="J225" s="131" t="n"/>
      <c r="K225" s="131" t="n"/>
      <c r="L225" s="131" t="n"/>
      <c r="M225" s="137" t="n"/>
      <c r="N225" s="138" t="n"/>
    </row>
    <row customHeight="1" ht="12.75" r="226" s="161">
      <c r="A226" s="90" t="n"/>
      <c r="B226" s="152" t="n">
        <v>1337</v>
      </c>
      <c r="C226" s="131" t="n"/>
      <c r="D226" s="131" t="n"/>
      <c r="E226" s="131" t="n"/>
      <c r="F226" s="131" t="n"/>
      <c r="G226" s="131" t="n"/>
      <c r="H226" s="131" t="n"/>
      <c r="I226" s="135" t="n"/>
      <c r="J226" s="131" t="n"/>
      <c r="K226" s="131" t="n"/>
      <c r="L226" s="131" t="n"/>
      <c r="M226" s="137" t="n"/>
      <c r="N226" s="138" t="n"/>
    </row>
    <row customHeight="1" ht="12.75" r="227" s="161">
      <c r="A227" s="90" t="n"/>
      <c r="B227" s="152" t="n">
        <v>1338</v>
      </c>
      <c r="C227" s="131" t="n"/>
      <c r="D227" s="131" t="n"/>
      <c r="E227" s="131" t="n"/>
      <c r="F227" s="131" t="n"/>
      <c r="G227" s="131" t="n"/>
      <c r="H227" s="131" t="n"/>
      <c r="I227" s="135" t="n"/>
      <c r="J227" s="131" t="n"/>
      <c r="K227" s="131" t="n"/>
      <c r="L227" s="131" t="n"/>
      <c r="M227" s="137" t="n"/>
      <c r="N227" s="138" t="n"/>
    </row>
    <row customHeight="1" ht="12.75" r="228" s="161">
      <c r="A228" s="90" t="n"/>
      <c r="B228" s="152" t="n">
        <v>1339</v>
      </c>
      <c r="C228" s="131" t="n"/>
      <c r="D228" s="131" t="n"/>
      <c r="E228" s="131" t="n"/>
      <c r="F228" s="131" t="n"/>
      <c r="G228" s="131" t="n"/>
      <c r="H228" s="131" t="n"/>
      <c r="I228" s="135" t="n"/>
      <c r="J228" s="131" t="n"/>
      <c r="K228" s="131" t="n"/>
      <c r="L228" s="131" t="n"/>
      <c r="M228" s="137" t="n"/>
      <c r="N228" s="138" t="n"/>
    </row>
    <row customHeight="1" ht="12.75" r="229" s="161">
      <c r="A229" s="90" t="n"/>
      <c r="B229" s="152" t="n">
        <v>1340</v>
      </c>
      <c r="C229" s="131" t="n"/>
      <c r="D229" s="131" t="n"/>
      <c r="E229" s="131" t="n"/>
      <c r="F229" s="131" t="n"/>
      <c r="G229" s="131" t="n"/>
      <c r="H229" s="131" t="n"/>
      <c r="I229" s="135" t="n"/>
      <c r="J229" s="131" t="n"/>
      <c r="K229" s="131" t="n"/>
      <c r="L229" s="131" t="n"/>
      <c r="M229" s="137" t="n"/>
      <c r="N229" s="138" t="n"/>
    </row>
    <row customHeight="1" ht="12.75" r="230" s="161">
      <c r="A230" s="90" t="n"/>
      <c r="B230" s="152" t="n">
        <v>1341</v>
      </c>
      <c r="C230" s="131" t="n"/>
      <c r="D230" s="131" t="n"/>
      <c r="E230" s="131" t="n"/>
      <c r="F230" s="131" t="n"/>
      <c r="G230" s="131" t="n"/>
      <c r="H230" s="131" t="n"/>
      <c r="I230" s="135" t="n"/>
      <c r="J230" s="131" t="n"/>
      <c r="K230" s="131" t="n"/>
      <c r="L230" s="131" t="n"/>
      <c r="M230" s="137" t="n"/>
      <c r="N230" s="138" t="n"/>
    </row>
    <row customHeight="1" ht="12.75" r="231" s="161">
      <c r="A231" s="90" t="n"/>
      <c r="B231" s="152" t="n">
        <v>1342</v>
      </c>
      <c r="C231" s="131" t="n"/>
      <c r="D231" s="131" t="n"/>
      <c r="E231" s="131" t="n"/>
      <c r="F231" s="131" t="n"/>
      <c r="G231" s="131" t="n"/>
      <c r="H231" s="131" t="n"/>
      <c r="I231" s="135" t="n"/>
      <c r="J231" s="131" t="n"/>
      <c r="K231" s="131" t="n"/>
      <c r="L231" s="131" t="n"/>
      <c r="M231" s="137" t="n"/>
      <c r="N231" s="138" t="n"/>
    </row>
    <row customHeight="1" ht="12.75" r="232" s="161">
      <c r="A232" s="90" t="n"/>
      <c r="B232" s="152" t="n">
        <v>1343</v>
      </c>
      <c r="C232" s="131" t="n"/>
      <c r="D232" s="131" t="n"/>
      <c r="E232" s="131" t="n"/>
      <c r="F232" s="131" t="n"/>
      <c r="G232" s="131" t="n"/>
      <c r="H232" s="131" t="n"/>
      <c r="I232" s="135" t="n"/>
      <c r="J232" s="131" t="n"/>
      <c r="K232" s="131" t="n"/>
      <c r="L232" s="131" t="n"/>
      <c r="M232" s="137" t="n"/>
      <c r="N232" s="138" t="n"/>
    </row>
    <row customHeight="1" ht="12.75" r="233" s="161">
      <c r="A233" s="90" t="n"/>
      <c r="B233" s="152" t="n">
        <v>1344</v>
      </c>
      <c r="C233" s="131" t="n"/>
      <c r="D233" s="131" t="n"/>
      <c r="E233" s="131" t="n"/>
      <c r="F233" s="131" t="n"/>
      <c r="G233" s="131" t="n"/>
      <c r="H233" s="131" t="n"/>
      <c r="I233" s="135" t="n"/>
      <c r="J233" s="131" t="n"/>
      <c r="K233" s="131" t="n"/>
      <c r="L233" s="131" t="n"/>
      <c r="M233" s="137" t="n"/>
      <c r="N233" s="138" t="n"/>
    </row>
    <row customHeight="1" ht="12.75" r="234" s="161">
      <c r="A234" s="90" t="n"/>
      <c r="B234" s="152" t="n">
        <v>1345</v>
      </c>
      <c r="C234" s="131" t="n"/>
      <c r="D234" s="131" t="n"/>
      <c r="E234" s="131" t="n"/>
      <c r="F234" s="131" t="n"/>
      <c r="G234" s="131" t="n"/>
      <c r="H234" s="131" t="n"/>
      <c r="I234" s="135" t="n"/>
      <c r="J234" s="131" t="n"/>
      <c r="K234" s="131" t="n"/>
      <c r="L234" s="131" t="n"/>
      <c r="M234" s="137" t="n"/>
      <c r="N234" s="138" t="n"/>
    </row>
    <row customHeight="1" ht="12.75" r="235" s="161">
      <c r="A235" s="90" t="n"/>
      <c r="B235" s="152" t="n">
        <v>1346</v>
      </c>
      <c r="C235" s="131" t="n"/>
      <c r="D235" s="131" t="n"/>
      <c r="E235" s="131" t="n"/>
      <c r="F235" s="131" t="n"/>
      <c r="G235" s="131" t="n"/>
      <c r="H235" s="131" t="n"/>
      <c r="I235" s="135" t="n"/>
      <c r="J235" s="131" t="n"/>
      <c r="K235" s="131" t="n"/>
      <c r="L235" s="131" t="n"/>
      <c r="M235" s="137" t="n"/>
      <c r="N235" s="138" t="n"/>
    </row>
    <row customHeight="1" ht="12.75" r="236" s="161">
      <c r="A236" s="90" t="n"/>
      <c r="B236" s="152" t="n">
        <v>1347</v>
      </c>
      <c r="C236" s="131" t="n"/>
      <c r="D236" s="131" t="n"/>
      <c r="E236" s="131" t="n"/>
      <c r="F236" s="131" t="n"/>
      <c r="G236" s="131" t="n"/>
      <c r="H236" s="131" t="n"/>
      <c r="I236" s="135" t="n"/>
      <c r="J236" s="131" t="n"/>
      <c r="K236" s="131" t="n"/>
      <c r="L236" s="131" t="n"/>
      <c r="M236" s="137" t="n"/>
      <c r="N236" s="138" t="n"/>
    </row>
    <row customHeight="1" ht="12.75" r="237" s="161">
      <c r="A237" s="90" t="n"/>
      <c r="B237" s="152" t="n">
        <v>1348</v>
      </c>
      <c r="C237" s="131" t="n"/>
      <c r="D237" s="131" t="n"/>
      <c r="E237" s="131" t="n"/>
      <c r="F237" s="131" t="n"/>
      <c r="G237" s="131" t="n"/>
      <c r="H237" s="131" t="n"/>
      <c r="I237" s="135" t="n"/>
      <c r="J237" s="131" t="n"/>
      <c r="K237" s="131" t="n"/>
      <c r="L237" s="131" t="n"/>
      <c r="M237" s="137" t="n"/>
      <c r="N237" s="138" t="n"/>
    </row>
    <row customHeight="1" ht="12.75" r="238" s="161">
      <c r="A238" s="90" t="n"/>
      <c r="B238" s="152" t="n">
        <v>1349</v>
      </c>
      <c r="C238" s="131" t="n"/>
      <c r="D238" s="131" t="n"/>
      <c r="E238" s="131" t="n"/>
      <c r="F238" s="131" t="n"/>
      <c r="G238" s="131" t="n"/>
      <c r="H238" s="131" t="n"/>
      <c r="I238" s="135" t="n"/>
      <c r="J238" s="131" t="n"/>
      <c r="K238" s="131" t="n"/>
      <c r="L238" s="131" t="n"/>
      <c r="M238" s="137" t="n"/>
      <c r="N238" s="138" t="n"/>
    </row>
    <row customHeight="1" ht="12.75" r="239" s="161">
      <c r="A239" s="90" t="n"/>
      <c r="B239" s="152" t="n">
        <v>1350</v>
      </c>
      <c r="C239" s="131" t="n"/>
      <c r="D239" s="131" t="n"/>
      <c r="E239" s="131" t="n"/>
      <c r="F239" s="131" t="n"/>
      <c r="G239" s="131" t="n"/>
      <c r="H239" s="131" t="n"/>
      <c r="I239" s="135" t="n"/>
      <c r="J239" s="131" t="n"/>
      <c r="K239" s="131" t="n"/>
      <c r="L239" s="131" t="n"/>
      <c r="M239" s="137" t="n"/>
      <c r="N239" s="138" t="n"/>
    </row>
    <row customHeight="1" ht="12.75" r="240" s="161">
      <c r="A240" s="90" t="n"/>
      <c r="B240" s="152" t="n">
        <v>1351</v>
      </c>
      <c r="C240" s="131" t="n"/>
      <c r="D240" s="131" t="n"/>
      <c r="E240" s="131" t="n"/>
      <c r="F240" s="131" t="n"/>
      <c r="G240" s="131" t="n"/>
      <c r="H240" s="131" t="n"/>
      <c r="I240" s="135" t="n"/>
      <c r="J240" s="131" t="n"/>
      <c r="K240" s="131" t="n"/>
      <c r="L240" s="131" t="n"/>
      <c r="M240" s="137" t="n"/>
      <c r="N240" s="138" t="n"/>
    </row>
    <row customHeight="1" ht="12.75" r="241" s="161">
      <c r="A241" s="90" t="n"/>
      <c r="B241" s="152" t="n">
        <v>1352</v>
      </c>
      <c r="C241" s="131" t="n"/>
      <c r="D241" s="131" t="n"/>
      <c r="E241" s="131" t="n"/>
      <c r="F241" s="131" t="n"/>
      <c r="G241" s="131" t="n"/>
      <c r="H241" s="131" t="n"/>
      <c r="I241" s="135" t="n"/>
      <c r="J241" s="131" t="n"/>
      <c r="K241" s="131" t="n"/>
      <c r="L241" s="131" t="n"/>
      <c r="M241" s="137" t="n"/>
      <c r="N241" s="138" t="n"/>
    </row>
    <row customHeight="1" ht="12.75" r="242" s="161">
      <c r="A242" s="90" t="n"/>
      <c r="B242" s="152" t="n">
        <v>1353</v>
      </c>
      <c r="C242" s="131" t="n"/>
      <c r="D242" s="131" t="n"/>
      <c r="E242" s="131" t="n"/>
      <c r="F242" s="131" t="n"/>
      <c r="G242" s="131" t="n"/>
      <c r="H242" s="131" t="n"/>
      <c r="I242" s="135" t="n"/>
      <c r="J242" s="131" t="n"/>
      <c r="K242" s="131" t="n"/>
      <c r="L242" s="131" t="n"/>
      <c r="M242" s="137" t="n"/>
      <c r="N242" s="138" t="n"/>
    </row>
    <row customHeight="1" ht="12.75" r="243" s="161">
      <c r="A243" s="90" t="n"/>
      <c r="B243" s="152" t="n">
        <v>1354</v>
      </c>
      <c r="C243" s="131" t="n"/>
      <c r="D243" s="131" t="n"/>
      <c r="E243" s="131" t="n"/>
      <c r="F243" s="131" t="n"/>
      <c r="G243" s="131" t="n"/>
      <c r="H243" s="131" t="n"/>
      <c r="I243" s="135" t="n"/>
      <c r="J243" s="131" t="n"/>
      <c r="K243" s="131" t="n"/>
      <c r="L243" s="131" t="n"/>
      <c r="M243" s="137" t="n"/>
      <c r="N243" s="138" t="n"/>
    </row>
    <row customHeight="1" ht="12.75" r="244" s="161">
      <c r="A244" s="90" t="n"/>
      <c r="B244" s="152" t="n">
        <v>1355</v>
      </c>
      <c r="C244" s="131" t="n"/>
      <c r="D244" s="131" t="n"/>
      <c r="E244" s="131" t="n"/>
      <c r="F244" s="131" t="n"/>
      <c r="G244" s="131" t="n"/>
      <c r="H244" s="131" t="n"/>
      <c r="I244" s="135" t="n"/>
      <c r="J244" s="131" t="n"/>
      <c r="K244" s="131" t="n"/>
      <c r="L244" s="131" t="n"/>
      <c r="M244" s="137" t="n"/>
      <c r="N244" s="138" t="n"/>
    </row>
    <row customHeight="1" ht="12.75" r="245" s="161">
      <c r="A245" s="90" t="n"/>
      <c r="B245" s="152" t="n">
        <v>1356</v>
      </c>
      <c r="C245" s="131" t="n"/>
      <c r="D245" s="131" t="n"/>
      <c r="E245" s="131" t="n"/>
      <c r="F245" s="131" t="n"/>
      <c r="G245" s="131" t="n"/>
      <c r="H245" s="131" t="n"/>
      <c r="I245" s="135" t="n"/>
      <c r="J245" s="131" t="n"/>
      <c r="K245" s="131" t="n"/>
      <c r="L245" s="131" t="n"/>
      <c r="M245" s="137" t="n"/>
      <c r="N245" s="138" t="n"/>
    </row>
    <row customHeight="1" ht="12.75" r="246" s="161">
      <c r="A246" s="90" t="n"/>
      <c r="B246" s="152" t="n">
        <v>1357</v>
      </c>
      <c r="C246" s="131" t="n"/>
      <c r="D246" s="131" t="n"/>
      <c r="E246" s="131" t="n"/>
      <c r="F246" s="131" t="n"/>
      <c r="G246" s="131" t="n"/>
      <c r="H246" s="131" t="n"/>
      <c r="I246" s="135" t="n"/>
      <c r="J246" s="131" t="n"/>
      <c r="K246" s="131" t="n"/>
      <c r="L246" s="131" t="n"/>
      <c r="M246" s="137" t="n"/>
      <c r="N246" s="138" t="n"/>
    </row>
    <row customHeight="1" ht="12.75" r="247" s="161">
      <c r="A247" s="90" t="n"/>
      <c r="B247" s="152" t="n">
        <v>1358</v>
      </c>
      <c r="C247" s="131" t="n"/>
      <c r="D247" s="131" t="n"/>
      <c r="E247" s="131" t="n"/>
      <c r="F247" s="131" t="n"/>
      <c r="G247" s="131" t="n"/>
      <c r="H247" s="131" t="n"/>
      <c r="I247" s="135" t="n"/>
      <c r="J247" s="131" t="n"/>
      <c r="K247" s="131" t="n"/>
      <c r="L247" s="131" t="n"/>
      <c r="M247" s="137" t="n"/>
      <c r="N247" s="138" t="n"/>
    </row>
    <row customHeight="1" ht="12.75" r="248" s="161">
      <c r="A248" s="90" t="n"/>
      <c r="B248" s="152" t="n">
        <v>1359</v>
      </c>
      <c r="C248" s="131" t="n"/>
      <c r="D248" s="131" t="n"/>
      <c r="E248" s="131" t="n"/>
      <c r="F248" s="131" t="n"/>
      <c r="G248" s="131" t="n"/>
      <c r="H248" s="131" t="n"/>
      <c r="I248" s="135" t="n"/>
      <c r="J248" s="131" t="n"/>
      <c r="K248" s="131" t="n"/>
      <c r="L248" s="131" t="n"/>
      <c r="M248" s="137" t="n"/>
      <c r="N248" s="138" t="n"/>
    </row>
    <row customHeight="1" ht="12.75" r="249" s="161">
      <c r="A249" s="90" t="n"/>
      <c r="B249" s="152" t="n">
        <v>1360</v>
      </c>
      <c r="C249" s="131" t="n"/>
      <c r="D249" s="131" t="n"/>
      <c r="E249" s="131" t="n"/>
      <c r="F249" s="131" t="n"/>
      <c r="G249" s="131" t="n"/>
      <c r="H249" s="131" t="n"/>
      <c r="I249" s="135" t="n"/>
      <c r="J249" s="131" t="n"/>
      <c r="K249" s="131" t="n"/>
      <c r="L249" s="131" t="n"/>
      <c r="M249" s="137" t="n"/>
      <c r="N249" s="138" t="n"/>
    </row>
    <row customHeight="1" ht="12.75" r="250" s="161">
      <c r="A250" s="90" t="n"/>
      <c r="B250" s="152" t="n">
        <v>1361</v>
      </c>
      <c r="C250" s="131" t="n"/>
      <c r="D250" s="131" t="n"/>
      <c r="E250" s="131" t="n"/>
      <c r="F250" s="131" t="n"/>
      <c r="G250" s="131" t="n"/>
      <c r="H250" s="131" t="n"/>
      <c r="I250" s="135" t="n"/>
      <c r="J250" s="131" t="n"/>
      <c r="K250" s="131" t="n"/>
      <c r="L250" s="131" t="n"/>
      <c r="M250" s="137" t="n"/>
      <c r="N250" s="138" t="n"/>
    </row>
    <row customHeight="1" ht="12.75" r="251" s="161">
      <c r="A251" s="90" t="n"/>
      <c r="B251" s="152" t="n">
        <v>1362</v>
      </c>
      <c r="C251" s="131" t="n"/>
      <c r="D251" s="131" t="n"/>
      <c r="E251" s="131" t="n"/>
      <c r="F251" s="131" t="n"/>
      <c r="G251" s="131" t="n"/>
      <c r="H251" s="131" t="n"/>
      <c r="I251" s="135" t="n"/>
      <c r="J251" s="131" t="n"/>
      <c r="K251" s="131" t="n"/>
      <c r="L251" s="131" t="n"/>
      <c r="M251" s="137" t="n"/>
      <c r="N251" s="138" t="n"/>
    </row>
    <row customHeight="1" ht="12.75" r="252" s="161">
      <c r="A252" s="90" t="n"/>
      <c r="B252" s="152" t="n">
        <v>1363</v>
      </c>
      <c r="C252" s="131" t="n"/>
      <c r="D252" s="131" t="n"/>
      <c r="E252" s="131" t="n"/>
      <c r="F252" s="131" t="n"/>
      <c r="G252" s="131" t="n"/>
      <c r="H252" s="131" t="n"/>
      <c r="I252" s="135" t="n"/>
      <c r="J252" s="131" t="n"/>
      <c r="K252" s="131" t="n"/>
      <c r="L252" s="131" t="n"/>
      <c r="M252" s="137" t="n"/>
      <c r="N252" s="138" t="n"/>
    </row>
    <row customHeight="1" ht="12.75" r="253" s="161">
      <c r="A253" s="90" t="n"/>
      <c r="B253" s="152" t="n">
        <v>1364</v>
      </c>
      <c r="C253" s="131" t="n"/>
      <c r="D253" s="131" t="n"/>
      <c r="E253" s="131" t="n"/>
      <c r="F253" s="131" t="n"/>
      <c r="G253" s="131" t="n"/>
      <c r="H253" s="131" t="n"/>
      <c r="I253" s="135" t="n"/>
      <c r="J253" s="131" t="n"/>
      <c r="K253" s="131" t="n"/>
      <c r="L253" s="131" t="n"/>
      <c r="M253" s="137" t="n"/>
      <c r="N253" s="138" t="n"/>
    </row>
    <row customHeight="1" ht="12.75" r="254" s="161">
      <c r="A254" s="90" t="n"/>
      <c r="B254" s="152" t="n">
        <v>1365</v>
      </c>
      <c r="C254" s="131" t="n"/>
      <c r="D254" s="131" t="n"/>
      <c r="E254" s="131" t="n"/>
      <c r="F254" s="131" t="n"/>
      <c r="G254" s="131" t="n"/>
      <c r="H254" s="131" t="n"/>
      <c r="I254" s="135" t="n"/>
      <c r="J254" s="131" t="n"/>
      <c r="K254" s="131" t="n"/>
      <c r="L254" s="131" t="n"/>
      <c r="M254" s="137" t="n"/>
      <c r="N254" s="138" t="n"/>
    </row>
    <row customHeight="1" ht="12.75" r="255" s="161">
      <c r="A255" s="90" t="n"/>
      <c r="B255" s="152" t="n">
        <v>1366</v>
      </c>
      <c r="C255" s="131" t="n"/>
      <c r="D255" s="131" t="n"/>
      <c r="E255" s="131" t="n"/>
      <c r="F255" s="131" t="n"/>
      <c r="G255" s="131" t="n"/>
      <c r="H255" s="131" t="n"/>
      <c r="I255" s="135" t="n"/>
      <c r="J255" s="131" t="n"/>
      <c r="K255" s="131" t="n"/>
      <c r="L255" s="131" t="n"/>
      <c r="M255" s="137" t="n"/>
      <c r="N255" s="138" t="n"/>
    </row>
    <row customHeight="1" ht="12.75" r="256" s="161">
      <c r="A256" s="90" t="n"/>
      <c r="B256" s="152" t="n">
        <v>1367</v>
      </c>
      <c r="C256" s="131" t="n"/>
      <c r="D256" s="131" t="n"/>
      <c r="E256" s="131" t="n"/>
      <c r="F256" s="131" t="n"/>
      <c r="G256" s="131" t="n"/>
      <c r="H256" s="131" t="n"/>
      <c r="I256" s="135" t="n"/>
      <c r="J256" s="131" t="n"/>
      <c r="K256" s="131" t="n"/>
      <c r="L256" s="131" t="n"/>
      <c r="M256" s="137" t="n"/>
      <c r="N256" s="138" t="n"/>
    </row>
    <row customHeight="1" ht="12.75" r="257" s="161">
      <c r="A257" s="90" t="n"/>
      <c r="B257" s="152" t="n">
        <v>1368</v>
      </c>
      <c r="C257" s="131" t="n"/>
      <c r="D257" s="131" t="n"/>
      <c r="E257" s="131" t="n"/>
      <c r="F257" s="131" t="n"/>
      <c r="G257" s="131" t="n"/>
      <c r="H257" s="131" t="n"/>
      <c r="I257" s="135" t="n"/>
      <c r="J257" s="131" t="n"/>
      <c r="K257" s="131" t="n"/>
      <c r="L257" s="131" t="n"/>
      <c r="M257" s="137" t="n"/>
      <c r="N257" s="138" t="n"/>
    </row>
    <row customHeight="1" ht="12.75" r="258" s="161">
      <c r="A258" s="90" t="n"/>
      <c r="B258" s="152" t="n">
        <v>1369</v>
      </c>
      <c r="C258" s="131" t="n"/>
      <c r="D258" s="131" t="n"/>
      <c r="E258" s="131" t="n"/>
      <c r="F258" s="131" t="n"/>
      <c r="G258" s="131" t="n"/>
      <c r="H258" s="131" t="n"/>
      <c r="I258" s="135" t="n"/>
      <c r="J258" s="131" t="n"/>
      <c r="K258" s="131" t="n"/>
      <c r="L258" s="131" t="n"/>
      <c r="M258" s="137" t="n"/>
      <c r="N258" s="138" t="n"/>
    </row>
    <row customHeight="1" ht="12.75" r="259" s="161">
      <c r="A259" s="90" t="n"/>
      <c r="B259" s="152" t="n">
        <v>1370</v>
      </c>
      <c r="C259" s="131" t="n"/>
      <c r="D259" s="131" t="n"/>
      <c r="E259" s="131" t="n"/>
      <c r="F259" s="131" t="n"/>
      <c r="G259" s="131" t="n"/>
      <c r="H259" s="131" t="n"/>
      <c r="I259" s="135" t="n"/>
      <c r="J259" s="131" t="n"/>
      <c r="K259" s="131" t="n"/>
      <c r="L259" s="131" t="n"/>
      <c r="M259" s="137" t="n"/>
      <c r="N259" s="138" t="n"/>
    </row>
    <row customHeight="1" ht="12.75" r="260" s="161">
      <c r="A260" s="90" t="n"/>
      <c r="B260" s="152" t="n">
        <v>1371</v>
      </c>
      <c r="C260" s="131" t="n"/>
      <c r="D260" s="131" t="n"/>
      <c r="E260" s="131" t="n"/>
      <c r="F260" s="131" t="n"/>
      <c r="G260" s="131" t="n"/>
      <c r="H260" s="131" t="n"/>
      <c r="I260" s="135" t="n"/>
      <c r="J260" s="131" t="n"/>
      <c r="K260" s="131" t="n"/>
      <c r="L260" s="131" t="n"/>
      <c r="M260" s="137" t="n"/>
      <c r="N260" s="138" t="n"/>
    </row>
    <row customHeight="1" ht="12.75" r="261" s="161">
      <c r="A261" s="90" t="n"/>
      <c r="B261" s="152" t="n">
        <v>1372</v>
      </c>
      <c r="C261" s="131" t="n"/>
      <c r="D261" s="131" t="n"/>
      <c r="E261" s="131" t="n"/>
      <c r="F261" s="131" t="n"/>
      <c r="G261" s="131" t="n"/>
      <c r="H261" s="131" t="n"/>
      <c r="I261" s="135" t="n"/>
      <c r="J261" s="131" t="n"/>
      <c r="K261" s="131" t="n"/>
      <c r="L261" s="131" t="n"/>
      <c r="M261" s="137" t="n"/>
      <c r="N261" s="138" t="n"/>
    </row>
    <row customHeight="1" ht="12.75" r="262" s="161">
      <c r="A262" s="90" t="n"/>
      <c r="B262" s="152" t="n">
        <v>1373</v>
      </c>
      <c r="C262" s="131" t="n"/>
      <c r="D262" s="131" t="n"/>
      <c r="E262" s="131" t="n"/>
      <c r="F262" s="131" t="n"/>
      <c r="G262" s="131" t="n"/>
      <c r="H262" s="131" t="n"/>
      <c r="I262" s="135" t="n"/>
      <c r="J262" s="131" t="n"/>
      <c r="K262" s="131" t="n"/>
      <c r="L262" s="131" t="n"/>
      <c r="M262" s="137" t="n"/>
      <c r="N262" s="138" t="n"/>
    </row>
    <row customHeight="1" ht="12.75" r="263" s="161">
      <c r="A263" s="90" t="n"/>
      <c r="B263" s="152" t="n">
        <v>1374</v>
      </c>
      <c r="C263" s="131" t="n"/>
      <c r="D263" s="131" t="n"/>
      <c r="E263" s="131" t="n"/>
      <c r="F263" s="131" t="n"/>
      <c r="G263" s="131" t="n"/>
      <c r="H263" s="131" t="n"/>
      <c r="I263" s="135" t="n"/>
      <c r="J263" s="131" t="n"/>
      <c r="K263" s="131" t="n"/>
      <c r="L263" s="131" t="n"/>
      <c r="M263" s="137" t="n"/>
      <c r="N263" s="138" t="n"/>
    </row>
    <row customHeight="1" ht="12.75" r="264" s="161">
      <c r="A264" s="90" t="n"/>
      <c r="B264" s="152" t="n">
        <v>1375</v>
      </c>
      <c r="C264" s="131" t="n"/>
      <c r="D264" s="131" t="n"/>
      <c r="E264" s="131" t="n"/>
      <c r="F264" s="131" t="n"/>
      <c r="G264" s="131" t="n"/>
      <c r="H264" s="131" t="n"/>
      <c r="I264" s="135" t="n"/>
      <c r="J264" s="131" t="n"/>
      <c r="K264" s="131" t="n"/>
      <c r="L264" s="131" t="n"/>
      <c r="M264" s="137" t="n"/>
      <c r="N264" s="138" t="n"/>
    </row>
    <row customHeight="1" ht="12.75" r="265" s="161">
      <c r="A265" s="90" t="n"/>
      <c r="B265" s="152" t="n">
        <v>1376</v>
      </c>
      <c r="C265" s="131" t="n"/>
      <c r="D265" s="131" t="n"/>
      <c r="E265" s="131" t="n"/>
      <c r="F265" s="131" t="n"/>
      <c r="G265" s="131" t="n"/>
      <c r="H265" s="131" t="n"/>
      <c r="I265" s="135" t="n"/>
      <c r="J265" s="131" t="n"/>
      <c r="K265" s="131" t="n"/>
      <c r="L265" s="131" t="n"/>
      <c r="M265" s="137" t="n"/>
      <c r="N265" s="138" t="n"/>
    </row>
    <row customHeight="1" ht="12.75" r="266" s="161">
      <c r="A266" s="90" t="n"/>
      <c r="B266" s="152" t="n">
        <v>1377</v>
      </c>
      <c r="C266" s="131" t="n"/>
      <c r="D266" s="131" t="n"/>
      <c r="E266" s="131" t="n"/>
      <c r="F266" s="131" t="n"/>
      <c r="G266" s="131" t="n"/>
      <c r="H266" s="131" t="n"/>
      <c r="I266" s="135" t="n"/>
      <c r="J266" s="131" t="n"/>
      <c r="K266" s="131" t="n"/>
      <c r="L266" s="131" t="n"/>
      <c r="M266" s="137" t="n"/>
      <c r="N266" s="138" t="n"/>
    </row>
    <row customHeight="1" ht="12.75" r="267" s="161">
      <c r="A267" s="90" t="n"/>
      <c r="B267" s="152" t="n">
        <v>1378</v>
      </c>
      <c r="C267" s="131" t="n"/>
      <c r="D267" s="131" t="n"/>
      <c r="E267" s="131" t="n"/>
      <c r="F267" s="131" t="n"/>
      <c r="G267" s="131" t="n"/>
      <c r="H267" s="131" t="n"/>
      <c r="I267" s="135" t="n"/>
      <c r="J267" s="131" t="n"/>
      <c r="K267" s="131" t="n"/>
      <c r="L267" s="131" t="n"/>
      <c r="M267" s="137" t="n"/>
      <c r="N267" s="138" t="n"/>
    </row>
    <row customHeight="1" ht="12.75" r="268" s="161">
      <c r="A268" s="90" t="n"/>
      <c r="B268" s="152" t="n">
        <v>1379</v>
      </c>
      <c r="C268" s="131" t="n"/>
      <c r="D268" s="131" t="n"/>
      <c r="E268" s="131" t="n"/>
      <c r="F268" s="131" t="n"/>
      <c r="G268" s="131" t="n"/>
      <c r="H268" s="131" t="n"/>
      <c r="I268" s="135" t="n"/>
      <c r="J268" s="131" t="n"/>
      <c r="K268" s="131" t="n"/>
      <c r="L268" s="131" t="n"/>
      <c r="M268" s="137" t="n"/>
      <c r="N268" s="138" t="n"/>
    </row>
    <row customHeight="1" ht="12.75" r="269" s="161">
      <c r="A269" s="90" t="n"/>
      <c r="B269" s="152" t="n">
        <v>1380</v>
      </c>
      <c r="C269" s="131" t="n"/>
      <c r="D269" s="131" t="n"/>
      <c r="E269" s="131" t="n"/>
      <c r="F269" s="131" t="n"/>
      <c r="G269" s="131" t="n"/>
      <c r="H269" s="131" t="n"/>
      <c r="I269" s="135" t="n"/>
      <c r="J269" s="131" t="n"/>
      <c r="K269" s="131" t="n"/>
      <c r="L269" s="131" t="n"/>
      <c r="M269" s="137" t="n"/>
      <c r="N269" s="138" t="n"/>
    </row>
    <row customHeight="1" ht="12.75" r="270" s="161">
      <c r="A270" s="90" t="n"/>
      <c r="B270" s="152" t="n">
        <v>1381</v>
      </c>
      <c r="C270" s="131" t="n"/>
      <c r="D270" s="131" t="n"/>
      <c r="E270" s="131" t="n"/>
      <c r="F270" s="131" t="n"/>
      <c r="G270" s="131" t="n"/>
      <c r="H270" s="131" t="n"/>
      <c r="I270" s="135" t="n"/>
      <c r="J270" s="131" t="n"/>
      <c r="K270" s="131" t="n"/>
      <c r="L270" s="131" t="n"/>
      <c r="M270" s="137" t="n"/>
      <c r="N270" s="138" t="n"/>
    </row>
    <row customHeight="1" ht="12.75" r="271" s="161">
      <c r="A271" s="90" t="n"/>
      <c r="B271" s="152" t="n">
        <v>1382</v>
      </c>
      <c r="C271" s="131" t="n"/>
      <c r="D271" s="131" t="n"/>
      <c r="E271" s="131" t="n"/>
      <c r="F271" s="131" t="n"/>
      <c r="G271" s="131" t="n"/>
      <c r="H271" s="131" t="n"/>
      <c r="I271" s="135" t="n"/>
      <c r="J271" s="131" t="n"/>
      <c r="K271" s="131" t="n"/>
      <c r="L271" s="131" t="n"/>
      <c r="M271" s="137" t="n"/>
      <c r="N271" s="138" t="n"/>
    </row>
    <row customHeight="1" ht="12.75" r="272" s="161">
      <c r="A272" s="90" t="n"/>
      <c r="B272" s="152" t="n">
        <v>1383</v>
      </c>
      <c r="C272" s="131" t="n"/>
      <c r="D272" s="131" t="n"/>
      <c r="E272" s="131" t="n"/>
      <c r="F272" s="131" t="n"/>
      <c r="G272" s="131" t="n"/>
      <c r="H272" s="131" t="n"/>
      <c r="I272" s="135" t="n"/>
      <c r="J272" s="131" t="n"/>
      <c r="K272" s="131" t="n"/>
      <c r="L272" s="131" t="n"/>
      <c r="M272" s="137" t="n"/>
      <c r="N272" s="138" t="n"/>
    </row>
    <row customHeight="1" ht="12.75" r="273" s="161">
      <c r="A273" s="90" t="n"/>
      <c r="B273" s="152" t="n">
        <v>1384</v>
      </c>
      <c r="C273" s="131" t="n"/>
      <c r="D273" s="131" t="n"/>
      <c r="E273" s="131" t="n"/>
      <c r="F273" s="131" t="n"/>
      <c r="G273" s="131" t="n"/>
      <c r="H273" s="131" t="n"/>
      <c r="I273" s="135" t="n"/>
      <c r="J273" s="131" t="n"/>
      <c r="K273" s="131" t="n"/>
      <c r="L273" s="131" t="n"/>
      <c r="M273" s="137" t="n"/>
      <c r="N273" s="138" t="n"/>
    </row>
    <row customHeight="1" ht="12.75" r="274" s="161">
      <c r="A274" s="90" t="n"/>
      <c r="B274" s="152" t="n">
        <v>1385</v>
      </c>
      <c r="C274" s="131" t="n"/>
      <c r="D274" s="131" t="n"/>
      <c r="E274" s="131" t="n"/>
      <c r="F274" s="131" t="n"/>
      <c r="G274" s="131" t="n"/>
      <c r="H274" s="131" t="n"/>
      <c r="I274" s="135" t="n"/>
      <c r="J274" s="131" t="n"/>
      <c r="K274" s="131" t="n"/>
      <c r="L274" s="131" t="n"/>
      <c r="M274" s="137" t="n"/>
      <c r="N274" s="138" t="n"/>
    </row>
    <row customHeight="1" ht="12.75" r="275" s="161">
      <c r="A275" s="90" t="n"/>
      <c r="B275" s="152" t="n">
        <v>1386</v>
      </c>
      <c r="C275" s="131" t="n"/>
      <c r="D275" s="131" t="n"/>
      <c r="E275" s="131" t="n"/>
      <c r="F275" s="131" t="n"/>
      <c r="G275" s="131" t="n"/>
      <c r="H275" s="131" t="n"/>
      <c r="I275" s="135" t="n"/>
      <c r="J275" s="131" t="n"/>
      <c r="K275" s="131" t="n"/>
      <c r="L275" s="131" t="n"/>
      <c r="M275" s="137" t="n"/>
      <c r="N275" s="138" t="n"/>
    </row>
    <row customHeight="1" ht="12.75" r="276" s="161">
      <c r="A276" s="90" t="n"/>
      <c r="B276" s="152" t="n">
        <v>1387</v>
      </c>
      <c r="C276" s="131" t="n"/>
      <c r="D276" s="131" t="n"/>
      <c r="E276" s="131" t="n"/>
      <c r="F276" s="131" t="n"/>
      <c r="G276" s="131" t="n"/>
      <c r="H276" s="131" t="n"/>
      <c r="I276" s="135" t="n"/>
      <c r="J276" s="131" t="n"/>
      <c r="K276" s="131" t="n"/>
      <c r="L276" s="131" t="n"/>
      <c r="M276" s="137" t="n"/>
      <c r="N276" s="138" t="n"/>
    </row>
    <row customHeight="1" ht="12.75" r="277" s="161">
      <c r="A277" s="90" t="n"/>
      <c r="B277" s="152" t="n">
        <v>1388</v>
      </c>
      <c r="C277" s="131" t="n"/>
      <c r="D277" s="131" t="n"/>
      <c r="E277" s="131" t="n"/>
      <c r="F277" s="131" t="n"/>
      <c r="G277" s="131" t="n"/>
      <c r="H277" s="131" t="n"/>
      <c r="I277" s="135" t="n"/>
      <c r="J277" s="131" t="n"/>
      <c r="K277" s="131" t="n"/>
      <c r="L277" s="131" t="n"/>
      <c r="M277" s="137" t="n"/>
      <c r="N277" s="138" t="n"/>
    </row>
    <row customHeight="1" ht="12.75" r="278" s="161">
      <c r="A278" s="90" t="n"/>
      <c r="B278" s="152" t="n">
        <v>1389</v>
      </c>
      <c r="C278" s="131" t="n"/>
      <c r="D278" s="131" t="n"/>
      <c r="E278" s="131" t="n"/>
      <c r="F278" s="131" t="n"/>
      <c r="G278" s="131" t="n"/>
      <c r="H278" s="131" t="n"/>
      <c r="I278" s="135" t="n"/>
      <c r="J278" s="131" t="n"/>
      <c r="K278" s="131" t="n"/>
      <c r="L278" s="131" t="n"/>
      <c r="M278" s="137" t="n"/>
      <c r="N278" s="138" t="n"/>
    </row>
    <row customHeight="1" ht="12.75" r="279" s="161">
      <c r="A279" s="90" t="n"/>
      <c r="B279" s="152" t="n">
        <v>1390</v>
      </c>
      <c r="C279" s="131" t="n"/>
      <c r="D279" s="131" t="n"/>
      <c r="E279" s="131" t="n"/>
      <c r="F279" s="131" t="n"/>
      <c r="G279" s="131" t="n"/>
      <c r="H279" s="131" t="n"/>
      <c r="I279" s="135" t="n"/>
      <c r="J279" s="131" t="n"/>
      <c r="K279" s="131" t="n"/>
      <c r="L279" s="131" t="n"/>
      <c r="M279" s="137" t="n"/>
      <c r="N279" s="138" t="n"/>
    </row>
    <row customHeight="1" ht="12.75" r="280" s="161">
      <c r="A280" s="90" t="n"/>
      <c r="B280" s="152" t="n">
        <v>1391</v>
      </c>
      <c r="C280" s="131" t="n"/>
      <c r="D280" s="131" t="n"/>
      <c r="E280" s="131" t="n"/>
      <c r="F280" s="131" t="n"/>
      <c r="G280" s="131" t="n"/>
      <c r="H280" s="131" t="n"/>
      <c r="I280" s="135" t="n"/>
      <c r="J280" s="131" t="n"/>
      <c r="K280" s="131" t="n"/>
      <c r="L280" s="131" t="n"/>
      <c r="M280" s="137" t="n"/>
      <c r="N280" s="138" t="n"/>
    </row>
    <row customHeight="1" ht="12.75" r="281" s="161">
      <c r="A281" s="90" t="n"/>
      <c r="B281" s="152" t="n">
        <v>1392</v>
      </c>
      <c r="C281" s="131" t="n"/>
      <c r="D281" s="131" t="n"/>
      <c r="E281" s="131" t="n"/>
      <c r="F281" s="131" t="n"/>
      <c r="G281" s="131" t="n"/>
      <c r="H281" s="131" t="n"/>
      <c r="I281" s="135" t="n"/>
      <c r="J281" s="131" t="n"/>
      <c r="K281" s="131" t="n"/>
      <c r="L281" s="131" t="n"/>
      <c r="M281" s="137" t="n"/>
      <c r="N281" s="138" t="n"/>
    </row>
    <row customHeight="1" ht="12.75" r="282" s="161">
      <c r="A282" s="90" t="n"/>
      <c r="B282" s="152" t="n">
        <v>1393</v>
      </c>
      <c r="C282" s="131" t="n"/>
      <c r="D282" s="131" t="n"/>
      <c r="E282" s="131" t="n"/>
      <c r="F282" s="131" t="n"/>
      <c r="G282" s="131" t="n"/>
      <c r="H282" s="131" t="n"/>
      <c r="I282" s="135" t="n"/>
      <c r="J282" s="131" t="n"/>
      <c r="K282" s="131" t="n"/>
      <c r="L282" s="131" t="n"/>
      <c r="M282" s="137" t="n"/>
      <c r="N282" s="138" t="n"/>
    </row>
    <row customHeight="1" ht="12.75" r="283" s="161">
      <c r="A283" s="90" t="n"/>
      <c r="B283" s="152" t="n">
        <v>1394</v>
      </c>
      <c r="C283" s="131" t="n"/>
      <c r="D283" s="131" t="n"/>
      <c r="E283" s="131" t="n"/>
      <c r="F283" s="131" t="n"/>
      <c r="G283" s="131" t="n"/>
      <c r="H283" s="131" t="n"/>
      <c r="I283" s="135" t="n"/>
      <c r="J283" s="131" t="n"/>
      <c r="K283" s="131" t="n"/>
      <c r="L283" s="131" t="n"/>
      <c r="M283" s="137" t="n"/>
      <c r="N283" s="138" t="n"/>
    </row>
    <row customHeight="1" ht="12.75" r="284" s="161">
      <c r="A284" s="90" t="n"/>
      <c r="B284" s="152" t="n">
        <v>1395</v>
      </c>
      <c r="C284" s="131" t="n"/>
      <c r="D284" s="131" t="n"/>
      <c r="E284" s="131" t="n"/>
      <c r="F284" s="131" t="n"/>
      <c r="G284" s="131" t="n"/>
      <c r="H284" s="131" t="n"/>
      <c r="I284" s="135" t="n"/>
      <c r="J284" s="131" t="n"/>
      <c r="K284" s="131" t="n"/>
      <c r="L284" s="131" t="n"/>
      <c r="M284" s="137" t="n"/>
      <c r="N284" s="138" t="n"/>
    </row>
    <row customHeight="1" ht="12.75" r="285" s="161">
      <c r="A285" s="90" t="n"/>
      <c r="B285" s="152" t="n">
        <v>1396</v>
      </c>
      <c r="C285" s="131" t="n"/>
      <c r="D285" s="131" t="n"/>
      <c r="E285" s="131" t="n"/>
      <c r="F285" s="131" t="n"/>
      <c r="G285" s="131" t="n"/>
      <c r="H285" s="131" t="n"/>
      <c r="I285" s="135" t="n"/>
      <c r="J285" s="131" t="n"/>
      <c r="K285" s="131" t="n"/>
      <c r="L285" s="131" t="n"/>
      <c r="M285" s="137" t="n"/>
      <c r="N285" s="138" t="n"/>
    </row>
    <row customHeight="1" ht="12.75" r="286" s="161">
      <c r="A286" s="90" t="n"/>
      <c r="B286" s="152" t="n">
        <v>1397</v>
      </c>
      <c r="C286" s="131" t="n"/>
      <c r="D286" s="131" t="n"/>
      <c r="E286" s="131" t="n"/>
      <c r="F286" s="131" t="n"/>
      <c r="G286" s="131" t="n"/>
      <c r="H286" s="131" t="n"/>
      <c r="I286" s="135" t="n"/>
      <c r="J286" s="131" t="n"/>
      <c r="K286" s="131" t="n"/>
      <c r="L286" s="131" t="n"/>
      <c r="M286" s="137" t="n"/>
      <c r="N286" s="138" t="n"/>
    </row>
    <row customHeight="1" ht="12.75" r="287" s="161">
      <c r="A287" s="90" t="n"/>
      <c r="B287" s="152" t="n">
        <v>1398</v>
      </c>
      <c r="C287" s="131" t="n"/>
      <c r="D287" s="131" t="n"/>
      <c r="E287" s="131" t="n"/>
      <c r="F287" s="131" t="n"/>
      <c r="G287" s="131" t="n"/>
      <c r="H287" s="131" t="n"/>
      <c r="I287" s="135" t="n"/>
      <c r="J287" s="131" t="n"/>
      <c r="K287" s="131" t="n"/>
      <c r="L287" s="131" t="n"/>
      <c r="M287" s="137" t="n"/>
      <c r="N287" s="138" t="n"/>
    </row>
    <row customHeight="1" ht="12.75" r="288" s="161">
      <c r="A288" s="90" t="n"/>
      <c r="B288" s="152" t="n">
        <v>1399</v>
      </c>
      <c r="C288" s="131" t="n"/>
      <c r="D288" s="131" t="n"/>
      <c r="E288" s="131" t="n"/>
      <c r="F288" s="131" t="n"/>
      <c r="G288" s="131" t="n"/>
      <c r="H288" s="131" t="n"/>
      <c r="I288" s="135" t="n"/>
      <c r="J288" s="131" t="n"/>
      <c r="K288" s="131" t="n"/>
      <c r="L288" s="131" t="n"/>
      <c r="M288" s="137" t="n"/>
      <c r="N288" s="138" t="n"/>
    </row>
    <row customHeight="1" ht="12.75" r="289" s="161">
      <c r="A289" s="90" t="n"/>
      <c r="B289" s="152" t="n">
        <v>1400</v>
      </c>
      <c r="C289" s="131" t="n"/>
      <c r="D289" s="131" t="n"/>
      <c r="E289" s="131" t="n"/>
      <c r="F289" s="131" t="n"/>
      <c r="G289" s="131" t="n"/>
      <c r="H289" s="131" t="n"/>
      <c r="I289" s="135" t="n"/>
      <c r="J289" s="131" t="n"/>
      <c r="K289" s="131" t="n"/>
      <c r="L289" s="131" t="n"/>
      <c r="M289" s="137" t="n"/>
      <c r="N289" s="138" t="n"/>
    </row>
    <row customHeight="1" ht="12.75" r="290" s="161">
      <c r="A290" s="90" t="n"/>
      <c r="B290" s="152" t="n">
        <v>1401</v>
      </c>
      <c r="C290" s="131" t="n"/>
      <c r="D290" s="131" t="n"/>
      <c r="E290" s="131" t="n"/>
      <c r="F290" s="131" t="n"/>
      <c r="G290" s="131" t="n"/>
      <c r="H290" s="131" t="n"/>
      <c r="I290" s="135" t="n"/>
      <c r="J290" s="131" t="n"/>
      <c r="K290" s="131" t="n"/>
      <c r="L290" s="131" t="n"/>
      <c r="M290" s="137" t="n"/>
      <c r="N290" s="138" t="n"/>
    </row>
    <row customHeight="1" ht="12.75" r="291" s="161">
      <c r="A291" s="90" t="n"/>
      <c r="B291" s="152" t="n">
        <v>1402</v>
      </c>
      <c r="C291" s="131" t="n"/>
      <c r="D291" s="131" t="n"/>
      <c r="E291" s="131" t="n"/>
      <c r="F291" s="131" t="n"/>
      <c r="G291" s="131" t="n"/>
      <c r="H291" s="131" t="n"/>
      <c r="I291" s="135" t="n"/>
      <c r="J291" s="131" t="n"/>
      <c r="K291" s="131" t="n"/>
      <c r="L291" s="131" t="n"/>
      <c r="M291" s="137" t="n"/>
      <c r="N291" s="138" t="n"/>
    </row>
    <row customHeight="1" ht="12.75" r="292" s="161">
      <c r="A292" s="90" t="n"/>
      <c r="B292" s="152" t="n">
        <v>1403</v>
      </c>
      <c r="C292" s="131" t="n"/>
      <c r="D292" s="131" t="n"/>
      <c r="E292" s="131" t="n"/>
      <c r="F292" s="131" t="n"/>
      <c r="G292" s="131" t="n"/>
      <c r="H292" s="131" t="n"/>
      <c r="I292" s="135" t="n"/>
      <c r="J292" s="131" t="n"/>
      <c r="K292" s="131" t="n"/>
      <c r="L292" s="131" t="n"/>
      <c r="M292" s="137" t="n"/>
      <c r="N292" s="138" t="n"/>
    </row>
    <row customHeight="1" ht="12.75" r="293" s="161">
      <c r="A293" s="90" t="n"/>
      <c r="B293" s="152" t="n">
        <v>1404</v>
      </c>
      <c r="C293" s="131" t="n"/>
      <c r="D293" s="131" t="n"/>
      <c r="E293" s="131" t="n"/>
      <c r="F293" s="131" t="n"/>
      <c r="G293" s="131" t="n"/>
      <c r="H293" s="131" t="n"/>
      <c r="I293" s="135" t="n"/>
      <c r="J293" s="131" t="n"/>
      <c r="K293" s="131" t="n"/>
      <c r="L293" s="131" t="n"/>
      <c r="M293" s="137" t="n"/>
      <c r="N293" s="138" t="n"/>
    </row>
    <row customHeight="1" ht="12.75" r="294" s="161">
      <c r="A294" s="90" t="n"/>
      <c r="B294" s="152" t="n">
        <v>1405</v>
      </c>
      <c r="C294" s="131" t="n"/>
      <c r="D294" s="131" t="n"/>
      <c r="E294" s="131" t="n"/>
      <c r="F294" s="131" t="n"/>
      <c r="G294" s="131" t="n"/>
      <c r="H294" s="131" t="n"/>
      <c r="I294" s="135" t="n"/>
      <c r="J294" s="131" t="n"/>
      <c r="K294" s="131" t="n"/>
      <c r="L294" s="131" t="n"/>
      <c r="M294" s="137" t="n"/>
      <c r="N294" s="138" t="n"/>
    </row>
    <row customHeight="1" ht="12.75" r="295" s="161">
      <c r="A295" s="90" t="n"/>
      <c r="B295" s="152" t="n">
        <v>1406</v>
      </c>
      <c r="C295" s="131" t="n"/>
      <c r="D295" s="131" t="n"/>
      <c r="E295" s="131" t="n"/>
      <c r="F295" s="131" t="n"/>
      <c r="G295" s="131" t="n"/>
      <c r="H295" s="131" t="n"/>
      <c r="I295" s="135" t="n"/>
      <c r="J295" s="131" t="n"/>
      <c r="K295" s="131" t="n"/>
      <c r="L295" s="131" t="n"/>
      <c r="M295" s="137" t="n"/>
      <c r="N295" s="138" t="n"/>
    </row>
    <row customHeight="1" ht="12.75" r="296" s="161">
      <c r="A296" s="90" t="n"/>
      <c r="B296" s="152" t="n">
        <v>1407</v>
      </c>
      <c r="C296" s="131" t="n"/>
      <c r="D296" s="131" t="n"/>
      <c r="E296" s="131" t="n"/>
      <c r="F296" s="131" t="n"/>
      <c r="G296" s="131" t="n"/>
      <c r="H296" s="131" t="n"/>
      <c r="I296" s="135" t="n"/>
      <c r="J296" s="131" t="n"/>
      <c r="K296" s="131" t="n"/>
      <c r="L296" s="131" t="n"/>
      <c r="M296" s="137" t="n"/>
      <c r="N296" s="138" t="n"/>
    </row>
    <row customHeight="1" ht="12.75" r="297" s="161">
      <c r="A297" s="90" t="n"/>
      <c r="B297" s="152" t="n">
        <v>1408</v>
      </c>
      <c r="C297" s="131" t="n"/>
      <c r="D297" s="131" t="n"/>
      <c r="E297" s="131" t="n"/>
      <c r="F297" s="131" t="n"/>
      <c r="G297" s="131" t="n"/>
      <c r="H297" s="131" t="n"/>
      <c r="I297" s="135" t="n"/>
      <c r="J297" s="131" t="n"/>
      <c r="K297" s="131" t="n"/>
      <c r="L297" s="131" t="n"/>
      <c r="M297" s="137" t="n"/>
      <c r="N297" s="138" t="n"/>
    </row>
    <row customHeight="1" ht="12.75" r="298" s="161">
      <c r="A298" s="90" t="n"/>
      <c r="B298" s="152" t="n">
        <v>1409</v>
      </c>
      <c r="C298" s="131" t="n"/>
      <c r="D298" s="131" t="n"/>
      <c r="E298" s="131" t="n"/>
      <c r="F298" s="131" t="n"/>
      <c r="G298" s="131" t="n"/>
      <c r="H298" s="131" t="n"/>
      <c r="I298" s="135" t="n"/>
      <c r="J298" s="131" t="n"/>
      <c r="K298" s="131" t="n"/>
      <c r="L298" s="131" t="n"/>
      <c r="M298" s="137" t="n"/>
      <c r="N298" s="138" t="n"/>
    </row>
    <row customHeight="1" ht="12.75" r="299" s="161">
      <c r="A299" s="90" t="n"/>
      <c r="B299" s="152" t="n">
        <v>1410</v>
      </c>
      <c r="C299" s="131" t="n"/>
      <c r="D299" s="131" t="n"/>
      <c r="E299" s="131" t="n"/>
      <c r="F299" s="131" t="n"/>
      <c r="G299" s="131" t="n"/>
      <c r="H299" s="131" t="n"/>
      <c r="I299" s="135" t="n"/>
      <c r="J299" s="131" t="n"/>
      <c r="K299" s="131" t="n"/>
      <c r="L299" s="131" t="n"/>
      <c r="M299" s="137" t="n"/>
      <c r="N299" s="138" t="n"/>
    </row>
    <row customHeight="1" ht="12.75" r="300" s="161">
      <c r="A300" s="90" t="n"/>
      <c r="B300" s="152" t="n">
        <v>1411</v>
      </c>
      <c r="C300" s="131" t="n"/>
      <c r="D300" s="131" t="n"/>
      <c r="E300" s="131" t="n"/>
      <c r="F300" s="131" t="n"/>
      <c r="G300" s="131" t="n"/>
      <c r="H300" s="131" t="n"/>
      <c r="I300" s="135" t="n"/>
      <c r="J300" s="131" t="n"/>
      <c r="K300" s="131" t="n"/>
      <c r="L300" s="131" t="n"/>
      <c r="M300" s="137" t="n"/>
      <c r="N300" s="138" t="n"/>
    </row>
    <row customHeight="1" ht="12.75" r="301" s="161">
      <c r="A301" s="90" t="n"/>
      <c r="B301" s="152" t="n">
        <v>1412</v>
      </c>
      <c r="C301" s="131" t="n"/>
      <c r="D301" s="131" t="n"/>
      <c r="E301" s="131" t="n"/>
      <c r="F301" s="131" t="n"/>
      <c r="G301" s="131" t="n"/>
      <c r="H301" s="131" t="n"/>
      <c r="I301" s="135" t="n"/>
      <c r="J301" s="131" t="n"/>
      <c r="K301" s="131" t="n"/>
      <c r="L301" s="131" t="n"/>
      <c r="M301" s="137" t="n"/>
      <c r="N301" s="138" t="n"/>
    </row>
    <row customHeight="1" ht="12.75" r="302" s="161">
      <c r="A302" s="90" t="n"/>
      <c r="B302" s="152" t="n">
        <v>1413</v>
      </c>
      <c r="C302" s="131" t="n"/>
      <c r="D302" s="131" t="n"/>
      <c r="E302" s="131" t="n"/>
      <c r="F302" s="131" t="n"/>
      <c r="G302" s="131" t="n"/>
      <c r="H302" s="131" t="n"/>
      <c r="I302" s="135" t="n"/>
      <c r="J302" s="131" t="n"/>
      <c r="K302" s="131" t="n"/>
      <c r="L302" s="131" t="n"/>
      <c r="M302" s="137" t="n"/>
      <c r="N302" s="138" t="n"/>
    </row>
    <row customHeight="1" ht="12.75" r="303" s="161">
      <c r="A303" s="90" t="n"/>
      <c r="B303" s="152" t="n">
        <v>1414</v>
      </c>
      <c r="C303" s="131" t="n"/>
      <c r="D303" s="131" t="n"/>
      <c r="E303" s="131" t="n"/>
      <c r="F303" s="131" t="n"/>
      <c r="G303" s="131" t="n"/>
      <c r="H303" s="131" t="n"/>
      <c r="I303" s="135" t="n"/>
      <c r="J303" s="131" t="n"/>
      <c r="K303" s="131" t="n"/>
      <c r="L303" s="131" t="n"/>
      <c r="M303" s="137" t="n"/>
      <c r="N303" s="138" t="n"/>
    </row>
    <row customHeight="1" ht="12.75" r="304" s="161">
      <c r="A304" s="90" t="n"/>
      <c r="B304" s="152" t="n">
        <v>1415</v>
      </c>
      <c r="C304" s="131" t="n"/>
      <c r="D304" s="131" t="n"/>
      <c r="E304" s="131" t="n"/>
      <c r="F304" s="131" t="n"/>
      <c r="G304" s="131" t="n"/>
      <c r="H304" s="131" t="n"/>
      <c r="I304" s="135" t="n"/>
      <c r="J304" s="131" t="n"/>
      <c r="K304" s="131" t="n"/>
      <c r="L304" s="131" t="n"/>
      <c r="M304" s="137" t="n"/>
      <c r="N304" s="138" t="n"/>
    </row>
    <row customHeight="1" ht="12.75" r="305" s="161">
      <c r="A305" s="90" t="n"/>
      <c r="B305" s="152" t="n">
        <v>1416</v>
      </c>
      <c r="C305" s="131" t="n"/>
      <c r="D305" s="131" t="n"/>
      <c r="E305" s="131" t="n"/>
      <c r="F305" s="131" t="n"/>
      <c r="G305" s="131" t="n"/>
      <c r="H305" s="131" t="n"/>
      <c r="I305" s="135" t="n"/>
      <c r="J305" s="131" t="n"/>
      <c r="K305" s="131" t="n"/>
      <c r="L305" s="131" t="n"/>
      <c r="M305" s="137" t="n"/>
      <c r="N305" s="138" t="n"/>
    </row>
    <row customHeight="1" ht="12.75" r="306" s="161">
      <c r="A306" s="90" t="n"/>
      <c r="B306" s="152" t="n">
        <v>1417</v>
      </c>
      <c r="C306" s="131" t="n"/>
      <c r="D306" s="131" t="n"/>
      <c r="E306" s="131" t="n"/>
      <c r="F306" s="131" t="n"/>
      <c r="G306" s="131" t="n"/>
      <c r="H306" s="131" t="n"/>
      <c r="I306" s="135" t="n"/>
      <c r="J306" s="131" t="n"/>
      <c r="K306" s="131" t="n"/>
      <c r="L306" s="131" t="n"/>
      <c r="M306" s="137" t="n"/>
      <c r="N306" s="138" t="n"/>
    </row>
    <row customHeight="1" ht="12.75" r="307" s="161">
      <c r="A307" s="90" t="n"/>
      <c r="B307" s="152" t="n">
        <v>1418</v>
      </c>
      <c r="C307" s="131" t="n"/>
      <c r="D307" s="131" t="n"/>
      <c r="E307" s="131" t="n"/>
      <c r="F307" s="131" t="n"/>
      <c r="G307" s="131" t="n"/>
      <c r="H307" s="131" t="n"/>
      <c r="I307" s="135" t="n"/>
      <c r="J307" s="131" t="n"/>
      <c r="K307" s="131" t="n"/>
      <c r="L307" s="131" t="n"/>
      <c r="M307" s="137" t="n"/>
      <c r="N307" s="138" t="n"/>
    </row>
    <row customHeight="1" ht="12.75" r="308" s="161">
      <c r="A308" s="90" t="n"/>
      <c r="B308" s="152" t="n">
        <v>1419</v>
      </c>
      <c r="C308" s="131" t="n"/>
      <c r="D308" s="131" t="n"/>
      <c r="E308" s="131" t="n"/>
      <c r="F308" s="131" t="n"/>
      <c r="G308" s="131" t="n"/>
      <c r="H308" s="131" t="n"/>
      <c r="I308" s="135" t="n"/>
      <c r="J308" s="131" t="n"/>
      <c r="K308" s="131" t="n"/>
      <c r="L308" s="131" t="n"/>
      <c r="M308" s="137" t="n"/>
      <c r="N308" s="138" t="n"/>
    </row>
    <row customHeight="1" ht="12.75" r="309" s="161">
      <c r="A309" s="90" t="n"/>
      <c r="B309" s="152" t="n">
        <v>1420</v>
      </c>
      <c r="C309" s="131" t="n"/>
      <c r="D309" s="131" t="n"/>
      <c r="E309" s="131" t="n"/>
      <c r="F309" s="131" t="n"/>
      <c r="G309" s="131" t="n"/>
      <c r="H309" s="131" t="n"/>
      <c r="I309" s="135" t="n"/>
      <c r="J309" s="131" t="n"/>
      <c r="K309" s="131" t="n"/>
      <c r="L309" s="131" t="n"/>
      <c r="M309" s="137" t="n"/>
      <c r="N309" s="138" t="n"/>
    </row>
    <row customHeight="1" ht="12.75" r="310" s="161">
      <c r="A310" s="90" t="n"/>
      <c r="B310" s="152" t="n">
        <v>1421</v>
      </c>
      <c r="C310" s="131" t="n"/>
      <c r="D310" s="131" t="n"/>
      <c r="E310" s="131" t="n"/>
      <c r="F310" s="131" t="n"/>
      <c r="G310" s="131" t="n"/>
      <c r="H310" s="131" t="n"/>
      <c r="I310" s="135" t="n"/>
      <c r="J310" s="131" t="n"/>
      <c r="K310" s="131" t="n"/>
      <c r="L310" s="131" t="n"/>
      <c r="M310" s="137" t="n"/>
      <c r="N310" s="138" t="n"/>
    </row>
    <row customHeight="1" ht="12.75" r="311" s="161">
      <c r="A311" s="90" t="n"/>
      <c r="B311" s="152" t="n">
        <v>1422</v>
      </c>
      <c r="C311" s="131" t="n"/>
      <c r="D311" s="131" t="n"/>
      <c r="E311" s="131" t="n"/>
      <c r="F311" s="131" t="n"/>
      <c r="G311" s="131" t="n"/>
      <c r="H311" s="131" t="n"/>
      <c r="I311" s="135" t="n"/>
      <c r="J311" s="131" t="n"/>
      <c r="K311" s="131" t="n"/>
      <c r="L311" s="131" t="n"/>
      <c r="M311" s="137" t="n"/>
      <c r="N311" s="138" t="n"/>
    </row>
    <row customHeight="1" ht="12.75" r="312" s="161">
      <c r="A312" s="90" t="n"/>
      <c r="B312" s="152" t="n">
        <v>1423</v>
      </c>
      <c r="C312" s="131" t="n"/>
      <c r="D312" s="131" t="n"/>
      <c r="E312" s="131" t="n"/>
      <c r="F312" s="131" t="n"/>
      <c r="G312" s="131" t="n"/>
      <c r="H312" s="131" t="n"/>
      <c r="I312" s="135" t="n"/>
      <c r="J312" s="131" t="n"/>
      <c r="K312" s="131" t="n"/>
      <c r="L312" s="131" t="n"/>
      <c r="M312" s="137" t="n"/>
      <c r="N312" s="138" t="n"/>
    </row>
    <row customHeight="1" ht="12.75" r="313" s="161">
      <c r="A313" s="90" t="n"/>
      <c r="B313" s="152" t="n">
        <v>1424</v>
      </c>
      <c r="C313" s="131" t="n"/>
      <c r="D313" s="131" t="n"/>
      <c r="E313" s="131" t="n"/>
      <c r="F313" s="131" t="n"/>
      <c r="G313" s="131" t="n"/>
      <c r="H313" s="131" t="n"/>
      <c r="I313" s="135" t="n"/>
      <c r="J313" s="131" t="n"/>
      <c r="K313" s="131" t="n"/>
      <c r="L313" s="131" t="n"/>
      <c r="M313" s="137" t="n"/>
      <c r="N313" s="138" t="n"/>
    </row>
    <row customHeight="1" ht="12.75" r="314" s="161">
      <c r="A314" s="90" t="n"/>
      <c r="B314" s="152" t="n">
        <v>1425</v>
      </c>
      <c r="C314" s="131" t="n"/>
      <c r="D314" s="131" t="n"/>
      <c r="E314" s="131" t="n"/>
      <c r="F314" s="131" t="n"/>
      <c r="G314" s="131" t="n"/>
      <c r="H314" s="131" t="n"/>
      <c r="I314" s="135" t="n"/>
      <c r="J314" s="131" t="n"/>
      <c r="K314" s="131" t="n"/>
      <c r="L314" s="131" t="n"/>
      <c r="M314" s="137" t="n"/>
      <c r="N314" s="138" t="n"/>
    </row>
    <row customHeight="1" ht="12.75" r="315" s="161">
      <c r="A315" s="90" t="n"/>
      <c r="B315" s="152" t="n">
        <v>1426</v>
      </c>
      <c r="C315" s="131" t="n"/>
      <c r="D315" s="131" t="n"/>
      <c r="E315" s="131" t="n"/>
      <c r="F315" s="131" t="n"/>
      <c r="G315" s="131" t="n"/>
      <c r="H315" s="131" t="n"/>
      <c r="I315" s="135" t="n"/>
      <c r="J315" s="131" t="n"/>
      <c r="K315" s="131" t="n"/>
      <c r="L315" s="131" t="n"/>
      <c r="M315" s="137" t="n"/>
      <c r="N315" s="138" t="n"/>
    </row>
    <row customHeight="1" ht="12.75" r="316" s="161">
      <c r="A316" s="90" t="n"/>
      <c r="B316" s="152" t="n">
        <v>1427</v>
      </c>
      <c r="C316" s="131" t="n"/>
      <c r="D316" s="131" t="n"/>
      <c r="E316" s="131" t="n"/>
      <c r="F316" s="131" t="n"/>
      <c r="G316" s="131" t="n"/>
      <c r="H316" s="131" t="n"/>
      <c r="I316" s="135" t="n"/>
      <c r="J316" s="131" t="n"/>
      <c r="K316" s="131" t="n"/>
      <c r="L316" s="131" t="n"/>
      <c r="M316" s="137" t="n"/>
      <c r="N316" s="138" t="n"/>
    </row>
    <row customHeight="1" ht="12.75" r="317" s="161">
      <c r="A317" s="90" t="n"/>
      <c r="B317" s="152" t="n">
        <v>1428</v>
      </c>
      <c r="C317" s="131" t="n"/>
      <c r="D317" s="131" t="n"/>
      <c r="E317" s="131" t="n"/>
      <c r="F317" s="131" t="n"/>
      <c r="G317" s="131" t="n"/>
      <c r="H317" s="131" t="n"/>
      <c r="I317" s="135" t="n"/>
      <c r="J317" s="131" t="n"/>
      <c r="K317" s="131" t="n"/>
      <c r="L317" s="131" t="n"/>
      <c r="M317" s="137" t="n"/>
      <c r="N317" s="138" t="n"/>
    </row>
    <row customHeight="1" ht="12.75" r="318" s="161">
      <c r="A318" s="90" t="n"/>
      <c r="B318" s="152" t="n">
        <v>1429</v>
      </c>
      <c r="C318" s="131" t="n"/>
      <c r="D318" s="131" t="n"/>
      <c r="E318" s="131" t="n"/>
      <c r="F318" s="131" t="n"/>
      <c r="G318" s="131" t="n"/>
      <c r="H318" s="131" t="n"/>
      <c r="I318" s="135" t="n"/>
      <c r="J318" s="131" t="n"/>
      <c r="K318" s="131" t="n"/>
      <c r="L318" s="131" t="n"/>
      <c r="M318" s="137" t="n"/>
      <c r="N318" s="138" t="n"/>
    </row>
    <row customHeight="1" ht="12.75" r="319" s="161">
      <c r="A319" s="90" t="n"/>
      <c r="B319" s="152" t="n">
        <v>1430</v>
      </c>
      <c r="C319" s="131" t="n"/>
      <c r="D319" s="131" t="n"/>
      <c r="E319" s="131" t="n"/>
      <c r="F319" s="131" t="n"/>
      <c r="G319" s="131" t="n"/>
      <c r="H319" s="131" t="n"/>
      <c r="I319" s="135" t="n"/>
      <c r="J319" s="131" t="n"/>
      <c r="K319" s="131" t="n"/>
      <c r="L319" s="131" t="n"/>
      <c r="M319" s="137" t="n"/>
      <c r="N319" s="138" t="n"/>
    </row>
    <row customHeight="1" ht="12.75" r="320" s="161">
      <c r="A320" s="90" t="n"/>
      <c r="B320" s="152" t="n">
        <v>1431</v>
      </c>
      <c r="C320" s="131" t="n"/>
      <c r="D320" s="131" t="n"/>
      <c r="E320" s="131" t="n"/>
      <c r="F320" s="131" t="n"/>
      <c r="G320" s="131" t="n"/>
      <c r="H320" s="131" t="n"/>
      <c r="I320" s="135" t="n"/>
      <c r="J320" s="131" t="n"/>
      <c r="K320" s="131" t="n"/>
      <c r="L320" s="131" t="n"/>
      <c r="M320" s="137" t="n"/>
      <c r="N320" s="138" t="n"/>
    </row>
    <row customHeight="1" ht="12.75" r="321" s="161">
      <c r="A321" s="90" t="n"/>
      <c r="B321" s="152" t="n">
        <v>1432</v>
      </c>
      <c r="C321" s="131" t="n"/>
      <c r="D321" s="131" t="n"/>
      <c r="E321" s="131" t="n"/>
      <c r="F321" s="131" t="n"/>
      <c r="G321" s="131" t="n"/>
      <c r="H321" s="131" t="n"/>
      <c r="I321" s="135" t="n"/>
      <c r="J321" s="131" t="n"/>
      <c r="K321" s="131" t="n"/>
      <c r="L321" s="131" t="n"/>
      <c r="M321" s="137" t="n"/>
      <c r="N321" s="138" t="n"/>
    </row>
    <row customHeight="1" ht="12.75" r="322" s="161">
      <c r="A322" s="90" t="n"/>
      <c r="B322" s="152" t="n">
        <v>1433</v>
      </c>
      <c r="C322" s="131" t="n"/>
      <c r="D322" s="131" t="n"/>
      <c r="E322" s="131" t="n"/>
      <c r="F322" s="131" t="n"/>
      <c r="G322" s="131" t="n"/>
      <c r="H322" s="131" t="n"/>
      <c r="I322" s="135" t="n"/>
      <c r="J322" s="131" t="n"/>
      <c r="K322" s="131" t="n"/>
      <c r="L322" s="131" t="n"/>
      <c r="M322" s="137" t="n"/>
      <c r="N322" s="138" t="n"/>
    </row>
    <row customHeight="1" ht="12.75" r="323" s="161">
      <c r="A323" s="90" t="n"/>
      <c r="B323" s="152" t="n">
        <v>1434</v>
      </c>
      <c r="C323" s="131" t="n"/>
      <c r="D323" s="131" t="n"/>
      <c r="E323" s="131" t="n"/>
      <c r="F323" s="131" t="n"/>
      <c r="G323" s="131" t="n"/>
      <c r="H323" s="131" t="n"/>
      <c r="I323" s="135" t="n"/>
      <c r="J323" s="131" t="n"/>
      <c r="K323" s="131" t="n"/>
      <c r="L323" s="131" t="n"/>
      <c r="M323" s="137" t="n"/>
      <c r="N323" s="138" t="n"/>
    </row>
    <row customHeight="1" ht="12.75" r="324" s="161">
      <c r="A324" s="90" t="n"/>
      <c r="B324" s="152" t="n">
        <v>1435</v>
      </c>
      <c r="C324" s="131" t="n"/>
      <c r="D324" s="131" t="n"/>
      <c r="E324" s="131" t="n"/>
      <c r="F324" s="131" t="n"/>
      <c r="G324" s="131" t="n"/>
      <c r="H324" s="131" t="n"/>
      <c r="I324" s="135" t="n"/>
      <c r="J324" s="131" t="n"/>
      <c r="K324" s="131" t="n"/>
      <c r="L324" s="131" t="n"/>
      <c r="M324" s="137" t="n"/>
      <c r="N324" s="138" t="n"/>
    </row>
    <row customHeight="1" ht="12.75" r="325" s="161">
      <c r="A325" s="90" t="n"/>
      <c r="B325" s="152" t="n">
        <v>1436</v>
      </c>
      <c r="C325" s="131" t="n"/>
      <c r="D325" s="131" t="n"/>
      <c r="E325" s="131" t="n"/>
      <c r="F325" s="131" t="n"/>
      <c r="G325" s="131" t="n"/>
      <c r="H325" s="131" t="n"/>
      <c r="I325" s="135" t="n"/>
      <c r="J325" s="131" t="n"/>
      <c r="K325" s="131" t="n"/>
      <c r="L325" s="131" t="n"/>
      <c r="M325" s="137" t="n"/>
      <c r="N325" s="138" t="n"/>
    </row>
    <row customHeight="1" ht="12.75" r="326" s="161">
      <c r="A326" s="90" t="n"/>
      <c r="B326" s="152" t="n">
        <v>1437</v>
      </c>
      <c r="C326" s="131" t="n"/>
      <c r="D326" s="131" t="n"/>
      <c r="E326" s="131" t="n"/>
      <c r="F326" s="131" t="n"/>
      <c r="G326" s="131" t="n"/>
      <c r="H326" s="131" t="n"/>
      <c r="I326" s="135" t="n"/>
      <c r="J326" s="131" t="n"/>
      <c r="K326" s="131" t="n"/>
      <c r="L326" s="131" t="n"/>
      <c r="M326" s="137" t="n"/>
      <c r="N326" s="138" t="n"/>
    </row>
    <row customHeight="1" ht="12.75" r="327" s="161">
      <c r="A327" s="90" t="n"/>
      <c r="B327" s="152" t="n">
        <v>1438</v>
      </c>
      <c r="C327" s="131" t="n"/>
      <c r="D327" s="131" t="n"/>
      <c r="E327" s="131" t="n"/>
      <c r="F327" s="131" t="n"/>
      <c r="G327" s="131" t="n"/>
      <c r="H327" s="131" t="n"/>
      <c r="I327" s="135" t="n"/>
      <c r="J327" s="131" t="n"/>
      <c r="K327" s="131" t="n"/>
      <c r="L327" s="131" t="n"/>
      <c r="M327" s="137" t="n"/>
      <c r="N327" s="138" t="n"/>
    </row>
    <row customHeight="1" ht="12.75" r="328" s="161">
      <c r="A328" s="90" t="n"/>
      <c r="B328" s="152" t="n">
        <v>1439</v>
      </c>
      <c r="C328" s="131" t="n"/>
      <c r="D328" s="131" t="n"/>
      <c r="E328" s="131" t="n"/>
      <c r="F328" s="131" t="n"/>
      <c r="G328" s="131" t="n"/>
      <c r="H328" s="131" t="n"/>
      <c r="I328" s="135" t="n"/>
      <c r="J328" s="131" t="n"/>
      <c r="K328" s="131" t="n"/>
      <c r="L328" s="131" t="n"/>
      <c r="M328" s="137" t="n"/>
      <c r="N328" s="138" t="n"/>
    </row>
    <row customHeight="1" ht="12.75" r="329" s="161">
      <c r="A329" s="90" t="n"/>
      <c r="B329" s="152" t="n">
        <v>1440</v>
      </c>
      <c r="C329" s="131" t="n"/>
      <c r="D329" s="131" t="n"/>
      <c r="E329" s="131" t="n"/>
      <c r="F329" s="131" t="n"/>
      <c r="G329" s="131" t="n"/>
      <c r="H329" s="131" t="n"/>
      <c r="I329" s="135" t="n"/>
      <c r="J329" s="131" t="n"/>
      <c r="K329" s="131" t="n"/>
      <c r="L329" s="131" t="n"/>
      <c r="M329" s="137" t="n"/>
      <c r="N329" s="138" t="n"/>
    </row>
    <row customHeight="1" ht="12.75" r="330" s="161">
      <c r="A330" s="90" t="n"/>
      <c r="B330" s="152" t="n">
        <v>1441</v>
      </c>
      <c r="C330" s="131" t="n"/>
      <c r="D330" s="131" t="n"/>
      <c r="E330" s="131" t="n"/>
      <c r="F330" s="131" t="n"/>
      <c r="G330" s="131" t="n"/>
      <c r="H330" s="131" t="n"/>
      <c r="I330" s="135" t="n"/>
      <c r="J330" s="131" t="n"/>
      <c r="K330" s="131" t="n"/>
      <c r="L330" s="131" t="n"/>
      <c r="M330" s="137" t="n"/>
      <c r="N330" s="138" t="n"/>
    </row>
    <row customHeight="1" ht="12.75" r="331" s="161">
      <c r="A331" s="90" t="n"/>
      <c r="B331" s="152" t="n">
        <v>1442</v>
      </c>
      <c r="C331" s="131" t="n"/>
      <c r="D331" s="131" t="n"/>
      <c r="E331" s="131" t="n"/>
      <c r="F331" s="131" t="n"/>
      <c r="G331" s="131" t="n"/>
      <c r="H331" s="131" t="n"/>
      <c r="I331" s="135" t="n"/>
      <c r="J331" s="131" t="n"/>
      <c r="K331" s="131" t="n"/>
      <c r="L331" s="131" t="n"/>
      <c r="M331" s="137" t="n"/>
      <c r="N331" s="138" t="n"/>
    </row>
    <row customHeight="1" ht="12.75" r="332" s="161">
      <c r="A332" s="90" t="n"/>
      <c r="B332" s="152" t="n">
        <v>1443</v>
      </c>
      <c r="C332" s="131" t="n"/>
      <c r="D332" s="131" t="n"/>
      <c r="E332" s="131" t="n"/>
      <c r="F332" s="131" t="n"/>
      <c r="G332" s="131" t="n"/>
      <c r="H332" s="131" t="n"/>
      <c r="I332" s="135" t="n"/>
      <c r="J332" s="131" t="n"/>
      <c r="K332" s="131" t="n"/>
      <c r="L332" s="131" t="n"/>
      <c r="M332" s="137" t="n"/>
      <c r="N332" s="138" t="n"/>
    </row>
    <row customHeight="1" ht="12.75" r="333" s="161">
      <c r="A333" s="90" t="n"/>
      <c r="B333" s="152" t="n">
        <v>1444</v>
      </c>
      <c r="C333" s="131" t="n"/>
      <c r="D333" s="131" t="n"/>
      <c r="E333" s="131" t="n"/>
      <c r="F333" s="131" t="n"/>
      <c r="G333" s="131" t="n"/>
      <c r="H333" s="131" t="n"/>
      <c r="I333" s="135" t="n"/>
      <c r="J333" s="131" t="n"/>
      <c r="K333" s="131" t="n"/>
      <c r="L333" s="131" t="n"/>
      <c r="M333" s="137" t="n"/>
      <c r="N333" s="138" t="n"/>
    </row>
    <row customHeight="1" ht="12.75" r="334" s="161">
      <c r="A334" s="90" t="n"/>
      <c r="B334" s="152" t="n">
        <v>1445</v>
      </c>
      <c r="C334" s="131" t="n"/>
      <c r="D334" s="131" t="n"/>
      <c r="E334" s="131" t="n"/>
      <c r="F334" s="131" t="n"/>
      <c r="G334" s="131" t="n"/>
      <c r="H334" s="131" t="n"/>
      <c r="I334" s="135" t="n"/>
      <c r="J334" s="131" t="n"/>
      <c r="K334" s="131" t="n"/>
      <c r="L334" s="131" t="n"/>
      <c r="M334" s="137" t="n"/>
      <c r="N334" s="138" t="n"/>
    </row>
    <row customHeight="1" ht="12.75" r="335" s="161">
      <c r="A335" s="90" t="n"/>
      <c r="B335" s="152" t="n">
        <v>1446</v>
      </c>
      <c r="C335" s="131" t="n"/>
      <c r="D335" s="131" t="n"/>
      <c r="E335" s="131" t="n"/>
      <c r="F335" s="131" t="n"/>
      <c r="G335" s="131" t="n"/>
      <c r="H335" s="131" t="n"/>
      <c r="I335" s="135" t="n"/>
      <c r="J335" s="131" t="n"/>
      <c r="K335" s="131" t="n"/>
      <c r="L335" s="131" t="n"/>
      <c r="M335" s="137" t="n"/>
      <c r="N335" s="138" t="n"/>
    </row>
    <row customHeight="1" ht="12.75" r="336" s="161">
      <c r="A336" s="90" t="n"/>
      <c r="B336" s="152" t="n">
        <v>1447</v>
      </c>
      <c r="C336" s="131" t="n"/>
      <c r="D336" s="131" t="n"/>
      <c r="E336" s="131" t="n"/>
      <c r="F336" s="131" t="n"/>
      <c r="G336" s="131" t="n"/>
      <c r="H336" s="131" t="n"/>
      <c r="I336" s="135" t="n"/>
      <c r="J336" s="131" t="n"/>
      <c r="K336" s="131" t="n"/>
      <c r="L336" s="131" t="n"/>
      <c r="M336" s="137" t="n"/>
      <c r="N336" s="138" t="n"/>
    </row>
    <row customHeight="1" ht="12.75" r="337" s="161">
      <c r="A337" s="90" t="n"/>
      <c r="B337" s="152" t="n">
        <v>1448</v>
      </c>
      <c r="C337" s="131" t="n"/>
      <c r="D337" s="131" t="n"/>
      <c r="E337" s="131" t="n"/>
      <c r="F337" s="131" t="n"/>
      <c r="G337" s="131" t="n"/>
      <c r="H337" s="131" t="n"/>
      <c r="I337" s="135" t="n"/>
      <c r="J337" s="131" t="n"/>
      <c r="K337" s="131" t="n"/>
      <c r="L337" s="131" t="n"/>
      <c r="M337" s="137" t="n"/>
      <c r="N337" s="138" t="n"/>
    </row>
    <row customHeight="1" ht="12.75" r="338" s="161">
      <c r="A338" s="90" t="n"/>
      <c r="B338" s="152" t="n">
        <v>1449</v>
      </c>
      <c r="C338" s="131" t="n"/>
      <c r="D338" s="131" t="n"/>
      <c r="E338" s="131" t="n"/>
      <c r="F338" s="131" t="n"/>
      <c r="G338" s="131" t="n"/>
      <c r="H338" s="131" t="n"/>
      <c r="I338" s="135" t="n"/>
      <c r="J338" s="131" t="n"/>
      <c r="K338" s="131" t="n"/>
      <c r="L338" s="131" t="n"/>
      <c r="M338" s="137" t="n"/>
      <c r="N338" s="138" t="n"/>
    </row>
    <row customHeight="1" ht="12.75" r="339" s="161">
      <c r="A339" s="90" t="n"/>
      <c r="B339" s="152" t="n">
        <v>1450</v>
      </c>
      <c r="C339" s="131" t="n"/>
      <c r="D339" s="131" t="n"/>
      <c r="E339" s="131" t="n"/>
      <c r="F339" s="131" t="n"/>
      <c r="G339" s="131" t="n"/>
      <c r="H339" s="131" t="n"/>
      <c r="I339" s="135" t="n"/>
      <c r="J339" s="131" t="n"/>
      <c r="K339" s="131" t="n"/>
      <c r="L339" s="131" t="n"/>
      <c r="M339" s="137" t="n"/>
      <c r="N339" s="138" t="n"/>
    </row>
    <row customHeight="1" ht="12.75" r="340" s="161">
      <c r="A340" s="90" t="n"/>
      <c r="B340" s="152" t="n">
        <v>1451</v>
      </c>
      <c r="C340" s="131" t="n"/>
      <c r="D340" s="131" t="n"/>
      <c r="E340" s="131" t="n"/>
      <c r="F340" s="131" t="n"/>
      <c r="G340" s="131" t="n"/>
      <c r="H340" s="131" t="n"/>
      <c r="I340" s="135" t="n"/>
      <c r="J340" s="131" t="n"/>
      <c r="K340" s="131" t="n"/>
      <c r="L340" s="131" t="n"/>
      <c r="M340" s="137" t="n"/>
      <c r="N340" s="138" t="n"/>
    </row>
    <row customHeight="1" ht="12.75" r="341" s="161">
      <c r="A341" s="90" t="n"/>
      <c r="B341" s="152" t="n">
        <v>1452</v>
      </c>
      <c r="C341" s="131" t="n"/>
      <c r="D341" s="131" t="n"/>
      <c r="E341" s="131" t="n"/>
      <c r="F341" s="131" t="n"/>
      <c r="G341" s="131" t="n"/>
      <c r="H341" s="131" t="n"/>
      <c r="I341" s="135" t="n"/>
      <c r="J341" s="131" t="n"/>
      <c r="K341" s="131" t="n"/>
      <c r="L341" s="131" t="n"/>
      <c r="M341" s="137" t="n"/>
      <c r="N341" s="138" t="n"/>
    </row>
    <row customHeight="1" ht="12.75" r="342" s="161">
      <c r="A342" s="90" t="n"/>
      <c r="B342" s="152" t="n">
        <v>1453</v>
      </c>
      <c r="C342" s="131" t="n"/>
      <c r="D342" s="131" t="n"/>
      <c r="E342" s="131" t="n"/>
      <c r="F342" s="131" t="n"/>
      <c r="G342" s="131" t="n"/>
      <c r="H342" s="131" t="n"/>
      <c r="I342" s="135" t="n"/>
      <c r="J342" s="131" t="n"/>
      <c r="K342" s="131" t="n"/>
      <c r="L342" s="131" t="n"/>
      <c r="M342" s="137" t="n"/>
      <c r="N342" s="138" t="n"/>
    </row>
    <row customHeight="1" ht="12.75" r="343" s="161">
      <c r="A343" s="90" t="n"/>
      <c r="B343" s="152" t="n">
        <v>1454</v>
      </c>
      <c r="C343" s="131" t="n"/>
      <c r="D343" s="131" t="n"/>
      <c r="E343" s="131" t="n"/>
      <c r="F343" s="131" t="n"/>
      <c r="G343" s="131" t="n"/>
      <c r="H343" s="131" t="n"/>
      <c r="I343" s="135" t="n"/>
      <c r="J343" s="131" t="n"/>
      <c r="K343" s="131" t="n"/>
      <c r="L343" s="131" t="n"/>
      <c r="M343" s="137" t="n"/>
      <c r="N343" s="138" t="n"/>
    </row>
    <row customHeight="1" ht="12.75" r="344" s="161">
      <c r="A344" s="90" t="n"/>
      <c r="B344" s="152" t="n">
        <v>1455</v>
      </c>
      <c r="C344" s="131" t="n"/>
      <c r="D344" s="131" t="n"/>
      <c r="E344" s="131" t="n"/>
      <c r="F344" s="131" t="n"/>
      <c r="G344" s="131" t="n"/>
      <c r="H344" s="131" t="n"/>
      <c r="I344" s="135" t="n"/>
      <c r="J344" s="131" t="n"/>
      <c r="K344" s="131" t="n"/>
      <c r="L344" s="131" t="n"/>
      <c r="M344" s="137" t="n"/>
      <c r="N344" s="138" t="n"/>
    </row>
    <row customHeight="1" ht="12.75" r="345" s="161">
      <c r="A345" s="90" t="n"/>
      <c r="B345" s="152" t="n">
        <v>1456</v>
      </c>
      <c r="C345" s="131" t="n"/>
      <c r="D345" s="131" t="n"/>
      <c r="E345" s="131" t="n"/>
      <c r="F345" s="131" t="n"/>
      <c r="G345" s="131" t="n"/>
      <c r="H345" s="131" t="n"/>
      <c r="I345" s="135" t="n"/>
      <c r="J345" s="131" t="n"/>
      <c r="K345" s="131" t="n"/>
      <c r="L345" s="131" t="n"/>
      <c r="M345" s="137" t="n"/>
      <c r="N345" s="138" t="n"/>
    </row>
    <row customHeight="1" ht="12.75" r="346" s="161">
      <c r="A346" s="90" t="n"/>
      <c r="B346" s="152" t="n">
        <v>1457</v>
      </c>
      <c r="C346" s="131" t="n"/>
      <c r="D346" s="131" t="n"/>
      <c r="E346" s="131" t="n"/>
      <c r="F346" s="131" t="n"/>
      <c r="G346" s="131" t="n"/>
      <c r="H346" s="131" t="n"/>
      <c r="I346" s="135" t="n"/>
      <c r="J346" s="131" t="n"/>
      <c r="K346" s="131" t="n"/>
      <c r="L346" s="131" t="n"/>
      <c r="M346" s="137" t="n"/>
      <c r="N346" s="138" t="n"/>
    </row>
    <row customHeight="1" ht="12.75" r="347" s="161">
      <c r="A347" s="90" t="n"/>
      <c r="B347" s="152" t="n">
        <v>1458</v>
      </c>
      <c r="C347" s="131" t="n"/>
      <c r="D347" s="131" t="n"/>
      <c r="E347" s="131" t="n"/>
      <c r="F347" s="131" t="n"/>
      <c r="G347" s="131" t="n"/>
      <c r="H347" s="131" t="n"/>
      <c r="I347" s="135" t="n"/>
      <c r="J347" s="131" t="n"/>
      <c r="K347" s="131" t="n"/>
      <c r="L347" s="131" t="n"/>
      <c r="M347" s="137" t="n"/>
      <c r="N347" s="138" t="n"/>
    </row>
    <row customHeight="1" ht="12.75" r="348" s="161">
      <c r="A348" s="90" t="n"/>
      <c r="B348" s="152" t="n">
        <v>1459</v>
      </c>
      <c r="C348" s="131" t="n"/>
      <c r="D348" s="131" t="n"/>
      <c r="E348" s="131" t="n"/>
      <c r="F348" s="131" t="n"/>
      <c r="G348" s="131" t="n"/>
      <c r="H348" s="131" t="n"/>
      <c r="I348" s="135" t="n"/>
      <c r="J348" s="131" t="n"/>
      <c r="K348" s="131" t="n"/>
      <c r="L348" s="131" t="n"/>
      <c r="M348" s="137" t="n"/>
      <c r="N348" s="138" t="n"/>
    </row>
    <row customHeight="1" ht="12.75" r="349" s="161">
      <c r="A349" s="90" t="n"/>
      <c r="B349" s="152" t="n">
        <v>1460</v>
      </c>
      <c r="C349" s="131" t="n"/>
      <c r="D349" s="131" t="n"/>
      <c r="E349" s="131" t="n"/>
      <c r="F349" s="131" t="n"/>
      <c r="G349" s="131" t="n"/>
      <c r="H349" s="131" t="n"/>
      <c r="I349" s="135" t="n"/>
      <c r="J349" s="131" t="n"/>
      <c r="K349" s="131" t="n"/>
      <c r="L349" s="131" t="n"/>
      <c r="M349" s="137" t="n"/>
      <c r="N349" s="138" t="n"/>
    </row>
    <row customHeight="1" ht="12.75" r="350" s="161">
      <c r="A350" s="90" t="n"/>
      <c r="B350" s="152" t="n">
        <v>1461</v>
      </c>
      <c r="C350" s="131" t="n"/>
      <c r="D350" s="131" t="n"/>
      <c r="E350" s="131" t="n"/>
      <c r="F350" s="131" t="n"/>
      <c r="G350" s="131" t="n"/>
      <c r="H350" s="131" t="n"/>
      <c r="I350" s="135" t="n"/>
      <c r="J350" s="131" t="n"/>
      <c r="K350" s="131" t="n"/>
      <c r="L350" s="131" t="n"/>
      <c r="M350" s="137" t="n"/>
      <c r="N350" s="138" t="n"/>
    </row>
    <row customHeight="1" ht="12.75" r="351" s="161">
      <c r="A351" s="90" t="n"/>
      <c r="B351" s="152" t="n">
        <v>1462</v>
      </c>
      <c r="C351" s="131" t="n"/>
      <c r="D351" s="131" t="n"/>
      <c r="E351" s="131" t="n"/>
      <c r="F351" s="131" t="n"/>
      <c r="G351" s="131" t="n"/>
      <c r="H351" s="131" t="n"/>
      <c r="I351" s="135" t="n"/>
      <c r="J351" s="131" t="n"/>
      <c r="K351" s="131" t="n"/>
      <c r="L351" s="131" t="n"/>
      <c r="M351" s="137" t="n"/>
      <c r="N351" s="138" t="n"/>
    </row>
    <row customHeight="1" ht="12.75" r="352" s="161">
      <c r="A352" s="90" t="n"/>
      <c r="B352" s="152" t="n">
        <v>1463</v>
      </c>
      <c r="C352" s="131" t="n"/>
      <c r="D352" s="131" t="n"/>
      <c r="E352" s="131" t="n"/>
      <c r="F352" s="131" t="n"/>
      <c r="G352" s="131" t="n"/>
      <c r="H352" s="131" t="n"/>
      <c r="I352" s="135" t="n"/>
      <c r="J352" s="131" t="n"/>
      <c r="K352" s="131" t="n"/>
      <c r="L352" s="131" t="n"/>
      <c r="M352" s="137" t="n"/>
      <c r="N352" s="138" t="n"/>
    </row>
    <row customHeight="1" ht="12.75" r="353" s="161">
      <c r="A353" s="90" t="n"/>
      <c r="B353" s="152" t="n">
        <v>1464</v>
      </c>
      <c r="C353" s="131" t="n"/>
      <c r="D353" s="131" t="n"/>
      <c r="E353" s="131" t="n"/>
      <c r="F353" s="131" t="n"/>
      <c r="G353" s="131" t="n"/>
      <c r="H353" s="131" t="n"/>
      <c r="I353" s="135" t="n"/>
      <c r="J353" s="131" t="n"/>
      <c r="K353" s="131" t="n"/>
      <c r="L353" s="131" t="n"/>
      <c r="M353" s="137" t="n"/>
      <c r="N353" s="138" t="n"/>
    </row>
    <row customHeight="1" ht="12.75" r="354" s="161">
      <c r="A354" s="90" t="n"/>
      <c r="B354" s="152" t="n">
        <v>1465</v>
      </c>
      <c r="C354" s="131" t="n"/>
      <c r="D354" s="131" t="n"/>
      <c r="E354" s="131" t="n"/>
      <c r="F354" s="131" t="n"/>
      <c r="G354" s="131" t="n"/>
      <c r="H354" s="131" t="n"/>
      <c r="I354" s="135" t="n"/>
      <c r="J354" s="131" t="n"/>
      <c r="K354" s="131" t="n"/>
      <c r="L354" s="131" t="n"/>
      <c r="M354" s="137" t="n"/>
      <c r="N354" s="138" t="n"/>
    </row>
    <row customHeight="1" ht="12.75" r="355" s="161">
      <c r="A355" s="90" t="n"/>
      <c r="B355" s="152" t="n">
        <v>1466</v>
      </c>
      <c r="C355" s="131" t="n"/>
      <c r="D355" s="131" t="n"/>
      <c r="E355" s="131" t="n"/>
      <c r="F355" s="131" t="n"/>
      <c r="G355" s="131" t="n"/>
      <c r="H355" s="131" t="n"/>
      <c r="I355" s="135" t="n"/>
      <c r="J355" s="131" t="n"/>
      <c r="K355" s="131" t="n"/>
      <c r="L355" s="131" t="n"/>
      <c r="M355" s="137" t="n"/>
      <c r="N355" s="138" t="n"/>
    </row>
    <row customHeight="1" ht="12.75" r="356" s="161">
      <c r="A356" s="90" t="n"/>
      <c r="B356" s="152" t="n">
        <v>1467</v>
      </c>
      <c r="C356" s="131" t="n"/>
      <c r="D356" s="131" t="n"/>
      <c r="E356" s="131" t="n"/>
      <c r="F356" s="131" t="n"/>
      <c r="G356" s="131" t="n"/>
      <c r="H356" s="131" t="n"/>
      <c r="I356" s="135" t="n"/>
      <c r="J356" s="131" t="n"/>
      <c r="K356" s="131" t="n"/>
      <c r="L356" s="131" t="n"/>
      <c r="M356" s="137" t="n"/>
      <c r="N356" s="138" t="n"/>
    </row>
    <row customHeight="1" ht="12.75" r="357" s="161">
      <c r="A357" s="90" t="n"/>
      <c r="B357" s="152" t="n">
        <v>1468</v>
      </c>
      <c r="C357" s="131" t="n"/>
      <c r="D357" s="131" t="n"/>
      <c r="E357" s="131" t="n"/>
      <c r="F357" s="131" t="n"/>
      <c r="G357" s="131" t="n"/>
      <c r="H357" s="131" t="n"/>
      <c r="I357" s="135" t="n"/>
      <c r="J357" s="131" t="n"/>
      <c r="K357" s="131" t="n"/>
      <c r="L357" s="131" t="n"/>
      <c r="M357" s="137" t="n"/>
      <c r="N357" s="138" t="n"/>
    </row>
    <row customHeight="1" ht="12.75" r="358" s="161">
      <c r="A358" s="90" t="n"/>
      <c r="B358" s="152" t="n">
        <v>1469</v>
      </c>
      <c r="C358" s="131" t="n"/>
      <c r="D358" s="131" t="n"/>
      <c r="E358" s="131" t="n"/>
      <c r="F358" s="131" t="n"/>
      <c r="G358" s="131" t="n"/>
      <c r="H358" s="131" t="n"/>
      <c r="I358" s="135" t="n"/>
      <c r="J358" s="131" t="n"/>
      <c r="K358" s="131" t="n"/>
      <c r="L358" s="131" t="n"/>
      <c r="M358" s="137" t="n"/>
      <c r="N358" s="138" t="n"/>
    </row>
    <row customHeight="1" ht="12.75" r="359" s="161">
      <c r="A359" s="90" t="n"/>
      <c r="B359" s="152" t="n">
        <v>1470</v>
      </c>
      <c r="C359" s="131" t="n"/>
      <c r="D359" s="131" t="n"/>
      <c r="E359" s="131" t="n"/>
      <c r="F359" s="131" t="n"/>
      <c r="G359" s="131" t="n"/>
      <c r="H359" s="131" t="n"/>
      <c r="I359" s="135" t="n"/>
      <c r="J359" s="131" t="n"/>
      <c r="K359" s="131" t="n"/>
      <c r="L359" s="131" t="n"/>
      <c r="M359" s="137" t="n"/>
      <c r="N359" s="138" t="n"/>
    </row>
    <row customHeight="1" ht="12.75" r="360" s="161">
      <c r="A360" s="90" t="n"/>
      <c r="B360" s="152" t="n">
        <v>1471</v>
      </c>
      <c r="C360" s="131" t="n"/>
      <c r="D360" s="131" t="n"/>
      <c r="E360" s="131" t="n"/>
      <c r="F360" s="131" t="n"/>
      <c r="G360" s="131" t="n"/>
      <c r="H360" s="131" t="n"/>
      <c r="I360" s="135" t="n"/>
      <c r="J360" s="131" t="n"/>
      <c r="K360" s="131" t="n"/>
      <c r="L360" s="131" t="n"/>
      <c r="M360" s="137" t="n"/>
      <c r="N360" s="138" t="n"/>
    </row>
    <row customHeight="1" ht="12.75" r="361" s="161">
      <c r="A361" s="90" t="n"/>
      <c r="B361" s="152" t="n">
        <v>1472</v>
      </c>
      <c r="C361" s="131" t="n"/>
      <c r="D361" s="131" t="n"/>
      <c r="E361" s="131" t="n"/>
      <c r="F361" s="131" t="n"/>
      <c r="G361" s="131" t="n"/>
      <c r="H361" s="131" t="n"/>
      <c r="I361" s="135" t="n"/>
      <c r="J361" s="131" t="n"/>
      <c r="K361" s="131" t="n"/>
      <c r="L361" s="131" t="n"/>
      <c r="M361" s="137" t="n"/>
      <c r="N361" s="138" t="n"/>
    </row>
    <row customHeight="1" ht="12.75" r="362" s="161">
      <c r="A362" s="90" t="n"/>
      <c r="B362" s="152" t="n">
        <v>1473</v>
      </c>
      <c r="C362" s="131" t="n"/>
      <c r="D362" s="131" t="n"/>
      <c r="E362" s="131" t="n"/>
      <c r="F362" s="131" t="n"/>
      <c r="G362" s="131" t="n"/>
      <c r="H362" s="131" t="n"/>
      <c r="I362" s="135" t="n"/>
      <c r="J362" s="131" t="n"/>
      <c r="K362" s="131" t="n"/>
      <c r="L362" s="131" t="n"/>
      <c r="M362" s="137" t="n"/>
      <c r="N362" s="138" t="n"/>
    </row>
    <row customHeight="1" ht="12.75" r="363" s="161">
      <c r="A363" s="90" t="n"/>
      <c r="B363" s="152" t="n">
        <v>1474</v>
      </c>
      <c r="C363" s="131" t="n"/>
      <c r="D363" s="131" t="n"/>
      <c r="E363" s="131" t="n"/>
      <c r="F363" s="131" t="n"/>
      <c r="G363" s="131" t="n"/>
      <c r="H363" s="131" t="n"/>
      <c r="I363" s="135" t="n"/>
      <c r="J363" s="131" t="n"/>
      <c r="K363" s="131" t="n"/>
      <c r="L363" s="131" t="n"/>
      <c r="M363" s="137" t="n"/>
      <c r="N363" s="138" t="n"/>
    </row>
    <row customHeight="1" ht="12.75" r="364" s="161">
      <c r="A364" s="90" t="n"/>
      <c r="B364" s="152" t="n">
        <v>1475</v>
      </c>
      <c r="C364" s="131" t="n"/>
      <c r="D364" s="131" t="n"/>
      <c r="E364" s="131" t="n"/>
      <c r="F364" s="131" t="n"/>
      <c r="G364" s="131" t="n"/>
      <c r="H364" s="131" t="n"/>
      <c r="I364" s="135" t="n"/>
      <c r="J364" s="131" t="n"/>
      <c r="K364" s="131" t="n"/>
      <c r="L364" s="131" t="n"/>
      <c r="M364" s="137" t="n"/>
      <c r="N364" s="138" t="n"/>
    </row>
    <row customHeight="1" ht="12.75" r="365" s="161">
      <c r="A365" s="90" t="n"/>
      <c r="B365" s="152" t="n">
        <v>1476</v>
      </c>
      <c r="C365" s="131" t="n"/>
      <c r="D365" s="131" t="n"/>
      <c r="E365" s="131" t="n"/>
      <c r="F365" s="131" t="n"/>
      <c r="G365" s="131" t="n"/>
      <c r="H365" s="131" t="n"/>
      <c r="I365" s="135" t="n"/>
      <c r="J365" s="131" t="n"/>
      <c r="K365" s="131" t="n"/>
      <c r="L365" s="131" t="n"/>
      <c r="M365" s="137" t="n"/>
      <c r="N365" s="138" t="n"/>
    </row>
    <row customHeight="1" ht="12.75" r="366" s="161">
      <c r="A366" s="90" t="n"/>
      <c r="B366" s="152" t="n">
        <v>1477</v>
      </c>
      <c r="C366" s="131" t="n"/>
      <c r="D366" s="131" t="n"/>
      <c r="E366" s="131" t="n"/>
      <c r="F366" s="131" t="n"/>
      <c r="G366" s="131" t="n"/>
      <c r="H366" s="131" t="n"/>
      <c r="I366" s="135" t="n"/>
      <c r="J366" s="131" t="n"/>
      <c r="K366" s="131" t="n"/>
      <c r="L366" s="131" t="n"/>
      <c r="M366" s="137" t="n"/>
      <c r="N366" s="138" t="n"/>
    </row>
    <row customHeight="1" ht="12.75" r="367" s="161">
      <c r="A367" s="90" t="n"/>
      <c r="B367" s="152" t="n">
        <v>1478</v>
      </c>
      <c r="C367" s="131" t="n"/>
      <c r="D367" s="131" t="n"/>
      <c r="E367" s="131" t="n"/>
      <c r="F367" s="131" t="n"/>
      <c r="G367" s="131" t="n"/>
      <c r="H367" s="131" t="n"/>
      <c r="I367" s="135" t="n"/>
      <c r="J367" s="131" t="n"/>
      <c r="K367" s="131" t="n"/>
      <c r="L367" s="131" t="n"/>
      <c r="M367" s="137" t="n"/>
      <c r="N367" s="138" t="n"/>
    </row>
    <row customHeight="1" ht="12.75" r="368" s="161">
      <c r="A368" s="90" t="n"/>
      <c r="B368" s="152" t="n">
        <v>1479</v>
      </c>
      <c r="C368" s="131" t="n"/>
      <c r="D368" s="131" t="n"/>
      <c r="E368" s="131" t="n"/>
      <c r="F368" s="131" t="n"/>
      <c r="G368" s="131" t="n"/>
      <c r="H368" s="131" t="n"/>
      <c r="I368" s="135" t="n"/>
      <c r="J368" s="131" t="n"/>
      <c r="K368" s="131" t="n"/>
      <c r="L368" s="131" t="n"/>
      <c r="M368" s="137" t="n"/>
      <c r="N368" s="138" t="n"/>
    </row>
    <row customHeight="1" ht="12.75" r="369" s="161">
      <c r="A369" s="90" t="n"/>
      <c r="B369" s="152" t="n">
        <v>1480</v>
      </c>
      <c r="C369" s="131" t="n"/>
      <c r="D369" s="131" t="n"/>
      <c r="E369" s="131" t="n"/>
      <c r="F369" s="131" t="n"/>
      <c r="G369" s="131" t="n"/>
      <c r="H369" s="131" t="n"/>
      <c r="I369" s="135" t="n"/>
      <c r="J369" s="131" t="n"/>
      <c r="K369" s="131" t="n"/>
      <c r="L369" s="131" t="n"/>
      <c r="M369" s="137" t="n"/>
      <c r="N369" s="138" t="n"/>
    </row>
    <row customHeight="1" ht="12.75" r="370" s="161">
      <c r="A370" s="90" t="n"/>
      <c r="B370" s="152" t="n">
        <v>1481</v>
      </c>
      <c r="C370" s="131" t="n"/>
      <c r="D370" s="131" t="n"/>
      <c r="E370" s="131" t="n"/>
      <c r="F370" s="131" t="n"/>
      <c r="G370" s="131" t="n"/>
      <c r="H370" s="131" t="n"/>
      <c r="I370" s="135" t="n"/>
      <c r="J370" s="131" t="n"/>
      <c r="K370" s="131" t="n"/>
      <c r="L370" s="131" t="n"/>
      <c r="M370" s="137" t="n"/>
      <c r="N370" s="138" t="n"/>
    </row>
    <row customHeight="1" ht="12.75" r="371" s="161">
      <c r="A371" s="90" t="n"/>
      <c r="B371" s="152" t="n">
        <v>1482</v>
      </c>
      <c r="C371" s="131" t="n"/>
      <c r="D371" s="131" t="n"/>
      <c r="E371" s="131" t="n"/>
      <c r="F371" s="131" t="n"/>
      <c r="G371" s="131" t="n"/>
      <c r="H371" s="131" t="n"/>
      <c r="I371" s="135" t="n"/>
      <c r="J371" s="131" t="n"/>
      <c r="K371" s="131" t="n"/>
      <c r="L371" s="131" t="n"/>
      <c r="M371" s="137" t="n"/>
      <c r="N371" s="138" t="n"/>
    </row>
    <row customHeight="1" ht="12.75" r="372" s="161">
      <c r="A372" s="90" t="n"/>
      <c r="B372" s="152" t="n">
        <v>1483</v>
      </c>
      <c r="C372" s="131" t="n"/>
      <c r="D372" s="131" t="n"/>
      <c r="E372" s="131" t="n"/>
      <c r="F372" s="131" t="n"/>
      <c r="G372" s="131" t="n"/>
      <c r="H372" s="131" t="n"/>
      <c r="I372" s="135" t="n"/>
      <c r="J372" s="131" t="n"/>
      <c r="K372" s="131" t="n"/>
      <c r="L372" s="131" t="n"/>
      <c r="M372" s="137" t="n"/>
      <c r="N372" s="138" t="n"/>
    </row>
    <row customHeight="1" ht="12.75" r="373" s="161">
      <c r="A373" s="90" t="n"/>
      <c r="B373" s="152" t="n">
        <v>1484</v>
      </c>
      <c r="C373" s="131" t="n"/>
      <c r="D373" s="131" t="n"/>
      <c r="E373" s="131" t="n"/>
      <c r="F373" s="131" t="n"/>
      <c r="G373" s="131" t="n"/>
      <c r="H373" s="131" t="n"/>
      <c r="I373" s="135" t="n"/>
      <c r="J373" s="131" t="n"/>
      <c r="K373" s="131" t="n"/>
      <c r="L373" s="131" t="n"/>
      <c r="M373" s="137" t="n"/>
      <c r="N373" s="138" t="n"/>
    </row>
    <row customHeight="1" ht="12.75" r="374" s="161">
      <c r="A374" s="90" t="n"/>
      <c r="B374" s="152" t="n">
        <v>1485</v>
      </c>
      <c r="C374" s="131" t="n"/>
      <c r="D374" s="131" t="n"/>
      <c r="E374" s="131" t="n"/>
      <c r="F374" s="131" t="n"/>
      <c r="G374" s="131" t="n"/>
      <c r="H374" s="131" t="n"/>
      <c r="I374" s="135" t="n"/>
      <c r="J374" s="131" t="n"/>
      <c r="K374" s="131" t="n"/>
      <c r="L374" s="131" t="n"/>
      <c r="M374" s="137" t="n"/>
      <c r="N374" s="138" t="n"/>
    </row>
    <row customHeight="1" ht="12.75" r="375" s="161">
      <c r="A375" s="90" t="n"/>
      <c r="B375" s="152" t="n">
        <v>1486</v>
      </c>
      <c r="C375" s="131" t="n"/>
      <c r="D375" s="131" t="n"/>
      <c r="E375" s="131" t="n"/>
      <c r="F375" s="131" t="n"/>
      <c r="G375" s="131" t="n"/>
      <c r="H375" s="131" t="n"/>
      <c r="I375" s="135" t="n"/>
      <c r="J375" s="131" t="n"/>
      <c r="K375" s="131" t="n"/>
      <c r="L375" s="131" t="n"/>
      <c r="M375" s="137" t="n"/>
      <c r="N375" s="138" t="n"/>
    </row>
    <row customHeight="1" ht="12.75" r="376" s="161">
      <c r="A376" s="90" t="n"/>
      <c r="B376" s="152" t="n">
        <v>1487</v>
      </c>
      <c r="C376" s="131" t="n"/>
      <c r="D376" s="131" t="n"/>
      <c r="E376" s="131" t="n"/>
      <c r="F376" s="131" t="n"/>
      <c r="G376" s="131" t="n"/>
      <c r="H376" s="131" t="n"/>
      <c r="I376" s="135" t="n"/>
      <c r="J376" s="131" t="n"/>
      <c r="K376" s="131" t="n"/>
      <c r="L376" s="131" t="n"/>
      <c r="M376" s="137" t="n"/>
      <c r="N376" s="138" t="n"/>
    </row>
    <row customHeight="1" ht="12.75" r="377" s="161">
      <c r="A377" s="90" t="n"/>
      <c r="B377" s="152" t="n">
        <v>1488</v>
      </c>
      <c r="C377" s="131" t="n"/>
      <c r="D377" s="131" t="n"/>
      <c r="E377" s="131" t="n"/>
      <c r="F377" s="131" t="n"/>
      <c r="G377" s="131" t="n"/>
      <c r="H377" s="131" t="n"/>
      <c r="I377" s="135" t="n"/>
      <c r="J377" s="131" t="n"/>
      <c r="K377" s="131" t="n"/>
      <c r="L377" s="131" t="n"/>
      <c r="M377" s="137" t="n"/>
      <c r="N377" s="138" t="n"/>
    </row>
    <row customHeight="1" ht="12.75" r="378" s="161">
      <c r="A378" s="90" t="n"/>
      <c r="B378" s="152" t="n">
        <v>1489</v>
      </c>
      <c r="C378" s="131" t="n"/>
      <c r="D378" s="131" t="n"/>
      <c r="E378" s="131" t="n"/>
      <c r="F378" s="131" t="n"/>
      <c r="G378" s="131" t="n"/>
      <c r="H378" s="131" t="n"/>
      <c r="I378" s="135" t="n"/>
      <c r="J378" s="131" t="n"/>
      <c r="K378" s="131" t="n"/>
      <c r="L378" s="131" t="n"/>
      <c r="M378" s="137" t="n"/>
      <c r="N378" s="138" t="n"/>
    </row>
    <row customHeight="1" ht="12.75" r="379" s="161">
      <c r="A379" s="90" t="n"/>
      <c r="B379" s="152" t="n">
        <v>1490</v>
      </c>
      <c r="C379" s="131" t="n"/>
      <c r="D379" s="131" t="n"/>
      <c r="E379" s="131" t="n"/>
      <c r="F379" s="131" t="n"/>
      <c r="G379" s="131" t="n"/>
      <c r="H379" s="131" t="n"/>
      <c r="I379" s="135" t="n"/>
      <c r="J379" s="131" t="n"/>
      <c r="K379" s="131" t="n"/>
      <c r="L379" s="131" t="n"/>
      <c r="M379" s="137" t="n"/>
      <c r="N379" s="138" t="n"/>
    </row>
    <row customHeight="1" ht="12.75" r="380" s="161">
      <c r="A380" s="90" t="n"/>
      <c r="B380" s="152" t="n">
        <v>1491</v>
      </c>
      <c r="C380" s="131" t="n"/>
      <c r="D380" s="131" t="n"/>
      <c r="E380" s="131" t="n"/>
      <c r="F380" s="131" t="n"/>
      <c r="G380" s="131" t="n"/>
      <c r="H380" s="131" t="n"/>
      <c r="I380" s="135" t="n"/>
      <c r="J380" s="131" t="n"/>
      <c r="K380" s="131" t="n"/>
      <c r="L380" s="131" t="n"/>
      <c r="M380" s="137" t="n"/>
      <c r="N380" s="138" t="n"/>
    </row>
    <row customHeight="1" ht="12.75" r="381" s="161">
      <c r="A381" s="90" t="n"/>
      <c r="B381" s="152" t="n">
        <v>1492</v>
      </c>
      <c r="C381" s="131" t="n"/>
      <c r="D381" s="131" t="n"/>
      <c r="E381" s="131" t="n"/>
      <c r="F381" s="131" t="n"/>
      <c r="G381" s="131" t="n"/>
      <c r="H381" s="131" t="n"/>
      <c r="I381" s="135" t="n"/>
      <c r="J381" s="131" t="n"/>
      <c r="K381" s="131" t="n"/>
      <c r="L381" s="131" t="n"/>
      <c r="M381" s="137" t="n"/>
      <c r="N381" s="138" t="n"/>
    </row>
    <row customHeight="1" ht="12.75" r="382" s="161">
      <c r="A382" s="90" t="n"/>
      <c r="B382" s="152" t="n">
        <v>1493</v>
      </c>
      <c r="C382" s="131" t="n"/>
      <c r="D382" s="131" t="n"/>
      <c r="E382" s="131" t="n"/>
      <c r="F382" s="131" t="n"/>
      <c r="G382" s="131" t="n"/>
      <c r="H382" s="131" t="n"/>
      <c r="I382" s="135" t="n"/>
      <c r="J382" s="131" t="n"/>
      <c r="K382" s="131" t="n"/>
      <c r="L382" s="131" t="n"/>
      <c r="M382" s="137" t="n"/>
      <c r="N382" s="138" t="n"/>
    </row>
    <row customHeight="1" ht="12.75" r="383" s="161">
      <c r="A383" s="90" t="n"/>
      <c r="B383" s="152" t="n">
        <v>1494</v>
      </c>
      <c r="C383" s="131" t="n"/>
      <c r="D383" s="131" t="n"/>
      <c r="E383" s="131" t="n"/>
      <c r="F383" s="131" t="n"/>
      <c r="G383" s="131" t="n"/>
      <c r="H383" s="131" t="n"/>
      <c r="I383" s="135" t="n"/>
      <c r="J383" s="131" t="n"/>
      <c r="K383" s="131" t="n"/>
      <c r="L383" s="131" t="n"/>
      <c r="M383" s="137" t="n"/>
      <c r="N383" s="138" t="n"/>
    </row>
    <row customHeight="1" ht="12.75" r="384" s="161">
      <c r="A384" s="90" t="n"/>
      <c r="B384" s="152" t="n">
        <v>1495</v>
      </c>
      <c r="C384" s="131" t="n"/>
      <c r="D384" s="131" t="n"/>
      <c r="E384" s="131" t="n"/>
      <c r="F384" s="131" t="n"/>
      <c r="G384" s="131" t="n"/>
      <c r="H384" s="131" t="n"/>
      <c r="I384" s="135" t="n"/>
      <c r="J384" s="131" t="n"/>
      <c r="K384" s="131" t="n"/>
      <c r="L384" s="131" t="n"/>
      <c r="M384" s="137" t="n"/>
      <c r="N384" s="138" t="n"/>
    </row>
    <row customHeight="1" ht="12.75" r="385" s="161">
      <c r="A385" s="90" t="n"/>
      <c r="B385" s="152" t="n">
        <v>1496</v>
      </c>
      <c r="C385" s="131" t="n"/>
      <c r="D385" s="131" t="n"/>
      <c r="E385" s="131" t="n"/>
      <c r="F385" s="131" t="n"/>
      <c r="G385" s="131" t="n"/>
      <c r="H385" s="131" t="n"/>
      <c r="I385" s="135" t="n"/>
      <c r="J385" s="131" t="n"/>
      <c r="K385" s="131" t="n"/>
      <c r="L385" s="131" t="n"/>
      <c r="M385" s="137" t="n"/>
      <c r="N385" s="138" t="n"/>
    </row>
    <row customHeight="1" ht="12.75" r="386" s="161">
      <c r="A386" s="90" t="n"/>
      <c r="B386" s="152" t="n">
        <v>1497</v>
      </c>
      <c r="C386" s="131" t="n"/>
      <c r="D386" s="131" t="n"/>
      <c r="E386" s="131" t="n"/>
      <c r="F386" s="131" t="n"/>
      <c r="G386" s="131" t="n"/>
      <c r="H386" s="131" t="n"/>
      <c r="I386" s="135" t="n"/>
      <c r="J386" s="131" t="n"/>
      <c r="K386" s="131" t="n"/>
      <c r="L386" s="131" t="n"/>
      <c r="M386" s="137" t="n"/>
      <c r="N386" s="138" t="n"/>
    </row>
    <row customHeight="1" ht="12.75" r="387" s="161">
      <c r="A387" s="90" t="n"/>
      <c r="B387" s="152" t="n">
        <v>1498</v>
      </c>
      <c r="C387" s="131" t="n"/>
      <c r="D387" s="131" t="n"/>
      <c r="E387" s="131" t="n"/>
      <c r="F387" s="131" t="n"/>
      <c r="G387" s="131" t="n"/>
      <c r="H387" s="131" t="n"/>
      <c r="I387" s="135" t="n"/>
      <c r="J387" s="131" t="n"/>
      <c r="K387" s="131" t="n"/>
      <c r="L387" s="131" t="n"/>
      <c r="M387" s="137" t="n"/>
      <c r="N387" s="138" t="n"/>
    </row>
    <row customHeight="1" ht="12.75" r="388" s="161">
      <c r="A388" s="90" t="n"/>
      <c r="B388" s="152" t="n">
        <v>1499</v>
      </c>
      <c r="C388" s="131" t="n"/>
      <c r="D388" s="131" t="n"/>
      <c r="E388" s="131" t="n"/>
      <c r="F388" s="131" t="n"/>
      <c r="G388" s="131" t="n"/>
      <c r="H388" s="131" t="n"/>
      <c r="I388" s="135" t="n"/>
      <c r="J388" s="131" t="n"/>
      <c r="K388" s="131" t="n"/>
      <c r="L388" s="131" t="n"/>
      <c r="M388" s="137" t="n"/>
      <c r="N388" s="138" t="n"/>
    </row>
    <row customHeight="1" ht="12.75" r="389" s="161">
      <c r="A389" s="90" t="n"/>
      <c r="B389" s="152" t="n">
        <v>1500</v>
      </c>
      <c r="C389" s="131" t="n"/>
      <c r="D389" s="131" t="n"/>
      <c r="E389" s="131" t="n"/>
      <c r="F389" s="131" t="n"/>
      <c r="G389" s="131" t="n"/>
      <c r="H389" s="131" t="n"/>
      <c r="I389" s="135" t="n"/>
      <c r="J389" s="131" t="n"/>
      <c r="K389" s="131" t="n"/>
      <c r="L389" s="131" t="n"/>
      <c r="M389" s="137" t="n"/>
      <c r="N389" s="138" t="n"/>
    </row>
    <row customHeight="1" ht="12.75" r="390" s="161">
      <c r="A390" s="90" t="n"/>
      <c r="B390" s="152" t="n">
        <v>1501</v>
      </c>
      <c r="C390" s="131" t="n"/>
      <c r="D390" s="156" t="inlineStr">
        <is>
          <t>Shamsul Arefin Molllik</t>
        </is>
      </c>
      <c r="E390" s="156" t="inlineStr">
        <is>
          <t>TE</t>
        </is>
      </c>
      <c r="F390" s="156" t="inlineStr">
        <is>
          <t>113-23-2764</t>
        </is>
      </c>
      <c r="G390" s="156" t="inlineStr">
        <is>
          <t>Fall 2011</t>
        </is>
      </c>
      <c r="H390" s="156" t="inlineStr">
        <is>
          <t>Fall 2015</t>
        </is>
      </c>
      <c r="I390" s="156" t="inlineStr">
        <is>
          <t>Starling Creation
Ltd.</t>
        </is>
      </c>
      <c r="J390" s="156" t="inlineStr">
        <is>
          <t>Management
Executive (IE)</t>
        </is>
      </c>
      <c r="K390" s="156" t="inlineStr">
        <is>
          <t>Gazirehat, Ashulia, Savar,
Dhaka</t>
        </is>
      </c>
      <c r="L390" s="156" t="inlineStr">
        <is>
          <t>Gazirehat, Ashulia, Savar,
Dhaka</t>
        </is>
      </c>
      <c r="M390" s="154" t="n">
        <v>8801685939368</v>
      </c>
      <c r="N390" s="156" t="inlineStr">
        <is>
          <t>arefin.mollik@yahoo.com
arefin.lotus@gmail.com</t>
        </is>
      </c>
    </row>
    <row customHeight="1" ht="12.75" r="391" s="161">
      <c r="A391" s="84" t="n"/>
      <c r="B391" s="155" t="n">
        <v>1502</v>
      </c>
      <c r="C391" s="156" t="n"/>
      <c r="D391" s="156" t="inlineStr">
        <is>
          <t>Md. Anzamamul Haque</t>
        </is>
      </c>
      <c r="E391" s="156" t="inlineStr">
        <is>
          <t>TE</t>
        </is>
      </c>
      <c r="F391" s="156" t="inlineStr">
        <is>
          <t>102-23-1993</t>
        </is>
      </c>
      <c r="G391" s="156" t="inlineStr">
        <is>
          <t>Summer
2010</t>
        </is>
      </c>
      <c r="H391" s="156" t="inlineStr">
        <is>
          <t>Summer
2014</t>
        </is>
      </c>
      <c r="I391" s="156" t="inlineStr">
        <is>
          <t>DBL Group</t>
        </is>
      </c>
      <c r="J391" s="156" t="inlineStr">
        <is>
          <t>Assistant 
Officer</t>
        </is>
      </c>
      <c r="K391" s="156" t="inlineStr">
        <is>
          <t>DBL Officers Dormitory
Shardaganj, Kashimpur,
Gazipur</t>
        </is>
      </c>
      <c r="L391" s="156" t="inlineStr">
        <is>
          <t>Vill: Pali, PO: Narayanpara
Thana &amp; Dist: Joypurhat</t>
        </is>
      </c>
      <c r="M391" s="154" t="n">
        <v>8801770638828</v>
      </c>
      <c r="N391" s="156" t="inlineStr">
        <is>
          <t>anzamamul@gmail.com</t>
        </is>
      </c>
      <c r="O391" s="157" t="n"/>
      <c r="P391" s="157" t="n"/>
      <c r="Q391" s="157" t="n"/>
      <c r="R391" s="157" t="n"/>
      <c r="S391" s="157" t="n"/>
      <c r="T391" s="157" t="n"/>
      <c r="U391" s="157" t="n"/>
      <c r="V391" s="157" t="n"/>
      <c r="W391" s="157" t="n"/>
      <c r="X391" s="157" t="n"/>
      <c r="Y391" s="157" t="n"/>
      <c r="Z391" s="157" t="n"/>
      <c r="AA391" s="157" t="n"/>
      <c r="AB391" s="157" t="n"/>
    </row>
    <row customHeight="1" ht="12.75" r="392" s="161">
      <c r="A392" s="90" t="n"/>
      <c r="B392" s="152" t="n">
        <v>1503</v>
      </c>
      <c r="C392" s="131" t="n"/>
      <c r="D392" s="131" t="n"/>
      <c r="E392" s="131" t="n"/>
      <c r="F392" s="131" t="n"/>
      <c r="G392" s="131" t="n"/>
      <c r="H392" s="131" t="n"/>
      <c r="I392" s="135" t="n"/>
      <c r="J392" s="131" t="n"/>
      <c r="K392" s="131" t="n"/>
      <c r="L392" s="131" t="n"/>
      <c r="M392" s="137" t="n"/>
      <c r="N392" s="138" t="n"/>
    </row>
    <row customHeight="1" ht="12.75" r="393" s="161">
      <c r="A393" s="90" t="n"/>
      <c r="B393" s="152" t="n">
        <v>1504</v>
      </c>
      <c r="C393" s="131" t="n"/>
      <c r="D393" s="131" t="n"/>
      <c r="E393" s="131" t="n"/>
      <c r="F393" s="131" t="n"/>
      <c r="G393" s="131" t="n"/>
      <c r="H393" s="131" t="n"/>
      <c r="I393" s="135" t="n"/>
      <c r="J393" s="131" t="n"/>
      <c r="K393" s="131" t="n"/>
      <c r="L393" s="131" t="n"/>
      <c r="M393" s="137" t="n"/>
      <c r="N393" s="138" t="n"/>
    </row>
    <row customHeight="1" ht="12.75" r="394" s="161">
      <c r="A394" s="90" t="n"/>
      <c r="B394" s="152" t="n">
        <v>1505</v>
      </c>
      <c r="C394" s="131" t="n"/>
      <c r="D394" s="131" t="n"/>
      <c r="E394" s="131" t="n"/>
      <c r="F394" s="131" t="n"/>
      <c r="G394" s="131" t="n"/>
      <c r="H394" s="131" t="n"/>
      <c r="I394" s="135" t="n"/>
      <c r="J394" s="131" t="n"/>
      <c r="K394" s="131" t="n"/>
      <c r="L394" s="131" t="n"/>
      <c r="M394" s="137" t="n"/>
      <c r="N394" s="138" t="n"/>
    </row>
    <row customHeight="1" ht="12.75" r="395" s="161">
      <c r="A395" s="90" t="n"/>
      <c r="B395" s="152" t="n">
        <v>1506</v>
      </c>
      <c r="C395" s="131" t="n"/>
      <c r="D395" s="131" t="n"/>
      <c r="E395" s="131" t="n"/>
      <c r="F395" s="131" t="n"/>
      <c r="G395" s="131" t="n"/>
      <c r="H395" s="131" t="n"/>
      <c r="I395" s="135" t="n"/>
      <c r="J395" s="131" t="n"/>
      <c r="K395" s="131" t="n"/>
      <c r="L395" s="131" t="n"/>
      <c r="M395" s="137" t="n"/>
      <c r="N395" s="138" t="n"/>
    </row>
    <row customHeight="1" ht="12.75" r="396" s="161">
      <c r="A396" s="90" t="n"/>
      <c r="B396" s="152" t="n">
        <v>1507</v>
      </c>
      <c r="C396" s="131" t="n"/>
      <c r="D396" s="131" t="n"/>
      <c r="E396" s="131" t="n"/>
      <c r="F396" s="131" t="n"/>
      <c r="G396" s="131" t="n"/>
      <c r="H396" s="131" t="n"/>
      <c r="I396" s="135" t="n"/>
      <c r="J396" s="131" t="n"/>
      <c r="K396" s="131" t="n"/>
      <c r="L396" s="131" t="n"/>
      <c r="M396" s="137" t="n"/>
      <c r="N396" s="138" t="n"/>
    </row>
    <row customHeight="1" ht="12.75" r="397" s="161">
      <c r="A397" s="90" t="n"/>
      <c r="B397" s="152" t="n">
        <v>1508</v>
      </c>
      <c r="C397" s="131" t="n"/>
      <c r="D397" s="131" t="n"/>
      <c r="E397" s="131" t="n"/>
      <c r="F397" s="131" t="n"/>
      <c r="G397" s="131" t="n"/>
      <c r="H397" s="131" t="n"/>
      <c r="I397" s="135" t="n"/>
      <c r="J397" s="131" t="n"/>
      <c r="K397" s="131" t="n"/>
      <c r="L397" s="131" t="n"/>
      <c r="M397" s="137" t="n"/>
      <c r="N397" s="138" t="n"/>
    </row>
    <row customHeight="1" ht="12.75" r="398" s="161">
      <c r="A398" s="90" t="n"/>
      <c r="B398" s="152" t="n">
        <v>1509</v>
      </c>
      <c r="C398" s="131" t="n"/>
      <c r="D398" s="131" t="n"/>
      <c r="E398" s="131" t="n"/>
      <c r="F398" s="131" t="n"/>
      <c r="G398" s="131" t="n"/>
      <c r="H398" s="131" t="n"/>
      <c r="I398" s="135" t="n"/>
      <c r="J398" s="131" t="n"/>
      <c r="K398" s="131" t="n"/>
      <c r="L398" s="131" t="n"/>
      <c r="M398" s="137" t="n"/>
      <c r="N398" s="138" t="n"/>
    </row>
    <row customHeight="1" ht="12.75" r="399" s="161">
      <c r="A399" s="90" t="n"/>
      <c r="B399" s="152" t="n">
        <v>1510</v>
      </c>
      <c r="C399" s="131" t="n"/>
      <c r="D399" s="131" t="n"/>
      <c r="E399" s="131" t="n"/>
      <c r="F399" s="131" t="n"/>
      <c r="G399" s="131" t="n"/>
      <c r="H399" s="131" t="n"/>
      <c r="I399" s="135" t="n"/>
      <c r="J399" s="131" t="n"/>
      <c r="K399" s="131" t="n"/>
      <c r="L399" s="131" t="n"/>
      <c r="M399" s="137" t="n"/>
      <c r="N399" s="138" t="n"/>
    </row>
    <row customHeight="1" ht="12.75" r="400" s="161">
      <c r="A400" s="90" t="n"/>
      <c r="B400" s="152" t="n">
        <v>1511</v>
      </c>
      <c r="C400" s="131" t="n"/>
      <c r="D400" s="131" t="n"/>
      <c r="E400" s="131" t="n"/>
      <c r="F400" s="131" t="n"/>
      <c r="G400" s="131" t="n"/>
      <c r="H400" s="131" t="n"/>
      <c r="I400" s="135" t="n"/>
      <c r="J400" s="131" t="n"/>
      <c r="K400" s="131" t="n"/>
      <c r="L400" s="131" t="n"/>
      <c r="M400" s="137" t="n"/>
      <c r="N400" s="138" t="n"/>
    </row>
    <row customHeight="1" ht="12.75" r="401" s="161">
      <c r="A401" s="90" t="n"/>
      <c r="B401" s="152" t="n">
        <v>1512</v>
      </c>
      <c r="C401" s="131" t="n"/>
      <c r="D401" s="131" t="n"/>
      <c r="E401" s="131" t="n"/>
      <c r="F401" s="131" t="n"/>
      <c r="G401" s="131" t="n"/>
      <c r="H401" s="131" t="n"/>
      <c r="I401" s="135" t="n"/>
      <c r="J401" s="131" t="n"/>
      <c r="K401" s="131" t="n"/>
      <c r="L401" s="131" t="n"/>
      <c r="M401" s="137" t="n"/>
      <c r="N401" s="138" t="n"/>
    </row>
    <row customHeight="1" ht="12.75" r="402" s="161">
      <c r="A402" s="90" t="n"/>
      <c r="B402" s="152" t="n">
        <v>1513</v>
      </c>
      <c r="C402" s="131" t="n"/>
      <c r="D402" s="131" t="n"/>
      <c r="E402" s="131" t="n"/>
      <c r="F402" s="131" t="n"/>
      <c r="G402" s="131" t="n"/>
      <c r="H402" s="131" t="n"/>
      <c r="I402" s="135" t="n"/>
      <c r="J402" s="131" t="n"/>
      <c r="K402" s="131" t="n"/>
      <c r="L402" s="131" t="n"/>
      <c r="M402" s="137" t="n"/>
      <c r="N402" s="138" t="n"/>
    </row>
    <row customHeight="1" ht="12.75" r="403" s="161">
      <c r="A403" s="90" t="n"/>
      <c r="B403" s="152" t="n">
        <v>1514</v>
      </c>
      <c r="C403" s="131" t="n"/>
      <c r="D403" s="131" t="n"/>
      <c r="E403" s="131" t="n"/>
      <c r="F403" s="131" t="n"/>
      <c r="G403" s="131" t="n"/>
      <c r="H403" s="131" t="n"/>
      <c r="I403" s="135" t="n"/>
      <c r="J403" s="131" t="n"/>
      <c r="K403" s="131" t="n"/>
      <c r="L403" s="131" t="n"/>
      <c r="M403" s="137" t="n"/>
      <c r="N403" s="138" t="n"/>
    </row>
    <row customHeight="1" ht="12.75" r="404" s="161">
      <c r="A404" s="90" t="n"/>
      <c r="B404" s="152" t="n">
        <v>1515</v>
      </c>
      <c r="C404" s="131" t="n"/>
      <c r="D404" s="131" t="n"/>
      <c r="E404" s="131" t="n"/>
      <c r="F404" s="131" t="n"/>
      <c r="G404" s="131" t="n"/>
      <c r="H404" s="131" t="n"/>
      <c r="I404" s="135" t="n"/>
      <c r="J404" s="131" t="n"/>
      <c r="K404" s="131" t="n"/>
      <c r="L404" s="131" t="n"/>
      <c r="M404" s="137" t="n"/>
      <c r="N404" s="138" t="n"/>
    </row>
    <row customHeight="1" ht="12.75" r="405" s="161">
      <c r="A405" s="90" t="n"/>
      <c r="B405" s="152" t="n">
        <v>1516</v>
      </c>
      <c r="C405" s="131" t="n"/>
      <c r="D405" s="131" t="n"/>
      <c r="E405" s="131" t="n"/>
      <c r="F405" s="131" t="n"/>
      <c r="G405" s="131" t="n"/>
      <c r="H405" s="131" t="n"/>
      <c r="I405" s="135" t="n"/>
      <c r="J405" s="131" t="n"/>
      <c r="K405" s="131" t="n"/>
      <c r="L405" s="131" t="n"/>
      <c r="M405" s="137" t="n"/>
      <c r="N405" s="138" t="n"/>
    </row>
    <row customHeight="1" ht="12.75" r="406" s="161">
      <c r="A406" s="90" t="n"/>
      <c r="B406" s="152" t="n">
        <v>1517</v>
      </c>
      <c r="C406" s="131" t="n"/>
      <c r="D406" s="131" t="n"/>
      <c r="E406" s="131" t="n"/>
      <c r="F406" s="131" t="n"/>
      <c r="G406" s="131" t="n"/>
      <c r="H406" s="131" t="n"/>
      <c r="I406" s="135" t="n"/>
      <c r="J406" s="131" t="n"/>
      <c r="K406" s="131" t="n"/>
      <c r="L406" s="131" t="n"/>
      <c r="M406" s="137" t="n"/>
      <c r="N406" s="138" t="n"/>
    </row>
    <row customHeight="1" ht="12.75" r="407" s="161">
      <c r="A407" s="90" t="n"/>
      <c r="B407" s="152" t="n">
        <v>1518</v>
      </c>
      <c r="C407" s="131" t="n"/>
      <c r="D407" s="131" t="n"/>
      <c r="E407" s="131" t="n"/>
      <c r="F407" s="131" t="n"/>
      <c r="G407" s="131" t="n"/>
      <c r="H407" s="131" t="n"/>
      <c r="I407" s="135" t="n"/>
      <c r="J407" s="131" t="n"/>
      <c r="K407" s="131" t="n"/>
      <c r="L407" s="131" t="n"/>
      <c r="M407" s="137" t="n"/>
      <c r="N407" s="138" t="n"/>
    </row>
    <row customHeight="1" ht="12.75" r="408" s="161">
      <c r="A408" s="90" t="n"/>
      <c r="B408" s="152" t="n">
        <v>1519</v>
      </c>
      <c r="C408" s="131" t="n"/>
      <c r="D408" s="131" t="n"/>
      <c r="E408" s="131" t="n"/>
      <c r="F408" s="131" t="n"/>
      <c r="G408" s="131" t="n"/>
      <c r="H408" s="131" t="n"/>
      <c r="I408" s="135" t="n"/>
      <c r="J408" s="131" t="n"/>
      <c r="K408" s="131" t="n"/>
      <c r="L408" s="131" t="n"/>
      <c r="M408" s="137" t="n"/>
      <c r="N408" s="138" t="n"/>
    </row>
    <row customHeight="1" ht="12.75" r="409" s="161">
      <c r="A409" s="90" t="n"/>
      <c r="B409" s="152" t="n">
        <v>1520</v>
      </c>
      <c r="C409" s="131" t="n"/>
      <c r="D409" s="131" t="n"/>
      <c r="E409" s="131" t="n"/>
      <c r="F409" s="131" t="n"/>
      <c r="G409" s="131" t="n"/>
      <c r="H409" s="131" t="n"/>
      <c r="I409" s="135" t="n"/>
      <c r="J409" s="131" t="n"/>
      <c r="K409" s="131" t="n"/>
      <c r="L409" s="131" t="n"/>
      <c r="M409" s="137" t="n"/>
      <c r="N409" s="138" t="n"/>
    </row>
    <row customHeight="1" ht="12.75" r="410" s="161">
      <c r="A410" s="90" t="n"/>
      <c r="B410" s="152" t="n">
        <v>1521</v>
      </c>
      <c r="C410" s="131" t="n"/>
      <c r="D410" s="131" t="n"/>
      <c r="E410" s="131" t="n"/>
      <c r="F410" s="131" t="n"/>
      <c r="G410" s="131" t="n"/>
      <c r="H410" s="131" t="n"/>
      <c r="I410" s="135" t="n"/>
      <c r="J410" s="131" t="n"/>
      <c r="K410" s="131" t="n"/>
      <c r="L410" s="131" t="n"/>
      <c r="M410" s="137" t="n"/>
      <c r="N410" s="138" t="n"/>
    </row>
    <row customHeight="1" ht="12.75" r="411" s="161">
      <c r="A411" s="90" t="n"/>
      <c r="B411" s="152" t="n">
        <v>1522</v>
      </c>
      <c r="C411" s="131" t="n"/>
      <c r="D411" s="131" t="n"/>
      <c r="E411" s="131" t="n"/>
      <c r="F411" s="131" t="n"/>
      <c r="G411" s="131" t="n"/>
      <c r="H411" s="131" t="n"/>
      <c r="I411" s="135" t="n"/>
      <c r="J411" s="131" t="n"/>
      <c r="K411" s="131" t="n"/>
      <c r="L411" s="131" t="n"/>
      <c r="M411" s="137" t="n"/>
      <c r="N411" s="138" t="n"/>
    </row>
    <row customHeight="1" ht="12.75" r="412" s="161">
      <c r="A412" s="90" t="n"/>
      <c r="B412" s="152" t="n">
        <v>1523</v>
      </c>
      <c r="C412" s="131" t="n"/>
      <c r="D412" s="131" t="n"/>
      <c r="E412" s="131" t="n"/>
      <c r="F412" s="131" t="n"/>
      <c r="G412" s="131" t="n"/>
      <c r="H412" s="131" t="n"/>
      <c r="I412" s="135" t="n"/>
      <c r="J412" s="131" t="n"/>
      <c r="K412" s="131" t="n"/>
      <c r="L412" s="131" t="n"/>
      <c r="M412" s="137" t="n"/>
      <c r="N412" s="138" t="n"/>
    </row>
    <row customHeight="1" ht="12.75" r="413" s="161">
      <c r="A413" s="90" t="n"/>
      <c r="B413" s="152" t="n">
        <v>1524</v>
      </c>
      <c r="C413" s="131" t="n"/>
      <c r="D413" s="131" t="n"/>
      <c r="E413" s="131" t="n"/>
      <c r="F413" s="131" t="n"/>
      <c r="G413" s="131" t="n"/>
      <c r="H413" s="131" t="n"/>
      <c r="I413" s="135" t="n"/>
      <c r="J413" s="131" t="n"/>
      <c r="K413" s="131" t="n"/>
      <c r="L413" s="131" t="n"/>
      <c r="M413" s="137" t="n"/>
      <c r="N413" s="138" t="n"/>
    </row>
    <row customHeight="1" ht="12.75" r="414" s="161">
      <c r="A414" s="90" t="n"/>
      <c r="B414" s="152" t="n">
        <v>1525</v>
      </c>
      <c r="C414" s="131" t="n"/>
      <c r="D414" s="131" t="n"/>
      <c r="E414" s="131" t="n"/>
      <c r="F414" s="131" t="n"/>
      <c r="G414" s="131" t="n"/>
      <c r="H414" s="131" t="n"/>
      <c r="I414" s="135" t="n"/>
      <c r="J414" s="131" t="n"/>
      <c r="K414" s="131" t="n"/>
      <c r="L414" s="131" t="n"/>
      <c r="M414" s="137" t="n"/>
      <c r="N414" s="138" t="n"/>
    </row>
    <row customHeight="1" ht="12.75" r="415" s="161">
      <c r="A415" s="90" t="n"/>
      <c r="B415" s="152" t="n">
        <v>1526</v>
      </c>
      <c r="C415" s="131" t="n"/>
      <c r="D415" s="131" t="n"/>
      <c r="E415" s="131" t="n"/>
      <c r="F415" s="131" t="n"/>
      <c r="G415" s="131" t="n"/>
      <c r="H415" s="131" t="n"/>
      <c r="I415" s="135" t="n"/>
      <c r="J415" s="131" t="n"/>
      <c r="K415" s="131" t="n"/>
      <c r="L415" s="131" t="n"/>
      <c r="M415" s="137" t="n"/>
      <c r="N415" s="138" t="n"/>
    </row>
    <row customHeight="1" ht="12.75" r="416" s="161">
      <c r="A416" s="90" t="n"/>
      <c r="B416" s="152" t="n">
        <v>1527</v>
      </c>
      <c r="C416" s="131" t="n"/>
      <c r="D416" s="131" t="n"/>
      <c r="E416" s="131" t="n"/>
      <c r="F416" s="131" t="n"/>
      <c r="G416" s="131" t="n"/>
      <c r="H416" s="131" t="n"/>
      <c r="I416" s="135" t="n"/>
      <c r="J416" s="131" t="n"/>
      <c r="K416" s="131" t="n"/>
      <c r="L416" s="131" t="n"/>
      <c r="M416" s="137" t="n"/>
      <c r="N416" s="138" t="n"/>
    </row>
    <row customHeight="1" ht="12.75" r="417" s="161">
      <c r="A417" s="90" t="n"/>
      <c r="B417" s="152" t="n">
        <v>1528</v>
      </c>
      <c r="C417" s="131" t="n"/>
      <c r="D417" s="131" t="n"/>
      <c r="E417" s="131" t="n"/>
      <c r="F417" s="131" t="n"/>
      <c r="G417" s="131" t="n"/>
      <c r="H417" s="131" t="n"/>
      <c r="I417" s="135" t="n"/>
      <c r="J417" s="131" t="n"/>
      <c r="K417" s="131" t="n"/>
      <c r="L417" s="131" t="n"/>
      <c r="M417" s="137" t="n"/>
      <c r="N417" s="138" t="n"/>
    </row>
    <row customHeight="1" ht="12.75" r="418" s="161">
      <c r="A418" s="90" t="n"/>
      <c r="B418" s="152" t="n">
        <v>1529</v>
      </c>
      <c r="C418" s="131" t="n"/>
      <c r="D418" s="131" t="n"/>
      <c r="E418" s="131" t="n"/>
      <c r="F418" s="131" t="n"/>
      <c r="G418" s="131" t="n"/>
      <c r="H418" s="131" t="n"/>
      <c r="I418" s="135" t="n"/>
      <c r="J418" s="131" t="n"/>
      <c r="K418" s="131" t="n"/>
      <c r="L418" s="131" t="n"/>
      <c r="M418" s="137" t="n"/>
      <c r="N418" s="138" t="n"/>
    </row>
    <row customHeight="1" ht="12.75" r="419" s="161">
      <c r="A419" s="90" t="n"/>
      <c r="B419" s="152" t="n">
        <v>1530</v>
      </c>
      <c r="C419" s="131" t="n"/>
      <c r="D419" s="131" t="n"/>
      <c r="E419" s="131" t="n"/>
      <c r="F419" s="131" t="n"/>
      <c r="G419" s="131" t="n"/>
      <c r="H419" s="131" t="n"/>
      <c r="I419" s="135" t="n"/>
      <c r="J419" s="131" t="n"/>
      <c r="K419" s="131" t="n"/>
      <c r="L419" s="131" t="n"/>
      <c r="M419" s="137" t="n"/>
      <c r="N419" s="138" t="n"/>
    </row>
    <row customHeight="1" ht="12.75" r="420" s="161">
      <c r="A420" s="90" t="n"/>
      <c r="B420" s="152" t="n">
        <v>1531</v>
      </c>
      <c r="C420" s="131" t="n"/>
      <c r="D420" s="131" t="n"/>
      <c r="E420" s="131" t="n"/>
      <c r="F420" s="131" t="n"/>
      <c r="G420" s="131" t="n"/>
      <c r="H420" s="131" t="n"/>
      <c r="I420" s="135" t="n"/>
      <c r="J420" s="131" t="n"/>
      <c r="K420" s="131" t="n"/>
      <c r="L420" s="131" t="n"/>
      <c r="M420" s="137" t="n"/>
      <c r="N420" s="138" t="n"/>
    </row>
    <row customHeight="1" ht="12.75" r="421" s="161">
      <c r="A421" s="90" t="n"/>
      <c r="B421" s="152" t="n">
        <v>1532</v>
      </c>
      <c r="C421" s="131" t="n"/>
      <c r="D421" s="131" t="n"/>
      <c r="E421" s="131" t="n"/>
      <c r="F421" s="131" t="n"/>
      <c r="G421" s="131" t="n"/>
      <c r="H421" s="131" t="n"/>
      <c r="I421" s="135" t="n"/>
      <c r="J421" s="131" t="n"/>
      <c r="K421" s="131" t="n"/>
      <c r="L421" s="131" t="n"/>
      <c r="M421" s="137" t="n"/>
      <c r="N421" s="138" t="n"/>
    </row>
    <row customHeight="1" ht="12.75" r="422" s="161">
      <c r="A422" s="90" t="n"/>
      <c r="B422" s="152" t="n">
        <v>1533</v>
      </c>
      <c r="C422" s="131" t="n"/>
      <c r="D422" s="131" t="n"/>
      <c r="E422" s="131" t="n"/>
      <c r="F422" s="131" t="n"/>
      <c r="G422" s="131" t="n"/>
      <c r="H422" s="131" t="n"/>
      <c r="I422" s="135" t="n"/>
      <c r="J422" s="131" t="n"/>
      <c r="K422" s="131" t="n"/>
      <c r="L422" s="131" t="n"/>
      <c r="M422" s="137" t="n"/>
      <c r="N422" s="138" t="n"/>
    </row>
    <row customHeight="1" ht="12.75" r="423" s="161">
      <c r="A423" s="90" t="n"/>
      <c r="B423" s="152" t="n">
        <v>1534</v>
      </c>
      <c r="C423" s="131" t="n"/>
      <c r="D423" s="131" t="n"/>
      <c r="E423" s="131" t="n"/>
      <c r="F423" s="131" t="n"/>
      <c r="G423" s="131" t="n"/>
      <c r="H423" s="131" t="n"/>
      <c r="I423" s="135" t="n"/>
      <c r="J423" s="131" t="n"/>
      <c r="K423" s="131" t="n"/>
      <c r="L423" s="131" t="n"/>
      <c r="M423" s="137" t="n"/>
      <c r="N423" s="138" t="n"/>
    </row>
    <row customHeight="1" ht="12.75" r="424" s="161">
      <c r="A424" s="90" t="n"/>
      <c r="B424" s="152" t="n">
        <v>1535</v>
      </c>
      <c r="C424" s="131" t="n"/>
      <c r="D424" s="131" t="n"/>
      <c r="E424" s="131" t="n"/>
      <c r="F424" s="131" t="n"/>
      <c r="G424" s="131" t="n"/>
      <c r="H424" s="131" t="n"/>
      <c r="I424" s="135" t="n"/>
      <c r="J424" s="131" t="n"/>
      <c r="K424" s="131" t="n"/>
      <c r="L424" s="131" t="n"/>
      <c r="M424" s="137" t="n"/>
      <c r="N424" s="138" t="n"/>
    </row>
    <row customHeight="1" ht="12.75" r="425" s="161">
      <c r="A425" s="90" t="n"/>
      <c r="B425" s="152" t="n">
        <v>1536</v>
      </c>
      <c r="C425" s="131" t="n"/>
      <c r="D425" s="131" t="n"/>
      <c r="E425" s="131" t="n"/>
      <c r="F425" s="131" t="n"/>
      <c r="G425" s="131" t="n"/>
      <c r="H425" s="131" t="n"/>
      <c r="I425" s="135" t="n"/>
      <c r="J425" s="131" t="n"/>
      <c r="K425" s="131" t="n"/>
      <c r="L425" s="131" t="n"/>
      <c r="M425" s="137" t="n"/>
      <c r="N425" s="138" t="n"/>
    </row>
    <row customHeight="1" ht="12.75" r="426" s="161">
      <c r="A426" s="90" t="n"/>
      <c r="B426" s="152" t="n">
        <v>1537</v>
      </c>
      <c r="C426" s="131" t="n"/>
      <c r="D426" s="131" t="n"/>
      <c r="E426" s="131" t="n"/>
      <c r="F426" s="131" t="n"/>
      <c r="G426" s="131" t="n"/>
      <c r="H426" s="131" t="n"/>
      <c r="I426" s="135" t="n"/>
      <c r="J426" s="131" t="n"/>
      <c r="K426" s="131" t="n"/>
      <c r="L426" s="131" t="n"/>
      <c r="M426" s="137" t="n"/>
      <c r="N426" s="138" t="n"/>
    </row>
    <row customHeight="1" ht="12.75" r="427" s="161">
      <c r="A427" s="90" t="n"/>
      <c r="B427" s="152" t="n">
        <v>1538</v>
      </c>
      <c r="C427" s="131" t="n"/>
      <c r="D427" s="131" t="n"/>
      <c r="E427" s="131" t="n"/>
      <c r="F427" s="131" t="n"/>
      <c r="G427" s="131" t="n"/>
      <c r="H427" s="131" t="n"/>
      <c r="I427" s="135" t="n"/>
      <c r="J427" s="131" t="n"/>
      <c r="K427" s="131" t="n"/>
      <c r="L427" s="131" t="n"/>
      <c r="M427" s="137" t="n"/>
      <c r="N427" s="138" t="n"/>
    </row>
    <row customHeight="1" ht="12.75" r="428" s="161">
      <c r="A428" s="90" t="n"/>
      <c r="B428" s="152" t="n">
        <v>1539</v>
      </c>
      <c r="C428" s="131" t="n"/>
      <c r="D428" s="131" t="n"/>
      <c r="E428" s="131" t="n"/>
      <c r="F428" s="131" t="n"/>
      <c r="G428" s="131" t="n"/>
      <c r="H428" s="131" t="n"/>
      <c r="I428" s="135" t="n"/>
      <c r="J428" s="131" t="n"/>
      <c r="K428" s="131" t="n"/>
      <c r="L428" s="131" t="n"/>
      <c r="M428" s="137" t="n"/>
      <c r="N428" s="138" t="n"/>
    </row>
    <row customHeight="1" ht="12.75" r="429" s="161">
      <c r="A429" s="90" t="n"/>
      <c r="B429" s="152" t="n">
        <v>1540</v>
      </c>
      <c r="C429" s="131" t="n"/>
      <c r="D429" s="131" t="n"/>
      <c r="E429" s="131" t="n"/>
      <c r="F429" s="131" t="n"/>
      <c r="G429" s="131" t="n"/>
      <c r="H429" s="131" t="n"/>
      <c r="I429" s="135" t="n"/>
      <c r="J429" s="131" t="n"/>
      <c r="K429" s="131" t="n"/>
      <c r="L429" s="131" t="n"/>
      <c r="M429" s="137" t="n"/>
      <c r="N429" s="138" t="n"/>
    </row>
    <row customHeight="1" ht="12.75" r="430" s="161">
      <c r="A430" s="90" t="n"/>
      <c r="B430" s="152" t="n">
        <v>1541</v>
      </c>
      <c r="C430" s="131" t="n"/>
      <c r="D430" s="131" t="n"/>
      <c r="E430" s="131" t="n"/>
      <c r="F430" s="131" t="n"/>
      <c r="G430" s="131" t="n"/>
      <c r="H430" s="131" t="n"/>
      <c r="I430" s="135" t="n"/>
      <c r="J430" s="131" t="n"/>
      <c r="K430" s="131" t="n"/>
      <c r="L430" s="131" t="n"/>
      <c r="M430" s="137" t="n"/>
      <c r="N430" s="138" t="n"/>
    </row>
    <row customHeight="1" ht="12.75" r="431" s="161">
      <c r="A431" s="90" t="n"/>
      <c r="B431" s="152" t="n">
        <v>1542</v>
      </c>
      <c r="C431" s="131" t="n"/>
      <c r="D431" s="131" t="n"/>
      <c r="E431" s="131" t="n"/>
      <c r="F431" s="131" t="n"/>
      <c r="G431" s="131" t="n"/>
      <c r="H431" s="131" t="n"/>
      <c r="I431" s="135" t="n"/>
      <c r="J431" s="131" t="n"/>
      <c r="K431" s="131" t="n"/>
      <c r="L431" s="131" t="n"/>
      <c r="M431" s="137" t="n"/>
      <c r="N431" s="138" t="n"/>
    </row>
    <row customHeight="1" ht="12.75" r="432" s="161">
      <c r="A432" s="90" t="n"/>
      <c r="B432" s="152" t="n">
        <v>1543</v>
      </c>
      <c r="C432" s="131" t="n"/>
      <c r="D432" s="131" t="n"/>
      <c r="E432" s="131" t="n"/>
      <c r="F432" s="131" t="n"/>
      <c r="G432" s="131" t="n"/>
      <c r="H432" s="131" t="n"/>
      <c r="I432" s="135" t="n"/>
      <c r="J432" s="131" t="n"/>
      <c r="K432" s="131" t="n"/>
      <c r="L432" s="131" t="n"/>
      <c r="M432" s="137" t="n"/>
      <c r="N432" s="138" t="n"/>
    </row>
    <row customHeight="1" ht="12.75" r="433" s="161">
      <c r="A433" s="90" t="n"/>
      <c r="B433" s="152" t="n">
        <v>1544</v>
      </c>
      <c r="C433" s="131" t="n"/>
      <c r="D433" s="131" t="n"/>
      <c r="E433" s="131" t="n"/>
      <c r="F433" s="131" t="n"/>
      <c r="G433" s="131" t="n"/>
      <c r="H433" s="131" t="n"/>
      <c r="I433" s="135" t="n"/>
      <c r="J433" s="131" t="n"/>
      <c r="K433" s="131" t="n"/>
      <c r="L433" s="131" t="n"/>
      <c r="M433" s="137" t="n"/>
      <c r="N433" s="138" t="n"/>
    </row>
    <row customHeight="1" ht="12.75" r="434" s="161">
      <c r="A434" s="90" t="n"/>
      <c r="B434" s="152" t="n">
        <v>1545</v>
      </c>
      <c r="C434" s="131" t="n"/>
      <c r="D434" s="131" t="n"/>
      <c r="E434" s="131" t="n"/>
      <c r="F434" s="131" t="n"/>
      <c r="G434" s="131" t="n"/>
      <c r="H434" s="131" t="n"/>
      <c r="I434" s="135" t="n"/>
      <c r="J434" s="131" t="n"/>
      <c r="K434" s="131" t="n"/>
      <c r="L434" s="131" t="n"/>
      <c r="M434" s="137" t="n"/>
      <c r="N434" s="138" t="n"/>
    </row>
    <row customHeight="1" ht="12.75" r="435" s="161">
      <c r="A435" s="90" t="n"/>
      <c r="B435" s="152" t="n">
        <v>1546</v>
      </c>
      <c r="C435" s="131" t="n"/>
      <c r="D435" s="131" t="n"/>
      <c r="E435" s="131" t="n"/>
      <c r="F435" s="131" t="n"/>
      <c r="G435" s="131" t="n"/>
      <c r="H435" s="131" t="n"/>
      <c r="I435" s="135" t="n"/>
      <c r="J435" s="131" t="n"/>
      <c r="K435" s="131" t="n"/>
      <c r="L435" s="131" t="n"/>
      <c r="M435" s="137" t="n"/>
      <c r="N435" s="138" t="n"/>
    </row>
    <row customHeight="1" ht="12.75" r="436" s="161">
      <c r="A436" s="90" t="n"/>
      <c r="B436" s="152" t="n">
        <v>1547</v>
      </c>
      <c r="C436" s="131" t="n"/>
      <c r="D436" s="131" t="n"/>
      <c r="E436" s="131" t="n"/>
      <c r="F436" s="131" t="n"/>
      <c r="G436" s="131" t="n"/>
      <c r="H436" s="131" t="n"/>
      <c r="I436" s="135" t="n"/>
      <c r="J436" s="131" t="n"/>
      <c r="K436" s="131" t="n"/>
      <c r="L436" s="131" t="n"/>
      <c r="M436" s="137" t="n"/>
      <c r="N436" s="138" t="n"/>
    </row>
    <row customHeight="1" ht="12.75" r="437" s="161">
      <c r="A437" s="90" t="n"/>
      <c r="B437" s="152" t="n">
        <v>1548</v>
      </c>
      <c r="C437" s="131" t="n"/>
      <c r="D437" s="131" t="n"/>
      <c r="E437" s="131" t="n"/>
      <c r="F437" s="131" t="n"/>
      <c r="G437" s="131" t="n"/>
      <c r="H437" s="131" t="n"/>
      <c r="I437" s="135" t="n"/>
      <c r="J437" s="131" t="n"/>
      <c r="K437" s="131" t="n"/>
      <c r="L437" s="131" t="n"/>
      <c r="M437" s="137" t="n"/>
      <c r="N437" s="138" t="n"/>
    </row>
    <row customHeight="1" ht="12.75" r="438" s="161">
      <c r="A438" s="90" t="n"/>
      <c r="B438" s="152" t="n">
        <v>1549</v>
      </c>
      <c r="C438" s="131" t="n"/>
      <c r="D438" s="131" t="n"/>
      <c r="E438" s="131" t="n"/>
      <c r="F438" s="131" t="n"/>
      <c r="G438" s="131" t="n"/>
      <c r="H438" s="131" t="n"/>
      <c r="I438" s="135" t="n"/>
      <c r="J438" s="131" t="n"/>
      <c r="K438" s="131" t="n"/>
      <c r="L438" s="131" t="n"/>
      <c r="M438" s="137" t="n"/>
      <c r="N438" s="138" t="n"/>
    </row>
    <row customHeight="1" ht="12.75" r="439" s="161">
      <c r="A439" s="90" t="n"/>
      <c r="B439" s="152" t="n">
        <v>1550</v>
      </c>
      <c r="C439" s="131" t="n"/>
      <c r="D439" s="131" t="n"/>
      <c r="E439" s="131" t="n"/>
      <c r="F439" s="131" t="n"/>
      <c r="G439" s="131" t="n"/>
      <c r="H439" s="131" t="n"/>
      <c r="I439" s="135" t="n"/>
      <c r="J439" s="131" t="n"/>
      <c r="K439" s="131" t="n"/>
      <c r="L439" s="131" t="n"/>
      <c r="M439" s="137" t="n"/>
      <c r="N439" s="138" t="n"/>
    </row>
    <row customHeight="1" ht="12.75" r="440" s="161">
      <c r="A440" s="90" t="n"/>
      <c r="B440" s="152" t="n">
        <v>1551</v>
      </c>
      <c r="C440" s="131" t="n"/>
      <c r="D440" s="131" t="n"/>
      <c r="E440" s="131" t="n"/>
      <c r="F440" s="131" t="n"/>
      <c r="G440" s="131" t="n"/>
      <c r="H440" s="131" t="n"/>
      <c r="I440" s="135" t="n"/>
      <c r="J440" s="131" t="n"/>
      <c r="K440" s="131" t="n"/>
      <c r="L440" s="131" t="n"/>
      <c r="M440" s="137" t="n"/>
      <c r="N440" s="138" t="n"/>
    </row>
    <row customHeight="1" ht="12.75" r="441" s="161">
      <c r="A441" s="90" t="n"/>
      <c r="B441" s="152" t="n">
        <v>1552</v>
      </c>
      <c r="C441" s="131" t="n"/>
      <c r="D441" s="131" t="n"/>
      <c r="E441" s="131" t="n"/>
      <c r="F441" s="131" t="n"/>
      <c r="G441" s="131" t="n"/>
      <c r="H441" s="131" t="n"/>
      <c r="I441" s="135" t="n"/>
      <c r="J441" s="131" t="n"/>
      <c r="K441" s="131" t="n"/>
      <c r="L441" s="131" t="n"/>
      <c r="M441" s="137" t="n"/>
      <c r="N441" s="138" t="n"/>
    </row>
    <row customHeight="1" ht="12.75" r="442" s="161">
      <c r="A442" s="90" t="n"/>
      <c r="B442" s="152" t="n">
        <v>1553</v>
      </c>
      <c r="C442" s="131" t="n"/>
      <c r="D442" s="131" t="n"/>
      <c r="E442" s="131" t="n"/>
      <c r="F442" s="131" t="n"/>
      <c r="G442" s="131" t="n"/>
      <c r="H442" s="131" t="n"/>
      <c r="I442" s="135" t="n"/>
      <c r="J442" s="131" t="n"/>
      <c r="K442" s="131" t="n"/>
      <c r="L442" s="131" t="n"/>
      <c r="M442" s="137" t="n"/>
      <c r="N442" s="138" t="n"/>
    </row>
    <row customHeight="1" ht="12.75" r="443" s="161">
      <c r="A443" s="90" t="n"/>
      <c r="B443" s="152" t="n">
        <v>1554</v>
      </c>
      <c r="C443" s="131" t="n"/>
      <c r="D443" s="131" t="n"/>
      <c r="E443" s="131" t="n"/>
      <c r="F443" s="131" t="n"/>
      <c r="G443" s="131" t="n"/>
      <c r="H443" s="131" t="n"/>
      <c r="I443" s="135" t="n"/>
      <c r="J443" s="131" t="n"/>
      <c r="K443" s="131" t="n"/>
      <c r="L443" s="131" t="n"/>
      <c r="M443" s="137" t="n"/>
      <c r="N443" s="138" t="n"/>
    </row>
    <row customHeight="1" ht="12.75" r="444" s="161">
      <c r="A444" s="90" t="n"/>
      <c r="B444" s="152" t="n">
        <v>1555</v>
      </c>
      <c r="C444" s="131" t="n"/>
      <c r="D444" s="131" t="n"/>
      <c r="E444" s="131" t="n"/>
      <c r="F444" s="131" t="n"/>
      <c r="G444" s="131" t="n"/>
      <c r="H444" s="131" t="n"/>
      <c r="I444" s="135" t="n"/>
      <c r="J444" s="131" t="n"/>
      <c r="K444" s="131" t="n"/>
      <c r="L444" s="131" t="n"/>
      <c r="M444" s="137" t="n"/>
      <c r="N444" s="138" t="n"/>
    </row>
    <row customHeight="1" ht="12.75" r="445" s="161">
      <c r="A445" s="90" t="n"/>
      <c r="B445" s="152" t="n">
        <v>1556</v>
      </c>
      <c r="C445" s="131" t="n"/>
      <c r="D445" s="131" t="n"/>
      <c r="E445" s="131" t="n"/>
      <c r="F445" s="131" t="n"/>
      <c r="G445" s="131" t="n"/>
      <c r="H445" s="131" t="n"/>
      <c r="I445" s="135" t="n"/>
      <c r="J445" s="131" t="n"/>
      <c r="K445" s="131" t="n"/>
      <c r="L445" s="131" t="n"/>
      <c r="M445" s="137" t="n"/>
      <c r="N445" s="138" t="n"/>
    </row>
    <row customHeight="1" ht="12.75" r="446" s="161">
      <c r="A446" s="90" t="n"/>
      <c r="B446" s="152" t="n">
        <v>1557</v>
      </c>
      <c r="C446" s="131" t="n"/>
      <c r="D446" s="131" t="n"/>
      <c r="E446" s="131" t="n"/>
      <c r="F446" s="131" t="n"/>
      <c r="G446" s="131" t="n"/>
      <c r="H446" s="131" t="n"/>
      <c r="I446" s="135" t="n"/>
      <c r="J446" s="131" t="n"/>
      <c r="K446" s="131" t="n"/>
      <c r="L446" s="131" t="n"/>
      <c r="M446" s="137" t="n"/>
      <c r="N446" s="138" t="n"/>
    </row>
    <row customHeight="1" ht="12.75" r="447" s="161">
      <c r="A447" s="90" t="n"/>
      <c r="B447" s="152" t="n">
        <v>1558</v>
      </c>
      <c r="C447" s="131" t="n"/>
      <c r="D447" s="131" t="n"/>
      <c r="E447" s="131" t="n"/>
      <c r="F447" s="131" t="n"/>
      <c r="G447" s="131" t="n"/>
      <c r="H447" s="131" t="n"/>
      <c r="I447" s="135" t="n"/>
      <c r="J447" s="131" t="n"/>
      <c r="K447" s="131" t="n"/>
      <c r="L447" s="131" t="n"/>
      <c r="M447" s="137" t="n"/>
      <c r="N447" s="138" t="n"/>
    </row>
    <row customHeight="1" ht="12.75" r="448" s="161">
      <c r="A448" s="90" t="n"/>
      <c r="B448" s="152" t="n">
        <v>1559</v>
      </c>
      <c r="C448" s="131" t="n"/>
      <c r="D448" s="131" t="n"/>
      <c r="E448" s="131" t="n"/>
      <c r="F448" s="131" t="n"/>
      <c r="G448" s="131" t="n"/>
      <c r="H448" s="131" t="n"/>
      <c r="I448" s="135" t="n"/>
      <c r="J448" s="131" t="n"/>
      <c r="K448" s="131" t="n"/>
      <c r="L448" s="131" t="n"/>
      <c r="M448" s="137" t="n"/>
      <c r="N448" s="138" t="n"/>
    </row>
    <row customHeight="1" ht="12.75" r="449" s="161">
      <c r="A449" s="90" t="n"/>
      <c r="B449" s="152" t="n">
        <v>1560</v>
      </c>
      <c r="C449" s="131" t="n"/>
      <c r="D449" s="131" t="n"/>
      <c r="E449" s="131" t="n"/>
      <c r="F449" s="131" t="n"/>
      <c r="G449" s="131" t="n"/>
      <c r="H449" s="131" t="n"/>
      <c r="I449" s="135" t="n"/>
      <c r="J449" s="131" t="n"/>
      <c r="K449" s="131" t="n"/>
      <c r="L449" s="131" t="n"/>
      <c r="M449" s="137" t="n"/>
      <c r="N449" s="138" t="n"/>
    </row>
    <row customHeight="1" ht="12.75" r="450" s="161">
      <c r="A450" s="90" t="n"/>
      <c r="B450" s="152" t="n">
        <v>1561</v>
      </c>
      <c r="C450" s="131" t="n"/>
      <c r="D450" s="131" t="n"/>
      <c r="E450" s="131" t="n"/>
      <c r="F450" s="131" t="n"/>
      <c r="G450" s="131" t="n"/>
      <c r="H450" s="131" t="n"/>
      <c r="I450" s="135" t="n"/>
      <c r="J450" s="131" t="n"/>
      <c r="K450" s="131" t="n"/>
      <c r="L450" s="131" t="n"/>
      <c r="M450" s="137" t="n"/>
      <c r="N450" s="138" t="n"/>
    </row>
    <row customHeight="1" ht="12.75" r="451" s="161">
      <c r="A451" s="90" t="n"/>
      <c r="B451" s="152" t="n">
        <v>1562</v>
      </c>
      <c r="C451" s="131" t="n"/>
      <c r="D451" s="131" t="n"/>
      <c r="E451" s="131" t="n"/>
      <c r="F451" s="131" t="n"/>
      <c r="G451" s="131" t="n"/>
      <c r="H451" s="131" t="n"/>
      <c r="I451" s="135" t="n"/>
      <c r="J451" s="131" t="n"/>
      <c r="K451" s="131" t="n"/>
      <c r="L451" s="131" t="n"/>
      <c r="M451" s="137" t="n"/>
      <c r="N451" s="138" t="n"/>
    </row>
    <row customHeight="1" ht="12.75" r="452" s="161">
      <c r="A452" s="90" t="n"/>
      <c r="B452" s="152" t="n">
        <v>1563</v>
      </c>
      <c r="C452" s="131" t="n"/>
      <c r="D452" s="131" t="n"/>
      <c r="E452" s="131" t="n"/>
      <c r="F452" s="131" t="n"/>
      <c r="G452" s="131" t="n"/>
      <c r="H452" s="131" t="n"/>
      <c r="I452" s="135" t="n"/>
      <c r="J452" s="131" t="n"/>
      <c r="K452" s="131" t="n"/>
      <c r="L452" s="131" t="n"/>
      <c r="M452" s="137" t="n"/>
      <c r="N452" s="138" t="n"/>
    </row>
    <row customHeight="1" ht="12.75" r="453" s="161">
      <c r="A453" s="90" t="n"/>
      <c r="B453" s="152" t="n">
        <v>1564</v>
      </c>
      <c r="C453" s="131" t="n"/>
      <c r="D453" s="131" t="n"/>
      <c r="E453" s="131" t="n"/>
      <c r="F453" s="131" t="n"/>
      <c r="G453" s="131" t="n"/>
      <c r="H453" s="131" t="n"/>
      <c r="I453" s="135" t="n"/>
      <c r="J453" s="131" t="n"/>
      <c r="K453" s="131" t="n"/>
      <c r="L453" s="131" t="n"/>
      <c r="M453" s="137" t="n"/>
      <c r="N453" s="138" t="n"/>
    </row>
    <row customHeight="1" ht="12.75" r="454" s="161">
      <c r="A454" s="90" t="n"/>
      <c r="B454" s="152" t="n">
        <v>1565</v>
      </c>
      <c r="C454" s="131" t="n"/>
      <c r="D454" s="131" t="n"/>
      <c r="E454" s="131" t="n"/>
      <c r="F454" s="131" t="n"/>
      <c r="G454" s="131" t="n"/>
      <c r="H454" s="131" t="n"/>
      <c r="I454" s="135" t="n"/>
      <c r="J454" s="131" t="n"/>
      <c r="K454" s="131" t="n"/>
      <c r="L454" s="131" t="n"/>
      <c r="M454" s="137" t="n"/>
      <c r="N454" s="138" t="n"/>
    </row>
    <row customHeight="1" ht="12.75" r="455" s="161">
      <c r="A455" s="90" t="n"/>
      <c r="B455" s="152" t="n">
        <v>1566</v>
      </c>
      <c r="C455" s="131" t="n"/>
      <c r="D455" s="131" t="n"/>
      <c r="E455" s="131" t="n"/>
      <c r="F455" s="131" t="n"/>
      <c r="G455" s="131" t="n"/>
      <c r="H455" s="131" t="n"/>
      <c r="I455" s="135" t="n"/>
      <c r="J455" s="131" t="n"/>
      <c r="K455" s="131" t="n"/>
      <c r="L455" s="131" t="n"/>
      <c r="M455" s="137" t="n"/>
      <c r="N455" s="138" t="n"/>
    </row>
    <row customHeight="1" ht="12.75" r="456" s="161">
      <c r="A456" s="90" t="n"/>
      <c r="B456" s="152" t="n">
        <v>1567</v>
      </c>
      <c r="C456" s="131" t="n"/>
      <c r="D456" s="131" t="n"/>
      <c r="E456" s="131" t="n"/>
      <c r="F456" s="131" t="n"/>
      <c r="G456" s="131" t="n"/>
      <c r="H456" s="131" t="n"/>
      <c r="I456" s="135" t="n"/>
      <c r="J456" s="131" t="n"/>
      <c r="K456" s="131" t="n"/>
      <c r="L456" s="131" t="n"/>
      <c r="M456" s="137" t="n"/>
      <c r="N456" s="138" t="n"/>
    </row>
    <row customHeight="1" ht="12.75" r="457" s="161">
      <c r="A457" s="90" t="n"/>
      <c r="B457" s="152" t="n">
        <v>1568</v>
      </c>
      <c r="C457" s="131" t="n"/>
      <c r="D457" s="131" t="n"/>
      <c r="E457" s="131" t="n"/>
      <c r="F457" s="131" t="n"/>
      <c r="G457" s="131" t="n"/>
      <c r="H457" s="131" t="n"/>
      <c r="I457" s="135" t="n"/>
      <c r="J457" s="131" t="n"/>
      <c r="K457" s="131" t="n"/>
      <c r="L457" s="131" t="n"/>
      <c r="M457" s="137" t="n"/>
      <c r="N457" s="138" t="n"/>
    </row>
    <row customHeight="1" ht="12.75" r="458" s="161">
      <c r="A458" s="90" t="n"/>
      <c r="B458" s="152" t="n">
        <v>1569</v>
      </c>
      <c r="C458" s="131" t="n"/>
      <c r="D458" s="131" t="n"/>
      <c r="E458" s="131" t="n"/>
      <c r="F458" s="131" t="n"/>
      <c r="G458" s="131" t="n"/>
      <c r="H458" s="131" t="n"/>
      <c r="I458" s="135" t="n"/>
      <c r="J458" s="131" t="n"/>
      <c r="K458" s="131" t="n"/>
      <c r="L458" s="131" t="n"/>
      <c r="M458" s="137" t="n"/>
      <c r="N458" s="138" t="n"/>
    </row>
    <row customHeight="1" ht="12.75" r="459" s="161">
      <c r="A459" s="90" t="n"/>
      <c r="B459" s="152" t="n">
        <v>1570</v>
      </c>
      <c r="C459" s="131" t="n"/>
      <c r="D459" s="131" t="n"/>
      <c r="E459" s="131" t="n"/>
      <c r="F459" s="131" t="n"/>
      <c r="G459" s="131" t="n"/>
      <c r="H459" s="131" t="n"/>
      <c r="I459" s="135" t="n"/>
      <c r="J459" s="131" t="n"/>
      <c r="K459" s="131" t="n"/>
      <c r="L459" s="131" t="n"/>
      <c r="M459" s="137" t="n"/>
      <c r="N459" s="138" t="n"/>
    </row>
    <row customHeight="1" ht="12.75" r="460" s="161">
      <c r="A460" s="90" t="n"/>
      <c r="B460" s="152" t="n">
        <v>1571</v>
      </c>
      <c r="C460" s="131" t="n"/>
      <c r="D460" s="131" t="n"/>
      <c r="E460" s="131" t="n"/>
      <c r="F460" s="131" t="n"/>
      <c r="G460" s="131" t="n"/>
      <c r="H460" s="131" t="n"/>
      <c r="I460" s="135" t="n"/>
      <c r="J460" s="131" t="n"/>
      <c r="K460" s="131" t="n"/>
      <c r="L460" s="131" t="n"/>
      <c r="M460" s="137" t="n"/>
      <c r="N460" s="138" t="n"/>
    </row>
    <row customHeight="1" ht="12.75" r="461" s="161">
      <c r="A461" s="90" t="n"/>
      <c r="B461" s="152" t="n">
        <v>1572</v>
      </c>
      <c r="C461" s="131" t="n"/>
      <c r="D461" s="131" t="n"/>
      <c r="E461" s="131" t="n"/>
      <c r="F461" s="131" t="n"/>
      <c r="G461" s="131" t="n"/>
      <c r="H461" s="131" t="n"/>
      <c r="I461" s="135" t="n"/>
      <c r="J461" s="131" t="n"/>
      <c r="K461" s="131" t="n"/>
      <c r="L461" s="131" t="n"/>
      <c r="M461" s="137" t="n"/>
      <c r="N461" s="138" t="n"/>
    </row>
    <row customHeight="1" ht="12.75" r="462" s="161">
      <c r="A462" s="90" t="n"/>
      <c r="B462" s="152" t="n">
        <v>1573</v>
      </c>
      <c r="C462" s="131" t="n"/>
      <c r="D462" s="131" t="n"/>
      <c r="E462" s="131" t="n"/>
      <c r="F462" s="131" t="n"/>
      <c r="G462" s="131" t="n"/>
      <c r="H462" s="131" t="n"/>
      <c r="I462" s="135" t="n"/>
      <c r="J462" s="131" t="n"/>
      <c r="K462" s="131" t="n"/>
      <c r="L462" s="131" t="n"/>
      <c r="M462" s="137" t="n"/>
      <c r="N462" s="138" t="n"/>
    </row>
    <row customHeight="1" ht="12.75" r="463" s="161">
      <c r="A463" s="90" t="n"/>
      <c r="B463" s="152" t="n">
        <v>1574</v>
      </c>
      <c r="C463" s="131" t="n"/>
      <c r="D463" s="131" t="n"/>
      <c r="E463" s="131" t="n"/>
      <c r="F463" s="131" t="n"/>
      <c r="G463" s="131" t="n"/>
      <c r="H463" s="131" t="n"/>
      <c r="I463" s="135" t="n"/>
      <c r="J463" s="131" t="n"/>
      <c r="K463" s="131" t="n"/>
      <c r="L463" s="131" t="n"/>
      <c r="M463" s="137" t="n"/>
      <c r="N463" s="138" t="n"/>
    </row>
    <row customHeight="1" ht="12.75" r="464" s="161">
      <c r="A464" s="90" t="n"/>
      <c r="B464" s="152" t="n">
        <v>1575</v>
      </c>
      <c r="C464" s="131" t="n"/>
      <c r="D464" s="131" t="n"/>
      <c r="E464" s="131" t="n"/>
      <c r="F464" s="131" t="n"/>
      <c r="G464" s="131" t="n"/>
      <c r="H464" s="131" t="n"/>
      <c r="I464" s="135" t="n"/>
      <c r="J464" s="131" t="n"/>
      <c r="K464" s="131" t="n"/>
      <c r="L464" s="131" t="n"/>
      <c r="M464" s="137" t="n"/>
      <c r="N464" s="138" t="n"/>
    </row>
    <row customHeight="1" ht="12.75" r="465" s="161">
      <c r="A465" s="90" t="n"/>
      <c r="B465" s="152" t="n">
        <v>1576</v>
      </c>
      <c r="C465" s="131" t="n"/>
      <c r="D465" s="131" t="n"/>
      <c r="E465" s="131" t="n"/>
      <c r="F465" s="131" t="n"/>
      <c r="G465" s="131" t="n"/>
      <c r="H465" s="131" t="n"/>
      <c r="I465" s="135" t="n"/>
      <c r="J465" s="131" t="n"/>
      <c r="K465" s="131" t="n"/>
      <c r="L465" s="131" t="n"/>
      <c r="M465" s="137" t="n"/>
      <c r="N465" s="138" t="n"/>
    </row>
    <row customHeight="1" ht="12.75" r="466" s="161">
      <c r="A466" s="90" t="n"/>
      <c r="B466" s="152" t="n">
        <v>1577</v>
      </c>
      <c r="C466" s="131" t="n"/>
      <c r="D466" s="131" t="n"/>
      <c r="E466" s="131" t="n"/>
      <c r="F466" s="131" t="n"/>
      <c r="G466" s="131" t="n"/>
      <c r="H466" s="131" t="n"/>
      <c r="I466" s="135" t="n"/>
      <c r="J466" s="131" t="n"/>
      <c r="K466" s="131" t="n"/>
      <c r="L466" s="131" t="n"/>
      <c r="M466" s="137" t="n"/>
      <c r="N466" s="138" t="n"/>
    </row>
    <row customHeight="1" ht="12.75" r="467" s="161">
      <c r="A467" s="90" t="n"/>
      <c r="B467" s="152" t="n">
        <v>1578</v>
      </c>
      <c r="C467" s="131" t="n"/>
      <c r="D467" s="131" t="n"/>
      <c r="E467" s="131" t="n"/>
      <c r="F467" s="131" t="n"/>
      <c r="G467" s="131" t="n"/>
      <c r="H467" s="131" t="n"/>
      <c r="I467" s="135" t="n"/>
      <c r="J467" s="131" t="n"/>
      <c r="K467" s="131" t="n"/>
      <c r="L467" s="131" t="n"/>
      <c r="M467" s="137" t="n"/>
      <c r="N467" s="138" t="n"/>
    </row>
    <row customHeight="1" ht="12.75" r="468" s="161">
      <c r="A468" s="90" t="n"/>
      <c r="B468" s="152" t="n">
        <v>1579</v>
      </c>
      <c r="C468" s="131" t="n"/>
      <c r="D468" s="131" t="n"/>
      <c r="E468" s="131" t="n"/>
      <c r="F468" s="131" t="n"/>
      <c r="G468" s="131" t="n"/>
      <c r="H468" s="131" t="n"/>
      <c r="I468" s="135" t="n"/>
      <c r="J468" s="131" t="n"/>
      <c r="K468" s="131" t="n"/>
      <c r="L468" s="131" t="n"/>
      <c r="M468" s="137" t="n"/>
      <c r="N468" s="138" t="n"/>
    </row>
    <row customHeight="1" ht="12.75" r="469" s="161">
      <c r="A469" s="90" t="n"/>
      <c r="B469" s="152" t="n">
        <v>1580</v>
      </c>
      <c r="C469" s="131" t="n"/>
      <c r="D469" s="131" t="n"/>
      <c r="E469" s="131" t="n"/>
      <c r="F469" s="131" t="n"/>
      <c r="G469" s="131" t="n"/>
      <c r="H469" s="131" t="n"/>
      <c r="I469" s="135" t="n"/>
      <c r="J469" s="131" t="n"/>
      <c r="K469" s="131" t="n"/>
      <c r="L469" s="131" t="n"/>
      <c r="M469" s="137" t="n"/>
      <c r="N469" s="138" t="n"/>
    </row>
    <row customHeight="1" ht="12.75" r="470" s="161">
      <c r="A470" s="90" t="n"/>
      <c r="B470" s="152" t="n">
        <v>1581</v>
      </c>
      <c r="C470" s="131" t="n"/>
      <c r="D470" s="131" t="n"/>
      <c r="E470" s="131" t="n"/>
      <c r="F470" s="131" t="n"/>
      <c r="G470" s="131" t="n"/>
      <c r="H470" s="131" t="n"/>
      <c r="I470" s="135" t="n"/>
      <c r="J470" s="131" t="n"/>
      <c r="K470" s="131" t="n"/>
      <c r="L470" s="131" t="n"/>
      <c r="M470" s="137" t="n"/>
      <c r="N470" s="138" t="n"/>
    </row>
    <row customHeight="1" ht="12.75" r="471" s="161">
      <c r="A471" s="90" t="n"/>
      <c r="B471" s="152" t="n">
        <v>1582</v>
      </c>
      <c r="C471" s="131" t="n"/>
      <c r="D471" s="131" t="n"/>
      <c r="E471" s="131" t="n"/>
      <c r="F471" s="131" t="n"/>
      <c r="G471" s="131" t="n"/>
      <c r="H471" s="131" t="n"/>
      <c r="I471" s="135" t="n"/>
      <c r="J471" s="131" t="n"/>
      <c r="K471" s="131" t="n"/>
      <c r="L471" s="131" t="n"/>
      <c r="M471" s="137" t="n"/>
      <c r="N471" s="138" t="n"/>
    </row>
    <row customHeight="1" ht="12.75" r="472" s="161">
      <c r="A472" s="90" t="n"/>
      <c r="B472" s="152" t="n">
        <v>1583</v>
      </c>
      <c r="C472" s="131" t="n"/>
      <c r="D472" s="131" t="n"/>
      <c r="E472" s="131" t="n"/>
      <c r="F472" s="131" t="n"/>
      <c r="G472" s="131" t="n"/>
      <c r="H472" s="131" t="n"/>
      <c r="I472" s="135" t="n"/>
      <c r="J472" s="131" t="n"/>
      <c r="K472" s="131" t="n"/>
      <c r="L472" s="131" t="n"/>
      <c r="M472" s="137" t="n"/>
      <c r="N472" s="138" t="n"/>
    </row>
    <row customHeight="1" ht="12.75" r="473" s="161">
      <c r="A473" s="90" t="n"/>
      <c r="B473" s="152" t="n">
        <v>1584</v>
      </c>
      <c r="C473" s="131" t="n"/>
      <c r="D473" s="131" t="n"/>
      <c r="E473" s="131" t="n"/>
      <c r="F473" s="131" t="n"/>
      <c r="G473" s="131" t="n"/>
      <c r="H473" s="131" t="n"/>
      <c r="I473" s="135" t="n"/>
      <c r="J473" s="131" t="n"/>
      <c r="K473" s="131" t="n"/>
      <c r="L473" s="131" t="n"/>
      <c r="M473" s="137" t="n"/>
      <c r="N473" s="138" t="n"/>
    </row>
    <row customHeight="1" ht="12.75" r="474" s="161">
      <c r="A474" s="90" t="n"/>
      <c r="B474" s="152" t="n">
        <v>1585</v>
      </c>
      <c r="C474" s="131" t="n"/>
      <c r="D474" s="131" t="n"/>
      <c r="E474" s="131" t="n"/>
      <c r="F474" s="131" t="n"/>
      <c r="G474" s="131" t="n"/>
      <c r="H474" s="131" t="n"/>
      <c r="I474" s="135" t="n"/>
      <c r="J474" s="131" t="n"/>
      <c r="K474" s="131" t="n"/>
      <c r="L474" s="131" t="n"/>
      <c r="M474" s="137" t="n"/>
      <c r="N474" s="138" t="n"/>
    </row>
    <row customHeight="1" ht="12.75" r="475" s="161">
      <c r="A475" s="90" t="n"/>
      <c r="B475" s="152" t="n">
        <v>1586</v>
      </c>
      <c r="C475" s="131" t="n"/>
      <c r="D475" s="131" t="n"/>
      <c r="E475" s="131" t="n"/>
      <c r="F475" s="131" t="n"/>
      <c r="G475" s="131" t="n"/>
      <c r="H475" s="131" t="n"/>
      <c r="I475" s="135" t="n"/>
      <c r="J475" s="131" t="n"/>
      <c r="K475" s="131" t="n"/>
      <c r="L475" s="131" t="n"/>
      <c r="M475" s="137" t="n"/>
      <c r="N475" s="138" t="n"/>
    </row>
    <row customHeight="1" ht="12.75" r="476" s="161">
      <c r="A476" s="90" t="n"/>
      <c r="B476" s="152" t="n">
        <v>1587</v>
      </c>
      <c r="C476" s="131" t="n"/>
      <c r="D476" s="131" t="n"/>
      <c r="E476" s="131" t="n"/>
      <c r="F476" s="131" t="n"/>
      <c r="G476" s="131" t="n"/>
      <c r="H476" s="131" t="n"/>
      <c r="I476" s="135" t="n"/>
      <c r="J476" s="131" t="n"/>
      <c r="K476" s="131" t="n"/>
      <c r="L476" s="131" t="n"/>
      <c r="M476" s="137" t="n"/>
      <c r="N476" s="138" t="n"/>
    </row>
    <row customHeight="1" ht="12.75" r="477" s="161">
      <c r="A477" s="90" t="n"/>
      <c r="B477" s="152" t="n">
        <v>1588</v>
      </c>
      <c r="C477" s="131" t="n"/>
      <c r="D477" s="131" t="n"/>
      <c r="E477" s="131" t="n"/>
      <c r="F477" s="131" t="n"/>
      <c r="G477" s="131" t="n"/>
      <c r="H477" s="131" t="n"/>
      <c r="I477" s="135" t="n"/>
      <c r="J477" s="131" t="n"/>
      <c r="K477" s="131" t="n"/>
      <c r="L477" s="131" t="n"/>
      <c r="M477" s="137" t="n"/>
      <c r="N477" s="138" t="n"/>
    </row>
    <row customHeight="1" ht="12.75" r="478" s="161">
      <c r="A478" s="90" t="n"/>
      <c r="B478" s="152" t="n">
        <v>1589</v>
      </c>
      <c r="C478" s="131" t="n"/>
      <c r="D478" s="131" t="n"/>
      <c r="E478" s="131" t="n"/>
      <c r="F478" s="131" t="n"/>
      <c r="G478" s="131" t="n"/>
      <c r="H478" s="131" t="n"/>
      <c r="I478" s="135" t="n"/>
      <c r="J478" s="131" t="n"/>
      <c r="K478" s="131" t="n"/>
      <c r="L478" s="131" t="n"/>
      <c r="M478" s="137" t="n"/>
      <c r="N478" s="138" t="n"/>
    </row>
    <row customHeight="1" ht="12.75" r="479" s="161">
      <c r="A479" s="90" t="n"/>
      <c r="B479" s="152" t="n">
        <v>1590</v>
      </c>
      <c r="C479" s="131" t="n"/>
      <c r="D479" s="131" t="n"/>
      <c r="E479" s="131" t="n"/>
      <c r="F479" s="131" t="n"/>
      <c r="G479" s="131" t="n"/>
      <c r="H479" s="131" t="n"/>
      <c r="I479" s="135" t="n"/>
      <c r="J479" s="131" t="n"/>
      <c r="K479" s="131" t="n"/>
      <c r="L479" s="131" t="n"/>
      <c r="M479" s="137" t="n"/>
      <c r="N479" s="138" t="n"/>
    </row>
    <row customHeight="1" ht="12.75" r="480" s="161">
      <c r="A480" s="90" t="n"/>
      <c r="B480" s="152" t="n">
        <v>1591</v>
      </c>
      <c r="C480" s="131" t="n"/>
      <c r="D480" s="131" t="n"/>
      <c r="E480" s="131" t="n"/>
      <c r="F480" s="131" t="n"/>
      <c r="G480" s="131" t="n"/>
      <c r="H480" s="131" t="n"/>
      <c r="I480" s="135" t="n"/>
      <c r="J480" s="131" t="n"/>
      <c r="K480" s="131" t="n"/>
      <c r="L480" s="131" t="n"/>
      <c r="M480" s="137" t="n"/>
      <c r="N480" s="138" t="n"/>
    </row>
    <row customHeight="1" ht="12.75" r="481" s="161">
      <c r="A481" s="90" t="n"/>
      <c r="B481" s="152" t="n">
        <v>1592</v>
      </c>
      <c r="C481" s="131" t="n"/>
      <c r="D481" s="131" t="n"/>
      <c r="E481" s="131" t="n"/>
      <c r="F481" s="131" t="n"/>
      <c r="G481" s="131" t="n"/>
      <c r="H481" s="131" t="n"/>
      <c r="I481" s="135" t="n"/>
      <c r="J481" s="131" t="n"/>
      <c r="K481" s="131" t="n"/>
      <c r="L481" s="131" t="n"/>
      <c r="M481" s="137" t="n"/>
      <c r="N481" s="138" t="n"/>
    </row>
    <row customHeight="1" ht="12.75" r="482" s="161">
      <c r="A482" s="90" t="n"/>
      <c r="B482" s="152" t="n">
        <v>1593</v>
      </c>
      <c r="C482" s="131" t="n"/>
      <c r="D482" s="131" t="n"/>
      <c r="E482" s="131" t="n"/>
      <c r="F482" s="131" t="n"/>
      <c r="G482" s="131" t="n"/>
      <c r="H482" s="131" t="n"/>
      <c r="I482" s="135" t="n"/>
      <c r="J482" s="131" t="n"/>
      <c r="K482" s="131" t="n"/>
      <c r="L482" s="131" t="n"/>
      <c r="M482" s="137" t="n"/>
      <c r="N482" s="138" t="n"/>
    </row>
    <row customHeight="1" ht="12.75" r="483" s="161">
      <c r="A483" s="90" t="n"/>
      <c r="B483" s="152" t="n">
        <v>1594</v>
      </c>
      <c r="C483" s="131" t="n"/>
      <c r="D483" s="131" t="n"/>
      <c r="E483" s="131" t="n"/>
      <c r="F483" s="131" t="n"/>
      <c r="G483" s="131" t="n"/>
      <c r="H483" s="131" t="n"/>
      <c r="I483" s="135" t="n"/>
      <c r="J483" s="131" t="n"/>
      <c r="K483" s="131" t="n"/>
      <c r="L483" s="131" t="n"/>
      <c r="M483" s="137" t="n"/>
      <c r="N483" s="138" t="n"/>
    </row>
    <row customHeight="1" ht="12.75" r="484" s="161">
      <c r="A484" s="90" t="n"/>
      <c r="B484" s="152" t="n">
        <v>1595</v>
      </c>
      <c r="C484" s="131" t="n"/>
      <c r="D484" s="131" t="n"/>
      <c r="E484" s="131" t="n"/>
      <c r="F484" s="131" t="n"/>
      <c r="G484" s="131" t="n"/>
      <c r="H484" s="131" t="n"/>
      <c r="I484" s="135" t="n"/>
      <c r="J484" s="131" t="n"/>
      <c r="K484" s="131" t="n"/>
      <c r="L484" s="131" t="n"/>
      <c r="M484" s="137" t="n"/>
      <c r="N484" s="138" t="n"/>
    </row>
    <row customHeight="1" ht="12.75" r="485" s="161">
      <c r="A485" s="90" t="n"/>
      <c r="B485" s="152" t="n">
        <v>1596</v>
      </c>
      <c r="C485" s="131" t="n"/>
      <c r="D485" s="131" t="n"/>
      <c r="E485" s="131" t="n"/>
      <c r="F485" s="131" t="n"/>
      <c r="G485" s="131" t="n"/>
      <c r="H485" s="131" t="n"/>
      <c r="I485" s="135" t="n"/>
      <c r="J485" s="131" t="n"/>
      <c r="K485" s="131" t="n"/>
      <c r="L485" s="131" t="n"/>
      <c r="M485" s="137" t="n"/>
      <c r="N485" s="138" t="n"/>
    </row>
    <row customHeight="1" ht="12.75" r="486" s="161">
      <c r="A486" s="90" t="n"/>
      <c r="B486" s="152" t="n">
        <v>1597</v>
      </c>
      <c r="C486" s="131" t="n"/>
      <c r="D486" s="131" t="n"/>
      <c r="E486" s="131" t="n"/>
      <c r="F486" s="131" t="n"/>
      <c r="G486" s="131" t="n"/>
      <c r="H486" s="131" t="n"/>
      <c r="I486" s="135" t="n"/>
      <c r="J486" s="131" t="n"/>
      <c r="K486" s="131" t="n"/>
      <c r="L486" s="131" t="n"/>
      <c r="M486" s="137" t="n"/>
      <c r="N486" s="138" t="n"/>
    </row>
    <row customHeight="1" ht="12.75" r="487" s="161">
      <c r="A487" s="90" t="n"/>
      <c r="B487" s="152" t="n">
        <v>1598</v>
      </c>
      <c r="C487" s="131" t="n"/>
      <c r="D487" s="131" t="n"/>
      <c r="E487" s="131" t="n"/>
      <c r="F487" s="131" t="n"/>
      <c r="G487" s="131" t="n"/>
      <c r="H487" s="131" t="n"/>
      <c r="I487" s="135" t="n"/>
      <c r="J487" s="131" t="n"/>
      <c r="K487" s="131" t="n"/>
      <c r="L487" s="131" t="n"/>
      <c r="M487" s="137" t="n"/>
      <c r="N487" s="138" t="n"/>
    </row>
    <row customHeight="1" ht="12.75" r="488" s="161">
      <c r="A488" s="90" t="n"/>
      <c r="B488" s="152" t="n">
        <v>1599</v>
      </c>
      <c r="C488" s="131" t="n"/>
      <c r="D488" s="131" t="n"/>
      <c r="E488" s="131" t="n"/>
      <c r="F488" s="131" t="n"/>
      <c r="G488" s="131" t="n"/>
      <c r="H488" s="131" t="n"/>
      <c r="I488" s="135" t="n"/>
      <c r="J488" s="131" t="n"/>
      <c r="K488" s="131" t="n"/>
      <c r="L488" s="131" t="n"/>
      <c r="M488" s="137" t="n"/>
      <c r="N488" s="138" t="n"/>
    </row>
    <row customHeight="1" ht="12.75" r="489" s="161">
      <c r="A489" s="90" t="n"/>
      <c r="B489" s="152" t="n">
        <v>1600</v>
      </c>
      <c r="C489" s="131" t="n"/>
      <c r="D489" s="131" t="n"/>
      <c r="E489" s="131" t="n"/>
      <c r="F489" s="131" t="n"/>
      <c r="G489" s="131" t="n"/>
      <c r="H489" s="131" t="n"/>
      <c r="I489" s="135" t="n"/>
      <c r="J489" s="131" t="n"/>
      <c r="K489" s="131" t="n"/>
      <c r="L489" s="131" t="n"/>
      <c r="M489" s="137" t="n"/>
      <c r="N489" s="138" t="n"/>
    </row>
    <row customHeight="1" ht="12.75" r="490" s="161">
      <c r="A490" s="90" t="n"/>
      <c r="B490" s="152" t="n">
        <v>1601</v>
      </c>
      <c r="C490" s="131" t="n"/>
      <c r="D490" s="131" t="n"/>
      <c r="E490" s="131" t="n"/>
      <c r="F490" s="131" t="n"/>
      <c r="G490" s="131" t="n"/>
      <c r="H490" s="131" t="n"/>
      <c r="I490" s="135" t="n"/>
      <c r="J490" s="131" t="n"/>
      <c r="K490" s="131" t="n"/>
      <c r="L490" s="131" t="n"/>
      <c r="M490" s="137" t="n"/>
      <c r="N490" s="138" t="n"/>
    </row>
    <row customHeight="1" ht="12.75" r="491" s="161">
      <c r="A491" s="90" t="n"/>
      <c r="B491" s="152" t="n">
        <v>1602</v>
      </c>
      <c r="C491" s="131" t="n"/>
      <c r="D491" s="131" t="n"/>
      <c r="E491" s="131" t="n"/>
      <c r="F491" s="131" t="n"/>
      <c r="G491" s="131" t="n"/>
      <c r="H491" s="131" t="n"/>
      <c r="I491" s="135" t="n"/>
      <c r="J491" s="131" t="n"/>
      <c r="K491" s="131" t="n"/>
      <c r="L491" s="131" t="n"/>
      <c r="M491" s="137" t="n"/>
      <c r="N491" s="138" t="n"/>
    </row>
    <row customHeight="1" ht="12.75" r="492" s="161">
      <c r="A492" s="90" t="n"/>
      <c r="B492" s="152" t="n">
        <v>1603</v>
      </c>
      <c r="C492" s="131" t="n"/>
      <c r="D492" s="131" t="n"/>
      <c r="E492" s="131" t="n"/>
      <c r="F492" s="131" t="n"/>
      <c r="G492" s="131" t="n"/>
      <c r="H492" s="131" t="n"/>
      <c r="I492" s="135" t="n"/>
      <c r="J492" s="131" t="n"/>
      <c r="K492" s="131" t="n"/>
      <c r="L492" s="131" t="n"/>
      <c r="M492" s="137" t="n"/>
      <c r="N492" s="138" t="n"/>
    </row>
    <row customHeight="1" ht="12.75" r="493" s="161">
      <c r="A493" s="90" t="n"/>
      <c r="B493" s="152" t="n">
        <v>1604</v>
      </c>
      <c r="C493" s="131" t="n"/>
      <c r="D493" s="131" t="n"/>
      <c r="E493" s="131" t="n"/>
      <c r="F493" s="131" t="n"/>
      <c r="G493" s="131" t="n"/>
      <c r="H493" s="131" t="n"/>
      <c r="I493" s="135" t="n"/>
      <c r="J493" s="131" t="n"/>
      <c r="K493" s="131" t="n"/>
      <c r="L493" s="131" t="n"/>
      <c r="M493" s="137" t="n"/>
      <c r="N493" s="138" t="n"/>
    </row>
    <row customHeight="1" ht="12.75" r="494" s="161">
      <c r="A494" s="90" t="n"/>
      <c r="B494" s="152" t="n">
        <v>1605</v>
      </c>
      <c r="C494" s="131" t="n"/>
      <c r="D494" s="131" t="n"/>
      <c r="E494" s="131" t="n"/>
      <c r="F494" s="131" t="n"/>
      <c r="G494" s="131" t="n"/>
      <c r="H494" s="131" t="n"/>
      <c r="I494" s="135" t="n"/>
      <c r="J494" s="131" t="n"/>
      <c r="K494" s="131" t="n"/>
      <c r="L494" s="131" t="n"/>
      <c r="M494" s="137" t="n"/>
      <c r="N494" s="138" t="n"/>
    </row>
    <row customHeight="1" ht="12.75" r="495" s="161">
      <c r="A495" s="90" t="n"/>
      <c r="B495" s="152" t="n">
        <v>1606</v>
      </c>
      <c r="C495" s="131" t="n"/>
      <c r="D495" s="131" t="n"/>
      <c r="E495" s="131" t="n"/>
      <c r="F495" s="131" t="n"/>
      <c r="G495" s="131" t="n"/>
      <c r="H495" s="131" t="n"/>
      <c r="I495" s="135" t="n"/>
      <c r="J495" s="131" t="n"/>
      <c r="K495" s="131" t="n"/>
      <c r="L495" s="131" t="n"/>
      <c r="M495" s="137" t="n"/>
      <c r="N495" s="138" t="n"/>
    </row>
    <row customHeight="1" ht="12.75" r="496" s="161">
      <c r="A496" s="90" t="n"/>
      <c r="B496" s="152" t="n">
        <v>1607</v>
      </c>
      <c r="C496" s="131" t="n"/>
      <c r="D496" s="131" t="n"/>
      <c r="E496" s="131" t="n"/>
      <c r="F496" s="131" t="n"/>
      <c r="G496" s="131" t="n"/>
      <c r="H496" s="131" t="n"/>
      <c r="I496" s="135" t="n"/>
      <c r="J496" s="131" t="n"/>
      <c r="K496" s="131" t="n"/>
      <c r="L496" s="131" t="n"/>
      <c r="M496" s="137" t="n"/>
      <c r="N496" s="138" t="n"/>
    </row>
    <row customHeight="1" ht="12.75" r="497" s="161">
      <c r="A497" s="90" t="n"/>
      <c r="B497" s="152" t="n">
        <v>1608</v>
      </c>
      <c r="C497" s="131" t="n"/>
      <c r="D497" s="131" t="n"/>
      <c r="E497" s="131" t="n"/>
      <c r="F497" s="131" t="n"/>
      <c r="G497" s="131" t="n"/>
      <c r="H497" s="131" t="n"/>
      <c r="I497" s="135" t="n"/>
      <c r="J497" s="131" t="n"/>
      <c r="K497" s="131" t="n"/>
      <c r="L497" s="131" t="n"/>
      <c r="M497" s="137" t="n"/>
      <c r="N497" s="138" t="n"/>
    </row>
    <row customHeight="1" ht="12.75" r="498" s="161">
      <c r="A498" s="90" t="n"/>
      <c r="B498" s="152" t="n">
        <v>1609</v>
      </c>
      <c r="C498" s="131" t="n"/>
      <c r="D498" s="131" t="n"/>
      <c r="E498" s="131" t="n"/>
      <c r="F498" s="131" t="n"/>
      <c r="G498" s="131" t="n"/>
      <c r="H498" s="131" t="n"/>
      <c r="I498" s="135" t="n"/>
      <c r="J498" s="131" t="n"/>
      <c r="K498" s="131" t="n"/>
      <c r="L498" s="131" t="n"/>
      <c r="M498" s="137" t="n"/>
      <c r="N498" s="138" t="n"/>
    </row>
    <row customHeight="1" ht="12.75" r="499" s="161">
      <c r="A499" s="90" t="n"/>
      <c r="B499" s="152" t="n">
        <v>1610</v>
      </c>
      <c r="C499" s="131" t="n"/>
      <c r="D499" s="131" t="n"/>
      <c r="E499" s="131" t="n"/>
      <c r="F499" s="131" t="n"/>
      <c r="G499" s="131" t="n"/>
      <c r="H499" s="131" t="n"/>
      <c r="I499" s="135" t="n"/>
      <c r="J499" s="131" t="n"/>
      <c r="K499" s="131" t="n"/>
      <c r="L499" s="131" t="n"/>
      <c r="M499" s="137" t="n"/>
      <c r="N499" s="138" t="n"/>
    </row>
    <row customHeight="1" ht="12.75" r="500" s="161">
      <c r="A500" s="90" t="n"/>
      <c r="B500" s="152" t="n">
        <v>1611</v>
      </c>
      <c r="C500" s="131" t="n"/>
      <c r="D500" s="131" t="n"/>
      <c r="E500" s="131" t="n"/>
      <c r="F500" s="131" t="n"/>
      <c r="G500" s="131" t="n"/>
      <c r="H500" s="131" t="n"/>
      <c r="I500" s="135" t="n"/>
      <c r="J500" s="131" t="n"/>
      <c r="K500" s="131" t="n"/>
      <c r="L500" s="131" t="n"/>
      <c r="M500" s="137" t="n"/>
      <c r="N500" s="138" t="n"/>
    </row>
    <row customHeight="1" ht="12.75" r="501" s="161">
      <c r="A501" s="90" t="n"/>
      <c r="B501" s="152" t="n">
        <v>1612</v>
      </c>
      <c r="C501" s="131" t="n"/>
      <c r="D501" s="131" t="n"/>
      <c r="E501" s="131" t="n"/>
      <c r="F501" s="131" t="n"/>
      <c r="G501" s="131" t="n"/>
      <c r="H501" s="131" t="n"/>
      <c r="I501" s="135" t="n"/>
      <c r="J501" s="131" t="n"/>
      <c r="K501" s="131" t="n"/>
      <c r="L501" s="131" t="n"/>
      <c r="M501" s="137" t="n"/>
      <c r="N501" s="138" t="n"/>
    </row>
    <row customHeight="1" ht="12.75" r="502" s="161">
      <c r="A502" s="90" t="n"/>
      <c r="B502" s="152" t="n">
        <v>1613</v>
      </c>
      <c r="C502" s="131" t="n"/>
      <c r="D502" s="131" t="n"/>
      <c r="E502" s="131" t="n"/>
      <c r="F502" s="131" t="n"/>
      <c r="G502" s="131" t="n"/>
      <c r="H502" s="131" t="n"/>
      <c r="I502" s="135" t="n"/>
      <c r="J502" s="131" t="n"/>
      <c r="K502" s="131" t="n"/>
      <c r="L502" s="131" t="n"/>
      <c r="M502" s="137" t="n"/>
      <c r="N502" s="138" t="n"/>
    </row>
    <row customHeight="1" ht="12.75" r="503" s="161">
      <c r="A503" s="90" t="n"/>
      <c r="B503" s="152" t="n">
        <v>1614</v>
      </c>
      <c r="C503" s="131" t="n"/>
      <c r="D503" s="131" t="n"/>
      <c r="E503" s="131" t="n"/>
      <c r="F503" s="131" t="n"/>
      <c r="G503" s="131" t="n"/>
      <c r="H503" s="131" t="n"/>
      <c r="I503" s="135" t="n"/>
      <c r="J503" s="131" t="n"/>
      <c r="K503" s="131" t="n"/>
      <c r="L503" s="131" t="n"/>
      <c r="M503" s="137" t="n"/>
      <c r="N503" s="138" t="n"/>
    </row>
    <row customHeight="1" ht="12.75" r="504" s="161">
      <c r="A504" s="90" t="n"/>
      <c r="B504" s="152" t="n">
        <v>1615</v>
      </c>
      <c r="C504" s="131" t="n"/>
      <c r="D504" s="131" t="n"/>
      <c r="E504" s="131" t="n"/>
      <c r="F504" s="131" t="n"/>
      <c r="G504" s="131" t="n"/>
      <c r="H504" s="131" t="n"/>
      <c r="I504" s="135" t="n"/>
      <c r="J504" s="131" t="n"/>
      <c r="K504" s="131" t="n"/>
      <c r="L504" s="131" t="n"/>
      <c r="M504" s="137" t="n"/>
      <c r="N504" s="138" t="n"/>
    </row>
    <row customHeight="1" ht="12.75" r="505" s="161">
      <c r="A505" s="90" t="n"/>
      <c r="B505" s="152" t="n">
        <v>1616</v>
      </c>
      <c r="C505" s="131" t="n"/>
      <c r="D505" s="131" t="n"/>
      <c r="E505" s="131" t="n"/>
      <c r="F505" s="131" t="n"/>
      <c r="G505" s="131" t="n"/>
      <c r="H505" s="131" t="n"/>
      <c r="I505" s="135" t="n"/>
      <c r="J505" s="131" t="n"/>
      <c r="K505" s="131" t="n"/>
      <c r="L505" s="131" t="n"/>
      <c r="M505" s="137" t="n"/>
      <c r="N505" s="138" t="n"/>
    </row>
    <row customHeight="1" ht="12.75" r="506" s="161">
      <c r="A506" s="90" t="n"/>
      <c r="B506" s="152" t="n">
        <v>1617</v>
      </c>
      <c r="C506" s="131" t="n"/>
      <c r="D506" s="131" t="n"/>
      <c r="E506" s="131" t="n"/>
      <c r="F506" s="131" t="n"/>
      <c r="G506" s="131" t="n"/>
      <c r="H506" s="131" t="n"/>
      <c r="I506" s="135" t="n"/>
      <c r="J506" s="131" t="n"/>
      <c r="K506" s="131" t="n"/>
      <c r="L506" s="131" t="n"/>
      <c r="M506" s="137" t="n"/>
      <c r="N506" s="138" t="n"/>
    </row>
    <row customHeight="1" ht="12.75" r="507" s="161">
      <c r="A507" s="90" t="n"/>
      <c r="B507" s="152" t="n">
        <v>1618</v>
      </c>
      <c r="C507" s="131" t="n"/>
      <c r="D507" s="131" t="n"/>
      <c r="E507" s="131" t="n"/>
      <c r="F507" s="131" t="n"/>
      <c r="G507" s="131" t="n"/>
      <c r="H507" s="131" t="n"/>
      <c r="I507" s="135" t="n"/>
      <c r="J507" s="131" t="n"/>
      <c r="K507" s="131" t="n"/>
      <c r="L507" s="131" t="n"/>
      <c r="M507" s="137" t="n"/>
      <c r="N507" s="138" t="n"/>
    </row>
    <row customHeight="1" ht="12.75" r="508" s="161">
      <c r="A508" s="90" t="n"/>
      <c r="B508" s="152" t="n">
        <v>1619</v>
      </c>
      <c r="C508" s="131" t="n"/>
      <c r="D508" s="131" t="n"/>
      <c r="E508" s="131" t="n"/>
      <c r="F508" s="131" t="n"/>
      <c r="G508" s="131" t="n"/>
      <c r="H508" s="131" t="n"/>
      <c r="I508" s="135" t="n"/>
      <c r="J508" s="131" t="n"/>
      <c r="K508" s="131" t="n"/>
      <c r="L508" s="131" t="n"/>
      <c r="M508" s="137" t="n"/>
      <c r="N508" s="138" t="n"/>
    </row>
    <row customHeight="1" ht="12.75" r="509" s="161">
      <c r="A509" s="90" t="n"/>
      <c r="B509" s="152" t="n">
        <v>1620</v>
      </c>
      <c r="C509" s="131" t="n"/>
      <c r="D509" s="131" t="n"/>
      <c r="E509" s="131" t="n"/>
      <c r="F509" s="131" t="n"/>
      <c r="G509" s="131" t="n"/>
      <c r="H509" s="131" t="n"/>
      <c r="I509" s="135" t="n"/>
      <c r="J509" s="131" t="n"/>
      <c r="K509" s="131" t="n"/>
      <c r="L509" s="131" t="n"/>
      <c r="M509" s="137" t="n"/>
      <c r="N509" s="138" t="n"/>
    </row>
    <row customHeight="1" ht="12.75" r="510" s="161">
      <c r="A510" s="90" t="n"/>
      <c r="B510" s="152" t="n">
        <v>1621</v>
      </c>
      <c r="C510" s="131" t="n"/>
      <c r="D510" s="131" t="n"/>
      <c r="E510" s="131" t="n"/>
      <c r="F510" s="131" t="n"/>
      <c r="G510" s="131" t="n"/>
      <c r="H510" s="131" t="n"/>
      <c r="I510" s="135" t="n"/>
      <c r="J510" s="131" t="n"/>
      <c r="K510" s="131" t="n"/>
      <c r="L510" s="131" t="n"/>
      <c r="M510" s="137" t="n"/>
      <c r="N510" s="138" t="n"/>
    </row>
    <row customHeight="1" ht="12.75" r="511" s="161">
      <c r="A511" s="90" t="n"/>
      <c r="B511" s="152" t="n">
        <v>1622</v>
      </c>
      <c r="C511" s="131" t="n"/>
      <c r="D511" s="131" t="n"/>
      <c r="E511" s="131" t="n"/>
      <c r="F511" s="131" t="n"/>
      <c r="G511" s="131" t="n"/>
      <c r="H511" s="131" t="n"/>
      <c r="I511" s="135" t="n"/>
      <c r="J511" s="131" t="n"/>
      <c r="K511" s="131" t="n"/>
      <c r="L511" s="131" t="n"/>
      <c r="M511" s="137" t="n"/>
      <c r="N511" s="138" t="n"/>
    </row>
    <row customHeight="1" ht="12.75" r="512" s="161">
      <c r="A512" s="90" t="n"/>
      <c r="B512" s="152" t="n">
        <v>1623</v>
      </c>
      <c r="C512" s="131" t="n"/>
      <c r="D512" s="131" t="n"/>
      <c r="E512" s="131" t="n"/>
      <c r="F512" s="131" t="n"/>
      <c r="G512" s="131" t="n"/>
      <c r="H512" s="131" t="n"/>
      <c r="I512" s="135" t="n"/>
      <c r="J512" s="131" t="n"/>
      <c r="K512" s="131" t="n"/>
      <c r="L512" s="131" t="n"/>
      <c r="M512" s="137" t="n"/>
      <c r="N512" s="138" t="n"/>
    </row>
    <row customHeight="1" ht="12.75" r="513" s="161">
      <c r="A513" s="90" t="n"/>
      <c r="B513" s="152" t="n">
        <v>1624</v>
      </c>
      <c r="C513" s="131" t="n"/>
      <c r="D513" s="131" t="n"/>
      <c r="E513" s="131" t="n"/>
      <c r="F513" s="131" t="n"/>
      <c r="G513" s="131" t="n"/>
      <c r="H513" s="131" t="n"/>
      <c r="I513" s="135" t="n"/>
      <c r="J513" s="131" t="n"/>
      <c r="K513" s="131" t="n"/>
      <c r="L513" s="131" t="n"/>
      <c r="M513" s="137" t="n"/>
      <c r="N513" s="138" t="n"/>
    </row>
    <row customHeight="1" ht="12.75" r="514" s="161">
      <c r="A514" s="90" t="n"/>
      <c r="B514" s="152" t="n">
        <v>1625</v>
      </c>
      <c r="C514" s="131" t="n"/>
      <c r="D514" s="131" t="n"/>
      <c r="E514" s="131" t="n"/>
      <c r="F514" s="131" t="n"/>
      <c r="G514" s="131" t="n"/>
      <c r="H514" s="131" t="n"/>
      <c r="I514" s="135" t="n"/>
      <c r="J514" s="131" t="n"/>
      <c r="K514" s="131" t="n"/>
      <c r="L514" s="131" t="n"/>
      <c r="M514" s="137" t="n"/>
      <c r="N514" s="138" t="n"/>
    </row>
    <row customHeight="1" ht="12.75" r="515" s="161">
      <c r="A515" s="90" t="n"/>
      <c r="B515" s="152" t="n">
        <v>1626</v>
      </c>
      <c r="C515" s="131" t="n"/>
      <c r="D515" s="131" t="n"/>
      <c r="E515" s="131" t="n"/>
      <c r="F515" s="131" t="n"/>
      <c r="G515" s="131" t="n"/>
      <c r="H515" s="131" t="n"/>
      <c r="I515" s="135" t="n"/>
      <c r="J515" s="131" t="n"/>
      <c r="K515" s="131" t="n"/>
      <c r="L515" s="131" t="n"/>
      <c r="M515" s="137" t="n"/>
      <c r="N515" s="138" t="n"/>
    </row>
    <row customHeight="1" ht="12.75" r="516" s="161">
      <c r="A516" s="90" t="n"/>
      <c r="B516" s="152" t="n">
        <v>1627</v>
      </c>
      <c r="C516" s="131" t="n"/>
      <c r="D516" s="131" t="n"/>
      <c r="E516" s="131" t="n"/>
      <c r="F516" s="131" t="n"/>
      <c r="G516" s="131" t="n"/>
      <c r="H516" s="131" t="n"/>
      <c r="I516" s="135" t="n"/>
      <c r="J516" s="131" t="n"/>
      <c r="K516" s="131" t="n"/>
      <c r="L516" s="131" t="n"/>
      <c r="M516" s="137" t="n"/>
      <c r="N516" s="138" t="n"/>
    </row>
    <row customHeight="1" ht="12.75" r="517" s="161">
      <c r="A517" s="90" t="n"/>
      <c r="B517" s="152" t="n">
        <v>1628</v>
      </c>
      <c r="C517" s="131" t="n"/>
      <c r="D517" s="131" t="n"/>
      <c r="E517" s="131" t="n"/>
      <c r="F517" s="131" t="n"/>
      <c r="G517" s="131" t="n"/>
      <c r="H517" s="131" t="n"/>
      <c r="I517" s="135" t="n"/>
      <c r="J517" s="131" t="n"/>
      <c r="K517" s="131" t="n"/>
      <c r="L517" s="131" t="n"/>
      <c r="M517" s="137" t="n"/>
      <c r="N517" s="138" t="n"/>
    </row>
    <row customHeight="1" ht="12.75" r="518" s="161">
      <c r="A518" s="90" t="n"/>
      <c r="B518" s="152" t="n">
        <v>1629</v>
      </c>
      <c r="C518" s="131" t="n"/>
      <c r="D518" s="131" t="n"/>
      <c r="E518" s="131" t="n"/>
      <c r="F518" s="131" t="n"/>
      <c r="G518" s="131" t="n"/>
      <c r="H518" s="131" t="n"/>
      <c r="I518" s="135" t="n"/>
      <c r="J518" s="131" t="n"/>
      <c r="K518" s="131" t="n"/>
      <c r="L518" s="131" t="n"/>
      <c r="M518" s="137" t="n"/>
      <c r="N518" s="138" t="n"/>
    </row>
    <row customHeight="1" ht="12.75" r="519" s="161">
      <c r="A519" s="90" t="n"/>
      <c r="B519" s="152" t="n">
        <v>1630</v>
      </c>
      <c r="C519" s="131" t="n"/>
      <c r="D519" s="131" t="n"/>
      <c r="E519" s="131" t="n"/>
      <c r="F519" s="131" t="n"/>
      <c r="G519" s="131" t="n"/>
      <c r="H519" s="131" t="n"/>
      <c r="I519" s="135" t="n"/>
      <c r="J519" s="131" t="n"/>
      <c r="K519" s="131" t="n"/>
      <c r="L519" s="131" t="n"/>
      <c r="M519" s="137" t="n"/>
      <c r="N519" s="138" t="n"/>
    </row>
    <row customHeight="1" ht="12.75" r="520" s="161">
      <c r="A520" s="90" t="n"/>
      <c r="B520" s="152" t="n">
        <v>1631</v>
      </c>
      <c r="C520" s="131" t="n"/>
      <c r="D520" s="131" t="n"/>
      <c r="E520" s="131" t="n"/>
      <c r="F520" s="131" t="n"/>
      <c r="G520" s="131" t="n"/>
      <c r="H520" s="131" t="n"/>
      <c r="I520" s="135" t="n"/>
      <c r="J520" s="131" t="n"/>
      <c r="K520" s="131" t="n"/>
      <c r="L520" s="131" t="n"/>
      <c r="M520" s="137" t="n"/>
      <c r="N520" s="138" t="n"/>
    </row>
    <row customHeight="1" ht="12.75" r="521" s="161">
      <c r="A521" s="90" t="n"/>
      <c r="B521" s="152" t="n">
        <v>1632</v>
      </c>
      <c r="C521" s="131" t="n"/>
      <c r="D521" s="131" t="n"/>
      <c r="E521" s="131" t="n"/>
      <c r="F521" s="131" t="n"/>
      <c r="G521" s="131" t="n"/>
      <c r="H521" s="131" t="n"/>
      <c r="I521" s="135" t="n"/>
      <c r="J521" s="131" t="n"/>
      <c r="K521" s="131" t="n"/>
      <c r="L521" s="131" t="n"/>
      <c r="M521" s="137" t="n"/>
      <c r="N521" s="138" t="n"/>
    </row>
    <row customHeight="1" ht="12.75" r="522" s="161">
      <c r="A522" s="90" t="n"/>
      <c r="B522" s="152" t="n">
        <v>1633</v>
      </c>
      <c r="C522" s="131" t="n"/>
      <c r="D522" s="131" t="n"/>
      <c r="E522" s="131" t="n"/>
      <c r="F522" s="131" t="n"/>
      <c r="G522" s="131" t="n"/>
      <c r="H522" s="131" t="n"/>
      <c r="I522" s="135" t="n"/>
      <c r="J522" s="131" t="n"/>
      <c r="K522" s="131" t="n"/>
      <c r="L522" s="131" t="n"/>
      <c r="M522" s="137" t="n"/>
      <c r="N522" s="138" t="n"/>
    </row>
    <row customHeight="1" ht="12.75" r="523" s="161">
      <c r="A523" s="90" t="n"/>
      <c r="B523" s="152" t="n">
        <v>1634</v>
      </c>
      <c r="C523" s="131" t="n"/>
      <c r="D523" s="131" t="n"/>
      <c r="E523" s="131" t="n"/>
      <c r="F523" s="131" t="n"/>
      <c r="G523" s="131" t="n"/>
      <c r="H523" s="131" t="n"/>
      <c r="I523" s="135" t="n"/>
      <c r="J523" s="131" t="n"/>
      <c r="K523" s="131" t="n"/>
      <c r="L523" s="131" t="n"/>
      <c r="M523" s="137" t="n"/>
      <c r="N523" s="138" t="n"/>
    </row>
    <row customHeight="1" ht="12.75" r="524" s="161">
      <c r="A524" s="90" t="n"/>
      <c r="B524" s="152" t="n">
        <v>1635</v>
      </c>
      <c r="C524" s="131" t="n"/>
      <c r="D524" s="131" t="n"/>
      <c r="E524" s="131" t="n"/>
      <c r="F524" s="131" t="n"/>
      <c r="G524" s="131" t="n"/>
      <c r="H524" s="131" t="n"/>
      <c r="I524" s="135" t="n"/>
      <c r="J524" s="131" t="n"/>
      <c r="K524" s="131" t="n"/>
      <c r="L524" s="131" t="n"/>
      <c r="M524" s="137" t="n"/>
      <c r="N524" s="138" t="n"/>
    </row>
    <row customHeight="1" ht="12.75" r="525" s="161">
      <c r="A525" s="90" t="n"/>
      <c r="B525" s="152" t="n">
        <v>1636</v>
      </c>
      <c r="C525" s="131" t="n"/>
      <c r="D525" s="131" t="n"/>
      <c r="E525" s="131" t="n"/>
      <c r="F525" s="131" t="n"/>
      <c r="G525" s="131" t="n"/>
      <c r="H525" s="131" t="n"/>
      <c r="I525" s="135" t="n"/>
      <c r="J525" s="131" t="n"/>
      <c r="K525" s="131" t="n"/>
      <c r="L525" s="131" t="n"/>
      <c r="M525" s="137" t="n"/>
      <c r="N525" s="138" t="n"/>
    </row>
    <row customHeight="1" ht="12.75" r="526" s="161">
      <c r="A526" s="90" t="n"/>
      <c r="B526" s="152" t="n">
        <v>1637</v>
      </c>
      <c r="C526" s="131" t="n"/>
      <c r="D526" s="131" t="n"/>
      <c r="E526" s="131" t="n"/>
      <c r="F526" s="131" t="n"/>
      <c r="G526" s="131" t="n"/>
      <c r="H526" s="131" t="n"/>
      <c r="I526" s="135" t="n"/>
      <c r="J526" s="131" t="n"/>
      <c r="K526" s="131" t="n"/>
      <c r="L526" s="131" t="n"/>
      <c r="M526" s="137" t="n"/>
      <c r="N526" s="138" t="n"/>
    </row>
    <row customHeight="1" ht="12.75" r="527" s="161">
      <c r="A527" s="90" t="n"/>
      <c r="B527" s="152" t="n">
        <v>1638</v>
      </c>
      <c r="C527" s="131" t="n"/>
      <c r="D527" s="131" t="n"/>
      <c r="E527" s="131" t="n"/>
      <c r="F527" s="131" t="n"/>
      <c r="G527" s="131" t="n"/>
      <c r="H527" s="131" t="n"/>
      <c r="I527" s="135" t="n"/>
      <c r="J527" s="131" t="n"/>
      <c r="K527" s="131" t="n"/>
      <c r="L527" s="131" t="n"/>
      <c r="M527" s="137" t="n"/>
      <c r="N527" s="138" t="n"/>
    </row>
    <row customHeight="1" ht="12.75" r="528" s="161">
      <c r="A528" s="90" t="n"/>
      <c r="B528" s="152" t="n">
        <v>1639</v>
      </c>
      <c r="C528" s="131" t="n"/>
      <c r="D528" s="131" t="n"/>
      <c r="E528" s="131" t="n"/>
      <c r="F528" s="131" t="n"/>
      <c r="G528" s="131" t="n"/>
      <c r="H528" s="131" t="n"/>
      <c r="I528" s="135" t="n"/>
      <c r="J528" s="131" t="n"/>
      <c r="K528" s="131" t="n"/>
      <c r="L528" s="131" t="n"/>
      <c r="M528" s="137" t="n"/>
      <c r="N528" s="138" t="n"/>
    </row>
    <row customHeight="1" ht="12.75" r="529" s="161">
      <c r="A529" s="90" t="n"/>
      <c r="B529" s="152" t="n">
        <v>1640</v>
      </c>
      <c r="C529" s="131" t="n"/>
      <c r="D529" s="131" t="n"/>
      <c r="E529" s="131" t="n"/>
      <c r="F529" s="131" t="n"/>
      <c r="G529" s="131" t="n"/>
      <c r="H529" s="131" t="n"/>
      <c r="I529" s="135" t="n"/>
      <c r="J529" s="131" t="n"/>
      <c r="K529" s="131" t="n"/>
      <c r="L529" s="131" t="n"/>
      <c r="M529" s="137" t="n"/>
      <c r="N529" s="138" t="n"/>
    </row>
    <row customHeight="1" ht="12.75" r="530" s="161">
      <c r="A530" s="90" t="n"/>
      <c r="B530" s="152" t="n">
        <v>1641</v>
      </c>
      <c r="C530" s="131" t="n"/>
      <c r="D530" s="131" t="n"/>
      <c r="E530" s="131" t="n"/>
      <c r="F530" s="131" t="n"/>
      <c r="G530" s="131" t="n"/>
      <c r="H530" s="131" t="n"/>
      <c r="I530" s="135" t="n"/>
      <c r="J530" s="131" t="n"/>
      <c r="K530" s="131" t="n"/>
      <c r="L530" s="131" t="n"/>
      <c r="M530" s="137" t="n"/>
      <c r="N530" s="138" t="n"/>
    </row>
    <row customHeight="1" ht="12.75" r="531" s="161">
      <c r="A531" s="90" t="n"/>
      <c r="B531" s="152" t="n">
        <v>1642</v>
      </c>
      <c r="C531" s="131" t="n"/>
      <c r="D531" s="131" t="n"/>
      <c r="E531" s="131" t="n"/>
      <c r="F531" s="131" t="n"/>
      <c r="G531" s="131" t="n"/>
      <c r="H531" s="131" t="n"/>
      <c r="I531" s="135" t="n"/>
      <c r="J531" s="131" t="n"/>
      <c r="K531" s="131" t="n"/>
      <c r="L531" s="131" t="n"/>
      <c r="M531" s="137" t="n"/>
      <c r="N531" s="138" t="n"/>
    </row>
    <row customHeight="1" ht="12.75" r="532" s="161">
      <c r="A532" s="90" t="n"/>
      <c r="B532" s="152" t="n">
        <v>1643</v>
      </c>
      <c r="C532" s="131" t="n"/>
      <c r="D532" s="131" t="n"/>
      <c r="E532" s="131" t="n"/>
      <c r="F532" s="131" t="n"/>
      <c r="G532" s="131" t="n"/>
      <c r="H532" s="131" t="n"/>
      <c r="I532" s="135" t="n"/>
      <c r="J532" s="131" t="n"/>
      <c r="K532" s="131" t="n"/>
      <c r="L532" s="131" t="n"/>
      <c r="M532" s="137" t="n"/>
      <c r="N532" s="138" t="n"/>
    </row>
    <row customHeight="1" ht="12.75" r="533" s="161">
      <c r="A533" s="90" t="n"/>
      <c r="B533" s="152" t="n">
        <v>1644</v>
      </c>
      <c r="C533" s="131" t="n"/>
      <c r="D533" s="131" t="n"/>
      <c r="E533" s="131" t="n"/>
      <c r="F533" s="131" t="n"/>
      <c r="G533" s="131" t="n"/>
      <c r="H533" s="131" t="n"/>
      <c r="I533" s="135" t="n"/>
      <c r="J533" s="131" t="n"/>
      <c r="K533" s="131" t="n"/>
      <c r="L533" s="131" t="n"/>
      <c r="M533" s="137" t="n"/>
      <c r="N533" s="138" t="n"/>
    </row>
    <row customHeight="1" ht="12.75" r="534" s="161">
      <c r="A534" s="90" t="n"/>
      <c r="B534" s="152" t="n">
        <v>1645</v>
      </c>
      <c r="C534" s="131" t="n"/>
      <c r="D534" s="131" t="n"/>
      <c r="E534" s="131" t="n"/>
      <c r="F534" s="131" t="n"/>
      <c r="G534" s="131" t="n"/>
      <c r="H534" s="131" t="n"/>
      <c r="I534" s="135" t="n"/>
      <c r="J534" s="131" t="n"/>
      <c r="K534" s="131" t="n"/>
      <c r="L534" s="131" t="n"/>
      <c r="M534" s="137" t="n"/>
      <c r="N534" s="138" t="n"/>
    </row>
    <row customHeight="1" ht="12.75" r="535" s="161">
      <c r="A535" s="90" t="n"/>
      <c r="B535" s="152" t="n">
        <v>1646</v>
      </c>
      <c r="C535" s="131" t="n"/>
      <c r="D535" s="131" t="n"/>
      <c r="E535" s="131" t="n"/>
      <c r="F535" s="131" t="n"/>
      <c r="G535" s="131" t="n"/>
      <c r="H535" s="131" t="n"/>
      <c r="I535" s="135" t="n"/>
      <c r="J535" s="131" t="n"/>
      <c r="K535" s="131" t="n"/>
      <c r="L535" s="131" t="n"/>
      <c r="M535" s="137" t="n"/>
      <c r="N535" s="138" t="n"/>
    </row>
    <row customHeight="1" ht="12.75" r="536" s="161">
      <c r="A536" s="90" t="n"/>
      <c r="B536" s="152" t="n">
        <v>1647</v>
      </c>
      <c r="C536" s="131" t="n"/>
      <c r="D536" s="131" t="n"/>
      <c r="E536" s="131" t="n"/>
      <c r="F536" s="131" t="n"/>
      <c r="G536" s="131" t="n"/>
      <c r="H536" s="131" t="n"/>
      <c r="I536" s="135" t="n"/>
      <c r="J536" s="131" t="n"/>
      <c r="K536" s="131" t="n"/>
      <c r="L536" s="131" t="n"/>
      <c r="M536" s="137" t="n"/>
      <c r="N536" s="138" t="n"/>
    </row>
    <row customHeight="1" ht="12.75" r="537" s="161">
      <c r="A537" s="90" t="n"/>
      <c r="B537" s="152" t="n">
        <v>1648</v>
      </c>
      <c r="C537" s="131" t="n"/>
      <c r="D537" s="131" t="n"/>
      <c r="E537" s="131" t="n"/>
      <c r="F537" s="131" t="n"/>
      <c r="G537" s="131" t="n"/>
      <c r="H537" s="131" t="n"/>
      <c r="I537" s="135" t="n"/>
      <c r="J537" s="131" t="n"/>
      <c r="K537" s="131" t="n"/>
      <c r="L537" s="131" t="n"/>
      <c r="M537" s="137" t="n"/>
      <c r="N537" s="138" t="n"/>
    </row>
    <row customHeight="1" ht="12.75" r="538" s="161">
      <c r="A538" s="90" t="n"/>
      <c r="B538" s="152" t="n">
        <v>1649</v>
      </c>
      <c r="C538" s="131" t="n"/>
      <c r="D538" s="131" t="n"/>
      <c r="E538" s="131" t="n"/>
      <c r="F538" s="131" t="n"/>
      <c r="G538" s="131" t="n"/>
      <c r="H538" s="131" t="n"/>
      <c r="I538" s="135" t="n"/>
      <c r="J538" s="131" t="n"/>
      <c r="K538" s="131" t="n"/>
      <c r="L538" s="131" t="n"/>
      <c r="M538" s="137" t="n"/>
      <c r="N538" s="138" t="n"/>
    </row>
    <row customHeight="1" ht="12.75" r="539" s="161">
      <c r="A539" s="90" t="n"/>
      <c r="B539" s="152" t="n">
        <v>1650</v>
      </c>
      <c r="C539" s="131" t="n"/>
      <c r="D539" s="131" t="n"/>
      <c r="E539" s="131" t="n"/>
      <c r="F539" s="131" t="n"/>
      <c r="G539" s="131" t="n"/>
      <c r="H539" s="131" t="n"/>
      <c r="I539" s="135" t="n"/>
      <c r="J539" s="131" t="n"/>
      <c r="K539" s="131" t="n"/>
      <c r="L539" s="131" t="n"/>
      <c r="M539" s="137" t="n"/>
      <c r="N539" s="138" t="n"/>
    </row>
    <row customHeight="1" ht="12.75" r="540" s="161">
      <c r="A540" s="90" t="n"/>
      <c r="B540" s="152" t="n">
        <v>1651</v>
      </c>
      <c r="C540" s="131" t="n"/>
      <c r="D540" s="131" t="n"/>
      <c r="E540" s="131" t="n"/>
      <c r="F540" s="131" t="n"/>
      <c r="G540" s="131" t="n"/>
      <c r="H540" s="131" t="n"/>
      <c r="I540" s="135" t="n"/>
      <c r="J540" s="131" t="n"/>
      <c r="K540" s="131" t="n"/>
      <c r="L540" s="131" t="n"/>
      <c r="M540" s="137" t="n"/>
      <c r="N540" s="138" t="n"/>
    </row>
    <row customHeight="1" ht="12.75" r="541" s="161">
      <c r="A541" s="90" t="n"/>
      <c r="B541" s="152" t="n">
        <v>1652</v>
      </c>
      <c r="C541" s="131" t="n"/>
      <c r="D541" s="131" t="n"/>
      <c r="E541" s="131" t="n"/>
      <c r="F541" s="131" t="n"/>
      <c r="G541" s="131" t="n"/>
      <c r="H541" s="131" t="n"/>
      <c r="I541" s="135" t="n"/>
      <c r="J541" s="131" t="n"/>
      <c r="K541" s="131" t="n"/>
      <c r="L541" s="131" t="n"/>
      <c r="M541" s="137" t="n"/>
      <c r="N541" s="138" t="n"/>
    </row>
    <row customHeight="1" ht="12.75" r="542" s="161">
      <c r="A542" s="90" t="n"/>
      <c r="B542" s="152" t="n">
        <v>1653</v>
      </c>
      <c r="C542" s="131" t="n"/>
      <c r="D542" s="131" t="n"/>
      <c r="E542" s="131" t="n"/>
      <c r="F542" s="131" t="n"/>
      <c r="G542" s="131" t="n"/>
      <c r="H542" s="131" t="n"/>
      <c r="I542" s="135" t="n"/>
      <c r="J542" s="131" t="n"/>
      <c r="K542" s="131" t="n"/>
      <c r="L542" s="131" t="n"/>
      <c r="M542" s="137" t="n"/>
      <c r="N542" s="138" t="n"/>
    </row>
    <row customHeight="1" ht="12.75" r="543" s="161">
      <c r="A543" s="90" t="n"/>
      <c r="B543" s="152" t="n">
        <v>1654</v>
      </c>
      <c r="C543" s="131" t="n"/>
      <c r="D543" s="131" t="n"/>
      <c r="E543" s="131" t="n"/>
      <c r="F543" s="131" t="n"/>
      <c r="G543" s="131" t="n"/>
      <c r="H543" s="131" t="n"/>
      <c r="I543" s="135" t="n"/>
      <c r="J543" s="131" t="n"/>
      <c r="K543" s="131" t="n"/>
      <c r="L543" s="131" t="n"/>
      <c r="M543" s="137" t="n"/>
      <c r="N543" s="138" t="n"/>
    </row>
    <row customHeight="1" ht="12.75" r="544" s="161">
      <c r="A544" s="90" t="n"/>
      <c r="B544" s="152" t="n">
        <v>1655</v>
      </c>
      <c r="C544" s="131" t="n"/>
      <c r="D544" s="131" t="n"/>
      <c r="E544" s="131" t="n"/>
      <c r="F544" s="131" t="n"/>
      <c r="G544" s="131" t="n"/>
      <c r="H544" s="131" t="n"/>
      <c r="I544" s="135" t="n"/>
      <c r="J544" s="131" t="n"/>
      <c r="K544" s="131" t="n"/>
      <c r="L544" s="131" t="n"/>
      <c r="M544" s="137" t="n"/>
      <c r="N544" s="138" t="n"/>
    </row>
    <row customHeight="1" ht="12.75" r="545" s="161">
      <c r="A545" s="90" t="n"/>
      <c r="B545" s="152" t="n">
        <v>1656</v>
      </c>
      <c r="C545" s="131" t="n"/>
      <c r="D545" s="131" t="n"/>
      <c r="E545" s="131" t="n"/>
      <c r="F545" s="131" t="n"/>
      <c r="G545" s="131" t="n"/>
      <c r="H545" s="131" t="n"/>
      <c r="I545" s="135" t="n"/>
      <c r="J545" s="131" t="n"/>
      <c r="K545" s="131" t="n"/>
      <c r="L545" s="131" t="n"/>
      <c r="M545" s="137" t="n"/>
      <c r="N545" s="138" t="n"/>
    </row>
    <row customHeight="1" ht="12.75" r="546" s="161">
      <c r="A546" s="90" t="n"/>
      <c r="B546" s="152" t="n">
        <v>1657</v>
      </c>
      <c r="C546" s="131" t="n"/>
      <c r="D546" s="131" t="n"/>
      <c r="E546" s="131" t="n"/>
      <c r="F546" s="131" t="n"/>
      <c r="G546" s="131" t="n"/>
      <c r="H546" s="131" t="n"/>
      <c r="I546" s="135" t="n"/>
      <c r="J546" s="131" t="n"/>
      <c r="K546" s="131" t="n"/>
      <c r="L546" s="131" t="n"/>
      <c r="M546" s="137" t="n"/>
      <c r="N546" s="138" t="n"/>
    </row>
    <row customHeight="1" ht="12.75" r="547" s="161">
      <c r="A547" s="90" t="n"/>
      <c r="B547" s="152" t="n">
        <v>1658</v>
      </c>
      <c r="C547" s="131" t="n"/>
      <c r="D547" s="131" t="n"/>
      <c r="E547" s="131" t="n"/>
      <c r="F547" s="131" t="n"/>
      <c r="G547" s="131" t="n"/>
      <c r="H547" s="131" t="n"/>
      <c r="I547" s="135" t="n"/>
      <c r="J547" s="131" t="n"/>
      <c r="K547" s="131" t="n"/>
      <c r="L547" s="131" t="n"/>
      <c r="M547" s="137" t="n"/>
      <c r="N547" s="138" t="n"/>
    </row>
    <row customHeight="1" ht="12.75" r="548" s="161">
      <c r="A548" s="90" t="n"/>
      <c r="B548" s="152" t="n">
        <v>1659</v>
      </c>
      <c r="C548" s="131" t="n"/>
      <c r="D548" s="131" t="n"/>
      <c r="E548" s="131" t="n"/>
      <c r="F548" s="131" t="n"/>
      <c r="G548" s="131" t="n"/>
      <c r="H548" s="131" t="n"/>
      <c r="I548" s="135" t="n"/>
      <c r="J548" s="131" t="n"/>
      <c r="K548" s="131" t="n"/>
      <c r="L548" s="131" t="n"/>
      <c r="M548" s="137" t="n"/>
      <c r="N548" s="138" t="n"/>
    </row>
    <row customHeight="1" ht="12.75" r="549" s="161">
      <c r="A549" s="90" t="n"/>
      <c r="B549" s="152" t="n">
        <v>1660</v>
      </c>
      <c r="C549" s="131" t="n"/>
      <c r="D549" s="131" t="n"/>
      <c r="E549" s="131" t="n"/>
      <c r="F549" s="131" t="n"/>
      <c r="G549" s="131" t="n"/>
      <c r="H549" s="131" t="n"/>
      <c r="I549" s="135" t="n"/>
      <c r="J549" s="131" t="n"/>
      <c r="K549" s="131" t="n"/>
      <c r="L549" s="131" t="n"/>
      <c r="M549" s="137" t="n"/>
      <c r="N549" s="138" t="n"/>
    </row>
    <row customHeight="1" ht="12.75" r="550" s="161">
      <c r="A550" s="90" t="n"/>
      <c r="B550" s="152" t="n">
        <v>1661</v>
      </c>
      <c r="C550" s="131" t="n"/>
      <c r="D550" s="131" t="n"/>
      <c r="E550" s="131" t="n"/>
      <c r="F550" s="131" t="n"/>
      <c r="G550" s="131" t="n"/>
      <c r="H550" s="131" t="n"/>
      <c r="I550" s="135" t="n"/>
      <c r="J550" s="131" t="n"/>
      <c r="K550" s="131" t="n"/>
      <c r="L550" s="131" t="n"/>
      <c r="M550" s="137" t="n"/>
      <c r="N550" s="138" t="n"/>
    </row>
    <row customHeight="1" ht="12.75" r="551" s="161">
      <c r="A551" s="90" t="n"/>
      <c r="B551" s="152" t="n">
        <v>1662</v>
      </c>
      <c r="C551" s="131" t="n"/>
      <c r="D551" s="131" t="n"/>
      <c r="E551" s="131" t="n"/>
      <c r="F551" s="131" t="n"/>
      <c r="G551" s="131" t="n"/>
      <c r="H551" s="131" t="n"/>
      <c r="I551" s="135" t="n"/>
      <c r="J551" s="131" t="n"/>
      <c r="K551" s="131" t="n"/>
      <c r="L551" s="131" t="n"/>
      <c r="M551" s="137" t="n"/>
      <c r="N551" s="138" t="n"/>
    </row>
    <row customHeight="1" ht="12.75" r="552" s="161">
      <c r="A552" s="90" t="n"/>
      <c r="B552" s="152" t="n">
        <v>1663</v>
      </c>
      <c r="C552" s="131" t="n"/>
      <c r="D552" s="131" t="n"/>
      <c r="E552" s="131" t="n"/>
      <c r="F552" s="131" t="n"/>
      <c r="G552" s="131" t="n"/>
      <c r="H552" s="131" t="n"/>
      <c r="I552" s="135" t="n"/>
      <c r="J552" s="131" t="n"/>
      <c r="K552" s="131" t="n"/>
      <c r="L552" s="131" t="n"/>
      <c r="M552" s="137" t="n"/>
      <c r="N552" s="138" t="n"/>
    </row>
    <row customHeight="1" ht="12.75" r="553" s="161">
      <c r="A553" s="90" t="n"/>
      <c r="B553" s="152" t="n">
        <v>1664</v>
      </c>
      <c r="C553" s="131" t="n"/>
      <c r="D553" s="131" t="n"/>
      <c r="E553" s="131" t="n"/>
      <c r="F553" s="131" t="n"/>
      <c r="G553" s="131" t="n"/>
      <c r="H553" s="131" t="n"/>
      <c r="I553" s="135" t="n"/>
      <c r="J553" s="131" t="n"/>
      <c r="K553" s="131" t="n"/>
      <c r="L553" s="131" t="n"/>
      <c r="M553" s="137" t="n"/>
      <c r="N553" s="138" t="n"/>
    </row>
    <row customHeight="1" ht="12.75" r="554" s="161">
      <c r="A554" s="90" t="n"/>
      <c r="B554" s="152" t="n">
        <v>1665</v>
      </c>
      <c r="C554" s="131" t="n"/>
      <c r="D554" s="131" t="n"/>
      <c r="E554" s="131" t="n"/>
      <c r="F554" s="131" t="n"/>
      <c r="G554" s="131" t="n"/>
      <c r="H554" s="131" t="n"/>
      <c r="I554" s="135" t="n"/>
      <c r="J554" s="131" t="n"/>
      <c r="K554" s="131" t="n"/>
      <c r="L554" s="131" t="n"/>
      <c r="M554" s="137" t="n"/>
      <c r="N554" s="138" t="n"/>
    </row>
    <row customHeight="1" ht="12.75" r="555" s="161">
      <c r="A555" s="90" t="n"/>
      <c r="B555" s="152" t="n">
        <v>1666</v>
      </c>
      <c r="C555" s="131" t="n"/>
      <c r="D555" s="131" t="n"/>
      <c r="E555" s="131" t="n"/>
      <c r="F555" s="131" t="n"/>
      <c r="G555" s="131" t="n"/>
      <c r="H555" s="131" t="n"/>
      <c r="I555" s="135" t="n"/>
      <c r="J555" s="131" t="n"/>
      <c r="K555" s="131" t="n"/>
      <c r="L555" s="131" t="n"/>
      <c r="M555" s="137" t="n"/>
      <c r="N555" s="138" t="n"/>
    </row>
    <row customHeight="1" ht="12.75" r="556" s="161">
      <c r="A556" s="90" t="n"/>
      <c r="B556" s="152" t="n">
        <v>1667</v>
      </c>
      <c r="C556" s="131" t="n"/>
      <c r="D556" s="131" t="n"/>
      <c r="E556" s="131" t="n"/>
      <c r="F556" s="131" t="n"/>
      <c r="G556" s="131" t="n"/>
      <c r="H556" s="131" t="n"/>
      <c r="I556" s="135" t="n"/>
      <c r="J556" s="131" t="n"/>
      <c r="K556" s="131" t="n"/>
      <c r="L556" s="131" t="n"/>
      <c r="M556" s="137" t="n"/>
      <c r="N556" s="138" t="n"/>
    </row>
    <row customHeight="1" ht="12.75" r="557" s="161">
      <c r="A557" s="90" t="n"/>
      <c r="B557" s="152" t="n">
        <v>1668</v>
      </c>
      <c r="C557" s="131" t="n"/>
      <c r="D557" s="131" t="n"/>
      <c r="E557" s="131" t="n"/>
      <c r="F557" s="131" t="n"/>
      <c r="G557" s="131" t="n"/>
      <c r="H557" s="131" t="n"/>
      <c r="I557" s="135" t="n"/>
      <c r="J557" s="131" t="n"/>
      <c r="K557" s="131" t="n"/>
      <c r="L557" s="131" t="n"/>
      <c r="M557" s="137" t="n"/>
      <c r="N557" s="138" t="n"/>
    </row>
    <row customHeight="1" ht="12.75" r="558" s="161">
      <c r="A558" s="90" t="n"/>
      <c r="B558" s="152" t="n">
        <v>1669</v>
      </c>
      <c r="C558" s="131" t="n"/>
      <c r="D558" s="131" t="n"/>
      <c r="E558" s="131" t="n"/>
      <c r="F558" s="131" t="n"/>
      <c r="G558" s="131" t="n"/>
      <c r="H558" s="131" t="n"/>
      <c r="I558" s="135" t="n"/>
      <c r="J558" s="131" t="n"/>
      <c r="K558" s="131" t="n"/>
      <c r="L558" s="131" t="n"/>
      <c r="M558" s="137" t="n"/>
      <c r="N558" s="138" t="n"/>
    </row>
    <row customHeight="1" ht="12.75" r="559" s="161">
      <c r="A559" s="90" t="n"/>
      <c r="B559" s="152" t="n">
        <v>1670</v>
      </c>
      <c r="C559" s="131" t="n"/>
      <c r="D559" s="131" t="n"/>
      <c r="E559" s="131" t="n"/>
      <c r="F559" s="131" t="n"/>
      <c r="G559" s="131" t="n"/>
      <c r="H559" s="131" t="n"/>
      <c r="I559" s="135" t="n"/>
      <c r="J559" s="131" t="n"/>
      <c r="K559" s="131" t="n"/>
      <c r="L559" s="131" t="n"/>
      <c r="M559" s="137" t="n"/>
      <c r="N559" s="138" t="n"/>
    </row>
    <row customHeight="1" ht="12.75" r="560" s="161">
      <c r="A560" s="90" t="n"/>
      <c r="B560" s="152" t="n">
        <v>1671</v>
      </c>
      <c r="C560" s="131" t="n"/>
      <c r="D560" s="131" t="n"/>
      <c r="E560" s="131" t="n"/>
      <c r="F560" s="131" t="n"/>
      <c r="G560" s="131" t="n"/>
      <c r="H560" s="131" t="n"/>
      <c r="I560" s="135" t="n"/>
      <c r="J560" s="131" t="n"/>
      <c r="K560" s="131" t="n"/>
      <c r="L560" s="131" t="n"/>
      <c r="M560" s="137" t="n"/>
      <c r="N560" s="138" t="n"/>
    </row>
    <row customHeight="1" ht="12.75" r="561" s="161">
      <c r="A561" s="90" t="n"/>
      <c r="B561" s="152" t="n">
        <v>1672</v>
      </c>
      <c r="C561" s="131" t="n"/>
      <c r="D561" s="131" t="n"/>
      <c r="E561" s="131" t="n"/>
      <c r="F561" s="131" t="n"/>
      <c r="G561" s="131" t="n"/>
      <c r="H561" s="131" t="n"/>
      <c r="I561" s="135" t="n"/>
      <c r="J561" s="131" t="n"/>
      <c r="K561" s="131" t="n"/>
      <c r="L561" s="131" t="n"/>
      <c r="M561" s="137" t="n"/>
      <c r="N561" s="138" t="n"/>
    </row>
    <row customHeight="1" ht="12.75" r="562" s="161">
      <c r="A562" s="90" t="n"/>
      <c r="B562" s="152" t="n">
        <v>1673</v>
      </c>
      <c r="C562" s="131" t="n"/>
      <c r="D562" s="131" t="n"/>
      <c r="E562" s="131" t="n"/>
      <c r="F562" s="131" t="n"/>
      <c r="G562" s="131" t="n"/>
      <c r="H562" s="131" t="n"/>
      <c r="I562" s="135" t="n"/>
      <c r="J562" s="131" t="n"/>
      <c r="K562" s="131" t="n"/>
      <c r="L562" s="131" t="n"/>
      <c r="M562" s="137" t="n"/>
      <c r="N562" s="138" t="n"/>
    </row>
    <row customHeight="1" ht="12.75" r="563" s="161">
      <c r="A563" s="90" t="n"/>
      <c r="B563" s="152" t="n">
        <v>1674</v>
      </c>
      <c r="C563" s="131" t="n"/>
      <c r="D563" s="131" t="n"/>
      <c r="E563" s="131" t="n"/>
      <c r="F563" s="131" t="n"/>
      <c r="G563" s="131" t="n"/>
      <c r="H563" s="131" t="n"/>
      <c r="I563" s="135" t="n"/>
      <c r="J563" s="131" t="n"/>
      <c r="K563" s="131" t="n"/>
      <c r="L563" s="131" t="n"/>
      <c r="M563" s="137" t="n"/>
      <c r="N563" s="138" t="n"/>
    </row>
    <row customHeight="1" ht="12.75" r="564" s="161">
      <c r="A564" s="90" t="n"/>
      <c r="B564" s="152" t="n">
        <v>1675</v>
      </c>
      <c r="C564" s="131" t="n"/>
      <c r="D564" s="131" t="n"/>
      <c r="E564" s="131" t="n"/>
      <c r="F564" s="131" t="n"/>
      <c r="G564" s="131" t="n"/>
      <c r="H564" s="131" t="n"/>
      <c r="I564" s="135" t="n"/>
      <c r="J564" s="131" t="n"/>
      <c r="K564" s="131" t="n"/>
      <c r="L564" s="131" t="n"/>
      <c r="M564" s="137" t="n"/>
      <c r="N564" s="138" t="n"/>
    </row>
    <row customHeight="1" ht="12.75" r="565" s="161">
      <c r="A565" s="90" t="n"/>
      <c r="B565" s="152" t="n">
        <v>1676</v>
      </c>
      <c r="C565" s="131" t="n"/>
      <c r="D565" s="131" t="n"/>
      <c r="E565" s="131" t="n"/>
      <c r="F565" s="131" t="n"/>
      <c r="G565" s="131" t="n"/>
      <c r="H565" s="131" t="n"/>
      <c r="I565" s="135" t="n"/>
      <c r="J565" s="131" t="n"/>
      <c r="K565" s="131" t="n"/>
      <c r="L565" s="131" t="n"/>
      <c r="M565" s="137" t="n"/>
      <c r="N565" s="138" t="n"/>
    </row>
    <row customHeight="1" ht="12.75" r="566" s="161">
      <c r="A566" s="90" t="n"/>
      <c r="B566" s="152" t="n">
        <v>1677</v>
      </c>
      <c r="C566" s="131" t="n"/>
      <c r="D566" s="131" t="n"/>
      <c r="E566" s="131" t="n"/>
      <c r="F566" s="131" t="n"/>
      <c r="G566" s="131" t="n"/>
      <c r="H566" s="131" t="n"/>
      <c r="I566" s="135" t="n"/>
      <c r="J566" s="131" t="n"/>
      <c r="K566" s="131" t="n"/>
      <c r="L566" s="131" t="n"/>
      <c r="M566" s="137" t="n"/>
      <c r="N566" s="138" t="n"/>
    </row>
    <row customHeight="1" ht="12.75" r="567" s="161">
      <c r="A567" s="90" t="n"/>
      <c r="B567" s="152" t="n">
        <v>1678</v>
      </c>
      <c r="C567" s="131" t="n"/>
      <c r="D567" s="131" t="n"/>
      <c r="E567" s="131" t="n"/>
      <c r="F567" s="131" t="n"/>
      <c r="G567" s="131" t="n"/>
      <c r="H567" s="131" t="n"/>
      <c r="I567" s="135" t="n"/>
      <c r="J567" s="131" t="n"/>
      <c r="K567" s="131" t="n"/>
      <c r="L567" s="131" t="n"/>
      <c r="M567" s="137" t="n"/>
      <c r="N567" s="138" t="n"/>
    </row>
    <row customHeight="1" ht="12.75" r="568" s="161">
      <c r="A568" s="90" t="n"/>
      <c r="B568" s="152" t="n">
        <v>1679</v>
      </c>
      <c r="C568" s="131" t="n"/>
      <c r="D568" s="131" t="n"/>
      <c r="E568" s="131" t="n"/>
      <c r="F568" s="131" t="n"/>
      <c r="G568" s="131" t="n"/>
      <c r="H568" s="131" t="n"/>
      <c r="I568" s="135" t="n"/>
      <c r="J568" s="131" t="n"/>
      <c r="K568" s="131" t="n"/>
      <c r="L568" s="131" t="n"/>
      <c r="M568" s="137" t="n"/>
      <c r="N568" s="138" t="n"/>
    </row>
    <row customHeight="1" ht="12.75" r="569" s="161">
      <c r="A569" s="90" t="n"/>
      <c r="B569" s="152" t="n">
        <v>1680</v>
      </c>
      <c r="C569" s="131" t="n"/>
      <c r="D569" s="131" t="n"/>
      <c r="E569" s="131" t="n"/>
      <c r="F569" s="131" t="n"/>
      <c r="G569" s="131" t="n"/>
      <c r="H569" s="131" t="n"/>
      <c r="I569" s="135" t="n"/>
      <c r="J569" s="131" t="n"/>
      <c r="K569" s="131" t="n"/>
      <c r="L569" s="131" t="n"/>
      <c r="M569" s="137" t="n"/>
      <c r="N569" s="138" t="n"/>
    </row>
    <row customHeight="1" ht="12.75" r="570" s="161">
      <c r="A570" s="90" t="n"/>
      <c r="B570" s="152" t="n">
        <v>1681</v>
      </c>
      <c r="C570" s="131" t="n"/>
      <c r="D570" s="131" t="n"/>
      <c r="E570" s="131" t="n"/>
      <c r="F570" s="131" t="n"/>
      <c r="G570" s="131" t="n"/>
      <c r="H570" s="131" t="n"/>
      <c r="I570" s="135" t="n"/>
      <c r="J570" s="131" t="n"/>
      <c r="K570" s="131" t="n"/>
      <c r="L570" s="131" t="n"/>
      <c r="M570" s="137" t="n"/>
      <c r="N570" s="138" t="n"/>
    </row>
    <row customHeight="1" ht="12.75" r="571" s="161">
      <c r="A571" s="90" t="n"/>
      <c r="B571" s="152" t="n">
        <v>1682</v>
      </c>
      <c r="C571" s="131" t="n"/>
      <c r="D571" s="131" t="n"/>
      <c r="E571" s="131" t="n"/>
      <c r="F571" s="131" t="n"/>
      <c r="G571" s="131" t="n"/>
      <c r="H571" s="131" t="n"/>
      <c r="I571" s="135" t="n"/>
      <c r="J571" s="131" t="n"/>
      <c r="K571" s="131" t="n"/>
      <c r="L571" s="131" t="n"/>
      <c r="M571" s="137" t="n"/>
      <c r="N571" s="138" t="n"/>
    </row>
    <row customHeight="1" ht="12.75" r="572" s="161">
      <c r="A572" s="90" t="n"/>
      <c r="B572" s="152" t="n">
        <v>1683</v>
      </c>
      <c r="C572" s="131" t="n"/>
      <c r="D572" s="131" t="n"/>
      <c r="E572" s="131" t="n"/>
      <c r="F572" s="131" t="n"/>
      <c r="G572" s="131" t="n"/>
      <c r="H572" s="131" t="n"/>
      <c r="I572" s="135" t="n"/>
      <c r="J572" s="131" t="n"/>
      <c r="K572" s="131" t="n"/>
      <c r="L572" s="131" t="n"/>
      <c r="M572" s="137" t="n"/>
      <c r="N572" s="138" t="n"/>
    </row>
    <row customHeight="1" ht="12.75" r="573" s="161">
      <c r="A573" s="90" t="n"/>
      <c r="B573" s="152" t="n">
        <v>1684</v>
      </c>
      <c r="C573" s="131" t="n"/>
      <c r="D573" s="131" t="n"/>
      <c r="E573" s="131" t="n"/>
      <c r="F573" s="131" t="n"/>
      <c r="G573" s="131" t="n"/>
      <c r="H573" s="131" t="n"/>
      <c r="I573" s="135" t="n"/>
      <c r="J573" s="131" t="n"/>
      <c r="K573" s="131" t="n"/>
      <c r="L573" s="131" t="n"/>
      <c r="M573" s="137" t="n"/>
      <c r="N573" s="138" t="n"/>
    </row>
    <row customHeight="1" ht="12.75" r="574" s="161">
      <c r="A574" s="90" t="n"/>
      <c r="B574" s="152" t="n">
        <v>1685</v>
      </c>
      <c r="C574" s="131" t="n"/>
      <c r="D574" s="131" t="n"/>
      <c r="E574" s="131" t="n"/>
      <c r="F574" s="131" t="n"/>
      <c r="G574" s="131" t="n"/>
      <c r="H574" s="131" t="n"/>
      <c r="I574" s="135" t="n"/>
      <c r="J574" s="131" t="n"/>
      <c r="K574" s="131" t="n"/>
      <c r="L574" s="131" t="n"/>
      <c r="M574" s="137" t="n"/>
      <c r="N574" s="138" t="n"/>
    </row>
    <row customHeight="1" ht="12.75" r="575" s="161">
      <c r="A575" s="90" t="n"/>
      <c r="B575" s="152" t="n">
        <v>1686</v>
      </c>
      <c r="C575" s="131" t="n"/>
      <c r="D575" s="131" t="n"/>
      <c r="E575" s="131" t="n"/>
      <c r="F575" s="131" t="n"/>
      <c r="G575" s="131" t="n"/>
      <c r="H575" s="131" t="n"/>
      <c r="I575" s="135" t="n"/>
      <c r="J575" s="131" t="n"/>
      <c r="K575" s="131" t="n"/>
      <c r="L575" s="131" t="n"/>
      <c r="M575" s="137" t="n"/>
      <c r="N575" s="138" t="n"/>
    </row>
    <row customHeight="1" ht="12.75" r="576" s="161">
      <c r="A576" s="90" t="n"/>
      <c r="B576" s="152" t="n">
        <v>1687</v>
      </c>
      <c r="C576" s="131" t="n"/>
      <c r="D576" s="131" t="n"/>
      <c r="E576" s="131" t="n"/>
      <c r="F576" s="131" t="n"/>
      <c r="G576" s="131" t="n"/>
      <c r="H576" s="131" t="n"/>
      <c r="I576" s="135" t="n"/>
      <c r="J576" s="131" t="n"/>
      <c r="K576" s="131" t="n"/>
      <c r="L576" s="131" t="n"/>
      <c r="M576" s="137" t="n"/>
      <c r="N576" s="138" t="n"/>
    </row>
    <row customHeight="1" ht="12.75" r="577" s="161">
      <c r="A577" s="90" t="n"/>
      <c r="B577" s="152" t="n">
        <v>1688</v>
      </c>
      <c r="C577" s="131" t="n"/>
      <c r="D577" s="131" t="n"/>
      <c r="E577" s="131" t="n"/>
      <c r="F577" s="131" t="n"/>
      <c r="G577" s="131" t="n"/>
      <c r="H577" s="131" t="n"/>
      <c r="I577" s="135" t="n"/>
      <c r="J577" s="131" t="n"/>
      <c r="K577" s="131" t="n"/>
      <c r="L577" s="131" t="n"/>
      <c r="M577" s="137" t="n"/>
      <c r="N577" s="138" t="n"/>
    </row>
    <row customHeight="1" ht="12.75" r="578" s="161">
      <c r="A578" s="90" t="n"/>
      <c r="B578" s="152" t="n">
        <v>1689</v>
      </c>
      <c r="C578" s="131" t="n"/>
      <c r="D578" s="131" t="n"/>
      <c r="E578" s="131" t="n"/>
      <c r="F578" s="131" t="n"/>
      <c r="G578" s="131" t="n"/>
      <c r="H578" s="131" t="n"/>
      <c r="I578" s="135" t="n"/>
      <c r="J578" s="131" t="n"/>
      <c r="K578" s="131" t="n"/>
      <c r="L578" s="131" t="n"/>
      <c r="M578" s="137" t="n"/>
      <c r="N578" s="138" t="n"/>
    </row>
    <row customHeight="1" ht="12.75" r="579" s="161">
      <c r="A579" s="90" t="n"/>
      <c r="B579" s="152" t="n">
        <v>1690</v>
      </c>
      <c r="C579" s="131" t="n"/>
      <c r="D579" s="131" t="n"/>
      <c r="E579" s="131" t="n"/>
      <c r="F579" s="131" t="n"/>
      <c r="G579" s="131" t="n"/>
      <c r="H579" s="131" t="n"/>
      <c r="I579" s="135" t="n"/>
      <c r="J579" s="131" t="n"/>
      <c r="K579" s="131" t="n"/>
      <c r="L579" s="131" t="n"/>
      <c r="M579" s="137" t="n"/>
      <c r="N579" s="138" t="n"/>
    </row>
    <row customHeight="1" ht="12.75" r="580" s="161">
      <c r="A580" s="90" t="n"/>
      <c r="B580" s="152" t="n">
        <v>1691</v>
      </c>
      <c r="C580" s="131" t="n"/>
      <c r="D580" s="131" t="n"/>
      <c r="E580" s="131" t="n"/>
      <c r="F580" s="131" t="n"/>
      <c r="G580" s="131" t="n"/>
      <c r="H580" s="131" t="n"/>
      <c r="I580" s="135" t="n"/>
      <c r="J580" s="131" t="n"/>
      <c r="K580" s="131" t="n"/>
      <c r="L580" s="131" t="n"/>
      <c r="M580" s="137" t="n"/>
      <c r="N580" s="138" t="n"/>
    </row>
    <row customHeight="1" ht="12.75" r="581" s="161">
      <c r="A581" s="90" t="n"/>
      <c r="B581" s="152" t="n">
        <v>1692</v>
      </c>
      <c r="C581" s="131" t="n"/>
      <c r="D581" s="131" t="n"/>
      <c r="E581" s="131" t="n"/>
      <c r="F581" s="131" t="n"/>
      <c r="G581" s="131" t="n"/>
      <c r="H581" s="131" t="n"/>
      <c r="I581" s="135" t="n"/>
      <c r="J581" s="131" t="n"/>
      <c r="K581" s="131" t="n"/>
      <c r="L581" s="131" t="n"/>
      <c r="M581" s="137" t="n"/>
      <c r="N581" s="138" t="n"/>
    </row>
    <row customHeight="1" ht="12.75" r="582" s="161">
      <c r="A582" s="90" t="n"/>
      <c r="B582" s="152" t="n">
        <v>1693</v>
      </c>
      <c r="C582" s="131" t="n"/>
      <c r="D582" s="131" t="n"/>
      <c r="E582" s="131" t="n"/>
      <c r="F582" s="131" t="n"/>
      <c r="G582" s="131" t="n"/>
      <c r="H582" s="131" t="n"/>
      <c r="I582" s="135" t="n"/>
      <c r="J582" s="131" t="n"/>
      <c r="K582" s="131" t="n"/>
      <c r="L582" s="131" t="n"/>
      <c r="M582" s="137" t="n"/>
      <c r="N582" s="138" t="n"/>
    </row>
    <row customHeight="1" ht="12.75" r="583" s="161">
      <c r="A583" s="90" t="n"/>
      <c r="B583" s="152" t="n">
        <v>1694</v>
      </c>
      <c r="C583" s="131" t="n"/>
      <c r="D583" s="131" t="n"/>
      <c r="E583" s="131" t="n"/>
      <c r="F583" s="131" t="n"/>
      <c r="G583" s="131" t="n"/>
      <c r="H583" s="131" t="n"/>
      <c r="I583" s="135" t="n"/>
      <c r="J583" s="131" t="n"/>
      <c r="K583" s="131" t="n"/>
      <c r="L583" s="131" t="n"/>
      <c r="M583" s="137" t="n"/>
      <c r="N583" s="138" t="n"/>
    </row>
    <row customHeight="1" ht="12.75" r="584" s="161">
      <c r="A584" s="90" t="n"/>
      <c r="B584" s="152" t="n">
        <v>1695</v>
      </c>
      <c r="C584" s="131" t="n"/>
      <c r="D584" s="131" t="n"/>
      <c r="E584" s="131" t="n"/>
      <c r="F584" s="131" t="n"/>
      <c r="G584" s="131" t="n"/>
      <c r="H584" s="131" t="n"/>
      <c r="I584" s="135" t="n"/>
      <c r="J584" s="131" t="n"/>
      <c r="K584" s="131" t="n"/>
      <c r="L584" s="131" t="n"/>
      <c r="M584" s="137" t="n"/>
      <c r="N584" s="138" t="n"/>
    </row>
    <row customHeight="1" ht="12.75" r="585" s="161">
      <c r="A585" s="90" t="n"/>
      <c r="B585" s="152" t="n">
        <v>1696</v>
      </c>
      <c r="C585" s="131" t="n"/>
      <c r="D585" s="131" t="n"/>
      <c r="E585" s="131" t="n"/>
      <c r="F585" s="131" t="n"/>
      <c r="G585" s="131" t="n"/>
      <c r="H585" s="131" t="n"/>
      <c r="I585" s="135" t="n"/>
      <c r="J585" s="131" t="n"/>
      <c r="K585" s="131" t="n"/>
      <c r="L585" s="131" t="n"/>
      <c r="M585" s="137" t="n"/>
      <c r="N585" s="138" t="n"/>
    </row>
    <row customHeight="1" ht="12.75" r="586" s="161">
      <c r="A586" s="90" t="n"/>
      <c r="B586" s="152" t="n">
        <v>1697</v>
      </c>
      <c r="C586" s="131" t="n"/>
      <c r="D586" s="131" t="n"/>
      <c r="E586" s="131" t="n"/>
      <c r="F586" s="131" t="n"/>
      <c r="G586" s="131" t="n"/>
      <c r="H586" s="131" t="n"/>
      <c r="I586" s="135" t="n"/>
      <c r="J586" s="131" t="n"/>
      <c r="K586" s="131" t="n"/>
      <c r="L586" s="131" t="n"/>
      <c r="M586" s="137" t="n"/>
      <c r="N586" s="138" t="n"/>
    </row>
    <row customHeight="1" ht="12.75" r="587" s="161">
      <c r="A587" s="90" t="n"/>
      <c r="B587" s="152" t="n">
        <v>1698</v>
      </c>
      <c r="C587" s="131" t="n"/>
      <c r="D587" s="131" t="n"/>
      <c r="E587" s="131" t="n"/>
      <c r="F587" s="131" t="n"/>
      <c r="G587" s="131" t="n"/>
      <c r="H587" s="131" t="n"/>
      <c r="I587" s="135" t="n"/>
      <c r="J587" s="131" t="n"/>
      <c r="K587" s="131" t="n"/>
      <c r="L587" s="131" t="n"/>
      <c r="M587" s="137" t="n"/>
      <c r="N587" s="138" t="n"/>
    </row>
    <row customHeight="1" ht="12.75" r="588" s="161">
      <c r="A588" s="90" t="n"/>
      <c r="B588" s="152" t="n">
        <v>1699</v>
      </c>
      <c r="C588" s="131" t="n"/>
      <c r="D588" s="131" t="n"/>
      <c r="E588" s="131" t="n"/>
      <c r="F588" s="131" t="n"/>
      <c r="G588" s="131" t="n"/>
      <c r="H588" s="131" t="n"/>
      <c r="I588" s="135" t="n"/>
      <c r="J588" s="131" t="n"/>
      <c r="K588" s="131" t="n"/>
      <c r="L588" s="131" t="n"/>
      <c r="M588" s="137" t="n"/>
      <c r="N588" s="138" t="n"/>
    </row>
    <row customHeight="1" ht="12.75" r="589" s="161">
      <c r="A589" s="90" t="n"/>
      <c r="B589" s="152" t="n">
        <v>1700</v>
      </c>
      <c r="C589" s="131" t="n"/>
      <c r="D589" s="131" t="n"/>
      <c r="E589" s="131" t="n"/>
      <c r="F589" s="131" t="n"/>
      <c r="G589" s="131" t="n"/>
      <c r="H589" s="131" t="n"/>
      <c r="I589" s="135" t="n"/>
      <c r="J589" s="131" t="n"/>
      <c r="K589" s="131" t="n"/>
      <c r="L589" s="131" t="n"/>
      <c r="M589" s="137" t="n"/>
      <c r="N589" s="138" t="n"/>
    </row>
    <row customHeight="1" ht="12.75" r="590" s="161">
      <c r="A590" s="90" t="n"/>
      <c r="B590" s="152" t="n">
        <v>1701</v>
      </c>
      <c r="C590" s="131" t="n"/>
      <c r="D590" s="131" t="n"/>
      <c r="E590" s="131" t="n"/>
      <c r="F590" s="131" t="n"/>
      <c r="G590" s="131" t="n"/>
      <c r="H590" s="131" t="n"/>
      <c r="I590" s="135" t="n"/>
      <c r="J590" s="131" t="n"/>
      <c r="K590" s="131" t="n"/>
      <c r="L590" s="131" t="n"/>
      <c r="M590" s="137" t="n"/>
      <c r="N590" s="138" t="n"/>
    </row>
    <row customHeight="1" ht="12.75" r="591" s="161">
      <c r="A591" s="77" t="n"/>
      <c r="B591" s="131" t="n"/>
      <c r="C591" s="131" t="n"/>
      <c r="D591" s="131" t="n"/>
      <c r="E591" s="131" t="n"/>
      <c r="F591" s="131" t="n"/>
      <c r="G591" s="131" t="n"/>
      <c r="H591" s="131" t="n"/>
      <c r="I591" s="135" t="n"/>
      <c r="J591" s="131" t="n"/>
      <c r="K591" s="131" t="n"/>
      <c r="L591" s="131" t="n"/>
      <c r="M591" s="137" t="n"/>
      <c r="N591" s="138" t="n"/>
    </row>
    <row customHeight="1" ht="12.75" r="592" s="161">
      <c r="A592" s="77" t="n"/>
      <c r="B592" s="131" t="n"/>
      <c r="C592" s="131" t="n"/>
      <c r="D592" s="131" t="n"/>
      <c r="E592" s="131" t="n"/>
      <c r="F592" s="131" t="n"/>
      <c r="G592" s="131" t="n"/>
      <c r="H592" s="131" t="n"/>
      <c r="I592" s="135" t="n"/>
      <c r="J592" s="131" t="n"/>
      <c r="K592" s="131" t="n"/>
      <c r="L592" s="131" t="n"/>
      <c r="M592" s="137" t="n"/>
      <c r="N592" s="138" t="n"/>
    </row>
    <row customHeight="1" ht="12.75" r="593" s="161">
      <c r="A593" s="77" t="n"/>
      <c r="B593" s="131" t="n"/>
      <c r="C593" s="131" t="n"/>
      <c r="D593" s="131" t="n"/>
      <c r="E593" s="131" t="n"/>
      <c r="F593" s="131" t="n"/>
      <c r="G593" s="131" t="n"/>
      <c r="H593" s="131" t="n"/>
      <c r="I593" s="135" t="n"/>
      <c r="J593" s="131" t="n"/>
      <c r="K593" s="131" t="n"/>
      <c r="L593" s="131" t="n"/>
      <c r="M593" s="137" t="n"/>
      <c r="N593" s="138" t="n"/>
    </row>
    <row customHeight="1" ht="12.75" r="594" s="161">
      <c r="A594" s="77" t="n"/>
      <c r="B594" s="131" t="n"/>
      <c r="C594" s="131" t="n"/>
      <c r="D594" s="131" t="n"/>
      <c r="E594" s="131" t="n"/>
      <c r="F594" s="131" t="n"/>
      <c r="G594" s="131" t="n"/>
      <c r="H594" s="131" t="n"/>
      <c r="I594" s="135" t="n"/>
      <c r="J594" s="131" t="n"/>
      <c r="K594" s="131" t="n"/>
      <c r="L594" s="131" t="n"/>
      <c r="M594" s="137" t="n"/>
      <c r="N594" s="138" t="n"/>
    </row>
    <row customHeight="1" ht="12.75" r="595" s="161">
      <c r="A595" s="77" t="n"/>
      <c r="B595" s="131" t="n"/>
      <c r="C595" s="131" t="n"/>
      <c r="D595" s="131" t="n"/>
      <c r="E595" s="131" t="n"/>
      <c r="F595" s="131" t="n"/>
      <c r="G595" s="131" t="n"/>
      <c r="H595" s="131" t="n"/>
      <c r="I595" s="135" t="n"/>
      <c r="J595" s="131" t="n"/>
      <c r="K595" s="131" t="n"/>
      <c r="L595" s="131" t="n"/>
      <c r="M595" s="137" t="n"/>
      <c r="N595" s="138" t="n"/>
    </row>
    <row customHeight="1" ht="12.75" r="596" s="161">
      <c r="A596" s="77" t="n"/>
      <c r="B596" s="131" t="n"/>
      <c r="C596" s="131" t="n"/>
      <c r="D596" s="131" t="n"/>
      <c r="E596" s="131" t="n"/>
      <c r="F596" s="131" t="n"/>
      <c r="G596" s="131" t="n"/>
      <c r="H596" s="131" t="n"/>
      <c r="I596" s="135" t="n"/>
      <c r="J596" s="131" t="n"/>
      <c r="K596" s="131" t="n"/>
      <c r="L596" s="131" t="n"/>
      <c r="M596" s="137" t="n"/>
      <c r="N596" s="138" t="n"/>
    </row>
    <row customHeight="1" ht="12.75" r="597" s="161">
      <c r="A597" s="77" t="n"/>
      <c r="B597" s="131" t="n"/>
      <c r="C597" s="131" t="n"/>
      <c r="D597" s="131" t="n"/>
      <c r="E597" s="131" t="n"/>
      <c r="F597" s="131" t="n"/>
      <c r="G597" s="131" t="n"/>
      <c r="H597" s="131" t="n"/>
      <c r="I597" s="135" t="n"/>
      <c r="J597" s="131" t="n"/>
      <c r="K597" s="131" t="n"/>
      <c r="L597" s="131" t="n"/>
      <c r="M597" s="137" t="n"/>
      <c r="N597" s="138" t="n"/>
    </row>
    <row customHeight="1" ht="12.75" r="598" s="161">
      <c r="A598" s="77" t="n"/>
      <c r="B598" s="131" t="n"/>
      <c r="C598" s="131" t="n"/>
      <c r="D598" s="131" t="n"/>
      <c r="E598" s="131" t="n"/>
      <c r="F598" s="131" t="n"/>
      <c r="G598" s="131" t="n"/>
      <c r="H598" s="131" t="n"/>
      <c r="I598" s="135" t="n"/>
      <c r="J598" s="131" t="n"/>
      <c r="K598" s="131" t="n"/>
      <c r="L598" s="131" t="n"/>
      <c r="M598" s="137" t="n"/>
      <c r="N598" s="138" t="n"/>
    </row>
    <row customHeight="1" ht="12.75" r="599" s="161">
      <c r="A599" s="77" t="n"/>
      <c r="B599" s="131" t="n"/>
      <c r="C599" s="131" t="n"/>
      <c r="D599" s="131" t="n"/>
      <c r="E599" s="131" t="n"/>
      <c r="F599" s="131" t="n"/>
      <c r="G599" s="131" t="n"/>
      <c r="H599" s="131" t="n"/>
      <c r="I599" s="135" t="n"/>
      <c r="J599" s="131" t="n"/>
      <c r="K599" s="131" t="n"/>
      <c r="L599" s="131" t="n"/>
      <c r="M599" s="137" t="n"/>
      <c r="N599" s="138" t="n"/>
    </row>
    <row customHeight="1" ht="12.75" r="600" s="161">
      <c r="A600" s="77" t="n"/>
      <c r="B600" s="131" t="n"/>
      <c r="C600" s="131" t="n"/>
      <c r="D600" s="131" t="n"/>
      <c r="E600" s="131" t="n"/>
      <c r="F600" s="131" t="n"/>
      <c r="G600" s="131" t="n"/>
      <c r="H600" s="131" t="n"/>
      <c r="I600" s="135" t="n"/>
      <c r="J600" s="131" t="n"/>
      <c r="K600" s="131" t="n"/>
      <c r="L600" s="131" t="n"/>
      <c r="M600" s="137" t="n"/>
      <c r="N600" s="138" t="n"/>
    </row>
    <row customHeight="1" ht="12.75" r="601" s="161">
      <c r="A601" s="77" t="n"/>
      <c r="B601" s="131" t="n"/>
      <c r="C601" s="131" t="n"/>
      <c r="D601" s="131" t="n"/>
      <c r="E601" s="131" t="n"/>
      <c r="F601" s="131" t="n"/>
      <c r="G601" s="131" t="n"/>
      <c r="H601" s="131" t="n"/>
      <c r="I601" s="135" t="n"/>
      <c r="J601" s="131" t="n"/>
      <c r="K601" s="131" t="n"/>
      <c r="L601" s="131" t="n"/>
      <c r="M601" s="137" t="n"/>
      <c r="N601" s="138" t="n"/>
    </row>
    <row customHeight="1" ht="12.75" r="602" s="161">
      <c r="A602" s="77" t="n"/>
      <c r="B602" s="131" t="n"/>
      <c r="C602" s="131" t="n"/>
      <c r="D602" s="131" t="n"/>
      <c r="E602" s="131" t="n"/>
      <c r="F602" s="131" t="n"/>
      <c r="G602" s="131" t="n"/>
      <c r="H602" s="131" t="n"/>
      <c r="I602" s="135" t="n"/>
      <c r="J602" s="131" t="n"/>
      <c r="K602" s="131" t="n"/>
      <c r="L602" s="131" t="n"/>
      <c r="M602" s="137" t="n"/>
      <c r="N602" s="138" t="n"/>
    </row>
    <row customHeight="1" ht="12.75" r="603" s="161">
      <c r="A603" s="77" t="n"/>
      <c r="B603" s="131" t="n"/>
      <c r="C603" s="131" t="n"/>
      <c r="D603" s="131" t="n"/>
      <c r="E603" s="131" t="n"/>
      <c r="F603" s="131" t="n"/>
      <c r="G603" s="131" t="n"/>
      <c r="H603" s="131" t="n"/>
      <c r="I603" s="135" t="n"/>
      <c r="J603" s="131" t="n"/>
      <c r="K603" s="131" t="n"/>
      <c r="L603" s="131" t="n"/>
      <c r="M603" s="137" t="n"/>
      <c r="N603" s="138" t="n"/>
    </row>
    <row customHeight="1" ht="12.75" r="604" s="161">
      <c r="A604" s="77" t="n"/>
      <c r="B604" s="131" t="n"/>
      <c r="C604" s="131" t="n"/>
      <c r="D604" s="131" t="n"/>
      <c r="E604" s="131" t="n"/>
      <c r="F604" s="131" t="n"/>
      <c r="G604" s="131" t="n"/>
      <c r="H604" s="131" t="n"/>
      <c r="I604" s="135" t="n"/>
      <c r="J604" s="131" t="n"/>
      <c r="K604" s="131" t="n"/>
      <c r="L604" s="131" t="n"/>
      <c r="M604" s="137" t="n"/>
      <c r="N604" s="138" t="n"/>
    </row>
    <row customHeight="1" ht="12.75" r="605" s="161">
      <c r="A605" s="77" t="n"/>
      <c r="B605" s="131" t="n"/>
      <c r="C605" s="131" t="n"/>
      <c r="D605" s="131" t="n"/>
      <c r="E605" s="131" t="n"/>
      <c r="F605" s="131" t="n"/>
      <c r="G605" s="131" t="n"/>
      <c r="H605" s="131" t="n"/>
      <c r="I605" s="135" t="n"/>
      <c r="J605" s="131" t="n"/>
      <c r="K605" s="131" t="n"/>
      <c r="L605" s="131" t="n"/>
      <c r="M605" s="137" t="n"/>
      <c r="N605" s="138" t="n"/>
    </row>
    <row customHeight="1" ht="12.75" r="606" s="161">
      <c r="A606" s="77" t="n"/>
      <c r="B606" s="131" t="n"/>
      <c r="C606" s="131" t="n"/>
      <c r="D606" s="131" t="n"/>
      <c r="E606" s="131" t="n"/>
      <c r="F606" s="131" t="n"/>
      <c r="G606" s="131" t="n"/>
      <c r="H606" s="131" t="n"/>
      <c r="I606" s="135" t="n"/>
      <c r="J606" s="131" t="n"/>
      <c r="K606" s="131" t="n"/>
      <c r="L606" s="131" t="n"/>
      <c r="M606" s="137" t="n"/>
      <c r="N606" s="138" t="n"/>
    </row>
    <row customHeight="1" ht="12.75" r="607" s="161">
      <c r="A607" s="77" t="n"/>
      <c r="B607" s="131" t="n"/>
      <c r="C607" s="131" t="n"/>
      <c r="D607" s="131" t="n"/>
      <c r="E607" s="131" t="n"/>
      <c r="F607" s="131" t="n"/>
      <c r="G607" s="131" t="n"/>
      <c r="H607" s="131" t="n"/>
      <c r="I607" s="135" t="n"/>
      <c r="J607" s="131" t="n"/>
      <c r="K607" s="131" t="n"/>
      <c r="L607" s="131" t="n"/>
      <c r="M607" s="137" t="n"/>
      <c r="N607" s="138" t="n"/>
    </row>
    <row customHeight="1" ht="12.75" r="608" s="161">
      <c r="A608" s="77" t="n"/>
      <c r="B608" s="131" t="n"/>
      <c r="C608" s="131" t="n"/>
      <c r="D608" s="131" t="n"/>
      <c r="E608" s="131" t="n"/>
      <c r="F608" s="131" t="n"/>
      <c r="G608" s="131" t="n"/>
      <c r="H608" s="131" t="n"/>
      <c r="I608" s="135" t="n"/>
      <c r="J608" s="131" t="n"/>
      <c r="K608" s="131" t="n"/>
      <c r="L608" s="131" t="n"/>
      <c r="M608" s="137" t="n"/>
      <c r="N608" s="138" t="n"/>
    </row>
    <row customHeight="1" ht="12.75" r="609" s="161">
      <c r="A609" s="77" t="n"/>
      <c r="B609" s="131" t="n"/>
      <c r="C609" s="131" t="n"/>
      <c r="D609" s="131" t="n"/>
      <c r="E609" s="131" t="n"/>
      <c r="F609" s="131" t="n"/>
      <c r="G609" s="131" t="n"/>
      <c r="H609" s="131" t="n"/>
      <c r="I609" s="135" t="n"/>
      <c r="J609" s="131" t="n"/>
      <c r="K609" s="131" t="n"/>
      <c r="L609" s="131" t="n"/>
      <c r="M609" s="137" t="n"/>
      <c r="N609" s="138" t="n"/>
    </row>
    <row customHeight="1" ht="12.75" r="610" s="161">
      <c r="A610" s="77" t="n"/>
      <c r="B610" s="131" t="n"/>
      <c r="C610" s="131" t="n"/>
      <c r="D610" s="131" t="n"/>
      <c r="E610" s="131" t="n"/>
      <c r="F610" s="131" t="n"/>
      <c r="G610" s="131" t="n"/>
      <c r="H610" s="131" t="n"/>
      <c r="I610" s="135" t="n"/>
      <c r="J610" s="131" t="n"/>
      <c r="K610" s="131" t="n"/>
      <c r="L610" s="131" t="n"/>
      <c r="M610" s="137" t="n"/>
      <c r="N610" s="138" t="n"/>
    </row>
    <row customHeight="1" ht="12.75" r="611" s="161">
      <c r="A611" s="77" t="n"/>
      <c r="B611" s="131" t="n"/>
      <c r="C611" s="131" t="n"/>
      <c r="D611" s="131" t="n"/>
      <c r="E611" s="131" t="n"/>
      <c r="F611" s="131" t="n"/>
      <c r="G611" s="131" t="n"/>
      <c r="H611" s="131" t="n"/>
      <c r="I611" s="135" t="n"/>
      <c r="J611" s="131" t="n"/>
      <c r="K611" s="131" t="n"/>
      <c r="L611" s="131" t="n"/>
      <c r="M611" s="137" t="n"/>
      <c r="N611" s="138" t="n"/>
    </row>
    <row customHeight="1" ht="12.75" r="612" s="161">
      <c r="A612" s="77" t="n"/>
      <c r="B612" s="131" t="n"/>
      <c r="C612" s="131" t="n"/>
      <c r="D612" s="131" t="n"/>
      <c r="E612" s="131" t="n"/>
      <c r="F612" s="131" t="n"/>
      <c r="G612" s="131" t="n"/>
      <c r="H612" s="131" t="n"/>
      <c r="I612" s="135" t="n"/>
      <c r="J612" s="131" t="n"/>
      <c r="K612" s="131" t="n"/>
      <c r="L612" s="131" t="n"/>
      <c r="M612" s="137" t="n"/>
      <c r="N612" s="138" t="n"/>
    </row>
    <row customHeight="1" ht="12.75" r="613" s="161">
      <c r="A613" s="77" t="n"/>
      <c r="B613" s="131" t="n"/>
      <c r="C613" s="131" t="n"/>
      <c r="D613" s="131" t="n"/>
      <c r="E613" s="131" t="n"/>
      <c r="F613" s="131" t="n"/>
      <c r="G613" s="131" t="n"/>
      <c r="H613" s="131" t="n"/>
      <c r="I613" s="135" t="n"/>
      <c r="J613" s="131" t="n"/>
      <c r="K613" s="131" t="n"/>
      <c r="L613" s="131" t="n"/>
      <c r="M613" s="137" t="n"/>
      <c r="N613" s="138" t="n"/>
    </row>
    <row customHeight="1" ht="12.75" r="614" s="161">
      <c r="A614" s="77" t="n"/>
      <c r="B614" s="131" t="n"/>
      <c r="C614" s="131" t="n"/>
      <c r="D614" s="131" t="n"/>
      <c r="E614" s="131" t="n"/>
      <c r="F614" s="131" t="n"/>
      <c r="G614" s="131" t="n"/>
      <c r="H614" s="131" t="n"/>
      <c r="I614" s="135" t="n"/>
      <c r="J614" s="131" t="n"/>
      <c r="K614" s="131" t="n"/>
      <c r="L614" s="131" t="n"/>
      <c r="M614" s="137" t="n"/>
      <c r="N614" s="138" t="n"/>
    </row>
    <row customHeight="1" ht="12.75" r="615" s="161">
      <c r="A615" s="77" t="n"/>
      <c r="B615" s="131" t="n"/>
      <c r="C615" s="131" t="n"/>
      <c r="D615" s="131" t="n"/>
      <c r="E615" s="131" t="n"/>
      <c r="F615" s="131" t="n"/>
      <c r="G615" s="131" t="n"/>
      <c r="H615" s="131" t="n"/>
      <c r="I615" s="135" t="n"/>
      <c r="J615" s="131" t="n"/>
      <c r="K615" s="131" t="n"/>
      <c r="L615" s="131" t="n"/>
      <c r="M615" s="137" t="n"/>
      <c r="N615" s="138" t="n"/>
    </row>
    <row customHeight="1" ht="12.75" r="616" s="161">
      <c r="A616" s="77" t="n"/>
      <c r="B616" s="131" t="n"/>
      <c r="C616" s="131" t="n"/>
      <c r="D616" s="131" t="n"/>
      <c r="E616" s="131" t="n"/>
      <c r="F616" s="131" t="n"/>
      <c r="G616" s="131" t="n"/>
      <c r="H616" s="131" t="n"/>
      <c r="I616" s="135" t="n"/>
      <c r="J616" s="131" t="n"/>
      <c r="K616" s="131" t="n"/>
      <c r="L616" s="131" t="n"/>
      <c r="M616" s="137" t="n"/>
      <c r="N616" s="138" t="n"/>
    </row>
    <row customHeight="1" ht="12.75" r="617" s="161">
      <c r="A617" s="77" t="n"/>
      <c r="B617" s="131" t="n"/>
      <c r="C617" s="131" t="n"/>
      <c r="D617" s="131" t="n"/>
      <c r="E617" s="131" t="n"/>
      <c r="F617" s="131" t="n"/>
      <c r="G617" s="131" t="n"/>
      <c r="H617" s="131" t="n"/>
      <c r="I617" s="135" t="n"/>
      <c r="J617" s="131" t="n"/>
      <c r="K617" s="131" t="n"/>
      <c r="L617" s="131" t="n"/>
      <c r="M617" s="137" t="n"/>
      <c r="N617" s="138" t="n"/>
    </row>
    <row customHeight="1" ht="12.75" r="618" s="161">
      <c r="A618" s="77" t="n"/>
      <c r="B618" s="131" t="n"/>
      <c r="C618" s="131" t="n"/>
      <c r="D618" s="131" t="n"/>
      <c r="E618" s="131" t="n"/>
      <c r="F618" s="131" t="n"/>
      <c r="G618" s="131" t="n"/>
      <c r="H618" s="131" t="n"/>
      <c r="I618" s="135" t="n"/>
      <c r="J618" s="131" t="n"/>
      <c r="K618" s="131" t="n"/>
      <c r="L618" s="131" t="n"/>
      <c r="M618" s="137" t="n"/>
      <c r="N618" s="138" t="n"/>
    </row>
    <row customHeight="1" ht="12.75" r="619" s="161">
      <c r="A619" s="77" t="n"/>
      <c r="B619" s="131" t="n"/>
      <c r="C619" s="131" t="n"/>
      <c r="D619" s="131" t="n"/>
      <c r="E619" s="131" t="n"/>
      <c r="F619" s="131" t="n"/>
      <c r="G619" s="131" t="n"/>
      <c r="H619" s="131" t="n"/>
      <c r="I619" s="135" t="n"/>
      <c r="J619" s="131" t="n"/>
      <c r="K619" s="131" t="n"/>
      <c r="L619" s="131" t="n"/>
      <c r="M619" s="137" t="n"/>
      <c r="N619" s="138" t="n"/>
    </row>
    <row customHeight="1" ht="12.75" r="620" s="161">
      <c r="A620" s="77" t="n"/>
      <c r="B620" s="131" t="n"/>
      <c r="C620" s="131" t="n"/>
      <c r="D620" s="131" t="n"/>
      <c r="E620" s="131" t="n"/>
      <c r="F620" s="131" t="n"/>
      <c r="G620" s="131" t="n"/>
      <c r="H620" s="131" t="n"/>
      <c r="I620" s="135" t="n"/>
      <c r="J620" s="131" t="n"/>
      <c r="K620" s="131" t="n"/>
      <c r="L620" s="131" t="n"/>
      <c r="M620" s="137" t="n"/>
      <c r="N620" s="138" t="n"/>
    </row>
    <row customHeight="1" ht="12.75" r="621" s="161">
      <c r="A621" s="77" t="n"/>
      <c r="B621" s="131" t="n"/>
      <c r="C621" s="131" t="n"/>
      <c r="D621" s="131" t="n"/>
      <c r="E621" s="131" t="n"/>
      <c r="F621" s="131" t="n"/>
      <c r="G621" s="131" t="n"/>
      <c r="H621" s="131" t="n"/>
      <c r="I621" s="135" t="n"/>
      <c r="J621" s="131" t="n"/>
      <c r="K621" s="131" t="n"/>
      <c r="L621" s="131" t="n"/>
      <c r="M621" s="137" t="n"/>
      <c r="N621" s="138" t="n"/>
    </row>
    <row customHeight="1" ht="12.75" r="622" s="161">
      <c r="A622" s="77" t="n"/>
      <c r="B622" s="131" t="n"/>
      <c r="C622" s="131" t="n"/>
      <c r="D622" s="131" t="n"/>
      <c r="E622" s="131" t="n"/>
      <c r="F622" s="131" t="n"/>
      <c r="G622" s="131" t="n"/>
      <c r="H622" s="131" t="n"/>
      <c r="I622" s="135" t="n"/>
      <c r="J622" s="131" t="n"/>
      <c r="K622" s="131" t="n"/>
      <c r="L622" s="131" t="n"/>
      <c r="M622" s="137" t="n"/>
      <c r="N622" s="138" t="n"/>
    </row>
    <row customHeight="1" ht="12.75" r="623" s="161">
      <c r="A623" s="77" t="n"/>
      <c r="B623" s="131" t="n"/>
      <c r="C623" s="131" t="n"/>
      <c r="D623" s="131" t="n"/>
      <c r="E623" s="131" t="n"/>
      <c r="F623" s="131" t="n"/>
      <c r="G623" s="131" t="n"/>
      <c r="H623" s="131" t="n"/>
      <c r="I623" s="135" t="n"/>
      <c r="J623" s="131" t="n"/>
      <c r="K623" s="131" t="n"/>
      <c r="L623" s="131" t="n"/>
      <c r="M623" s="137" t="n"/>
      <c r="N623" s="138" t="n"/>
    </row>
    <row customHeight="1" ht="12.75" r="624" s="161">
      <c r="A624" s="77" t="n"/>
      <c r="B624" s="131" t="n"/>
      <c r="C624" s="131" t="n"/>
      <c r="D624" s="131" t="n"/>
      <c r="E624" s="131" t="n"/>
      <c r="F624" s="131" t="n"/>
      <c r="G624" s="131" t="n"/>
      <c r="H624" s="131" t="n"/>
      <c r="I624" s="135" t="n"/>
      <c r="J624" s="131" t="n"/>
      <c r="K624" s="131" t="n"/>
      <c r="L624" s="131" t="n"/>
      <c r="M624" s="137" t="n"/>
      <c r="N624" s="138" t="n"/>
    </row>
    <row customHeight="1" ht="12.75" r="625" s="161">
      <c r="A625" s="77" t="n"/>
      <c r="B625" s="131" t="n"/>
      <c r="C625" s="131" t="n"/>
      <c r="D625" s="131" t="n"/>
      <c r="E625" s="131" t="n"/>
      <c r="F625" s="131" t="n"/>
      <c r="G625" s="131" t="n"/>
      <c r="H625" s="131" t="n"/>
      <c r="I625" s="135" t="n"/>
      <c r="J625" s="131" t="n"/>
      <c r="K625" s="131" t="n"/>
      <c r="L625" s="131" t="n"/>
      <c r="M625" s="137" t="n"/>
      <c r="N625" s="138" t="n"/>
    </row>
    <row customHeight="1" ht="12.75" r="626" s="161">
      <c r="A626" s="77" t="n"/>
      <c r="B626" s="131" t="n"/>
      <c r="C626" s="131" t="n"/>
      <c r="D626" s="131" t="n"/>
      <c r="E626" s="131" t="n"/>
      <c r="F626" s="131" t="n"/>
      <c r="G626" s="131" t="n"/>
      <c r="H626" s="131" t="n"/>
      <c r="I626" s="135" t="n"/>
      <c r="J626" s="131" t="n"/>
      <c r="K626" s="131" t="n"/>
      <c r="L626" s="131" t="n"/>
      <c r="M626" s="137" t="n"/>
      <c r="N626" s="138" t="n"/>
    </row>
    <row customHeight="1" ht="12.75" r="627" s="161">
      <c r="A627" s="77" t="n"/>
      <c r="B627" s="131" t="n"/>
      <c r="C627" s="131" t="n"/>
      <c r="D627" s="131" t="n"/>
      <c r="E627" s="131" t="n"/>
      <c r="F627" s="131" t="n"/>
      <c r="G627" s="131" t="n"/>
      <c r="H627" s="131" t="n"/>
      <c r="I627" s="135" t="n"/>
      <c r="J627" s="131" t="n"/>
      <c r="K627" s="131" t="n"/>
      <c r="L627" s="131" t="n"/>
      <c r="M627" s="137" t="n"/>
      <c r="N627" s="138" t="n"/>
    </row>
    <row customHeight="1" ht="12.75" r="628" s="161">
      <c r="A628" s="77" t="n"/>
      <c r="B628" s="131" t="n"/>
      <c r="C628" s="131" t="n"/>
      <c r="D628" s="131" t="n"/>
      <c r="E628" s="131" t="n"/>
      <c r="F628" s="131" t="n"/>
      <c r="G628" s="131" t="n"/>
      <c r="H628" s="131" t="n"/>
      <c r="I628" s="135" t="n"/>
      <c r="J628" s="131" t="n"/>
      <c r="K628" s="131" t="n"/>
      <c r="L628" s="131" t="n"/>
      <c r="M628" s="137" t="n"/>
      <c r="N628" s="138" t="n"/>
    </row>
    <row customHeight="1" ht="12.75" r="629" s="161">
      <c r="A629" s="77" t="n"/>
      <c r="B629" s="131" t="n"/>
      <c r="C629" s="131" t="n"/>
      <c r="D629" s="131" t="n"/>
      <c r="E629" s="131" t="n"/>
      <c r="F629" s="131" t="n"/>
      <c r="G629" s="131" t="n"/>
      <c r="H629" s="131" t="n"/>
      <c r="I629" s="135" t="n"/>
      <c r="J629" s="131" t="n"/>
      <c r="K629" s="131" t="n"/>
      <c r="L629" s="131" t="n"/>
      <c r="M629" s="137" t="n"/>
      <c r="N629" s="138" t="n"/>
    </row>
    <row customHeight="1" ht="12.75" r="630" s="161">
      <c r="A630" s="77" t="n"/>
      <c r="B630" s="131" t="n"/>
      <c r="C630" s="131" t="n"/>
      <c r="D630" s="131" t="n"/>
      <c r="E630" s="131" t="n"/>
      <c r="F630" s="131" t="n"/>
      <c r="G630" s="131" t="n"/>
      <c r="H630" s="131" t="n"/>
      <c r="I630" s="135" t="n"/>
      <c r="J630" s="131" t="n"/>
      <c r="K630" s="131" t="n"/>
      <c r="L630" s="131" t="n"/>
      <c r="M630" s="137" t="n"/>
      <c r="N630" s="138" t="n"/>
    </row>
    <row customHeight="1" ht="12.75" r="631" s="161">
      <c r="A631" s="77" t="n"/>
      <c r="B631" s="131" t="n"/>
      <c r="C631" s="131" t="n"/>
      <c r="D631" s="131" t="n"/>
      <c r="E631" s="131" t="n"/>
      <c r="F631" s="131" t="n"/>
      <c r="G631" s="131" t="n"/>
      <c r="H631" s="131" t="n"/>
      <c r="I631" s="135" t="n"/>
      <c r="J631" s="131" t="n"/>
      <c r="K631" s="131" t="n"/>
      <c r="L631" s="131" t="n"/>
      <c r="M631" s="137" t="n"/>
      <c r="N631" s="138" t="n"/>
    </row>
    <row customHeight="1" ht="12.75" r="632" s="161">
      <c r="A632" s="77" t="n"/>
      <c r="B632" s="131" t="n"/>
      <c r="C632" s="131" t="n"/>
      <c r="D632" s="131" t="n"/>
      <c r="E632" s="131" t="n"/>
      <c r="F632" s="131" t="n"/>
      <c r="G632" s="131" t="n"/>
      <c r="H632" s="131" t="n"/>
      <c r="I632" s="135" t="n"/>
      <c r="J632" s="131" t="n"/>
      <c r="K632" s="131" t="n"/>
      <c r="L632" s="131" t="n"/>
      <c r="M632" s="137" t="n"/>
      <c r="N632" s="138" t="n"/>
    </row>
    <row customHeight="1" ht="12.75" r="633" s="161">
      <c r="A633" s="77" t="n"/>
      <c r="B633" s="131" t="n"/>
      <c r="C633" s="131" t="n"/>
      <c r="D633" s="131" t="n"/>
      <c r="E633" s="131" t="n"/>
      <c r="F633" s="131" t="n"/>
      <c r="G633" s="131" t="n"/>
      <c r="H633" s="131" t="n"/>
      <c r="I633" s="135" t="n"/>
      <c r="J633" s="131" t="n"/>
      <c r="K633" s="131" t="n"/>
      <c r="L633" s="131" t="n"/>
      <c r="M633" s="137" t="n"/>
      <c r="N633" s="138" t="n"/>
    </row>
    <row customHeight="1" ht="12.75" r="634" s="161">
      <c r="A634" s="77" t="n"/>
      <c r="B634" s="131" t="n"/>
      <c r="C634" s="131" t="n"/>
      <c r="D634" s="131" t="n"/>
      <c r="E634" s="131" t="n"/>
      <c r="F634" s="131" t="n"/>
      <c r="G634" s="131" t="n"/>
      <c r="H634" s="131" t="n"/>
      <c r="I634" s="135" t="n"/>
      <c r="J634" s="131" t="n"/>
      <c r="K634" s="131" t="n"/>
      <c r="L634" s="131" t="n"/>
      <c r="M634" s="137" t="n"/>
      <c r="N634" s="138" t="n"/>
    </row>
    <row customHeight="1" ht="12.75" r="635" s="161">
      <c r="A635" s="77" t="n"/>
      <c r="B635" s="131" t="n"/>
      <c r="C635" s="131" t="n"/>
      <c r="D635" s="131" t="n"/>
      <c r="E635" s="131" t="n"/>
      <c r="F635" s="131" t="n"/>
      <c r="G635" s="131" t="n"/>
      <c r="H635" s="131" t="n"/>
      <c r="I635" s="135" t="n"/>
      <c r="J635" s="131" t="n"/>
      <c r="K635" s="131" t="n"/>
      <c r="L635" s="131" t="n"/>
      <c r="M635" s="137" t="n"/>
      <c r="N635" s="138" t="n"/>
    </row>
    <row customHeight="1" ht="12.75" r="636" s="161">
      <c r="A636" s="77" t="n"/>
      <c r="B636" s="131" t="n"/>
      <c r="C636" s="131" t="n"/>
      <c r="D636" s="131" t="n"/>
      <c r="E636" s="131" t="n"/>
      <c r="F636" s="131" t="n"/>
      <c r="G636" s="131" t="n"/>
      <c r="H636" s="131" t="n"/>
      <c r="I636" s="135" t="n"/>
      <c r="J636" s="131" t="n"/>
      <c r="K636" s="131" t="n"/>
      <c r="L636" s="131" t="n"/>
      <c r="M636" s="137" t="n"/>
      <c r="N636" s="138" t="n"/>
    </row>
    <row customHeight="1" ht="12.75" r="637" s="161">
      <c r="A637" s="77" t="n"/>
      <c r="B637" s="131" t="n"/>
      <c r="C637" s="131" t="n"/>
      <c r="D637" s="131" t="n"/>
      <c r="E637" s="131" t="n"/>
      <c r="F637" s="131" t="n"/>
      <c r="G637" s="131" t="n"/>
      <c r="H637" s="131" t="n"/>
      <c r="I637" s="135" t="n"/>
      <c r="J637" s="131" t="n"/>
      <c r="K637" s="131" t="n"/>
      <c r="L637" s="131" t="n"/>
      <c r="M637" s="137" t="n"/>
      <c r="N637" s="138" t="n"/>
    </row>
    <row customHeight="1" ht="12.75" r="638" s="161">
      <c r="A638" s="77" t="n"/>
      <c r="B638" s="131" t="n"/>
      <c r="C638" s="131" t="n"/>
      <c r="D638" s="131" t="n"/>
      <c r="E638" s="131" t="n"/>
      <c r="F638" s="131" t="n"/>
      <c r="G638" s="131" t="n"/>
      <c r="H638" s="131" t="n"/>
      <c r="I638" s="135" t="n"/>
      <c r="J638" s="131" t="n"/>
      <c r="K638" s="131" t="n"/>
      <c r="L638" s="131" t="n"/>
      <c r="M638" s="137" t="n"/>
      <c r="N638" s="138" t="n"/>
    </row>
    <row customHeight="1" ht="12.75" r="639" s="161">
      <c r="A639" s="77" t="n"/>
      <c r="B639" s="131" t="n"/>
      <c r="C639" s="131" t="n"/>
      <c r="D639" s="131" t="n"/>
      <c r="E639" s="131" t="n"/>
      <c r="F639" s="131" t="n"/>
      <c r="G639" s="131" t="n"/>
      <c r="H639" s="131" t="n"/>
      <c r="I639" s="135" t="n"/>
      <c r="J639" s="131" t="n"/>
      <c r="K639" s="131" t="n"/>
      <c r="L639" s="131" t="n"/>
      <c r="M639" s="137" t="n"/>
      <c r="N639" s="138" t="n"/>
    </row>
    <row customHeight="1" ht="12.75" r="640" s="161">
      <c r="A640" s="77" t="n"/>
      <c r="B640" s="131" t="n"/>
      <c r="C640" s="131" t="n"/>
      <c r="D640" s="131" t="n"/>
      <c r="E640" s="131" t="n"/>
      <c r="F640" s="131" t="n"/>
      <c r="G640" s="131" t="n"/>
      <c r="H640" s="131" t="n"/>
      <c r="I640" s="135" t="n"/>
      <c r="J640" s="131" t="n"/>
      <c r="K640" s="131" t="n"/>
      <c r="L640" s="131" t="n"/>
      <c r="M640" s="137" t="n"/>
      <c r="N640" s="138" t="n"/>
    </row>
    <row customHeight="1" ht="12.75" r="641" s="161">
      <c r="A641" s="77" t="n"/>
      <c r="B641" s="131" t="n"/>
      <c r="C641" s="131" t="n"/>
      <c r="D641" s="131" t="n"/>
      <c r="E641" s="131" t="n"/>
      <c r="F641" s="131" t="n"/>
      <c r="G641" s="131" t="n"/>
      <c r="H641" s="131" t="n"/>
      <c r="I641" s="135" t="n"/>
      <c r="J641" s="131" t="n"/>
      <c r="K641" s="131" t="n"/>
      <c r="L641" s="131" t="n"/>
      <c r="M641" s="137" t="n"/>
      <c r="N641" s="138" t="n"/>
    </row>
    <row customHeight="1" ht="12.75" r="642" s="161">
      <c r="A642" s="77" t="n"/>
      <c r="B642" s="131" t="n"/>
      <c r="C642" s="131" t="n"/>
      <c r="D642" s="131" t="n"/>
      <c r="E642" s="131" t="n"/>
      <c r="F642" s="131" t="n"/>
      <c r="G642" s="131" t="n"/>
      <c r="H642" s="131" t="n"/>
      <c r="I642" s="135" t="n"/>
      <c r="J642" s="131" t="n"/>
      <c r="K642" s="131" t="n"/>
      <c r="L642" s="131" t="n"/>
      <c r="M642" s="137" t="n"/>
      <c r="N642" s="138" t="n"/>
    </row>
    <row customHeight="1" ht="12.75" r="643" s="161">
      <c r="A643" s="77" t="n"/>
      <c r="B643" s="131" t="n"/>
      <c r="C643" s="131" t="n"/>
      <c r="D643" s="131" t="n"/>
      <c r="E643" s="131" t="n"/>
      <c r="F643" s="131" t="n"/>
      <c r="G643" s="131" t="n"/>
      <c r="H643" s="131" t="n"/>
      <c r="I643" s="135" t="n"/>
      <c r="J643" s="131" t="n"/>
      <c r="K643" s="131" t="n"/>
      <c r="L643" s="131" t="n"/>
      <c r="M643" s="137" t="n"/>
      <c r="N643" s="138" t="n"/>
    </row>
    <row customHeight="1" ht="12.75" r="644" s="161">
      <c r="A644" s="77" t="n"/>
      <c r="B644" s="131" t="n"/>
      <c r="C644" s="131" t="n"/>
      <c r="D644" s="131" t="n"/>
      <c r="E644" s="131" t="n"/>
      <c r="F644" s="131" t="n"/>
      <c r="G644" s="131" t="n"/>
      <c r="H644" s="131" t="n"/>
      <c r="I644" s="135" t="n"/>
      <c r="J644" s="131" t="n"/>
      <c r="K644" s="131" t="n"/>
      <c r="L644" s="131" t="n"/>
      <c r="M644" s="137" t="n"/>
      <c r="N644" s="138" t="n"/>
    </row>
    <row customHeight="1" ht="12.75" r="645" s="161">
      <c r="A645" s="77" t="n"/>
      <c r="B645" s="131" t="n"/>
      <c r="C645" s="131" t="n"/>
      <c r="D645" s="131" t="n"/>
      <c r="E645" s="131" t="n"/>
      <c r="F645" s="131" t="n"/>
      <c r="G645" s="131" t="n"/>
      <c r="H645" s="131" t="n"/>
      <c r="I645" s="135" t="n"/>
      <c r="J645" s="131" t="n"/>
      <c r="K645" s="131" t="n"/>
      <c r="L645" s="131" t="n"/>
      <c r="M645" s="137" t="n"/>
      <c r="N645" s="138" t="n"/>
    </row>
    <row customHeight="1" ht="12.75" r="646" s="161">
      <c r="A646" s="77" t="n"/>
      <c r="B646" s="131" t="n"/>
      <c r="C646" s="131" t="n"/>
      <c r="D646" s="131" t="n"/>
      <c r="E646" s="131" t="n"/>
      <c r="F646" s="131" t="n"/>
      <c r="G646" s="131" t="n"/>
      <c r="H646" s="131" t="n"/>
      <c r="I646" s="135" t="n"/>
      <c r="J646" s="131" t="n"/>
      <c r="K646" s="131" t="n"/>
      <c r="L646" s="131" t="n"/>
      <c r="M646" s="137" t="n"/>
      <c r="N646" s="138" t="n"/>
    </row>
    <row customHeight="1" ht="12.75" r="647" s="161">
      <c r="A647" s="77" t="n"/>
      <c r="B647" s="131" t="n"/>
      <c r="C647" s="131" t="n"/>
      <c r="D647" s="131" t="n"/>
      <c r="E647" s="131" t="n"/>
      <c r="F647" s="131" t="n"/>
      <c r="G647" s="131" t="n"/>
      <c r="H647" s="131" t="n"/>
      <c r="I647" s="135" t="n"/>
      <c r="J647" s="131" t="n"/>
      <c r="K647" s="131" t="n"/>
      <c r="L647" s="131" t="n"/>
      <c r="M647" s="137" t="n"/>
      <c r="N647" s="138" t="n"/>
    </row>
    <row customHeight="1" ht="12.75" r="648" s="161">
      <c r="A648" s="77" t="n"/>
      <c r="B648" s="131" t="n"/>
      <c r="C648" s="131" t="n"/>
      <c r="D648" s="131" t="n"/>
      <c r="E648" s="131" t="n"/>
      <c r="F648" s="131" t="n"/>
      <c r="G648" s="131" t="n"/>
      <c r="H648" s="131" t="n"/>
      <c r="I648" s="135" t="n"/>
      <c r="J648" s="131" t="n"/>
      <c r="K648" s="131" t="n"/>
      <c r="L648" s="131" t="n"/>
      <c r="M648" s="137" t="n"/>
      <c r="N648" s="138" t="n"/>
    </row>
    <row customHeight="1" ht="12.75" r="649" s="161">
      <c r="A649" s="77" t="n"/>
      <c r="B649" s="131" t="n"/>
      <c r="C649" s="131" t="n"/>
      <c r="D649" s="131" t="n"/>
      <c r="E649" s="131" t="n"/>
      <c r="F649" s="131" t="n"/>
      <c r="G649" s="131" t="n"/>
      <c r="H649" s="131" t="n"/>
      <c r="I649" s="135" t="n"/>
      <c r="J649" s="131" t="n"/>
      <c r="K649" s="131" t="n"/>
      <c r="L649" s="131" t="n"/>
      <c r="M649" s="137" t="n"/>
      <c r="N649" s="138" t="n"/>
    </row>
    <row customHeight="1" ht="12.75" r="650" s="161">
      <c r="A650" s="77" t="n"/>
      <c r="B650" s="131" t="n"/>
      <c r="C650" s="131" t="n"/>
      <c r="D650" s="131" t="n"/>
      <c r="E650" s="131" t="n"/>
      <c r="F650" s="131" t="n"/>
      <c r="G650" s="131" t="n"/>
      <c r="H650" s="131" t="n"/>
      <c r="I650" s="135" t="n"/>
      <c r="J650" s="131" t="n"/>
      <c r="K650" s="131" t="n"/>
      <c r="L650" s="131" t="n"/>
      <c r="M650" s="137" t="n"/>
      <c r="N650" s="138" t="n"/>
    </row>
    <row customHeight="1" ht="12.75" r="651" s="161">
      <c r="A651" s="77" t="n"/>
      <c r="B651" s="131" t="n"/>
      <c r="C651" s="131" t="n"/>
      <c r="D651" s="131" t="n"/>
      <c r="E651" s="131" t="n"/>
      <c r="F651" s="131" t="n"/>
      <c r="G651" s="131" t="n"/>
      <c r="H651" s="131" t="n"/>
      <c r="I651" s="135" t="n"/>
      <c r="J651" s="131" t="n"/>
      <c r="K651" s="131" t="n"/>
      <c r="L651" s="131" t="n"/>
      <c r="M651" s="137" t="n"/>
      <c r="N651" s="138" t="n"/>
    </row>
    <row customHeight="1" ht="12.75" r="652" s="161">
      <c r="A652" s="77" t="n"/>
      <c r="B652" s="131" t="n"/>
      <c r="C652" s="131" t="n"/>
      <c r="D652" s="131" t="n"/>
      <c r="E652" s="131" t="n"/>
      <c r="F652" s="131" t="n"/>
      <c r="G652" s="131" t="n"/>
      <c r="H652" s="131" t="n"/>
      <c r="I652" s="135" t="n"/>
      <c r="J652" s="131" t="n"/>
      <c r="K652" s="131" t="n"/>
      <c r="L652" s="131" t="n"/>
      <c r="M652" s="137" t="n"/>
      <c r="N652" s="138" t="n"/>
    </row>
    <row customHeight="1" ht="12.75" r="653" s="161">
      <c r="A653" s="77" t="n"/>
      <c r="B653" s="131" t="n"/>
      <c r="C653" s="131" t="n"/>
      <c r="D653" s="131" t="n"/>
      <c r="E653" s="131" t="n"/>
      <c r="F653" s="131" t="n"/>
      <c r="G653" s="131" t="n"/>
      <c r="H653" s="131" t="n"/>
      <c r="I653" s="135" t="n"/>
      <c r="J653" s="131" t="n"/>
      <c r="K653" s="131" t="n"/>
      <c r="L653" s="131" t="n"/>
      <c r="M653" s="137" t="n"/>
      <c r="N653" s="138" t="n"/>
    </row>
    <row customHeight="1" ht="12.75" r="654" s="161">
      <c r="A654" s="77" t="n"/>
      <c r="B654" s="131" t="n"/>
      <c r="C654" s="131" t="n"/>
      <c r="D654" s="131" t="n"/>
      <c r="E654" s="131" t="n"/>
      <c r="F654" s="131" t="n"/>
      <c r="G654" s="131" t="n"/>
      <c r="H654" s="131" t="n"/>
      <c r="I654" s="135" t="n"/>
      <c r="J654" s="131" t="n"/>
      <c r="K654" s="131" t="n"/>
      <c r="L654" s="131" t="n"/>
      <c r="M654" s="137" t="n"/>
      <c r="N654" s="138" t="n"/>
    </row>
    <row customHeight="1" ht="12.75" r="655" s="161">
      <c r="A655" s="77" t="n"/>
      <c r="B655" s="131" t="n"/>
      <c r="C655" s="131" t="n"/>
      <c r="D655" s="131" t="n"/>
      <c r="E655" s="131" t="n"/>
      <c r="F655" s="131" t="n"/>
      <c r="G655" s="131" t="n"/>
      <c r="H655" s="131" t="n"/>
      <c r="I655" s="135" t="n"/>
      <c r="J655" s="131" t="n"/>
      <c r="K655" s="131" t="n"/>
      <c r="L655" s="131" t="n"/>
      <c r="M655" s="137" t="n"/>
      <c r="N655" s="138" t="n"/>
    </row>
    <row customHeight="1" ht="12.75" r="656" s="161">
      <c r="A656" s="77" t="n"/>
      <c r="B656" s="131" t="n"/>
      <c r="C656" s="131" t="n"/>
      <c r="D656" s="131" t="n"/>
      <c r="E656" s="131" t="n"/>
      <c r="F656" s="131" t="n"/>
      <c r="G656" s="131" t="n"/>
      <c r="H656" s="131" t="n"/>
      <c r="I656" s="135" t="n"/>
      <c r="J656" s="131" t="n"/>
      <c r="K656" s="131" t="n"/>
      <c r="L656" s="131" t="n"/>
      <c r="M656" s="137" t="n"/>
      <c r="N656" s="138" t="n"/>
    </row>
    <row customHeight="1" ht="12.75" r="657" s="161">
      <c r="A657" s="77" t="n"/>
      <c r="B657" s="131" t="n"/>
      <c r="C657" s="131" t="n"/>
      <c r="D657" s="131" t="n"/>
      <c r="E657" s="131" t="n"/>
      <c r="F657" s="131" t="n"/>
      <c r="G657" s="131" t="n"/>
      <c r="H657" s="131" t="n"/>
      <c r="I657" s="135" t="n"/>
      <c r="J657" s="131" t="n"/>
      <c r="K657" s="131" t="n"/>
      <c r="L657" s="131" t="n"/>
      <c r="M657" s="137" t="n"/>
      <c r="N657" s="138" t="n"/>
    </row>
    <row customHeight="1" ht="12.75" r="658" s="161">
      <c r="A658" s="77" t="n"/>
      <c r="B658" s="131" t="n"/>
      <c r="C658" s="131" t="n"/>
      <c r="D658" s="131" t="n"/>
      <c r="E658" s="131" t="n"/>
      <c r="F658" s="131" t="n"/>
      <c r="G658" s="131" t="n"/>
      <c r="H658" s="131" t="n"/>
      <c r="I658" s="135" t="n"/>
      <c r="J658" s="131" t="n"/>
      <c r="K658" s="131" t="n"/>
      <c r="L658" s="131" t="n"/>
      <c r="M658" s="137" t="n"/>
      <c r="N658" s="138" t="n"/>
    </row>
    <row customHeight="1" ht="12.75" r="659" s="161">
      <c r="A659" s="77" t="n"/>
      <c r="B659" s="131" t="n"/>
      <c r="C659" s="131" t="n"/>
      <c r="D659" s="131" t="n"/>
      <c r="E659" s="131" t="n"/>
      <c r="F659" s="131" t="n"/>
      <c r="G659" s="131" t="n"/>
      <c r="H659" s="131" t="n"/>
      <c r="I659" s="135" t="n"/>
      <c r="J659" s="131" t="n"/>
      <c r="K659" s="131" t="n"/>
      <c r="L659" s="131" t="n"/>
      <c r="M659" s="137" t="n"/>
      <c r="N659" s="138" t="n"/>
    </row>
    <row customHeight="1" ht="12.75" r="660" s="161">
      <c r="A660" s="77" t="n"/>
      <c r="B660" s="131" t="n"/>
      <c r="C660" s="131" t="n"/>
      <c r="D660" s="131" t="n"/>
      <c r="E660" s="131" t="n"/>
      <c r="F660" s="131" t="n"/>
      <c r="G660" s="131" t="n"/>
      <c r="H660" s="131" t="n"/>
      <c r="I660" s="135" t="n"/>
      <c r="J660" s="131" t="n"/>
      <c r="K660" s="131" t="n"/>
      <c r="L660" s="131" t="n"/>
      <c r="M660" s="137" t="n"/>
      <c r="N660" s="138" t="n"/>
    </row>
    <row customHeight="1" ht="12.75" r="661" s="161">
      <c r="A661" s="77" t="n"/>
      <c r="B661" s="131" t="n"/>
      <c r="C661" s="131" t="n"/>
      <c r="D661" s="131" t="n"/>
      <c r="E661" s="131" t="n"/>
      <c r="F661" s="131" t="n"/>
      <c r="G661" s="131" t="n"/>
      <c r="H661" s="131" t="n"/>
      <c r="I661" s="135" t="n"/>
      <c r="J661" s="131" t="n"/>
      <c r="K661" s="131" t="n"/>
      <c r="L661" s="131" t="n"/>
      <c r="M661" s="137" t="n"/>
      <c r="N661" s="138" t="n"/>
    </row>
    <row customHeight="1" ht="12.75" r="662" s="161">
      <c r="A662" s="77" t="n"/>
      <c r="B662" s="131" t="n"/>
      <c r="C662" s="131" t="n"/>
      <c r="D662" s="131" t="n"/>
      <c r="E662" s="131" t="n"/>
      <c r="F662" s="131" t="n"/>
      <c r="G662" s="131" t="n"/>
      <c r="H662" s="131" t="n"/>
      <c r="I662" s="135" t="n"/>
      <c r="J662" s="131" t="n"/>
      <c r="K662" s="131" t="n"/>
      <c r="L662" s="131" t="n"/>
      <c r="M662" s="137" t="n"/>
      <c r="N662" s="138" t="n"/>
    </row>
    <row customHeight="1" ht="12.75" r="663" s="161">
      <c r="A663" s="77" t="n"/>
      <c r="B663" s="131" t="n"/>
      <c r="C663" s="131" t="n"/>
      <c r="D663" s="131" t="n"/>
      <c r="E663" s="131" t="n"/>
      <c r="F663" s="131" t="n"/>
      <c r="G663" s="131" t="n"/>
      <c r="H663" s="131" t="n"/>
      <c r="I663" s="135" t="n"/>
      <c r="J663" s="131" t="n"/>
      <c r="K663" s="131" t="n"/>
      <c r="L663" s="131" t="n"/>
      <c r="M663" s="137" t="n"/>
      <c r="N663" s="138" t="n"/>
    </row>
    <row customHeight="1" ht="12.75" r="664" s="161">
      <c r="A664" s="77" t="n"/>
      <c r="B664" s="131" t="n"/>
      <c r="C664" s="131" t="n"/>
      <c r="D664" s="131" t="n"/>
      <c r="E664" s="131" t="n"/>
      <c r="F664" s="131" t="n"/>
      <c r="G664" s="131" t="n"/>
      <c r="H664" s="131" t="n"/>
      <c r="I664" s="135" t="n"/>
      <c r="J664" s="131" t="n"/>
      <c r="K664" s="131" t="n"/>
      <c r="L664" s="131" t="n"/>
      <c r="M664" s="137" t="n"/>
      <c r="N664" s="138" t="n"/>
    </row>
    <row customHeight="1" ht="12.75" r="665" s="161">
      <c r="A665" s="77" t="n"/>
      <c r="B665" s="131" t="n"/>
      <c r="C665" s="131" t="n"/>
      <c r="D665" s="131" t="n"/>
      <c r="E665" s="131" t="n"/>
      <c r="F665" s="131" t="n"/>
      <c r="G665" s="131" t="n"/>
      <c r="H665" s="131" t="n"/>
      <c r="I665" s="135" t="n"/>
      <c r="J665" s="131" t="n"/>
      <c r="K665" s="131" t="n"/>
      <c r="L665" s="131" t="n"/>
      <c r="M665" s="137" t="n"/>
      <c r="N665" s="138" t="n"/>
    </row>
    <row customHeight="1" ht="12.75" r="666" s="161">
      <c r="A666" s="77" t="n"/>
      <c r="B666" s="131" t="n"/>
      <c r="C666" s="131" t="n"/>
      <c r="D666" s="131" t="n"/>
      <c r="E666" s="131" t="n"/>
      <c r="F666" s="131" t="n"/>
      <c r="G666" s="131" t="n"/>
      <c r="H666" s="131" t="n"/>
      <c r="I666" s="135" t="n"/>
      <c r="J666" s="131" t="n"/>
      <c r="K666" s="131" t="n"/>
      <c r="L666" s="131" t="n"/>
      <c r="M666" s="137" t="n"/>
      <c r="N666" s="138" t="n"/>
    </row>
    <row customHeight="1" ht="12.75" r="667" s="161">
      <c r="A667" s="77" t="n"/>
      <c r="B667" s="131" t="n"/>
      <c r="C667" s="131" t="n"/>
      <c r="D667" s="131" t="n"/>
      <c r="E667" s="131" t="n"/>
      <c r="F667" s="131" t="n"/>
      <c r="G667" s="131" t="n"/>
      <c r="H667" s="131" t="n"/>
      <c r="I667" s="135" t="n"/>
      <c r="J667" s="131" t="n"/>
      <c r="K667" s="131" t="n"/>
      <c r="L667" s="131" t="n"/>
      <c r="M667" s="137" t="n"/>
      <c r="N667" s="138" t="n"/>
    </row>
    <row customHeight="1" ht="12.75" r="668" s="161">
      <c r="A668" s="77" t="n"/>
      <c r="B668" s="131" t="n"/>
      <c r="C668" s="131" t="n"/>
      <c r="D668" s="131" t="n"/>
      <c r="E668" s="131" t="n"/>
      <c r="F668" s="131" t="n"/>
      <c r="G668" s="131" t="n"/>
      <c r="H668" s="131" t="n"/>
      <c r="I668" s="135" t="n"/>
      <c r="J668" s="131" t="n"/>
      <c r="K668" s="131" t="n"/>
      <c r="L668" s="131" t="n"/>
      <c r="M668" s="137" t="n"/>
      <c r="N668" s="138" t="n"/>
    </row>
    <row customHeight="1" ht="12.75" r="669" s="161">
      <c r="A669" s="77" t="n"/>
      <c r="B669" s="131" t="n"/>
      <c r="C669" s="131" t="n"/>
      <c r="D669" s="131" t="n"/>
      <c r="E669" s="131" t="n"/>
      <c r="F669" s="131" t="n"/>
      <c r="G669" s="131" t="n"/>
      <c r="H669" s="131" t="n"/>
      <c r="I669" s="135" t="n"/>
      <c r="J669" s="131" t="n"/>
      <c r="K669" s="131" t="n"/>
      <c r="L669" s="131" t="n"/>
      <c r="M669" s="137" t="n"/>
      <c r="N669" s="138" t="n"/>
    </row>
    <row customHeight="1" ht="12.75" r="670" s="161">
      <c r="A670" s="77" t="n"/>
      <c r="B670" s="131" t="n"/>
      <c r="C670" s="131" t="n"/>
      <c r="D670" s="131" t="n"/>
      <c r="E670" s="131" t="n"/>
      <c r="F670" s="131" t="n"/>
      <c r="G670" s="131" t="n"/>
      <c r="H670" s="131" t="n"/>
      <c r="I670" s="135" t="n"/>
      <c r="J670" s="131" t="n"/>
      <c r="K670" s="131" t="n"/>
      <c r="L670" s="131" t="n"/>
      <c r="M670" s="137" t="n"/>
      <c r="N670" s="138" t="n"/>
    </row>
    <row customHeight="1" ht="12.75" r="671" s="161">
      <c r="A671" s="77" t="n"/>
      <c r="B671" s="131" t="n"/>
      <c r="C671" s="131" t="n"/>
      <c r="D671" s="131" t="n"/>
      <c r="E671" s="131" t="n"/>
      <c r="F671" s="131" t="n"/>
      <c r="G671" s="131" t="n"/>
      <c r="H671" s="131" t="n"/>
      <c r="I671" s="135" t="n"/>
      <c r="J671" s="131" t="n"/>
      <c r="K671" s="131" t="n"/>
      <c r="L671" s="131" t="n"/>
      <c r="M671" s="137" t="n"/>
      <c r="N671" s="138" t="n"/>
    </row>
    <row customHeight="1" ht="12.75" r="672" s="161">
      <c r="A672" s="77" t="n"/>
      <c r="B672" s="131" t="n"/>
      <c r="C672" s="131" t="n"/>
      <c r="D672" s="131" t="n"/>
      <c r="E672" s="131" t="n"/>
      <c r="F672" s="131" t="n"/>
      <c r="G672" s="131" t="n"/>
      <c r="H672" s="131" t="n"/>
      <c r="I672" s="135" t="n"/>
      <c r="J672" s="131" t="n"/>
      <c r="K672" s="131" t="n"/>
      <c r="L672" s="131" t="n"/>
      <c r="M672" s="137" t="n"/>
      <c r="N672" s="138" t="n"/>
    </row>
    <row customHeight="1" ht="12.75" r="673" s="161">
      <c r="A673" s="77" t="n"/>
      <c r="B673" s="131" t="n"/>
      <c r="C673" s="131" t="n"/>
      <c r="D673" s="131" t="n"/>
      <c r="E673" s="131" t="n"/>
      <c r="F673" s="131" t="n"/>
      <c r="G673" s="131" t="n"/>
      <c r="H673" s="131" t="n"/>
      <c r="I673" s="135" t="n"/>
      <c r="J673" s="131" t="n"/>
      <c r="K673" s="131" t="n"/>
      <c r="L673" s="131" t="n"/>
      <c r="M673" s="137" t="n"/>
      <c r="N673" s="138" t="n"/>
    </row>
    <row customHeight="1" ht="12.75" r="674" s="161">
      <c r="A674" s="77" t="n"/>
      <c r="B674" s="131" t="n"/>
      <c r="C674" s="131" t="n"/>
      <c r="D674" s="131" t="n"/>
      <c r="E674" s="131" t="n"/>
      <c r="F674" s="131" t="n"/>
      <c r="G674" s="131" t="n"/>
      <c r="H674" s="131" t="n"/>
      <c r="I674" s="135" t="n"/>
      <c r="J674" s="131" t="n"/>
      <c r="K674" s="131" t="n"/>
      <c r="L674" s="131" t="n"/>
      <c r="M674" s="137" t="n"/>
      <c r="N674" s="138" t="n"/>
    </row>
    <row customHeight="1" ht="12.75" r="675" s="161">
      <c r="A675" s="77" t="n"/>
      <c r="B675" s="131" t="n"/>
      <c r="C675" s="131" t="n"/>
      <c r="D675" s="131" t="n"/>
      <c r="E675" s="131" t="n"/>
      <c r="F675" s="131" t="n"/>
      <c r="G675" s="131" t="n"/>
      <c r="H675" s="131" t="n"/>
      <c r="I675" s="135" t="n"/>
      <c r="J675" s="131" t="n"/>
      <c r="K675" s="131" t="n"/>
      <c r="L675" s="131" t="n"/>
      <c r="M675" s="137" t="n"/>
      <c r="N675" s="138" t="n"/>
    </row>
    <row customHeight="1" ht="12.75" r="676" s="161">
      <c r="A676" s="77" t="n"/>
      <c r="B676" s="131" t="n"/>
      <c r="C676" s="131" t="n"/>
      <c r="D676" s="131" t="n"/>
      <c r="E676" s="131" t="n"/>
      <c r="F676" s="131" t="n"/>
      <c r="G676" s="131" t="n"/>
      <c r="H676" s="131" t="n"/>
      <c r="I676" s="135" t="n"/>
      <c r="J676" s="131" t="n"/>
      <c r="K676" s="131" t="n"/>
      <c r="L676" s="131" t="n"/>
      <c r="M676" s="137" t="n"/>
      <c r="N676" s="138" t="n"/>
    </row>
    <row customHeight="1" ht="12.75" r="677" s="161">
      <c r="A677" s="77" t="n"/>
      <c r="B677" s="131" t="n"/>
      <c r="C677" s="131" t="n"/>
      <c r="D677" s="131" t="n"/>
      <c r="E677" s="131" t="n"/>
      <c r="F677" s="131" t="n"/>
      <c r="G677" s="131" t="n"/>
      <c r="H677" s="131" t="n"/>
      <c r="I677" s="135" t="n"/>
      <c r="J677" s="131" t="n"/>
      <c r="K677" s="131" t="n"/>
      <c r="L677" s="131" t="n"/>
      <c r="M677" s="137" t="n"/>
      <c r="N677" s="138" t="n"/>
    </row>
    <row customHeight="1" ht="12.75" r="678" s="161">
      <c r="A678" s="77" t="n"/>
      <c r="B678" s="131" t="n"/>
      <c r="C678" s="131" t="n"/>
      <c r="D678" s="131" t="n"/>
      <c r="E678" s="131" t="n"/>
      <c r="F678" s="131" t="n"/>
      <c r="G678" s="131" t="n"/>
      <c r="H678" s="131" t="n"/>
      <c r="I678" s="135" t="n"/>
      <c r="J678" s="131" t="n"/>
      <c r="K678" s="131" t="n"/>
      <c r="L678" s="131" t="n"/>
      <c r="M678" s="137" t="n"/>
      <c r="N678" s="138" t="n"/>
    </row>
    <row customHeight="1" ht="12.75" r="679" s="161">
      <c r="A679" s="77" t="n"/>
      <c r="B679" s="131" t="n"/>
      <c r="C679" s="131" t="n"/>
      <c r="D679" s="131" t="n"/>
      <c r="E679" s="131" t="n"/>
      <c r="F679" s="131" t="n"/>
      <c r="G679" s="131" t="n"/>
      <c r="H679" s="131" t="n"/>
      <c r="I679" s="135" t="n"/>
      <c r="J679" s="131" t="n"/>
      <c r="K679" s="131" t="n"/>
      <c r="L679" s="131" t="n"/>
      <c r="M679" s="137" t="n"/>
      <c r="N679" s="138" t="n"/>
    </row>
    <row customHeight="1" ht="12.75" r="680" s="161">
      <c r="A680" s="77" t="n"/>
      <c r="B680" s="131" t="n"/>
      <c r="C680" s="131" t="n"/>
      <c r="D680" s="131" t="n"/>
      <c r="E680" s="131" t="n"/>
      <c r="F680" s="131" t="n"/>
      <c r="G680" s="131" t="n"/>
      <c r="H680" s="131" t="n"/>
      <c r="I680" s="135" t="n"/>
      <c r="J680" s="131" t="n"/>
      <c r="K680" s="131" t="n"/>
      <c r="L680" s="131" t="n"/>
      <c r="M680" s="137" t="n"/>
      <c r="N680" s="138" t="n"/>
    </row>
    <row customHeight="1" ht="12.75" r="681" s="161">
      <c r="A681" s="77" t="n"/>
      <c r="B681" s="131" t="n"/>
      <c r="C681" s="131" t="n"/>
      <c r="D681" s="131" t="n"/>
      <c r="E681" s="131" t="n"/>
      <c r="F681" s="131" t="n"/>
      <c r="G681" s="131" t="n"/>
      <c r="H681" s="131" t="n"/>
      <c r="I681" s="135" t="n"/>
      <c r="J681" s="131" t="n"/>
      <c r="K681" s="131" t="n"/>
      <c r="L681" s="131" t="n"/>
      <c r="M681" s="137" t="n"/>
      <c r="N681" s="138" t="n"/>
    </row>
    <row customHeight="1" ht="12.75" r="682" s="161">
      <c r="A682" s="77" t="n"/>
      <c r="B682" s="131" t="n"/>
      <c r="C682" s="131" t="n"/>
      <c r="D682" s="131" t="n"/>
      <c r="E682" s="131" t="n"/>
      <c r="F682" s="131" t="n"/>
      <c r="G682" s="131" t="n"/>
      <c r="H682" s="131" t="n"/>
      <c r="I682" s="135" t="n"/>
      <c r="J682" s="131" t="n"/>
      <c r="K682" s="131" t="n"/>
      <c r="L682" s="131" t="n"/>
      <c r="M682" s="137" t="n"/>
      <c r="N682" s="138" t="n"/>
    </row>
    <row customHeight="1" ht="12.75" r="683" s="161">
      <c r="A683" s="77" t="n"/>
      <c r="B683" s="131" t="n"/>
      <c r="C683" s="131" t="n"/>
      <c r="D683" s="131" t="n"/>
      <c r="E683" s="131" t="n"/>
      <c r="F683" s="131" t="n"/>
      <c r="G683" s="131" t="n"/>
      <c r="H683" s="131" t="n"/>
      <c r="I683" s="135" t="n"/>
      <c r="J683" s="131" t="n"/>
      <c r="K683" s="131" t="n"/>
      <c r="L683" s="131" t="n"/>
      <c r="M683" s="137" t="n"/>
      <c r="N683" s="138" t="n"/>
    </row>
    <row customHeight="1" ht="12.75" r="684" s="161">
      <c r="A684" s="77" t="n"/>
      <c r="B684" s="131" t="n"/>
      <c r="C684" s="131" t="n"/>
      <c r="D684" s="131" t="n"/>
      <c r="E684" s="131" t="n"/>
      <c r="F684" s="131" t="n"/>
      <c r="G684" s="131" t="n"/>
      <c r="H684" s="131" t="n"/>
      <c r="I684" s="135" t="n"/>
      <c r="J684" s="131" t="n"/>
      <c r="K684" s="131" t="n"/>
      <c r="L684" s="131" t="n"/>
      <c r="M684" s="137" t="n"/>
      <c r="N684" s="138" t="n"/>
    </row>
    <row customHeight="1" ht="12.75" r="685" s="161">
      <c r="A685" s="77" t="n"/>
      <c r="B685" s="131" t="n"/>
      <c r="C685" s="131" t="n"/>
      <c r="D685" s="131" t="n"/>
      <c r="E685" s="131" t="n"/>
      <c r="F685" s="131" t="n"/>
      <c r="G685" s="131" t="n"/>
      <c r="H685" s="131" t="n"/>
      <c r="I685" s="135" t="n"/>
      <c r="J685" s="131" t="n"/>
      <c r="K685" s="131" t="n"/>
      <c r="L685" s="131" t="n"/>
      <c r="M685" s="137" t="n"/>
      <c r="N685" s="138" t="n"/>
    </row>
    <row customHeight="1" ht="12.75" r="686" s="161">
      <c r="A686" s="77" t="n"/>
      <c r="B686" s="131" t="n"/>
      <c r="C686" s="131" t="n"/>
      <c r="D686" s="131" t="n"/>
      <c r="E686" s="131" t="n"/>
      <c r="F686" s="131" t="n"/>
      <c r="G686" s="131" t="n"/>
      <c r="H686" s="131" t="n"/>
      <c r="I686" s="135" t="n"/>
      <c r="J686" s="131" t="n"/>
      <c r="K686" s="131" t="n"/>
      <c r="L686" s="131" t="n"/>
      <c r="M686" s="137" t="n"/>
      <c r="N686" s="138" t="n"/>
    </row>
    <row customHeight="1" ht="12.75" r="687" s="161">
      <c r="A687" s="77" t="n"/>
      <c r="B687" s="131" t="n"/>
      <c r="C687" s="131" t="n"/>
      <c r="D687" s="131" t="n"/>
      <c r="E687" s="131" t="n"/>
      <c r="F687" s="131" t="n"/>
      <c r="G687" s="131" t="n"/>
      <c r="H687" s="131" t="n"/>
      <c r="I687" s="135" t="n"/>
      <c r="J687" s="131" t="n"/>
      <c r="K687" s="131" t="n"/>
      <c r="L687" s="131" t="n"/>
      <c r="M687" s="137" t="n"/>
      <c r="N687" s="138" t="n"/>
    </row>
    <row customHeight="1" ht="12.75" r="688" s="161">
      <c r="A688" s="77" t="n"/>
      <c r="B688" s="131" t="n"/>
      <c r="C688" s="131" t="n"/>
      <c r="D688" s="131" t="n"/>
      <c r="E688" s="131" t="n"/>
      <c r="F688" s="131" t="n"/>
      <c r="G688" s="131" t="n"/>
      <c r="H688" s="131" t="n"/>
      <c r="I688" s="135" t="n"/>
      <c r="J688" s="131" t="n"/>
      <c r="K688" s="131" t="n"/>
      <c r="L688" s="131" t="n"/>
      <c r="M688" s="137" t="n"/>
      <c r="N688" s="138" t="n"/>
    </row>
    <row customHeight="1" ht="12.75" r="689" s="161">
      <c r="A689" s="77" t="n"/>
      <c r="B689" s="131" t="n"/>
      <c r="C689" s="131" t="n"/>
      <c r="D689" s="131" t="n"/>
      <c r="E689" s="131" t="n"/>
      <c r="F689" s="131" t="n"/>
      <c r="G689" s="131" t="n"/>
      <c r="H689" s="131" t="n"/>
      <c r="I689" s="135" t="n"/>
      <c r="J689" s="131" t="n"/>
      <c r="K689" s="131" t="n"/>
      <c r="L689" s="131" t="n"/>
      <c r="M689" s="137" t="n"/>
      <c r="N689" s="138" t="n"/>
    </row>
    <row customHeight="1" ht="12.75" r="690" s="161">
      <c r="A690" s="77" t="n"/>
      <c r="B690" s="131" t="n"/>
      <c r="C690" s="131" t="n"/>
      <c r="D690" s="131" t="n"/>
      <c r="E690" s="131" t="n"/>
      <c r="F690" s="131" t="n"/>
      <c r="G690" s="131" t="n"/>
      <c r="H690" s="131" t="n"/>
      <c r="I690" s="135" t="n"/>
      <c r="J690" s="131" t="n"/>
      <c r="K690" s="131" t="n"/>
      <c r="L690" s="131" t="n"/>
      <c r="M690" s="137" t="n"/>
      <c r="N690" s="138" t="n"/>
    </row>
    <row customHeight="1" ht="12.75" r="691" s="161">
      <c r="A691" s="77" t="n"/>
      <c r="B691" s="131" t="n"/>
      <c r="C691" s="131" t="n"/>
      <c r="D691" s="131" t="n"/>
      <c r="E691" s="131" t="n"/>
      <c r="F691" s="131" t="n"/>
      <c r="G691" s="131" t="n"/>
      <c r="H691" s="131" t="n"/>
      <c r="I691" s="135" t="n"/>
      <c r="J691" s="131" t="n"/>
      <c r="K691" s="131" t="n"/>
      <c r="L691" s="131" t="n"/>
      <c r="M691" s="137" t="n"/>
      <c r="N691" s="138" t="n"/>
    </row>
    <row customHeight="1" ht="12.75" r="692" s="161">
      <c r="A692" s="77" t="n"/>
      <c r="B692" s="131" t="n"/>
      <c r="C692" s="131" t="n"/>
      <c r="D692" s="131" t="n"/>
      <c r="E692" s="131" t="n"/>
      <c r="F692" s="131" t="n"/>
      <c r="G692" s="131" t="n"/>
      <c r="H692" s="131" t="n"/>
      <c r="I692" s="135" t="n"/>
      <c r="J692" s="131" t="n"/>
      <c r="K692" s="131" t="n"/>
      <c r="L692" s="131" t="n"/>
      <c r="M692" s="137" t="n"/>
      <c r="N692" s="138" t="n"/>
    </row>
    <row customHeight="1" ht="12.75" r="693" s="161">
      <c r="A693" s="77" t="n"/>
      <c r="B693" s="131" t="n"/>
      <c r="C693" s="131" t="n"/>
      <c r="D693" s="131" t="n"/>
      <c r="E693" s="131" t="n"/>
      <c r="F693" s="131" t="n"/>
      <c r="G693" s="131" t="n"/>
      <c r="H693" s="131" t="n"/>
      <c r="I693" s="135" t="n"/>
      <c r="J693" s="131" t="n"/>
      <c r="K693" s="131" t="n"/>
      <c r="L693" s="131" t="n"/>
      <c r="M693" s="137" t="n"/>
      <c r="N693" s="138" t="n"/>
    </row>
    <row customHeight="1" ht="12.75" r="694" s="161">
      <c r="A694" s="77" t="n"/>
      <c r="B694" s="131" t="n"/>
      <c r="C694" s="131" t="n"/>
      <c r="D694" s="131" t="n"/>
      <c r="E694" s="131" t="n"/>
      <c r="F694" s="131" t="n"/>
      <c r="G694" s="131" t="n"/>
      <c r="H694" s="131" t="n"/>
      <c r="I694" s="135" t="n"/>
      <c r="J694" s="131" t="n"/>
      <c r="K694" s="131" t="n"/>
      <c r="L694" s="131" t="n"/>
      <c r="M694" s="137" t="n"/>
      <c r="N694" s="138" t="n"/>
    </row>
    <row customHeight="1" ht="12.75" r="695" s="161">
      <c r="A695" s="77" t="n"/>
      <c r="B695" s="131" t="n"/>
      <c r="C695" s="131" t="n"/>
      <c r="D695" s="131" t="n"/>
      <c r="E695" s="131" t="n"/>
      <c r="F695" s="131" t="n"/>
      <c r="G695" s="131" t="n"/>
      <c r="H695" s="131" t="n"/>
      <c r="I695" s="135" t="n"/>
      <c r="J695" s="131" t="n"/>
      <c r="K695" s="131" t="n"/>
      <c r="L695" s="131" t="n"/>
      <c r="M695" s="137" t="n"/>
      <c r="N695" s="138" t="n"/>
    </row>
    <row customHeight="1" ht="12.75" r="696" s="161">
      <c r="A696" s="77" t="n"/>
      <c r="B696" s="131" t="n"/>
      <c r="C696" s="131" t="n"/>
      <c r="D696" s="131" t="n"/>
      <c r="E696" s="131" t="n"/>
      <c r="F696" s="131" t="n"/>
      <c r="G696" s="131" t="n"/>
      <c r="H696" s="131" t="n"/>
      <c r="I696" s="135" t="n"/>
      <c r="J696" s="131" t="n"/>
      <c r="K696" s="131" t="n"/>
      <c r="L696" s="131" t="n"/>
      <c r="M696" s="137" t="n"/>
      <c r="N696" s="138" t="n"/>
    </row>
    <row customHeight="1" ht="12.75" r="697" s="161">
      <c r="A697" s="77" t="n"/>
      <c r="B697" s="131" t="n"/>
      <c r="C697" s="131" t="n"/>
      <c r="D697" s="131" t="n"/>
      <c r="E697" s="131" t="n"/>
      <c r="F697" s="131" t="n"/>
      <c r="G697" s="131" t="n"/>
      <c r="H697" s="131" t="n"/>
      <c r="I697" s="135" t="n"/>
      <c r="J697" s="131" t="n"/>
      <c r="K697" s="131" t="n"/>
      <c r="L697" s="131" t="n"/>
      <c r="M697" s="137" t="n"/>
      <c r="N697" s="138" t="n"/>
    </row>
    <row customHeight="1" ht="12.75" r="698" s="161">
      <c r="A698" s="77" t="n"/>
      <c r="B698" s="131" t="n"/>
      <c r="C698" s="131" t="n"/>
      <c r="D698" s="131" t="n"/>
      <c r="E698" s="131" t="n"/>
      <c r="F698" s="131" t="n"/>
      <c r="G698" s="131" t="n"/>
      <c r="H698" s="131" t="n"/>
      <c r="I698" s="135" t="n"/>
      <c r="J698" s="131" t="n"/>
      <c r="K698" s="131" t="n"/>
      <c r="L698" s="131" t="n"/>
      <c r="M698" s="137" t="n"/>
      <c r="N698" s="138" t="n"/>
    </row>
    <row customHeight="1" ht="12.75" r="699" s="161">
      <c r="A699" s="77" t="n"/>
      <c r="B699" s="131" t="n"/>
      <c r="C699" s="131" t="n"/>
      <c r="D699" s="131" t="n"/>
      <c r="E699" s="131" t="n"/>
      <c r="F699" s="131" t="n"/>
      <c r="G699" s="131" t="n"/>
      <c r="H699" s="131" t="n"/>
      <c r="I699" s="135" t="n"/>
      <c r="J699" s="131" t="n"/>
      <c r="K699" s="131" t="n"/>
      <c r="L699" s="131" t="n"/>
      <c r="M699" s="137" t="n"/>
      <c r="N699" s="138" t="n"/>
    </row>
    <row customHeight="1" ht="12.75" r="700" s="161">
      <c r="A700" s="77" t="n"/>
      <c r="B700" s="131" t="n"/>
      <c r="C700" s="131" t="n"/>
      <c r="D700" s="131" t="n"/>
      <c r="E700" s="131" t="n"/>
      <c r="F700" s="131" t="n"/>
      <c r="G700" s="131" t="n"/>
      <c r="H700" s="131" t="n"/>
      <c r="I700" s="135" t="n"/>
      <c r="J700" s="131" t="n"/>
      <c r="K700" s="131" t="n"/>
      <c r="L700" s="131" t="n"/>
      <c r="M700" s="137" t="n"/>
      <c r="N700" s="138" t="n"/>
    </row>
    <row customHeight="1" ht="12.75" r="701" s="161">
      <c r="A701" s="77" t="n"/>
      <c r="B701" s="131" t="n"/>
      <c r="C701" s="131" t="n"/>
      <c r="D701" s="131" t="n"/>
      <c r="E701" s="131" t="n"/>
      <c r="F701" s="131" t="n"/>
      <c r="G701" s="131" t="n"/>
      <c r="H701" s="131" t="n"/>
      <c r="I701" s="135" t="n"/>
      <c r="J701" s="131" t="n"/>
      <c r="K701" s="131" t="n"/>
      <c r="L701" s="131" t="n"/>
      <c r="M701" s="137" t="n"/>
      <c r="N701" s="138" t="n"/>
    </row>
    <row customHeight="1" ht="12.75" r="702" s="161">
      <c r="A702" s="77" t="n"/>
      <c r="B702" s="131" t="n"/>
      <c r="C702" s="131" t="n"/>
      <c r="D702" s="131" t="n"/>
      <c r="E702" s="131" t="n"/>
      <c r="F702" s="131" t="n"/>
      <c r="G702" s="131" t="n"/>
      <c r="H702" s="131" t="n"/>
      <c r="I702" s="135" t="n"/>
      <c r="J702" s="131" t="n"/>
      <c r="K702" s="131" t="n"/>
      <c r="L702" s="131" t="n"/>
      <c r="M702" s="137" t="n"/>
      <c r="N702" s="138" t="n"/>
    </row>
    <row customHeight="1" ht="12.75" r="703" s="161">
      <c r="A703" s="77" t="n"/>
      <c r="B703" s="131" t="n"/>
      <c r="C703" s="131" t="n"/>
      <c r="D703" s="131" t="n"/>
      <c r="E703" s="131" t="n"/>
      <c r="F703" s="131" t="n"/>
      <c r="G703" s="131" t="n"/>
      <c r="H703" s="131" t="n"/>
      <c r="I703" s="135" t="n"/>
      <c r="J703" s="131" t="n"/>
      <c r="K703" s="131" t="n"/>
      <c r="L703" s="131" t="n"/>
      <c r="M703" s="137" t="n"/>
      <c r="N703" s="138" t="n"/>
    </row>
    <row customHeight="1" ht="12.75" r="704" s="161">
      <c r="A704" s="77" t="n"/>
      <c r="B704" s="131" t="n"/>
      <c r="C704" s="131" t="n"/>
      <c r="D704" s="131" t="n"/>
      <c r="E704" s="131" t="n"/>
      <c r="F704" s="131" t="n"/>
      <c r="G704" s="131" t="n"/>
      <c r="H704" s="131" t="n"/>
      <c r="I704" s="135" t="n"/>
      <c r="J704" s="131" t="n"/>
      <c r="K704" s="131" t="n"/>
      <c r="L704" s="131" t="n"/>
      <c r="M704" s="137" t="n"/>
      <c r="N704" s="138" t="n"/>
    </row>
    <row customHeight="1" ht="12.75" r="705" s="161">
      <c r="A705" s="77" t="n"/>
      <c r="B705" s="131" t="n"/>
      <c r="C705" s="131" t="n"/>
      <c r="D705" s="131" t="n"/>
      <c r="E705" s="131" t="n"/>
      <c r="F705" s="131" t="n"/>
      <c r="G705" s="131" t="n"/>
      <c r="H705" s="131" t="n"/>
      <c r="I705" s="135" t="n"/>
      <c r="J705" s="131" t="n"/>
      <c r="K705" s="131" t="n"/>
      <c r="L705" s="131" t="n"/>
      <c r="M705" s="137" t="n"/>
      <c r="N705" s="138" t="n"/>
    </row>
    <row customHeight="1" ht="12.75" r="706" s="161">
      <c r="A706" s="77" t="n"/>
      <c r="B706" s="131" t="n"/>
      <c r="C706" s="131" t="n"/>
      <c r="D706" s="131" t="n"/>
      <c r="E706" s="131" t="n"/>
      <c r="F706" s="131" t="n"/>
      <c r="G706" s="131" t="n"/>
      <c r="H706" s="131" t="n"/>
      <c r="I706" s="135" t="n"/>
      <c r="J706" s="131" t="n"/>
      <c r="K706" s="131" t="n"/>
      <c r="L706" s="131" t="n"/>
      <c r="M706" s="137" t="n"/>
      <c r="N706" s="138" t="n"/>
    </row>
    <row customHeight="1" ht="12.75" r="707" s="161">
      <c r="A707" s="77" t="n"/>
      <c r="B707" s="131" t="n"/>
      <c r="C707" s="131" t="n"/>
      <c r="D707" s="131" t="n"/>
      <c r="E707" s="131" t="n"/>
      <c r="F707" s="131" t="n"/>
      <c r="G707" s="131" t="n"/>
      <c r="H707" s="131" t="n"/>
      <c r="I707" s="135" t="n"/>
      <c r="J707" s="131" t="n"/>
      <c r="K707" s="131" t="n"/>
      <c r="L707" s="131" t="n"/>
      <c r="M707" s="137" t="n"/>
      <c r="N707" s="138" t="n"/>
    </row>
    <row customHeight="1" ht="12.75" r="708" s="161">
      <c r="A708" s="77" t="n"/>
      <c r="B708" s="131" t="n"/>
      <c r="C708" s="131" t="n"/>
      <c r="D708" s="131" t="n"/>
      <c r="E708" s="131" t="n"/>
      <c r="F708" s="131" t="n"/>
      <c r="G708" s="131" t="n"/>
      <c r="H708" s="131" t="n"/>
      <c r="I708" s="135" t="n"/>
      <c r="J708" s="131" t="n"/>
      <c r="K708" s="131" t="n"/>
      <c r="L708" s="131" t="n"/>
      <c r="M708" s="137" t="n"/>
      <c r="N708" s="138" t="n"/>
    </row>
    <row customHeight="1" ht="12.75" r="709" s="161">
      <c r="A709" s="77" t="n"/>
      <c r="B709" s="131" t="n"/>
      <c r="C709" s="131" t="n"/>
      <c r="D709" s="131" t="n"/>
      <c r="E709" s="131" t="n"/>
      <c r="F709" s="131" t="n"/>
      <c r="G709" s="131" t="n"/>
      <c r="H709" s="131" t="n"/>
      <c r="I709" s="135" t="n"/>
      <c r="J709" s="131" t="n"/>
      <c r="K709" s="131" t="n"/>
      <c r="L709" s="131" t="n"/>
      <c r="M709" s="137" t="n"/>
      <c r="N709" s="138" t="n"/>
    </row>
    <row customHeight="1" ht="12.75" r="710" s="161">
      <c r="A710" s="77" t="n"/>
      <c r="B710" s="131" t="n"/>
      <c r="C710" s="131" t="n"/>
      <c r="D710" s="131" t="n"/>
      <c r="E710" s="131" t="n"/>
      <c r="F710" s="131" t="n"/>
      <c r="G710" s="131" t="n"/>
      <c r="H710" s="131" t="n"/>
      <c r="I710" s="135" t="n"/>
      <c r="J710" s="131" t="n"/>
      <c r="K710" s="131" t="n"/>
      <c r="L710" s="131" t="n"/>
      <c r="M710" s="137" t="n"/>
      <c r="N710" s="138" t="n"/>
    </row>
    <row customHeight="1" ht="12.75" r="711" s="161">
      <c r="A711" s="77" t="n"/>
      <c r="B711" s="131" t="n"/>
      <c r="C711" s="131" t="n"/>
      <c r="D711" s="131" t="n"/>
      <c r="E711" s="131" t="n"/>
      <c r="F711" s="131" t="n"/>
      <c r="G711" s="131" t="n"/>
      <c r="H711" s="131" t="n"/>
      <c r="I711" s="135" t="n"/>
      <c r="J711" s="131" t="n"/>
      <c r="K711" s="131" t="n"/>
      <c r="L711" s="131" t="n"/>
      <c r="M711" s="137" t="n"/>
      <c r="N711" s="138" t="n"/>
    </row>
    <row customHeight="1" ht="12.75" r="712" s="161">
      <c r="A712" s="77" t="n"/>
      <c r="B712" s="131" t="n"/>
      <c r="C712" s="131" t="n"/>
      <c r="D712" s="131" t="n"/>
      <c r="E712" s="131" t="n"/>
      <c r="F712" s="131" t="n"/>
      <c r="G712" s="131" t="n"/>
      <c r="H712" s="131" t="n"/>
      <c r="I712" s="135" t="n"/>
      <c r="J712" s="131" t="n"/>
      <c r="K712" s="131" t="n"/>
      <c r="L712" s="131" t="n"/>
      <c r="M712" s="137" t="n"/>
      <c r="N712" s="138" t="n"/>
    </row>
    <row customHeight="1" ht="12.75" r="713" s="161">
      <c r="A713" s="77" t="n"/>
      <c r="B713" s="131" t="n"/>
      <c r="C713" s="131" t="n"/>
      <c r="D713" s="131" t="n"/>
      <c r="E713" s="131" t="n"/>
      <c r="F713" s="131" t="n"/>
      <c r="G713" s="131" t="n"/>
      <c r="H713" s="131" t="n"/>
      <c r="I713" s="135" t="n"/>
      <c r="J713" s="131" t="n"/>
      <c r="K713" s="131" t="n"/>
      <c r="L713" s="131" t="n"/>
      <c r="M713" s="137" t="n"/>
      <c r="N713" s="138" t="n"/>
    </row>
    <row customHeight="1" ht="12.75" r="714" s="161">
      <c r="A714" s="77" t="n"/>
      <c r="B714" s="131" t="n"/>
      <c r="C714" s="131" t="n"/>
      <c r="D714" s="131" t="n"/>
      <c r="E714" s="131" t="n"/>
      <c r="F714" s="131" t="n"/>
      <c r="G714" s="131" t="n"/>
      <c r="H714" s="131" t="n"/>
      <c r="I714" s="135" t="n"/>
      <c r="J714" s="131" t="n"/>
      <c r="K714" s="131" t="n"/>
      <c r="L714" s="131" t="n"/>
      <c r="M714" s="137" t="n"/>
      <c r="N714" s="138" t="n"/>
    </row>
    <row customHeight="1" ht="12.75" r="715" s="161">
      <c r="A715" s="77" t="n"/>
      <c r="B715" s="131" t="n"/>
      <c r="C715" s="131" t="n"/>
      <c r="D715" s="131" t="n"/>
      <c r="E715" s="131" t="n"/>
      <c r="F715" s="131" t="n"/>
      <c r="G715" s="131" t="n"/>
      <c r="H715" s="131" t="n"/>
      <c r="I715" s="135" t="n"/>
      <c r="J715" s="131" t="n"/>
      <c r="K715" s="131" t="n"/>
      <c r="L715" s="131" t="n"/>
      <c r="M715" s="137" t="n"/>
      <c r="N715" s="138" t="n"/>
    </row>
    <row customHeight="1" ht="12.75" r="716" s="161">
      <c r="A716" s="77" t="n"/>
      <c r="B716" s="131" t="n"/>
      <c r="C716" s="131" t="n"/>
      <c r="D716" s="131" t="n"/>
      <c r="E716" s="131" t="n"/>
      <c r="F716" s="131" t="n"/>
      <c r="G716" s="131" t="n"/>
      <c r="H716" s="131" t="n"/>
      <c r="I716" s="135" t="n"/>
      <c r="J716" s="131" t="n"/>
      <c r="K716" s="131" t="n"/>
      <c r="L716" s="131" t="n"/>
      <c r="M716" s="137" t="n"/>
      <c r="N716" s="138" t="n"/>
    </row>
    <row customHeight="1" ht="12.75" r="717" s="161">
      <c r="A717" s="77" t="n"/>
      <c r="B717" s="131" t="n"/>
      <c r="C717" s="131" t="n"/>
      <c r="D717" s="131" t="n"/>
      <c r="E717" s="131" t="n"/>
      <c r="F717" s="131" t="n"/>
      <c r="G717" s="131" t="n"/>
      <c r="H717" s="131" t="n"/>
      <c r="I717" s="135" t="n"/>
      <c r="J717" s="131" t="n"/>
      <c r="K717" s="131" t="n"/>
      <c r="L717" s="131" t="n"/>
      <c r="M717" s="137" t="n"/>
      <c r="N717" s="138" t="n"/>
    </row>
    <row customHeight="1" ht="12.75" r="718" s="161">
      <c r="A718" s="77" t="n"/>
      <c r="B718" s="131" t="n"/>
      <c r="C718" s="131" t="n"/>
      <c r="D718" s="131" t="n"/>
      <c r="E718" s="131" t="n"/>
      <c r="F718" s="131" t="n"/>
      <c r="G718" s="131" t="n"/>
      <c r="H718" s="131" t="n"/>
      <c r="I718" s="135" t="n"/>
      <c r="J718" s="131" t="n"/>
      <c r="K718" s="131" t="n"/>
      <c r="L718" s="131" t="n"/>
      <c r="M718" s="137" t="n"/>
      <c r="N718" s="138" t="n"/>
    </row>
    <row customHeight="1" ht="12.75" r="719" s="161">
      <c r="A719" s="77" t="n"/>
      <c r="B719" s="131" t="n"/>
      <c r="C719" s="131" t="n"/>
      <c r="D719" s="131" t="n"/>
      <c r="E719" s="131" t="n"/>
      <c r="F719" s="131" t="n"/>
      <c r="G719" s="131" t="n"/>
      <c r="H719" s="131" t="n"/>
      <c r="I719" s="135" t="n"/>
      <c r="J719" s="131" t="n"/>
      <c r="K719" s="131" t="n"/>
      <c r="L719" s="131" t="n"/>
      <c r="M719" s="137" t="n"/>
      <c r="N719" s="138" t="n"/>
    </row>
    <row customHeight="1" ht="12.75" r="720" s="161">
      <c r="A720" s="77" t="n"/>
      <c r="B720" s="131" t="n"/>
      <c r="C720" s="131" t="n"/>
      <c r="D720" s="131" t="n"/>
      <c r="E720" s="131" t="n"/>
      <c r="F720" s="131" t="n"/>
      <c r="G720" s="131" t="n"/>
      <c r="H720" s="131" t="n"/>
      <c r="I720" s="135" t="n"/>
      <c r="J720" s="131" t="n"/>
      <c r="K720" s="131" t="n"/>
      <c r="L720" s="131" t="n"/>
      <c r="M720" s="137" t="n"/>
      <c r="N720" s="138" t="n"/>
    </row>
    <row customHeight="1" ht="12.75" r="721" s="161">
      <c r="A721" s="77" t="n"/>
      <c r="B721" s="131" t="n"/>
      <c r="C721" s="131" t="n"/>
      <c r="D721" s="131" t="n"/>
      <c r="E721" s="131" t="n"/>
      <c r="F721" s="131" t="n"/>
      <c r="G721" s="131" t="n"/>
      <c r="H721" s="131" t="n"/>
      <c r="I721" s="135" t="n"/>
      <c r="J721" s="131" t="n"/>
      <c r="K721" s="131" t="n"/>
      <c r="L721" s="131" t="n"/>
      <c r="M721" s="137" t="n"/>
      <c r="N721" s="138" t="n"/>
    </row>
    <row customHeight="1" ht="12.75" r="722" s="161">
      <c r="A722" s="77" t="n"/>
      <c r="B722" s="131" t="n"/>
      <c r="C722" s="131" t="n"/>
      <c r="D722" s="131" t="n"/>
      <c r="E722" s="131" t="n"/>
      <c r="F722" s="131" t="n"/>
      <c r="G722" s="131" t="n"/>
      <c r="H722" s="131" t="n"/>
      <c r="I722" s="135" t="n"/>
      <c r="J722" s="131" t="n"/>
      <c r="K722" s="131" t="n"/>
      <c r="L722" s="131" t="n"/>
      <c r="M722" s="137" t="n"/>
      <c r="N722" s="138" t="n"/>
    </row>
    <row customHeight="1" ht="12.75" r="723" s="161">
      <c r="A723" s="77" t="n"/>
      <c r="B723" s="131" t="n"/>
      <c r="C723" s="131" t="n"/>
      <c r="D723" s="131" t="n"/>
      <c r="E723" s="131" t="n"/>
      <c r="F723" s="131" t="n"/>
      <c r="G723" s="131" t="n"/>
      <c r="H723" s="131" t="n"/>
      <c r="I723" s="135" t="n"/>
      <c r="J723" s="131" t="n"/>
      <c r="K723" s="131" t="n"/>
      <c r="L723" s="131" t="n"/>
      <c r="M723" s="137" t="n"/>
      <c r="N723" s="138" t="n"/>
    </row>
    <row customHeight="1" ht="12.75" r="724" s="161">
      <c r="A724" s="77" t="n"/>
      <c r="B724" s="131" t="n"/>
      <c r="C724" s="131" t="n"/>
      <c r="D724" s="131" t="n"/>
      <c r="E724" s="131" t="n"/>
      <c r="F724" s="131" t="n"/>
      <c r="G724" s="131" t="n"/>
      <c r="H724" s="131" t="n"/>
      <c r="I724" s="135" t="n"/>
      <c r="J724" s="131" t="n"/>
      <c r="K724" s="131" t="n"/>
      <c r="L724" s="131" t="n"/>
      <c r="M724" s="137" t="n"/>
      <c r="N724" s="138" t="n"/>
    </row>
    <row customHeight="1" ht="12.75" r="725" s="161">
      <c r="A725" s="77" t="n"/>
      <c r="B725" s="131" t="n"/>
      <c r="C725" s="131" t="n"/>
      <c r="D725" s="131" t="n"/>
      <c r="E725" s="131" t="n"/>
      <c r="F725" s="131" t="n"/>
      <c r="G725" s="131" t="n"/>
      <c r="H725" s="131" t="n"/>
      <c r="I725" s="135" t="n"/>
      <c r="J725" s="131" t="n"/>
      <c r="K725" s="131" t="n"/>
      <c r="L725" s="131" t="n"/>
      <c r="M725" s="137" t="n"/>
      <c r="N725" s="138" t="n"/>
    </row>
    <row customHeight="1" ht="12.75" r="726" s="161">
      <c r="A726" s="77" t="n"/>
      <c r="B726" s="131" t="n"/>
      <c r="C726" s="131" t="n"/>
      <c r="D726" s="131" t="n"/>
      <c r="E726" s="131" t="n"/>
      <c r="F726" s="131" t="n"/>
      <c r="G726" s="131" t="n"/>
      <c r="H726" s="131" t="n"/>
      <c r="I726" s="135" t="n"/>
      <c r="J726" s="131" t="n"/>
      <c r="K726" s="131" t="n"/>
      <c r="L726" s="131" t="n"/>
      <c r="M726" s="137" t="n"/>
      <c r="N726" s="138" t="n"/>
    </row>
    <row customHeight="1" ht="12.75" r="727" s="161">
      <c r="A727" s="77" t="n"/>
      <c r="B727" s="131" t="n"/>
      <c r="C727" s="131" t="n"/>
      <c r="D727" s="131" t="n"/>
      <c r="E727" s="131" t="n"/>
      <c r="F727" s="131" t="n"/>
      <c r="G727" s="131" t="n"/>
      <c r="H727" s="131" t="n"/>
      <c r="I727" s="135" t="n"/>
      <c r="J727" s="131" t="n"/>
      <c r="K727" s="131" t="n"/>
      <c r="L727" s="131" t="n"/>
      <c r="M727" s="137" t="n"/>
      <c r="N727" s="138" t="n"/>
    </row>
    <row customHeight="1" ht="12.75" r="728" s="161">
      <c r="A728" s="77" t="n"/>
      <c r="B728" s="131" t="n"/>
      <c r="C728" s="131" t="n"/>
      <c r="D728" s="131" t="n"/>
      <c r="E728" s="131" t="n"/>
      <c r="F728" s="131" t="n"/>
      <c r="G728" s="131" t="n"/>
      <c r="H728" s="131" t="n"/>
      <c r="I728" s="135" t="n"/>
      <c r="J728" s="131" t="n"/>
      <c r="K728" s="131" t="n"/>
      <c r="L728" s="131" t="n"/>
      <c r="M728" s="137" t="n"/>
      <c r="N728" s="138" t="n"/>
    </row>
    <row customHeight="1" ht="12.75" r="729" s="161">
      <c r="A729" s="77" t="n"/>
      <c r="B729" s="131" t="n"/>
      <c r="C729" s="131" t="n"/>
      <c r="D729" s="131" t="n"/>
      <c r="E729" s="131" t="n"/>
      <c r="F729" s="131" t="n"/>
      <c r="G729" s="131" t="n"/>
      <c r="H729" s="131" t="n"/>
      <c r="I729" s="135" t="n"/>
      <c r="J729" s="131" t="n"/>
      <c r="K729" s="131" t="n"/>
      <c r="L729" s="131" t="n"/>
      <c r="M729" s="137" t="n"/>
      <c r="N729" s="138" t="n"/>
    </row>
    <row customHeight="1" ht="12.75" r="730" s="161">
      <c r="A730" s="77" t="n"/>
      <c r="B730" s="131" t="n"/>
      <c r="C730" s="131" t="n"/>
      <c r="D730" s="131" t="n"/>
      <c r="E730" s="131" t="n"/>
      <c r="F730" s="131" t="n"/>
      <c r="G730" s="131" t="n"/>
      <c r="H730" s="131" t="n"/>
      <c r="I730" s="135" t="n"/>
      <c r="J730" s="131" t="n"/>
      <c r="K730" s="131" t="n"/>
      <c r="L730" s="131" t="n"/>
      <c r="M730" s="137" t="n"/>
      <c r="N730" s="138" t="n"/>
    </row>
    <row customHeight="1" ht="12.75" r="731" s="161">
      <c r="A731" s="77" t="n"/>
      <c r="B731" s="131" t="n"/>
      <c r="C731" s="131" t="n"/>
      <c r="D731" s="131" t="n"/>
      <c r="E731" s="131" t="n"/>
      <c r="F731" s="131" t="n"/>
      <c r="G731" s="131" t="n"/>
      <c r="H731" s="131" t="n"/>
      <c r="I731" s="135" t="n"/>
      <c r="J731" s="131" t="n"/>
      <c r="K731" s="131" t="n"/>
      <c r="L731" s="131" t="n"/>
      <c r="M731" s="137" t="n"/>
      <c r="N731" s="138" t="n"/>
    </row>
    <row customHeight="1" ht="12.75" r="732" s="161">
      <c r="A732" s="77" t="n"/>
      <c r="B732" s="131" t="n"/>
      <c r="C732" s="131" t="n"/>
      <c r="D732" s="131" t="n"/>
      <c r="E732" s="131" t="n"/>
      <c r="F732" s="131" t="n"/>
      <c r="G732" s="131" t="n"/>
      <c r="H732" s="131" t="n"/>
      <c r="I732" s="135" t="n"/>
      <c r="J732" s="131" t="n"/>
      <c r="K732" s="131" t="n"/>
      <c r="L732" s="131" t="n"/>
      <c r="M732" s="137" t="n"/>
      <c r="N732" s="138" t="n"/>
    </row>
    <row customHeight="1" ht="12.75" r="733" s="161">
      <c r="A733" s="77" t="n"/>
      <c r="B733" s="131" t="n"/>
      <c r="C733" s="131" t="n"/>
      <c r="D733" s="131" t="n"/>
      <c r="E733" s="131" t="n"/>
      <c r="F733" s="131" t="n"/>
      <c r="G733" s="131" t="n"/>
      <c r="H733" s="131" t="n"/>
      <c r="I733" s="135" t="n"/>
      <c r="J733" s="131" t="n"/>
      <c r="K733" s="131" t="n"/>
      <c r="L733" s="131" t="n"/>
      <c r="M733" s="137" t="n"/>
      <c r="N733" s="138" t="n"/>
    </row>
    <row customHeight="1" ht="12.75" r="734" s="161">
      <c r="A734" s="77" t="n"/>
      <c r="B734" s="131" t="n"/>
      <c r="C734" s="131" t="n"/>
      <c r="D734" s="131" t="n"/>
      <c r="E734" s="131" t="n"/>
      <c r="F734" s="131" t="n"/>
      <c r="G734" s="131" t="n"/>
      <c r="H734" s="131" t="n"/>
      <c r="I734" s="135" t="n"/>
      <c r="J734" s="131" t="n"/>
      <c r="K734" s="131" t="n"/>
      <c r="L734" s="131" t="n"/>
      <c r="M734" s="137" t="n"/>
      <c r="N734" s="138" t="n"/>
    </row>
    <row customHeight="1" ht="12.75" r="735" s="161">
      <c r="A735" s="77" t="n"/>
      <c r="B735" s="131" t="n"/>
      <c r="C735" s="131" t="n"/>
      <c r="D735" s="131" t="n"/>
      <c r="E735" s="131" t="n"/>
      <c r="F735" s="131" t="n"/>
      <c r="G735" s="131" t="n"/>
      <c r="H735" s="131" t="n"/>
      <c r="I735" s="135" t="n"/>
      <c r="J735" s="131" t="n"/>
      <c r="K735" s="131" t="n"/>
      <c r="L735" s="131" t="n"/>
      <c r="M735" s="137" t="n"/>
      <c r="N735" s="138" t="n"/>
    </row>
    <row customHeight="1" ht="12.75" r="736" s="161">
      <c r="A736" s="77" t="n"/>
      <c r="B736" s="131" t="n"/>
      <c r="C736" s="131" t="n"/>
      <c r="D736" s="131" t="n"/>
      <c r="E736" s="131" t="n"/>
      <c r="F736" s="131" t="n"/>
      <c r="G736" s="131" t="n"/>
      <c r="H736" s="131" t="n"/>
      <c r="I736" s="135" t="n"/>
      <c r="J736" s="131" t="n"/>
      <c r="K736" s="131" t="n"/>
      <c r="L736" s="131" t="n"/>
      <c r="M736" s="137" t="n"/>
      <c r="N736" s="138" t="n"/>
    </row>
    <row customHeight="1" ht="12.75" r="737" s="161">
      <c r="A737" s="77" t="n"/>
      <c r="B737" s="131" t="n"/>
      <c r="C737" s="131" t="n"/>
      <c r="D737" s="131" t="n"/>
      <c r="E737" s="131" t="n"/>
      <c r="F737" s="131" t="n"/>
      <c r="G737" s="131" t="n"/>
      <c r="H737" s="131" t="n"/>
      <c r="I737" s="135" t="n"/>
      <c r="J737" s="131" t="n"/>
      <c r="K737" s="131" t="n"/>
      <c r="L737" s="131" t="n"/>
      <c r="M737" s="137" t="n"/>
      <c r="N737" s="138" t="n"/>
    </row>
    <row customHeight="1" ht="12.75" r="738" s="161">
      <c r="A738" s="77" t="n"/>
      <c r="B738" s="131" t="n"/>
      <c r="C738" s="131" t="n"/>
      <c r="D738" s="131" t="n"/>
      <c r="E738" s="131" t="n"/>
      <c r="F738" s="131" t="n"/>
      <c r="G738" s="131" t="n"/>
      <c r="H738" s="131" t="n"/>
      <c r="I738" s="135" t="n"/>
      <c r="J738" s="131" t="n"/>
      <c r="K738" s="131" t="n"/>
      <c r="L738" s="131" t="n"/>
      <c r="M738" s="137" t="n"/>
      <c r="N738" s="138" t="n"/>
    </row>
    <row customHeight="1" ht="12.75" r="739" s="161">
      <c r="A739" s="77" t="n"/>
      <c r="B739" s="131" t="n"/>
      <c r="C739" s="131" t="n"/>
      <c r="D739" s="131" t="n"/>
      <c r="E739" s="131" t="n"/>
      <c r="F739" s="131" t="n"/>
      <c r="G739" s="131" t="n"/>
      <c r="H739" s="131" t="n"/>
      <c r="I739" s="135" t="n"/>
      <c r="J739" s="131" t="n"/>
      <c r="K739" s="131" t="n"/>
      <c r="L739" s="131" t="n"/>
      <c r="M739" s="137" t="n"/>
      <c r="N739" s="138" t="n"/>
    </row>
    <row customHeight="1" ht="12.75" r="740" s="161">
      <c r="A740" s="77" t="n"/>
      <c r="B740" s="131" t="n"/>
      <c r="C740" s="131" t="n"/>
      <c r="D740" s="131" t="n"/>
      <c r="E740" s="131" t="n"/>
      <c r="F740" s="131" t="n"/>
      <c r="G740" s="131" t="n"/>
      <c r="H740" s="131" t="n"/>
      <c r="I740" s="135" t="n"/>
      <c r="J740" s="131" t="n"/>
      <c r="K740" s="131" t="n"/>
      <c r="L740" s="131" t="n"/>
      <c r="M740" s="137" t="n"/>
      <c r="N740" s="138" t="n"/>
    </row>
    <row customHeight="1" ht="12.75" r="741" s="161">
      <c r="A741" s="77" t="n"/>
      <c r="B741" s="131" t="n"/>
      <c r="C741" s="131" t="n"/>
      <c r="D741" s="131" t="n"/>
      <c r="E741" s="131" t="n"/>
      <c r="F741" s="131" t="n"/>
      <c r="G741" s="131" t="n"/>
      <c r="H741" s="131" t="n"/>
      <c r="I741" s="135" t="n"/>
      <c r="J741" s="131" t="n"/>
      <c r="K741" s="131" t="n"/>
      <c r="L741" s="131" t="n"/>
      <c r="M741" s="137" t="n"/>
      <c r="N741" s="138" t="n"/>
    </row>
    <row customHeight="1" ht="12.75" r="742" s="161">
      <c r="A742" s="77" t="n"/>
      <c r="B742" s="131" t="n"/>
      <c r="C742" s="131" t="n"/>
      <c r="D742" s="131" t="n"/>
      <c r="E742" s="131" t="n"/>
      <c r="F742" s="131" t="n"/>
      <c r="G742" s="131" t="n"/>
      <c r="H742" s="131" t="n"/>
      <c r="I742" s="135" t="n"/>
      <c r="J742" s="131" t="n"/>
      <c r="K742" s="131" t="n"/>
      <c r="L742" s="131" t="n"/>
      <c r="M742" s="137" t="n"/>
      <c r="N742" s="138" t="n"/>
    </row>
    <row customHeight="1" ht="12.75" r="743" s="161">
      <c r="A743" s="77" t="n"/>
      <c r="B743" s="131" t="n"/>
      <c r="C743" s="131" t="n"/>
      <c r="D743" s="131" t="n"/>
      <c r="E743" s="131" t="n"/>
      <c r="F743" s="131" t="n"/>
      <c r="G743" s="131" t="n"/>
      <c r="H743" s="131" t="n"/>
      <c r="I743" s="135" t="n"/>
      <c r="J743" s="131" t="n"/>
      <c r="K743" s="131" t="n"/>
      <c r="L743" s="131" t="n"/>
      <c r="M743" s="137" t="n"/>
      <c r="N743" s="138" t="n"/>
    </row>
    <row customHeight="1" ht="12.75" r="744" s="161">
      <c r="A744" s="77" t="n"/>
      <c r="B744" s="131" t="n"/>
      <c r="C744" s="131" t="n"/>
      <c r="D744" s="131" t="n"/>
      <c r="E744" s="131" t="n"/>
      <c r="F744" s="131" t="n"/>
      <c r="G744" s="131" t="n"/>
      <c r="H744" s="131" t="n"/>
      <c r="I744" s="135" t="n"/>
      <c r="J744" s="131" t="n"/>
      <c r="K744" s="131" t="n"/>
      <c r="L744" s="131" t="n"/>
      <c r="M744" s="137" t="n"/>
      <c r="N744" s="138" t="n"/>
    </row>
    <row customHeight="1" ht="12.75" r="745" s="161">
      <c r="A745" s="77" t="n"/>
      <c r="B745" s="131" t="n"/>
      <c r="C745" s="131" t="n"/>
      <c r="D745" s="131" t="n"/>
      <c r="E745" s="131" t="n"/>
      <c r="F745" s="131" t="n"/>
      <c r="G745" s="131" t="n"/>
      <c r="H745" s="131" t="n"/>
      <c r="I745" s="135" t="n"/>
      <c r="J745" s="131" t="n"/>
      <c r="K745" s="131" t="n"/>
      <c r="L745" s="131" t="n"/>
      <c r="M745" s="137" t="n"/>
      <c r="N745" s="138" t="n"/>
    </row>
    <row customHeight="1" ht="12.75" r="746" s="161">
      <c r="A746" s="77" t="n"/>
      <c r="B746" s="131" t="n"/>
      <c r="C746" s="131" t="n"/>
      <c r="D746" s="131" t="n"/>
      <c r="E746" s="131" t="n"/>
      <c r="F746" s="131" t="n"/>
      <c r="G746" s="131" t="n"/>
      <c r="H746" s="131" t="n"/>
      <c r="I746" s="135" t="n"/>
      <c r="J746" s="131" t="n"/>
      <c r="K746" s="131" t="n"/>
      <c r="L746" s="131" t="n"/>
      <c r="M746" s="137" t="n"/>
      <c r="N746" s="138" t="n"/>
    </row>
    <row customHeight="1" ht="12.75" r="747" s="161">
      <c r="A747" s="77" t="n"/>
      <c r="B747" s="131" t="n"/>
      <c r="C747" s="131" t="n"/>
      <c r="D747" s="131" t="n"/>
      <c r="E747" s="131" t="n"/>
      <c r="F747" s="131" t="n"/>
      <c r="G747" s="131" t="n"/>
      <c r="H747" s="131" t="n"/>
      <c r="I747" s="135" t="n"/>
      <c r="J747" s="131" t="n"/>
      <c r="K747" s="131" t="n"/>
      <c r="L747" s="131" t="n"/>
      <c r="M747" s="137" t="n"/>
      <c r="N747" s="138" t="n"/>
    </row>
    <row customHeight="1" ht="12.75" r="748" s="161">
      <c r="A748" s="77" t="n"/>
      <c r="B748" s="131" t="n"/>
      <c r="C748" s="131" t="n"/>
      <c r="D748" s="131" t="n"/>
      <c r="E748" s="131" t="n"/>
      <c r="F748" s="131" t="n"/>
      <c r="G748" s="131" t="n"/>
      <c r="H748" s="131" t="n"/>
      <c r="I748" s="135" t="n"/>
      <c r="J748" s="131" t="n"/>
      <c r="K748" s="131" t="n"/>
      <c r="L748" s="131" t="n"/>
      <c r="M748" s="137" t="n"/>
      <c r="N748" s="138" t="n"/>
    </row>
    <row customHeight="1" ht="12.75" r="749" s="161">
      <c r="A749" s="77" t="n"/>
      <c r="B749" s="131" t="n"/>
      <c r="C749" s="131" t="n"/>
      <c r="D749" s="131" t="n"/>
      <c r="E749" s="131" t="n"/>
      <c r="F749" s="131" t="n"/>
      <c r="G749" s="131" t="n"/>
      <c r="H749" s="131" t="n"/>
      <c r="I749" s="135" t="n"/>
      <c r="J749" s="131" t="n"/>
      <c r="K749" s="131" t="n"/>
      <c r="L749" s="131" t="n"/>
      <c r="M749" s="137" t="n"/>
      <c r="N749" s="138" t="n"/>
    </row>
    <row customHeight="1" ht="12.75" r="750" s="161">
      <c r="A750" s="77" t="n"/>
      <c r="B750" s="131" t="n"/>
      <c r="C750" s="131" t="n"/>
      <c r="D750" s="131" t="n"/>
      <c r="E750" s="131" t="n"/>
      <c r="F750" s="131" t="n"/>
      <c r="G750" s="131" t="n"/>
      <c r="H750" s="131" t="n"/>
      <c r="I750" s="135" t="n"/>
      <c r="J750" s="131" t="n"/>
      <c r="K750" s="131" t="n"/>
      <c r="L750" s="131" t="n"/>
      <c r="M750" s="137" t="n"/>
      <c r="N750" s="138" t="n"/>
    </row>
    <row customHeight="1" ht="12.75" r="751" s="161">
      <c r="A751" s="77" t="n"/>
      <c r="B751" s="131" t="n"/>
      <c r="C751" s="131" t="n"/>
      <c r="D751" s="131" t="n"/>
      <c r="E751" s="131" t="n"/>
      <c r="F751" s="131" t="n"/>
      <c r="G751" s="131" t="n"/>
      <c r="H751" s="131" t="n"/>
      <c r="I751" s="135" t="n"/>
      <c r="J751" s="131" t="n"/>
      <c r="K751" s="131" t="n"/>
      <c r="L751" s="131" t="n"/>
      <c r="M751" s="137" t="n"/>
      <c r="N751" s="138" t="n"/>
    </row>
    <row customHeight="1" ht="12.75" r="752" s="161">
      <c r="A752" s="77" t="n"/>
      <c r="B752" s="131" t="n"/>
      <c r="C752" s="131" t="n"/>
      <c r="D752" s="131" t="n"/>
      <c r="E752" s="131" t="n"/>
      <c r="F752" s="131" t="n"/>
      <c r="G752" s="131" t="n"/>
      <c r="H752" s="131" t="n"/>
      <c r="I752" s="135" t="n"/>
      <c r="J752" s="131" t="n"/>
      <c r="K752" s="131" t="n"/>
      <c r="L752" s="131" t="n"/>
      <c r="M752" s="137" t="n"/>
      <c r="N752" s="138" t="n"/>
    </row>
    <row customHeight="1" ht="12.75" r="753" s="161">
      <c r="A753" s="77" t="n"/>
      <c r="B753" s="131" t="n"/>
      <c r="C753" s="131" t="n"/>
      <c r="D753" s="131" t="n"/>
      <c r="E753" s="131" t="n"/>
      <c r="F753" s="131" t="n"/>
      <c r="G753" s="131" t="n"/>
      <c r="H753" s="131" t="n"/>
      <c r="I753" s="135" t="n"/>
      <c r="J753" s="131" t="n"/>
      <c r="K753" s="131" t="n"/>
      <c r="L753" s="131" t="n"/>
      <c r="M753" s="137" t="n"/>
      <c r="N753" s="138" t="n"/>
    </row>
    <row customHeight="1" ht="12.75" r="754" s="161">
      <c r="A754" s="77" t="n"/>
      <c r="B754" s="131" t="n"/>
      <c r="C754" s="131" t="n"/>
      <c r="D754" s="131" t="n"/>
      <c r="E754" s="131" t="n"/>
      <c r="F754" s="131" t="n"/>
      <c r="G754" s="131" t="n"/>
      <c r="H754" s="131" t="n"/>
      <c r="I754" s="135" t="n"/>
      <c r="J754" s="131" t="n"/>
      <c r="K754" s="131" t="n"/>
      <c r="L754" s="131" t="n"/>
      <c r="M754" s="137" t="n"/>
      <c r="N754" s="138" t="n"/>
    </row>
    <row customHeight="1" ht="12.75" r="755" s="161">
      <c r="A755" s="77" t="n"/>
      <c r="B755" s="131" t="n"/>
      <c r="C755" s="131" t="n"/>
      <c r="D755" s="131" t="n"/>
      <c r="E755" s="131" t="n"/>
      <c r="F755" s="131" t="n"/>
      <c r="G755" s="131" t="n"/>
      <c r="H755" s="131" t="n"/>
      <c r="I755" s="135" t="n"/>
      <c r="J755" s="131" t="n"/>
      <c r="K755" s="131" t="n"/>
      <c r="L755" s="131" t="n"/>
      <c r="M755" s="137" t="n"/>
      <c r="N755" s="138" t="n"/>
    </row>
    <row customHeight="1" ht="12.75" r="756" s="161">
      <c r="A756" s="77" t="n"/>
      <c r="B756" s="131" t="n"/>
      <c r="C756" s="131" t="n"/>
      <c r="D756" s="131" t="n"/>
      <c r="E756" s="131" t="n"/>
      <c r="F756" s="131" t="n"/>
      <c r="G756" s="131" t="n"/>
      <c r="H756" s="131" t="n"/>
      <c r="I756" s="135" t="n"/>
      <c r="J756" s="131" t="n"/>
      <c r="K756" s="131" t="n"/>
      <c r="L756" s="131" t="n"/>
      <c r="M756" s="137" t="n"/>
      <c r="N756" s="138" t="n"/>
    </row>
    <row customHeight="1" ht="12.75" r="757" s="161">
      <c r="A757" s="77" t="n"/>
      <c r="B757" s="131" t="n"/>
      <c r="C757" s="131" t="n"/>
      <c r="D757" s="131" t="n"/>
      <c r="E757" s="131" t="n"/>
      <c r="F757" s="131" t="n"/>
      <c r="G757" s="131" t="n"/>
      <c r="H757" s="131" t="n"/>
      <c r="I757" s="135" t="n"/>
      <c r="J757" s="131" t="n"/>
      <c r="K757" s="131" t="n"/>
      <c r="L757" s="131" t="n"/>
      <c r="M757" s="137" t="n"/>
      <c r="N757" s="138" t="n"/>
    </row>
    <row customHeight="1" ht="12.75" r="758" s="161">
      <c r="A758" s="77" t="n"/>
      <c r="B758" s="131" t="n"/>
      <c r="C758" s="131" t="n"/>
      <c r="D758" s="131" t="n"/>
      <c r="E758" s="131" t="n"/>
      <c r="F758" s="131" t="n"/>
      <c r="G758" s="131" t="n"/>
      <c r="H758" s="131" t="n"/>
      <c r="I758" s="135" t="n"/>
      <c r="J758" s="131" t="n"/>
      <c r="K758" s="131" t="n"/>
      <c r="L758" s="131" t="n"/>
      <c r="M758" s="137" t="n"/>
      <c r="N758" s="138" t="n"/>
    </row>
    <row customHeight="1" ht="12.75" r="759" s="161">
      <c r="A759" s="77" t="n"/>
      <c r="B759" s="131" t="n"/>
      <c r="C759" s="131" t="n"/>
      <c r="D759" s="131" t="n"/>
      <c r="E759" s="131" t="n"/>
      <c r="F759" s="131" t="n"/>
      <c r="G759" s="131" t="n"/>
      <c r="H759" s="131" t="n"/>
      <c r="I759" s="135" t="n"/>
      <c r="J759" s="131" t="n"/>
      <c r="K759" s="131" t="n"/>
      <c r="L759" s="131" t="n"/>
      <c r="M759" s="137" t="n"/>
      <c r="N759" s="138" t="n"/>
    </row>
    <row customHeight="1" ht="12.75" r="760" s="161">
      <c r="A760" s="77" t="n"/>
      <c r="B760" s="131" t="n"/>
      <c r="C760" s="131" t="n"/>
      <c r="D760" s="131" t="n"/>
      <c r="E760" s="131" t="n"/>
      <c r="F760" s="131" t="n"/>
      <c r="G760" s="131" t="n"/>
      <c r="H760" s="131" t="n"/>
      <c r="I760" s="135" t="n"/>
      <c r="J760" s="131" t="n"/>
      <c r="K760" s="131" t="n"/>
      <c r="L760" s="131" t="n"/>
      <c r="M760" s="137" t="n"/>
      <c r="N760" s="138" t="n"/>
    </row>
    <row customHeight="1" ht="12.75" r="761" s="161">
      <c r="A761" s="77" t="n"/>
      <c r="B761" s="131" t="n"/>
      <c r="C761" s="131" t="n"/>
      <c r="D761" s="131" t="n"/>
      <c r="E761" s="131" t="n"/>
      <c r="F761" s="131" t="n"/>
      <c r="G761" s="131" t="n"/>
      <c r="H761" s="131" t="n"/>
      <c r="I761" s="135" t="n"/>
      <c r="J761" s="131" t="n"/>
      <c r="K761" s="131" t="n"/>
      <c r="L761" s="131" t="n"/>
      <c r="M761" s="137" t="n"/>
      <c r="N761" s="138" t="n"/>
    </row>
    <row customHeight="1" ht="12.75" r="762" s="161">
      <c r="A762" s="77" t="n"/>
      <c r="B762" s="131" t="n"/>
      <c r="C762" s="131" t="n"/>
      <c r="D762" s="131" t="n"/>
      <c r="E762" s="131" t="n"/>
      <c r="F762" s="131" t="n"/>
      <c r="G762" s="131" t="n"/>
      <c r="H762" s="131" t="n"/>
      <c r="I762" s="135" t="n"/>
      <c r="J762" s="131" t="n"/>
      <c r="K762" s="131" t="n"/>
      <c r="L762" s="131" t="n"/>
      <c r="M762" s="137" t="n"/>
      <c r="N762" s="138" t="n"/>
    </row>
    <row customHeight="1" ht="12.75" r="763" s="161">
      <c r="A763" s="77" t="n"/>
      <c r="B763" s="131" t="n"/>
      <c r="C763" s="131" t="n"/>
      <c r="D763" s="131" t="n"/>
      <c r="E763" s="131" t="n"/>
      <c r="F763" s="131" t="n"/>
      <c r="G763" s="131" t="n"/>
      <c r="H763" s="131" t="n"/>
      <c r="I763" s="135" t="n"/>
      <c r="J763" s="131" t="n"/>
      <c r="K763" s="131" t="n"/>
      <c r="L763" s="131" t="n"/>
      <c r="M763" s="137" t="n"/>
      <c r="N763" s="138" t="n"/>
    </row>
    <row customHeight="1" ht="12.75" r="764" s="161">
      <c r="A764" s="77" t="n"/>
      <c r="B764" s="131" t="n"/>
      <c r="C764" s="131" t="n"/>
      <c r="D764" s="131" t="n"/>
      <c r="E764" s="131" t="n"/>
      <c r="F764" s="131" t="n"/>
      <c r="G764" s="131" t="n"/>
      <c r="H764" s="131" t="n"/>
      <c r="I764" s="135" t="n"/>
      <c r="J764" s="131" t="n"/>
      <c r="K764" s="131" t="n"/>
      <c r="L764" s="131" t="n"/>
      <c r="M764" s="137" t="n"/>
      <c r="N764" s="138" t="n"/>
    </row>
    <row customHeight="1" ht="12.75" r="765" s="161">
      <c r="A765" s="77" t="n"/>
      <c r="B765" s="131" t="n"/>
      <c r="C765" s="131" t="n"/>
      <c r="D765" s="131" t="n"/>
      <c r="E765" s="131" t="n"/>
      <c r="F765" s="131" t="n"/>
      <c r="G765" s="131" t="n"/>
      <c r="H765" s="131" t="n"/>
      <c r="I765" s="135" t="n"/>
      <c r="J765" s="131" t="n"/>
      <c r="K765" s="131" t="n"/>
      <c r="L765" s="131" t="n"/>
      <c r="M765" s="137" t="n"/>
      <c r="N765" s="138" t="n"/>
    </row>
    <row customHeight="1" ht="12.75" r="766" s="161">
      <c r="A766" s="77" t="n"/>
      <c r="B766" s="131" t="n"/>
      <c r="C766" s="131" t="n"/>
      <c r="D766" s="131" t="n"/>
      <c r="E766" s="131" t="n"/>
      <c r="F766" s="131" t="n"/>
      <c r="G766" s="131" t="n"/>
      <c r="H766" s="131" t="n"/>
      <c r="I766" s="135" t="n"/>
      <c r="J766" s="131" t="n"/>
      <c r="K766" s="131" t="n"/>
      <c r="L766" s="131" t="n"/>
      <c r="M766" s="137" t="n"/>
      <c r="N766" s="138" t="n"/>
    </row>
    <row customHeight="1" ht="12.75" r="767" s="161">
      <c r="A767" s="77" t="n"/>
      <c r="B767" s="131" t="n"/>
      <c r="C767" s="131" t="n"/>
      <c r="D767" s="131" t="n"/>
      <c r="E767" s="131" t="n"/>
      <c r="F767" s="131" t="n"/>
      <c r="G767" s="131" t="n"/>
      <c r="H767" s="131" t="n"/>
      <c r="I767" s="135" t="n"/>
      <c r="J767" s="131" t="n"/>
      <c r="K767" s="131" t="n"/>
      <c r="L767" s="131" t="n"/>
      <c r="M767" s="137" t="n"/>
      <c r="N767" s="138" t="n"/>
    </row>
    <row customHeight="1" ht="12.75" r="768" s="161">
      <c r="A768" s="77" t="n"/>
      <c r="B768" s="131" t="n"/>
      <c r="C768" s="131" t="n"/>
      <c r="D768" s="131" t="n"/>
      <c r="E768" s="131" t="n"/>
      <c r="F768" s="131" t="n"/>
      <c r="G768" s="131" t="n"/>
      <c r="H768" s="131" t="n"/>
      <c r="I768" s="135" t="n"/>
      <c r="J768" s="131" t="n"/>
      <c r="K768" s="131" t="n"/>
      <c r="L768" s="131" t="n"/>
      <c r="M768" s="137" t="n"/>
      <c r="N768" s="138" t="n"/>
    </row>
    <row customHeight="1" ht="12.75" r="769" s="161">
      <c r="A769" s="77" t="n"/>
      <c r="B769" s="131" t="n"/>
      <c r="C769" s="131" t="n"/>
      <c r="D769" s="131" t="n"/>
      <c r="E769" s="131" t="n"/>
      <c r="F769" s="131" t="n"/>
      <c r="G769" s="131" t="n"/>
      <c r="H769" s="131" t="n"/>
      <c r="I769" s="135" t="n"/>
      <c r="J769" s="131" t="n"/>
      <c r="K769" s="131" t="n"/>
      <c r="L769" s="131" t="n"/>
      <c r="M769" s="137" t="n"/>
      <c r="N769" s="138" t="n"/>
    </row>
    <row customHeight="1" ht="12.75" r="770" s="161">
      <c r="A770" s="77" t="n"/>
      <c r="B770" s="131" t="n"/>
      <c r="C770" s="131" t="n"/>
      <c r="D770" s="131" t="n"/>
      <c r="E770" s="131" t="n"/>
      <c r="F770" s="131" t="n"/>
      <c r="G770" s="131" t="n"/>
      <c r="H770" s="131" t="n"/>
      <c r="I770" s="135" t="n"/>
      <c r="J770" s="131" t="n"/>
      <c r="K770" s="131" t="n"/>
      <c r="L770" s="131" t="n"/>
      <c r="M770" s="137" t="n"/>
      <c r="N770" s="138" t="n"/>
    </row>
    <row customHeight="1" ht="12.75" r="771" s="161">
      <c r="A771" s="77" t="n"/>
      <c r="B771" s="131" t="n"/>
      <c r="C771" s="131" t="n"/>
      <c r="D771" s="131" t="n"/>
      <c r="E771" s="131" t="n"/>
      <c r="F771" s="131" t="n"/>
      <c r="G771" s="131" t="n"/>
      <c r="H771" s="131" t="n"/>
      <c r="I771" s="135" t="n"/>
      <c r="J771" s="131" t="n"/>
      <c r="K771" s="131" t="n"/>
      <c r="L771" s="131" t="n"/>
      <c r="M771" s="137" t="n"/>
      <c r="N771" s="138" t="n"/>
    </row>
    <row customHeight="1" ht="12.75" r="772" s="161">
      <c r="A772" s="77" t="n"/>
      <c r="B772" s="131" t="n"/>
      <c r="C772" s="131" t="n"/>
      <c r="D772" s="131" t="n"/>
      <c r="E772" s="131" t="n"/>
      <c r="F772" s="131" t="n"/>
      <c r="G772" s="131" t="n"/>
      <c r="H772" s="131" t="n"/>
      <c r="I772" s="135" t="n"/>
      <c r="J772" s="131" t="n"/>
      <c r="K772" s="131" t="n"/>
      <c r="L772" s="131" t="n"/>
      <c r="M772" s="137" t="n"/>
      <c r="N772" s="138" t="n"/>
    </row>
    <row customHeight="1" ht="12.75" r="773" s="161">
      <c r="A773" s="77" t="n"/>
      <c r="B773" s="131" t="n"/>
      <c r="C773" s="131" t="n"/>
      <c r="D773" s="131" t="n"/>
      <c r="E773" s="131" t="n"/>
      <c r="F773" s="131" t="n"/>
      <c r="G773" s="131" t="n"/>
      <c r="H773" s="131" t="n"/>
      <c r="I773" s="135" t="n"/>
      <c r="J773" s="131" t="n"/>
      <c r="K773" s="131" t="n"/>
      <c r="L773" s="131" t="n"/>
      <c r="M773" s="137" t="n"/>
      <c r="N773" s="138" t="n"/>
    </row>
    <row customHeight="1" ht="12.75" r="774" s="161">
      <c r="A774" s="77" t="n"/>
      <c r="B774" s="131" t="n"/>
      <c r="C774" s="131" t="n"/>
      <c r="D774" s="131" t="n"/>
      <c r="E774" s="131" t="n"/>
      <c r="F774" s="131" t="n"/>
      <c r="G774" s="131" t="n"/>
      <c r="H774" s="131" t="n"/>
      <c r="I774" s="135" t="n"/>
      <c r="J774" s="131" t="n"/>
      <c r="K774" s="131" t="n"/>
      <c r="L774" s="131" t="n"/>
      <c r="M774" s="137" t="n"/>
      <c r="N774" s="138" t="n"/>
    </row>
    <row customHeight="1" ht="12.75" r="775" s="161">
      <c r="A775" s="77" t="n"/>
      <c r="B775" s="131" t="n"/>
      <c r="C775" s="131" t="n"/>
      <c r="D775" s="131" t="n"/>
      <c r="E775" s="131" t="n"/>
      <c r="F775" s="131" t="n"/>
      <c r="G775" s="131" t="n"/>
      <c r="H775" s="131" t="n"/>
      <c r="I775" s="135" t="n"/>
      <c r="J775" s="131" t="n"/>
      <c r="K775" s="131" t="n"/>
      <c r="L775" s="131" t="n"/>
      <c r="M775" s="137" t="n"/>
      <c r="N775" s="138" t="n"/>
    </row>
    <row customHeight="1" ht="12.75" r="776" s="161">
      <c r="A776" s="77" t="n"/>
      <c r="B776" s="131" t="n"/>
      <c r="C776" s="131" t="n"/>
      <c r="D776" s="131" t="n"/>
      <c r="E776" s="131" t="n"/>
      <c r="F776" s="131" t="n"/>
      <c r="G776" s="131" t="n"/>
      <c r="H776" s="131" t="n"/>
      <c r="I776" s="135" t="n"/>
      <c r="J776" s="131" t="n"/>
      <c r="K776" s="131" t="n"/>
      <c r="L776" s="131" t="n"/>
      <c r="M776" s="137" t="n"/>
      <c r="N776" s="138" t="n"/>
    </row>
    <row customHeight="1" ht="12.75" r="777" s="161">
      <c r="A777" s="77" t="n"/>
      <c r="B777" s="131" t="n"/>
      <c r="C777" s="131" t="n"/>
      <c r="D777" s="131" t="n"/>
      <c r="E777" s="131" t="n"/>
      <c r="F777" s="131" t="n"/>
      <c r="G777" s="131" t="n"/>
      <c r="H777" s="131" t="n"/>
      <c r="I777" s="135" t="n"/>
      <c r="J777" s="131" t="n"/>
      <c r="K777" s="131" t="n"/>
      <c r="L777" s="131" t="n"/>
      <c r="M777" s="137" t="n"/>
      <c r="N777" s="138" t="n"/>
    </row>
    <row customHeight="1" ht="12.75" r="778" s="161">
      <c r="A778" s="77" t="n"/>
      <c r="B778" s="131" t="n"/>
      <c r="C778" s="131" t="n"/>
      <c r="D778" s="131" t="n"/>
      <c r="E778" s="131" t="n"/>
      <c r="F778" s="131" t="n"/>
      <c r="G778" s="131" t="n"/>
      <c r="H778" s="131" t="n"/>
      <c r="I778" s="135" t="n"/>
      <c r="J778" s="131" t="n"/>
      <c r="K778" s="131" t="n"/>
      <c r="L778" s="131" t="n"/>
      <c r="M778" s="137" t="n"/>
      <c r="N778" s="138" t="n"/>
    </row>
    <row customHeight="1" ht="12.75" r="779" s="161">
      <c r="A779" s="77" t="n"/>
      <c r="B779" s="131" t="n"/>
      <c r="C779" s="131" t="n"/>
      <c r="D779" s="131" t="n"/>
      <c r="E779" s="131" t="n"/>
      <c r="F779" s="131" t="n"/>
      <c r="G779" s="131" t="n"/>
      <c r="H779" s="131" t="n"/>
      <c r="I779" s="135" t="n"/>
      <c r="J779" s="131" t="n"/>
      <c r="K779" s="131" t="n"/>
      <c r="L779" s="131" t="n"/>
      <c r="M779" s="137" t="n"/>
      <c r="N779" s="138" t="n"/>
    </row>
    <row customHeight="1" ht="12.75" r="780" s="161">
      <c r="A780" s="77" t="n"/>
      <c r="B780" s="131" t="n"/>
      <c r="C780" s="131" t="n"/>
      <c r="D780" s="131" t="n"/>
      <c r="E780" s="131" t="n"/>
      <c r="F780" s="131" t="n"/>
      <c r="G780" s="131" t="n"/>
      <c r="H780" s="131" t="n"/>
      <c r="I780" s="135" t="n"/>
      <c r="J780" s="131" t="n"/>
      <c r="K780" s="131" t="n"/>
      <c r="L780" s="131" t="n"/>
      <c r="M780" s="137" t="n"/>
      <c r="N780" s="138" t="n"/>
    </row>
    <row customHeight="1" ht="12.75" r="781" s="161">
      <c r="A781" s="77" t="n"/>
      <c r="B781" s="131" t="n"/>
      <c r="C781" s="131" t="n"/>
      <c r="D781" s="131" t="n"/>
      <c r="E781" s="131" t="n"/>
      <c r="F781" s="131" t="n"/>
      <c r="G781" s="131" t="n"/>
      <c r="H781" s="131" t="n"/>
      <c r="I781" s="135" t="n"/>
      <c r="J781" s="131" t="n"/>
      <c r="K781" s="131" t="n"/>
      <c r="L781" s="131" t="n"/>
      <c r="M781" s="137" t="n"/>
      <c r="N781" s="138" t="n"/>
    </row>
    <row customHeight="1" ht="12.75" r="782" s="161">
      <c r="A782" s="77" t="n"/>
      <c r="B782" s="131" t="n"/>
      <c r="C782" s="131" t="n"/>
      <c r="D782" s="131" t="n"/>
      <c r="E782" s="131" t="n"/>
      <c r="F782" s="131" t="n"/>
      <c r="G782" s="131" t="n"/>
      <c r="H782" s="131" t="n"/>
      <c r="I782" s="135" t="n"/>
      <c r="J782" s="131" t="n"/>
      <c r="K782" s="131" t="n"/>
      <c r="L782" s="131" t="n"/>
      <c r="M782" s="137" t="n"/>
      <c r="N782" s="138" t="n"/>
    </row>
    <row customHeight="1" ht="12.75" r="783" s="161">
      <c r="A783" s="77" t="n"/>
      <c r="B783" s="131" t="n"/>
      <c r="C783" s="131" t="n"/>
      <c r="D783" s="131" t="n"/>
      <c r="E783" s="131" t="n"/>
      <c r="F783" s="131" t="n"/>
      <c r="G783" s="131" t="n"/>
      <c r="H783" s="131" t="n"/>
      <c r="I783" s="135" t="n"/>
      <c r="J783" s="131" t="n"/>
      <c r="K783" s="131" t="n"/>
      <c r="L783" s="131" t="n"/>
      <c r="M783" s="137" t="n"/>
      <c r="N783" s="138" t="n"/>
    </row>
    <row customHeight="1" ht="12.75" r="784" s="161">
      <c r="A784" s="77" t="n"/>
      <c r="B784" s="131" t="n"/>
      <c r="C784" s="131" t="n"/>
      <c r="D784" s="131" t="n"/>
      <c r="E784" s="131" t="n"/>
      <c r="F784" s="131" t="n"/>
      <c r="G784" s="131" t="n"/>
      <c r="H784" s="131" t="n"/>
      <c r="I784" s="135" t="n"/>
      <c r="J784" s="131" t="n"/>
      <c r="K784" s="131" t="n"/>
      <c r="L784" s="131" t="n"/>
      <c r="M784" s="137" t="n"/>
      <c r="N784" s="138" t="n"/>
    </row>
    <row customHeight="1" ht="12.75" r="785" s="161">
      <c r="A785" s="77" t="n"/>
      <c r="B785" s="131" t="n"/>
      <c r="C785" s="131" t="n"/>
      <c r="D785" s="131" t="n"/>
      <c r="E785" s="131" t="n"/>
      <c r="F785" s="131" t="n"/>
      <c r="G785" s="131" t="n"/>
      <c r="H785" s="131" t="n"/>
      <c r="I785" s="135" t="n"/>
      <c r="J785" s="131" t="n"/>
      <c r="K785" s="131" t="n"/>
      <c r="L785" s="131" t="n"/>
      <c r="M785" s="137" t="n"/>
      <c r="N785" s="138" t="n"/>
    </row>
    <row customHeight="1" ht="12.75" r="786" s="161">
      <c r="A786" s="77" t="n"/>
      <c r="B786" s="131" t="n"/>
      <c r="C786" s="131" t="n"/>
      <c r="D786" s="131" t="n"/>
      <c r="E786" s="131" t="n"/>
      <c r="F786" s="131" t="n"/>
      <c r="G786" s="131" t="n"/>
      <c r="H786" s="131" t="n"/>
      <c r="I786" s="135" t="n"/>
      <c r="J786" s="131" t="n"/>
      <c r="K786" s="131" t="n"/>
      <c r="L786" s="131" t="n"/>
      <c r="M786" s="137" t="n"/>
      <c r="N786" s="138" t="n"/>
    </row>
    <row customHeight="1" ht="12.75" r="787" s="161">
      <c r="A787" s="77" t="n"/>
      <c r="B787" s="131" t="n"/>
      <c r="C787" s="131" t="n"/>
      <c r="D787" s="131" t="n"/>
      <c r="E787" s="131" t="n"/>
      <c r="F787" s="131" t="n"/>
      <c r="G787" s="131" t="n"/>
      <c r="H787" s="131" t="n"/>
      <c r="I787" s="135" t="n"/>
      <c r="J787" s="131" t="n"/>
      <c r="K787" s="131" t="n"/>
      <c r="L787" s="131" t="n"/>
      <c r="M787" s="137" t="n"/>
      <c r="N787" s="138" t="n"/>
    </row>
    <row customHeight="1" ht="12.75" r="788" s="161">
      <c r="A788" s="77" t="n"/>
      <c r="B788" s="131" t="n"/>
      <c r="C788" s="131" t="n"/>
      <c r="D788" s="131" t="n"/>
      <c r="E788" s="131" t="n"/>
      <c r="F788" s="131" t="n"/>
      <c r="G788" s="131" t="n"/>
      <c r="H788" s="131" t="n"/>
      <c r="I788" s="135" t="n"/>
      <c r="J788" s="131" t="n"/>
      <c r="K788" s="131" t="n"/>
      <c r="L788" s="131" t="n"/>
      <c r="M788" s="137" t="n"/>
      <c r="N788" s="138" t="n"/>
    </row>
    <row customHeight="1" ht="12.75" r="789" s="161">
      <c r="A789" s="77" t="n"/>
      <c r="B789" s="131" t="n"/>
      <c r="C789" s="131" t="n"/>
      <c r="D789" s="131" t="n"/>
      <c r="E789" s="131" t="n"/>
      <c r="F789" s="131" t="n"/>
      <c r="G789" s="131" t="n"/>
      <c r="H789" s="131" t="n"/>
      <c r="I789" s="135" t="n"/>
      <c r="J789" s="131" t="n"/>
      <c r="K789" s="131" t="n"/>
      <c r="L789" s="131" t="n"/>
      <c r="M789" s="137" t="n"/>
      <c r="N789" s="138" t="n"/>
    </row>
    <row customHeight="1" ht="12.75" r="790" s="161">
      <c r="A790" s="77" t="n"/>
      <c r="B790" s="131" t="n"/>
      <c r="C790" s="131" t="n"/>
      <c r="D790" s="131" t="n"/>
      <c r="E790" s="131" t="n"/>
      <c r="F790" s="131" t="n"/>
      <c r="G790" s="131" t="n"/>
      <c r="H790" s="131" t="n"/>
      <c r="I790" s="135" t="n"/>
      <c r="J790" s="131" t="n"/>
      <c r="K790" s="131" t="n"/>
      <c r="L790" s="131" t="n"/>
      <c r="M790" s="137" t="n"/>
      <c r="N790" s="138" t="n"/>
    </row>
    <row customHeight="1" ht="12.75" r="791" s="161">
      <c r="A791" s="77" t="n"/>
      <c r="B791" s="131" t="n"/>
      <c r="C791" s="131" t="n"/>
      <c r="D791" s="131" t="n"/>
      <c r="E791" s="131" t="n"/>
      <c r="F791" s="131" t="n"/>
      <c r="G791" s="131" t="n"/>
      <c r="H791" s="131" t="n"/>
      <c r="I791" s="135" t="n"/>
      <c r="J791" s="131" t="n"/>
      <c r="K791" s="131" t="n"/>
      <c r="L791" s="131" t="n"/>
      <c r="M791" s="137" t="n"/>
      <c r="N791" s="138" t="n"/>
    </row>
    <row customHeight="1" ht="12.75" r="792" s="161">
      <c r="A792" s="77" t="n"/>
      <c r="B792" s="131" t="n"/>
      <c r="C792" s="131" t="n"/>
      <c r="D792" s="131" t="n"/>
      <c r="E792" s="131" t="n"/>
      <c r="F792" s="131" t="n"/>
      <c r="G792" s="131" t="n"/>
      <c r="H792" s="131" t="n"/>
      <c r="I792" s="135" t="n"/>
      <c r="J792" s="131" t="n"/>
      <c r="K792" s="131" t="n"/>
      <c r="L792" s="131" t="n"/>
      <c r="M792" s="137" t="n"/>
      <c r="N792" s="138" t="n"/>
    </row>
    <row customHeight="1" ht="12.75" r="793" s="161">
      <c r="A793" s="77" t="n"/>
      <c r="B793" s="131" t="n"/>
      <c r="C793" s="131" t="n"/>
      <c r="D793" s="131" t="n"/>
      <c r="E793" s="131" t="n"/>
      <c r="F793" s="131" t="n"/>
      <c r="G793" s="131" t="n"/>
      <c r="H793" s="131" t="n"/>
      <c r="I793" s="135" t="n"/>
      <c r="J793" s="131" t="n"/>
      <c r="K793" s="131" t="n"/>
      <c r="L793" s="131" t="n"/>
      <c r="M793" s="137" t="n"/>
      <c r="N793" s="138" t="n"/>
    </row>
    <row customHeight="1" ht="12.75" r="794" s="161">
      <c r="A794" s="77" t="n"/>
      <c r="B794" s="131" t="n"/>
      <c r="C794" s="131" t="n"/>
      <c r="D794" s="131" t="n"/>
      <c r="E794" s="131" t="n"/>
      <c r="F794" s="131" t="n"/>
      <c r="G794" s="131" t="n"/>
      <c r="H794" s="131" t="n"/>
      <c r="I794" s="135" t="n"/>
      <c r="J794" s="131" t="n"/>
      <c r="K794" s="131" t="n"/>
      <c r="L794" s="131" t="n"/>
      <c r="M794" s="137" t="n"/>
      <c r="N794" s="138" t="n"/>
    </row>
    <row customHeight="1" ht="12.75" r="795" s="161">
      <c r="A795" s="77" t="n"/>
      <c r="B795" s="131" t="n"/>
      <c r="C795" s="131" t="n"/>
      <c r="D795" s="131" t="n"/>
      <c r="E795" s="131" t="n"/>
      <c r="F795" s="131" t="n"/>
      <c r="G795" s="131" t="n"/>
      <c r="H795" s="131" t="n"/>
      <c r="I795" s="135" t="n"/>
      <c r="J795" s="131" t="n"/>
      <c r="K795" s="131" t="n"/>
      <c r="L795" s="131" t="n"/>
      <c r="M795" s="137" t="n"/>
      <c r="N795" s="138" t="n"/>
    </row>
    <row customHeight="1" ht="12.75" r="796" s="161">
      <c r="A796" s="77" t="n"/>
      <c r="B796" s="131" t="n"/>
      <c r="C796" s="131" t="n"/>
      <c r="D796" s="131" t="n"/>
      <c r="E796" s="131" t="n"/>
      <c r="F796" s="131" t="n"/>
      <c r="G796" s="131" t="n"/>
      <c r="H796" s="131" t="n"/>
      <c r="I796" s="135" t="n"/>
      <c r="J796" s="131" t="n"/>
      <c r="K796" s="131" t="n"/>
      <c r="L796" s="131" t="n"/>
      <c r="M796" s="137" t="n"/>
      <c r="N796" s="138" t="n"/>
    </row>
    <row customHeight="1" ht="12.75" r="797" s="161">
      <c r="A797" s="77" t="n"/>
      <c r="B797" s="131" t="n"/>
      <c r="C797" s="131" t="n"/>
      <c r="D797" s="131" t="n"/>
      <c r="E797" s="131" t="n"/>
      <c r="F797" s="131" t="n"/>
      <c r="G797" s="131" t="n"/>
      <c r="H797" s="131" t="n"/>
      <c r="I797" s="135" t="n"/>
      <c r="J797" s="131" t="n"/>
      <c r="K797" s="131" t="n"/>
      <c r="L797" s="131" t="n"/>
      <c r="M797" s="137" t="n"/>
      <c r="N797" s="138" t="n"/>
    </row>
    <row customHeight="1" ht="12.75" r="798" s="161">
      <c r="A798" s="77" t="n"/>
      <c r="B798" s="131" t="n"/>
      <c r="C798" s="131" t="n"/>
      <c r="D798" s="131" t="n"/>
      <c r="E798" s="131" t="n"/>
      <c r="F798" s="131" t="n"/>
      <c r="G798" s="131" t="n"/>
      <c r="H798" s="131" t="n"/>
      <c r="I798" s="135" t="n"/>
      <c r="J798" s="131" t="n"/>
      <c r="K798" s="131" t="n"/>
      <c r="L798" s="131" t="n"/>
      <c r="M798" s="137" t="n"/>
      <c r="N798" s="138" t="n"/>
    </row>
    <row customHeight="1" ht="12.75" r="799" s="161">
      <c r="A799" s="77" t="n"/>
      <c r="B799" s="131" t="n"/>
      <c r="C799" s="131" t="n"/>
      <c r="D799" s="131" t="n"/>
      <c r="E799" s="131" t="n"/>
      <c r="F799" s="131" t="n"/>
      <c r="G799" s="131" t="n"/>
      <c r="H799" s="131" t="n"/>
      <c r="I799" s="135" t="n"/>
      <c r="J799" s="131" t="n"/>
      <c r="K799" s="131" t="n"/>
      <c r="L799" s="131" t="n"/>
      <c r="M799" s="137" t="n"/>
      <c r="N799" s="138" t="n"/>
    </row>
    <row customHeight="1" ht="12.75" r="800" s="161">
      <c r="A800" s="77" t="n"/>
      <c r="B800" s="131" t="n"/>
      <c r="C800" s="131" t="n"/>
      <c r="D800" s="131" t="n"/>
      <c r="E800" s="131" t="n"/>
      <c r="F800" s="131" t="n"/>
      <c r="G800" s="131" t="n"/>
      <c r="H800" s="131" t="n"/>
      <c r="I800" s="135" t="n"/>
      <c r="J800" s="131" t="n"/>
      <c r="K800" s="131" t="n"/>
      <c r="L800" s="131" t="n"/>
      <c r="M800" s="137" t="n"/>
      <c r="N800" s="138" t="n"/>
    </row>
    <row customHeight="1" ht="12.75" r="801" s="161">
      <c r="A801" s="77" t="n"/>
      <c r="B801" s="131" t="n"/>
      <c r="C801" s="131" t="n"/>
      <c r="D801" s="131" t="n"/>
      <c r="E801" s="131" t="n"/>
      <c r="F801" s="131" t="n"/>
      <c r="G801" s="131" t="n"/>
      <c r="H801" s="131" t="n"/>
      <c r="I801" s="135" t="n"/>
      <c r="J801" s="131" t="n"/>
      <c r="K801" s="131" t="n"/>
      <c r="L801" s="131" t="n"/>
      <c r="M801" s="137" t="n"/>
      <c r="N801" s="138" t="n"/>
    </row>
    <row customHeight="1" ht="12.75" r="802" s="161">
      <c r="A802" s="77" t="n"/>
      <c r="B802" s="131" t="n"/>
      <c r="C802" s="131" t="n"/>
      <c r="D802" s="131" t="n"/>
      <c r="E802" s="131" t="n"/>
      <c r="F802" s="131" t="n"/>
      <c r="G802" s="131" t="n"/>
      <c r="H802" s="131" t="n"/>
      <c r="I802" s="135" t="n"/>
      <c r="J802" s="131" t="n"/>
      <c r="K802" s="131" t="n"/>
      <c r="L802" s="131" t="n"/>
      <c r="M802" s="137" t="n"/>
      <c r="N802" s="138" t="n"/>
    </row>
    <row customHeight="1" ht="12.75" r="803" s="161">
      <c r="A803" s="77" t="n"/>
      <c r="B803" s="131" t="n"/>
      <c r="C803" s="131" t="n"/>
      <c r="D803" s="131" t="n"/>
      <c r="E803" s="131" t="n"/>
      <c r="F803" s="131" t="n"/>
      <c r="G803" s="131" t="n"/>
      <c r="H803" s="131" t="n"/>
      <c r="I803" s="135" t="n"/>
      <c r="J803" s="131" t="n"/>
      <c r="K803" s="131" t="n"/>
      <c r="L803" s="131" t="n"/>
      <c r="M803" s="137" t="n"/>
      <c r="N803" s="138" t="n"/>
    </row>
    <row customHeight="1" ht="12.75" r="804" s="161">
      <c r="A804" s="77" t="n"/>
      <c r="B804" s="131" t="n"/>
      <c r="C804" s="131" t="n"/>
      <c r="D804" s="131" t="n"/>
      <c r="E804" s="131" t="n"/>
      <c r="F804" s="131" t="n"/>
      <c r="G804" s="131" t="n"/>
      <c r="H804" s="131" t="n"/>
      <c r="I804" s="135" t="n"/>
      <c r="J804" s="131" t="n"/>
      <c r="K804" s="131" t="n"/>
      <c r="L804" s="131" t="n"/>
      <c r="M804" s="137" t="n"/>
      <c r="N804" s="138" t="n"/>
    </row>
    <row customHeight="1" ht="12.75" r="805" s="161">
      <c r="A805" s="77" t="n"/>
      <c r="B805" s="131" t="n"/>
      <c r="C805" s="131" t="n"/>
      <c r="D805" s="131" t="n"/>
      <c r="E805" s="131" t="n"/>
      <c r="F805" s="131" t="n"/>
      <c r="G805" s="131" t="n"/>
      <c r="H805" s="131" t="n"/>
      <c r="I805" s="135" t="n"/>
      <c r="J805" s="131" t="n"/>
      <c r="K805" s="131" t="n"/>
      <c r="L805" s="131" t="n"/>
      <c r="M805" s="137" t="n"/>
      <c r="N805" s="138" t="n"/>
    </row>
    <row customHeight="1" ht="12.75" r="806" s="161">
      <c r="A806" s="77" t="n"/>
      <c r="B806" s="131" t="n"/>
      <c r="C806" s="131" t="n"/>
      <c r="D806" s="131" t="n"/>
      <c r="E806" s="131" t="n"/>
      <c r="F806" s="131" t="n"/>
      <c r="G806" s="131" t="n"/>
      <c r="H806" s="131" t="n"/>
      <c r="I806" s="135" t="n"/>
      <c r="J806" s="131" t="n"/>
      <c r="K806" s="131" t="n"/>
      <c r="L806" s="131" t="n"/>
      <c r="M806" s="137" t="n"/>
      <c r="N806" s="138" t="n"/>
    </row>
    <row customHeight="1" ht="12.75" r="807" s="161">
      <c r="A807" s="77" t="n"/>
      <c r="B807" s="131" t="n"/>
      <c r="C807" s="131" t="n"/>
      <c r="D807" s="131" t="n"/>
      <c r="E807" s="131" t="n"/>
      <c r="F807" s="131" t="n"/>
      <c r="G807" s="131" t="n"/>
      <c r="H807" s="131" t="n"/>
      <c r="I807" s="135" t="n"/>
      <c r="J807" s="131" t="n"/>
      <c r="K807" s="131" t="n"/>
      <c r="L807" s="131" t="n"/>
      <c r="M807" s="137" t="n"/>
      <c r="N807" s="138" t="n"/>
    </row>
    <row customHeight="1" ht="12.75" r="808" s="161">
      <c r="A808" s="77" t="n"/>
      <c r="B808" s="131" t="n"/>
      <c r="C808" s="131" t="n"/>
      <c r="D808" s="131" t="n"/>
      <c r="E808" s="131" t="n"/>
      <c r="F808" s="131" t="n"/>
      <c r="G808" s="131" t="n"/>
      <c r="H808" s="131" t="n"/>
      <c r="I808" s="135" t="n"/>
      <c r="J808" s="131" t="n"/>
      <c r="K808" s="131" t="n"/>
      <c r="L808" s="131" t="n"/>
      <c r="M808" s="137" t="n"/>
      <c r="N808" s="138" t="n"/>
    </row>
    <row customHeight="1" ht="12.75" r="809" s="161">
      <c r="A809" s="77" t="n"/>
      <c r="B809" s="131" t="n"/>
      <c r="C809" s="131" t="n"/>
      <c r="D809" s="131" t="n"/>
      <c r="E809" s="131" t="n"/>
      <c r="F809" s="131" t="n"/>
      <c r="G809" s="131" t="n"/>
      <c r="H809" s="131" t="n"/>
      <c r="I809" s="135" t="n"/>
      <c r="J809" s="131" t="n"/>
      <c r="K809" s="131" t="n"/>
      <c r="L809" s="131" t="n"/>
      <c r="M809" s="137" t="n"/>
      <c r="N809" s="138" t="n"/>
    </row>
    <row customHeight="1" ht="12.75" r="810" s="161">
      <c r="A810" s="77" t="n"/>
      <c r="B810" s="131" t="n"/>
      <c r="C810" s="131" t="n"/>
      <c r="D810" s="131" t="n"/>
      <c r="E810" s="131" t="n"/>
      <c r="F810" s="131" t="n"/>
      <c r="G810" s="131" t="n"/>
      <c r="H810" s="131" t="n"/>
      <c r="I810" s="135" t="n"/>
      <c r="J810" s="131" t="n"/>
      <c r="K810" s="131" t="n"/>
      <c r="L810" s="131" t="n"/>
      <c r="M810" s="137" t="n"/>
      <c r="N810" s="138" t="n"/>
    </row>
    <row customHeight="1" ht="12.75" r="811" s="161">
      <c r="A811" s="77" t="n"/>
      <c r="B811" s="131" t="n"/>
      <c r="C811" s="131" t="n"/>
      <c r="D811" s="131" t="n"/>
      <c r="E811" s="131" t="n"/>
      <c r="F811" s="131" t="n"/>
      <c r="G811" s="131" t="n"/>
      <c r="H811" s="131" t="n"/>
      <c r="I811" s="135" t="n"/>
      <c r="J811" s="131" t="n"/>
      <c r="K811" s="131" t="n"/>
      <c r="L811" s="131" t="n"/>
      <c r="M811" s="137" t="n"/>
      <c r="N811" s="138" t="n"/>
    </row>
    <row customHeight="1" ht="12.75" r="812" s="161">
      <c r="A812" s="77" t="n"/>
      <c r="B812" s="131" t="n"/>
      <c r="C812" s="131" t="n"/>
      <c r="D812" s="131" t="n"/>
      <c r="E812" s="131" t="n"/>
      <c r="F812" s="131" t="n"/>
      <c r="G812" s="131" t="n"/>
      <c r="H812" s="131" t="n"/>
      <c r="I812" s="135" t="n"/>
      <c r="J812" s="131" t="n"/>
      <c r="K812" s="131" t="n"/>
      <c r="L812" s="131" t="n"/>
      <c r="M812" s="137" t="n"/>
      <c r="N812" s="138" t="n"/>
    </row>
    <row customHeight="1" ht="12.75" r="813" s="161">
      <c r="A813" s="77" t="n"/>
      <c r="B813" s="131" t="n"/>
      <c r="C813" s="131" t="n"/>
      <c r="D813" s="131" t="n"/>
      <c r="E813" s="131" t="n"/>
      <c r="F813" s="131" t="n"/>
      <c r="G813" s="131" t="n"/>
      <c r="H813" s="131" t="n"/>
      <c r="I813" s="135" t="n"/>
      <c r="J813" s="131" t="n"/>
      <c r="K813" s="131" t="n"/>
      <c r="L813" s="131" t="n"/>
      <c r="M813" s="137" t="n"/>
      <c r="N813" s="138" t="n"/>
    </row>
    <row customHeight="1" ht="12.75" r="814" s="161">
      <c r="A814" s="77" t="n"/>
      <c r="B814" s="131" t="n"/>
      <c r="C814" s="131" t="n"/>
      <c r="D814" s="131" t="n"/>
      <c r="E814" s="131" t="n"/>
      <c r="F814" s="131" t="n"/>
      <c r="G814" s="131" t="n"/>
      <c r="H814" s="131" t="n"/>
      <c r="I814" s="135" t="n"/>
      <c r="J814" s="131" t="n"/>
      <c r="K814" s="131" t="n"/>
      <c r="L814" s="131" t="n"/>
      <c r="M814" s="137" t="n"/>
      <c r="N814" s="138" t="n"/>
    </row>
    <row customHeight="1" ht="12.75" r="815" s="161">
      <c r="A815" s="77" t="n"/>
      <c r="B815" s="131" t="n"/>
      <c r="C815" s="131" t="n"/>
      <c r="D815" s="131" t="n"/>
      <c r="E815" s="131" t="n"/>
      <c r="F815" s="131" t="n"/>
      <c r="G815" s="131" t="n"/>
      <c r="H815" s="131" t="n"/>
      <c r="I815" s="135" t="n"/>
      <c r="J815" s="131" t="n"/>
      <c r="K815" s="131" t="n"/>
      <c r="L815" s="131" t="n"/>
      <c r="M815" s="137" t="n"/>
      <c r="N815" s="138" t="n"/>
    </row>
    <row customHeight="1" ht="12.75" r="816" s="161">
      <c r="A816" s="77" t="n"/>
      <c r="B816" s="131" t="n"/>
      <c r="C816" s="131" t="n"/>
      <c r="D816" s="131" t="n"/>
      <c r="E816" s="131" t="n"/>
      <c r="F816" s="131" t="n"/>
      <c r="G816" s="131" t="n"/>
      <c r="H816" s="131" t="n"/>
      <c r="I816" s="135" t="n"/>
      <c r="J816" s="131" t="n"/>
      <c r="K816" s="131" t="n"/>
      <c r="L816" s="131" t="n"/>
      <c r="M816" s="137" t="n"/>
      <c r="N816" s="138" t="n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N1000"/>
  <sheetViews>
    <sheetView workbookViewId="0">
      <selection activeCell="A1" sqref="A1"/>
    </sheetView>
  </sheetViews>
  <sheetFormatPr baseColWidth="8" customHeight="1" defaultColWidth="14.42578125" defaultRowHeight="15.75" outlineLevelCol="0"/>
  <cols>
    <col customWidth="1" max="1" min="1" style="161" width="5.42578125"/>
    <col customWidth="1" max="2" min="2" style="161" width="5.7109375"/>
    <col customWidth="1" max="4" min="4" style="161" width="23.140625"/>
    <col customWidth="1" max="5" min="5" style="161" width="11"/>
    <col customWidth="1" max="13" min="13" style="161" width="15.85546875"/>
    <col customWidth="1" max="14" min="14" style="161" width="34"/>
  </cols>
  <sheetData>
    <row customHeight="1" ht="15.75" r="1" s="161">
      <c r="A1" s="8" t="inlineStr">
        <is>
          <t>SL
NO</t>
        </is>
      </c>
      <c r="B1" s="8" t="inlineStr">
        <is>
          <t>Form 
No</t>
        </is>
      </c>
      <c r="C1" s="8" t="inlineStr">
        <is>
          <t>Self
Employed</t>
        </is>
      </c>
      <c r="D1" s="8" t="inlineStr">
        <is>
          <t>Name</t>
        </is>
      </c>
      <c r="E1" s="8" t="inlineStr">
        <is>
          <t>Dept.</t>
        </is>
      </c>
      <c r="F1" s="8" t="inlineStr">
        <is>
          <t>ID</t>
        </is>
      </c>
      <c r="G1" s="8" t="inlineStr">
        <is>
          <t>Admission 
Semester</t>
        </is>
      </c>
      <c r="H1" s="8" t="inlineStr">
        <is>
          <t>Complition 
Semester</t>
        </is>
      </c>
      <c r="I1" s="5" t="inlineStr">
        <is>
          <t>Organization</t>
        </is>
      </c>
      <c r="J1" s="8" t="inlineStr">
        <is>
          <t>Designation</t>
        </is>
      </c>
      <c r="K1" s="8" t="inlineStr">
        <is>
          <t>Milling Address</t>
        </is>
      </c>
      <c r="L1" s="8" t="inlineStr">
        <is>
          <t>Permanent 
Address</t>
        </is>
      </c>
      <c r="M1" s="128" t="inlineStr">
        <is>
          <t>Contact</t>
        </is>
      </c>
      <c r="N1" s="8" t="inlineStr">
        <is>
          <t>Email</t>
        </is>
      </c>
    </row>
    <row customHeight="1" ht="15.75" r="2" s="161">
      <c r="A2" s="85" t="n">
        <v>1</v>
      </c>
      <c r="B2" s="131" t="n">
        <v>938</v>
      </c>
      <c r="C2" s="131" t="n"/>
      <c r="D2" s="131" t="inlineStr">
        <is>
          <t>Umme Kulsum</t>
        </is>
      </c>
      <c r="E2" s="131" t="inlineStr">
        <is>
          <t>English</t>
        </is>
      </c>
      <c r="F2" s="131" t="inlineStr">
        <is>
          <t>143-22-339</t>
        </is>
      </c>
      <c r="G2" s="131" t="inlineStr">
        <is>
          <t xml:space="preserve">Fall  </t>
        </is>
      </c>
      <c r="H2" s="131" t="inlineStr">
        <is>
          <t>Summer</t>
        </is>
      </c>
      <c r="I2" s="135" t="inlineStr">
        <is>
          <t>-</t>
        </is>
      </c>
      <c r="J2" s="131" t="inlineStr">
        <is>
          <t>-</t>
        </is>
      </c>
      <c r="K2" s="131" t="inlineStr">
        <is>
          <t>Vill- Bir Ahmed Pur
PO- Narendrapur
PS- Monohardi
Dist.- Narsingdhi</t>
        </is>
      </c>
      <c r="L2" s="131" t="inlineStr">
        <is>
          <t>Vill- Bir Ahmed Pur
PO- Narendrapur
PS- Monohardi
Dist.- Narsingdhi</t>
        </is>
      </c>
      <c r="M2" s="137" t="inlineStr">
        <is>
          <t>01744-421590</t>
        </is>
      </c>
      <c r="N2" s="138" t="inlineStr">
        <is>
          <t>qulsum1991@gmail.com</t>
        </is>
      </c>
    </row>
    <row customHeight="1" ht="15.75" r="3" s="161">
      <c r="A3" s="85" t="n">
        <v>2</v>
      </c>
      <c r="B3" s="131" t="n">
        <v>939</v>
      </c>
      <c r="C3" s="131" t="n"/>
      <c r="D3" s="139" t="inlineStr">
        <is>
          <t>Missing</t>
        </is>
      </c>
      <c r="E3" s="131" t="n"/>
      <c r="F3" s="131" t="n"/>
      <c r="G3" s="131" t="n"/>
      <c r="H3" s="131" t="n"/>
      <c r="I3" s="135" t="n"/>
      <c r="J3" s="131" t="n"/>
      <c r="K3" s="131" t="n"/>
      <c r="L3" s="131" t="n"/>
      <c r="M3" s="137" t="n"/>
      <c r="N3" s="138" t="n"/>
    </row>
    <row customHeight="1" ht="15.75" r="4" s="161">
      <c r="A4" s="85" t="n">
        <v>3</v>
      </c>
      <c r="B4" s="131" t="n">
        <v>940</v>
      </c>
      <c r="C4" s="131" t="n"/>
      <c r="D4" s="131" t="inlineStr">
        <is>
          <t>ABU SALEA MD 
JAHIR</t>
        </is>
      </c>
      <c r="E4" s="131" t="inlineStr">
        <is>
          <t>CSE</t>
        </is>
      </c>
      <c r="F4" s="131" t="inlineStr">
        <is>
          <t>112-15-1440</t>
        </is>
      </c>
      <c r="G4" s="131" t="inlineStr">
        <is>
          <t>Summer 
2011</t>
        </is>
      </c>
      <c r="H4" s="131" t="inlineStr">
        <is>
          <t>Summer
2015</t>
        </is>
      </c>
      <c r="I4" s="135" t="inlineStr">
        <is>
          <t>-</t>
        </is>
      </c>
      <c r="J4" s="131" t="inlineStr">
        <is>
          <t>-</t>
        </is>
      </c>
      <c r="K4" s="131" t="inlineStr">
        <is>
          <t>94/6 Shukrbad
Mirpur Road, Dhaka</t>
        </is>
      </c>
      <c r="L4" s="131" t="inlineStr">
        <is>
          <t>Vill- Joysree, PO- 
Hajipur, PS- Laksam
Comilla</t>
        </is>
      </c>
      <c r="M4" s="137" t="inlineStr">
        <is>
          <t>01816-110545</t>
        </is>
      </c>
      <c r="N4" s="138" t="inlineStr">
        <is>
          <t>jahir001bd@gmail.com</t>
        </is>
      </c>
    </row>
    <row customHeight="1" ht="15.75" r="5" s="161">
      <c r="A5" s="85" t="n">
        <v>4</v>
      </c>
      <c r="B5" s="131" t="n">
        <v>943</v>
      </c>
      <c r="C5" s="131" t="n"/>
      <c r="D5" s="131" t="inlineStr">
        <is>
          <t>Yesmin Farzana Sathi</t>
        </is>
      </c>
      <c r="E5" s="131" t="inlineStr">
        <is>
          <t>Pharmacy</t>
        </is>
      </c>
      <c r="F5" s="131" t="inlineStr">
        <is>
          <t>103-29-208</t>
        </is>
      </c>
      <c r="G5" s="131" t="inlineStr">
        <is>
          <t>Fall
2010</t>
        </is>
      </c>
      <c r="H5" s="131" t="inlineStr">
        <is>
          <t>Spring
2015</t>
        </is>
      </c>
      <c r="I5" s="135" t="inlineStr">
        <is>
          <t>-</t>
        </is>
      </c>
      <c r="J5" s="131" t="inlineStr">
        <is>
          <t>-</t>
        </is>
      </c>
      <c r="K5" s="131" t="inlineStr">
        <is>
          <t>A-27, South Banasree
Project, R# 03, Khilgaon
Dhaka-1219</t>
        </is>
      </c>
      <c r="L5" s="131" t="inlineStr">
        <is>
          <t>A-27, South Banasree
Project, R# 03, Khilgaon
Dhaka-1219</t>
        </is>
      </c>
      <c r="M5" s="137" t="inlineStr">
        <is>
          <t>8801913-799277</t>
        </is>
      </c>
      <c r="N5" s="138" t="inlineStr">
        <is>
          <t>farzanafarzana-208@yahoo.com</t>
        </is>
      </c>
    </row>
    <row customHeight="1" ht="15.75" r="6" s="161">
      <c r="A6" s="85" t="n">
        <v>5</v>
      </c>
      <c r="B6" s="131" t="n">
        <v>954</v>
      </c>
      <c r="C6" s="131" t="n"/>
      <c r="D6" s="131" t="inlineStr">
        <is>
          <t>Mithun Saha</t>
        </is>
      </c>
      <c r="E6" s="131" t="inlineStr">
        <is>
          <t>MBA</t>
        </is>
      </c>
      <c r="F6" s="131" t="inlineStr">
        <is>
          <t>131-14-1004</t>
        </is>
      </c>
      <c r="G6" s="131" t="inlineStr">
        <is>
          <t>Spring2013</t>
        </is>
      </c>
      <c r="H6" s="131" t="inlineStr">
        <is>
          <t xml:space="preserve">Fall 2014
</t>
        </is>
      </c>
      <c r="I6" s="135" t="n"/>
      <c r="J6" s="131" t="n"/>
      <c r="K6" s="156" t="n"/>
      <c r="L6" s="135" t="inlineStr">
        <is>
          <t>21/H2, Shukrabad, Dhanmondi, Dhaka 1207</t>
        </is>
      </c>
      <c r="M6" s="137" t="inlineStr">
        <is>
          <t>01721561554</t>
        </is>
      </c>
      <c r="N6" s="138" t="inlineStr">
        <is>
          <t>mithun218@yahoo.com</t>
        </is>
      </c>
    </row>
    <row customHeight="1" ht="15.75" r="7" s="161">
      <c r="A7" s="85" t="n">
        <v>6</v>
      </c>
      <c r="B7" s="131" t="n">
        <v>956</v>
      </c>
      <c r="C7" s="131" t="n"/>
      <c r="D7" s="131" t="inlineStr">
        <is>
          <t>Subhrajyoti Halder</t>
        </is>
      </c>
      <c r="E7" s="131" t="inlineStr">
        <is>
          <t xml:space="preserve">CSE
</t>
        </is>
      </c>
      <c r="F7" s="131" t="inlineStr">
        <is>
          <t>111-15-1247</t>
        </is>
      </c>
      <c r="G7" s="131" t="inlineStr">
        <is>
          <t>Spring 2011</t>
        </is>
      </c>
      <c r="H7" s="131" t="inlineStr">
        <is>
          <t xml:space="preserve">Fall 2014
</t>
        </is>
      </c>
      <c r="I7" s="135" t="n"/>
      <c r="J7" s="131" t="n"/>
      <c r="K7" s="135" t="inlineStr">
        <is>
          <t>231/1, WEST Shantibag, Dhaka-1218</t>
        </is>
      </c>
      <c r="L7" s="135" t="inlineStr">
        <is>
          <t>V: Chhaygaria, P.O: Ghoskathi, P.S: Nazirpur, J:Pirojpur</t>
        </is>
      </c>
      <c r="M7" s="137" t="inlineStr">
        <is>
          <t>01915113552</t>
        </is>
      </c>
      <c r="N7" s="138" t="inlineStr">
        <is>
          <t>jyotishuvro@gmail.com</t>
        </is>
      </c>
    </row>
    <row customHeight="1" ht="15.75" r="8" s="161">
      <c r="A8" s="85" t="n">
        <v>7</v>
      </c>
      <c r="B8" s="131" t="n">
        <v>965</v>
      </c>
      <c r="C8" s="131" t="n"/>
      <c r="D8" s="131" t="inlineStr">
        <is>
          <t>Samiul Islam</t>
        </is>
      </c>
      <c r="E8" s="131" t="inlineStr">
        <is>
          <t>EEE</t>
        </is>
      </c>
      <c r="F8" s="131" t="inlineStr">
        <is>
          <t>112-33-618</t>
        </is>
      </c>
      <c r="G8" s="131" t="inlineStr">
        <is>
          <t>Summer
2011</t>
        </is>
      </c>
      <c r="H8" s="131" t="inlineStr">
        <is>
          <t>Fall
2014</t>
        </is>
      </c>
      <c r="I8" s="135" t="inlineStr">
        <is>
          <t>-</t>
        </is>
      </c>
      <c r="J8" s="131" t="inlineStr">
        <is>
          <t>-</t>
        </is>
      </c>
      <c r="K8" s="131" t="inlineStr">
        <is>
          <t>67, Free School Street
Kathal Bagan,
Dahanmondi</t>
        </is>
      </c>
      <c r="L8" s="131" t="inlineStr">
        <is>
          <t>Vill &amp; PO: Joykamta
PS: Sadar South
Comilla</t>
        </is>
      </c>
      <c r="M8" s="137" t="inlineStr">
        <is>
          <t>8801925-266154</t>
        </is>
      </c>
      <c r="N8" s="138" t="inlineStr">
        <is>
          <t>engr.shamim201@gmail.com</t>
        </is>
      </c>
    </row>
    <row customHeight="1" ht="15.75" r="9" s="161">
      <c r="A9" s="85" t="n">
        <v>8</v>
      </c>
      <c r="B9" s="131" t="n">
        <v>970</v>
      </c>
      <c r="C9" s="131" t="n"/>
      <c r="D9" s="131" t="inlineStr">
        <is>
          <t>Mst. Niger Sultana</t>
        </is>
      </c>
      <c r="E9" s="131" t="inlineStr">
        <is>
          <t>CSE</t>
        </is>
      </c>
      <c r="F9" s="131" t="inlineStr">
        <is>
          <t>112-15-1465</t>
        </is>
      </c>
      <c r="G9" s="131" t="inlineStr">
        <is>
          <t>Summer
2011</t>
        </is>
      </c>
      <c r="H9" s="131" t="inlineStr">
        <is>
          <t>Summer
2015</t>
        </is>
      </c>
      <c r="I9" s="135" t="inlineStr">
        <is>
          <t>-</t>
        </is>
      </c>
      <c r="J9" s="131" t="inlineStr">
        <is>
          <t>-</t>
        </is>
      </c>
      <c r="K9" s="131" t="inlineStr">
        <is>
          <t>25/13, Tallabag, 
Shukrabad, 
Dhanmondi</t>
        </is>
      </c>
      <c r="L9" s="131" t="inlineStr">
        <is>
          <t>Vill: Mondolpara,
P.O: Dupchanchia
Bogra</t>
        </is>
      </c>
      <c r="M9" s="137" t="inlineStr">
        <is>
          <t>8801857-711419</t>
        </is>
      </c>
      <c r="N9" s="138" t="inlineStr">
        <is>
          <t>nigercsediu@gmail.com</t>
        </is>
      </c>
    </row>
    <row customHeight="1" ht="15.75" r="10" s="161">
      <c r="A10" s="85" t="n">
        <v>9</v>
      </c>
      <c r="B10" s="131" t="n">
        <v>971</v>
      </c>
      <c r="C10" s="131" t="n"/>
      <c r="D10" s="131" t="inlineStr">
        <is>
          <t>Shamema Najnin</t>
        </is>
      </c>
      <c r="E10" s="131" t="inlineStr">
        <is>
          <t>MBA</t>
        </is>
      </c>
      <c r="F10" s="131" t="inlineStr">
        <is>
          <t>131-14-950</t>
        </is>
      </c>
      <c r="G10" s="131" t="inlineStr">
        <is>
          <t>Spring
2013</t>
        </is>
      </c>
      <c r="H10" s="131" t="inlineStr">
        <is>
          <t>Spring
2015</t>
        </is>
      </c>
      <c r="I10" s="135" t="inlineStr">
        <is>
          <t>-</t>
        </is>
      </c>
      <c r="J10" s="131" t="inlineStr">
        <is>
          <t>-</t>
        </is>
      </c>
      <c r="K10" s="131" t="inlineStr">
        <is>
          <t>48 No BaddaNgar Lane
Hazaribagh, Dhaka</t>
        </is>
      </c>
      <c r="L10" s="131" t="inlineStr">
        <is>
          <t>48 No BaddaNgar Lane
Hazaribagh, Dhaka</t>
        </is>
      </c>
      <c r="M10" s="137" t="inlineStr">
        <is>
          <t>8801552-334638</t>
        </is>
      </c>
      <c r="N10" s="138" t="inlineStr">
        <is>
          <t>shamema082@gmail.com</t>
        </is>
      </c>
    </row>
    <row customHeight="1" ht="15.75" r="11" s="161">
      <c r="A11" s="85" t="n">
        <v>10</v>
      </c>
      <c r="B11" s="131" t="n">
        <v>974</v>
      </c>
      <c r="C11" s="131" t="n"/>
      <c r="D11" s="131" t="inlineStr">
        <is>
          <t>Amit Golder</t>
        </is>
      </c>
      <c r="E11" s="131" t="inlineStr">
        <is>
          <t>CSE</t>
        </is>
      </c>
      <c r="F11" s="131" t="inlineStr">
        <is>
          <t>112-15-1399</t>
        </is>
      </c>
      <c r="G11" s="131" t="inlineStr">
        <is>
          <t>Summer
2011</t>
        </is>
      </c>
      <c r="H11" s="131" t="inlineStr">
        <is>
          <t>Summer
2015</t>
        </is>
      </c>
      <c r="I11" s="135" t="inlineStr">
        <is>
          <t>-</t>
        </is>
      </c>
      <c r="J11" s="131" t="inlineStr">
        <is>
          <t>-</t>
        </is>
      </c>
      <c r="K11" s="131" t="inlineStr">
        <is>
          <t>51/A/4, West Razabazar
Tejgaon</t>
        </is>
      </c>
      <c r="L11" s="131" t="inlineStr">
        <is>
          <t>Vill: Floymari, 
PO: Koyabazar, Dumuria
Khulna</t>
        </is>
      </c>
      <c r="M11" s="137" t="inlineStr">
        <is>
          <t>8801748-931420</t>
        </is>
      </c>
      <c r="N11" s="138" t="inlineStr">
        <is>
          <t>amitcsediu@gmail.com</t>
        </is>
      </c>
    </row>
    <row customHeight="1" ht="15.75" r="12" s="161">
      <c r="A12" s="85" t="n">
        <v>11</v>
      </c>
      <c r="B12" s="135" t="n">
        <v>985</v>
      </c>
      <c r="C12" s="135" t="n"/>
      <c r="D12" s="135" t="inlineStr">
        <is>
          <t xml:space="preserve">MD. Monirujjaman </t>
        </is>
      </c>
      <c r="E12" s="135" t="inlineStr">
        <is>
          <t>EEE</t>
        </is>
      </c>
      <c r="F12" s="135" t="inlineStr">
        <is>
          <t>112-11-593</t>
        </is>
      </c>
      <c r="G12" s="135" t="inlineStr">
        <is>
          <t>Summer
2011</t>
        </is>
      </c>
      <c r="H12" s="135" t="inlineStr">
        <is>
          <t>Fall
2014</t>
        </is>
      </c>
      <c r="I12" s="135" t="n"/>
      <c r="J12" s="135" t="n"/>
      <c r="K12" s="135" t="inlineStr">
        <is>
          <t>House No-25/2, Road no: 11, Kallayanpur</t>
        </is>
      </c>
      <c r="L12" s="135" t="inlineStr">
        <is>
          <t>Vill: Rouha, R.S: Sherpur SadarDris: Sherpur</t>
        </is>
      </c>
      <c r="M12" s="140" t="inlineStr">
        <is>
          <t>01794285949</t>
        </is>
      </c>
      <c r="N12" s="143" t="inlineStr">
        <is>
          <t>likhon593@gmail.com</t>
        </is>
      </c>
    </row>
    <row customHeight="1" ht="15.75" r="13" s="161">
      <c r="A13" s="85" t="n">
        <v>12</v>
      </c>
      <c r="B13" s="135" t="n">
        <v>986</v>
      </c>
      <c r="C13" s="135" t="n"/>
      <c r="D13" s="135" t="inlineStr">
        <is>
          <t>Md. Juwel Khan</t>
        </is>
      </c>
      <c r="E13" s="135" t="inlineStr">
        <is>
          <t>EEE</t>
        </is>
      </c>
      <c r="F13" s="135" t="inlineStr">
        <is>
          <t>113-33-780</t>
        </is>
      </c>
      <c r="G13" s="135" t="inlineStr">
        <is>
          <t>Fall-2011</t>
        </is>
      </c>
      <c r="H13" s="135" t="inlineStr">
        <is>
          <t>Fall
2014</t>
        </is>
      </c>
      <c r="I13" s="135" t="n"/>
      <c r="J13" s="135" t="n"/>
      <c r="K13" s="135" t="inlineStr">
        <is>
          <t>57 west rajabazar, Ser-e-bangla-nagar, Dhaka 1215</t>
        </is>
      </c>
      <c r="L13" s="135" t="inlineStr">
        <is>
          <t>Katli purbopara, Netrokona Sadar, Netrokona.</t>
        </is>
      </c>
      <c r="M13" s="140" t="inlineStr">
        <is>
          <t>01918000065</t>
        </is>
      </c>
      <c r="N13" s="143" t="inlineStr">
        <is>
          <t>juwelkhan01@gmail.com</t>
        </is>
      </c>
    </row>
    <row customHeight="1" ht="15.75" r="14" s="161">
      <c r="A14" s="85" t="n">
        <v>13</v>
      </c>
      <c r="B14" s="131" t="n">
        <v>988</v>
      </c>
      <c r="C14" s="131" t="n"/>
      <c r="D14" s="131" t="inlineStr">
        <is>
          <t>Md. Enamul Haq Kazi</t>
        </is>
      </c>
      <c r="E14" s="131" t="inlineStr">
        <is>
          <t>Pharmacy</t>
        </is>
      </c>
      <c r="F14" s="131" t="inlineStr">
        <is>
          <t>103-29-207</t>
        </is>
      </c>
      <c r="G14" s="131" t="inlineStr">
        <is>
          <t>Fall-2010</t>
        </is>
      </c>
      <c r="H14" s="131" t="inlineStr">
        <is>
          <t>Spring- 2015</t>
        </is>
      </c>
      <c r="I14" s="135" t="inlineStr">
        <is>
          <t>-</t>
        </is>
      </c>
      <c r="J14" s="131" t="inlineStr">
        <is>
          <t>-</t>
        </is>
      </c>
      <c r="K14" s="131" t="inlineStr">
        <is>
          <t>73/5, Mirpur-1, Golartek
Dhaka-1216</t>
        </is>
      </c>
      <c r="L14" s="131" t="inlineStr">
        <is>
          <t>73/5, Mirpur-1, Golartek
Dhaka-1216</t>
        </is>
      </c>
      <c r="M14" s="137" t="inlineStr">
        <is>
          <t>8801712-874880</t>
        </is>
      </c>
      <c r="N14" s="138" t="inlineStr">
        <is>
          <t>kazi.raaj@gmail.com</t>
        </is>
      </c>
    </row>
    <row customHeight="1" ht="15.75" r="15" s="161">
      <c r="A15" s="85" t="n">
        <v>14</v>
      </c>
      <c r="B15" s="131" t="n">
        <v>991</v>
      </c>
      <c r="C15" s="131" t="n"/>
      <c r="D15" s="147" t="inlineStr">
        <is>
          <t>Missing</t>
        </is>
      </c>
      <c r="E15" s="131" t="n"/>
      <c r="F15" s="131" t="n"/>
      <c r="G15" s="131" t="n"/>
      <c r="H15" s="131" t="n"/>
      <c r="I15" s="135" t="n"/>
      <c r="J15" s="131" t="n"/>
      <c r="K15" s="131" t="n"/>
      <c r="L15" s="131" t="n"/>
      <c r="M15" s="137" t="n"/>
      <c r="N15" s="138" t="n"/>
    </row>
    <row customHeight="1" ht="15.75" r="16" s="161">
      <c r="A16" s="85" t="n">
        <v>15</v>
      </c>
      <c r="B16" s="131" t="n">
        <v>992</v>
      </c>
      <c r="C16" s="131" t="n"/>
      <c r="D16" s="131" t="inlineStr">
        <is>
          <t>Md. Shareful Islam</t>
        </is>
      </c>
      <c r="E16" s="131" t="inlineStr">
        <is>
          <t>Law</t>
        </is>
      </c>
      <c r="F16" s="131" t="inlineStr">
        <is>
          <t>112-26-226</t>
        </is>
      </c>
      <c r="G16" s="131" t="inlineStr">
        <is>
          <t>Summer-
2011</t>
        </is>
      </c>
      <c r="H16" s="131" t="inlineStr">
        <is>
          <t>Summer-
2015</t>
        </is>
      </c>
      <c r="I16" s="135" t="inlineStr">
        <is>
          <t>-</t>
        </is>
      </c>
      <c r="J16" s="131" t="inlineStr">
        <is>
          <t>-</t>
        </is>
      </c>
      <c r="K16" s="135" t="inlineStr">
        <is>
          <t>94/4, Monashor 
Road, Jigatola</t>
        </is>
      </c>
      <c r="L16" s="131" t="inlineStr">
        <is>
          <t>132/6,  Tomchom Bridge
Comilla</t>
        </is>
      </c>
      <c r="M16" s="137" t="inlineStr">
        <is>
          <t>8801813-820592</t>
        </is>
      </c>
      <c r="N16" s="138" t="inlineStr">
        <is>
          <t>islam38-100@diu.edu.bd</t>
        </is>
      </c>
    </row>
    <row customHeight="1" ht="15.75" r="17" s="161">
      <c r="A17" s="85" t="n">
        <v>16</v>
      </c>
      <c r="B17" s="131" t="n">
        <v>994</v>
      </c>
      <c r="C17" s="131" t="n"/>
      <c r="D17" s="131" t="inlineStr">
        <is>
          <t>Md. Nurunnabi</t>
        </is>
      </c>
      <c r="E17" s="131" t="inlineStr">
        <is>
          <t>Law</t>
        </is>
      </c>
      <c r="F17" s="131" t="inlineStr">
        <is>
          <t>093-26-043</t>
        </is>
      </c>
      <c r="G17" s="131" t="inlineStr">
        <is>
          <t>Fall-2009</t>
        </is>
      </c>
      <c r="H17" s="131" t="inlineStr">
        <is>
          <t>Summar-
2015</t>
        </is>
      </c>
      <c r="I17" s="135" t="inlineStr">
        <is>
          <t>-</t>
        </is>
      </c>
      <c r="J17" s="131" t="inlineStr">
        <is>
          <t>-</t>
        </is>
      </c>
      <c r="K17" s="131" t="inlineStr">
        <is>
          <t>708, Kazipara, 
Nannamiya Road, Mirpur</t>
        </is>
      </c>
      <c r="L17" s="131" t="inlineStr">
        <is>
          <t>Vill &amp; Post: Narina
Shahzadpur, Sherajgonj</t>
        </is>
      </c>
      <c r="M17" s="137" t="inlineStr">
        <is>
          <t>8801714-570812</t>
        </is>
      </c>
      <c r="N17" s="138" t="n"/>
    </row>
    <row customHeight="1" ht="15.75" r="18" s="161">
      <c r="A18" s="85" t="n">
        <v>17</v>
      </c>
      <c r="B18" s="131" t="n">
        <v>996</v>
      </c>
      <c r="C18" s="131" t="n"/>
      <c r="D18" s="131" t="inlineStr">
        <is>
          <t>Md. Hasan Imam 
Majumder</t>
        </is>
      </c>
      <c r="E18" s="131" t="inlineStr">
        <is>
          <t>EEE</t>
        </is>
      </c>
      <c r="F18" s="131" t="inlineStr">
        <is>
          <t>101-33-200</t>
        </is>
      </c>
      <c r="G18" s="131" t="inlineStr">
        <is>
          <t>Spring-2010</t>
        </is>
      </c>
      <c r="H18" s="131" t="inlineStr">
        <is>
          <t>Summer-
2014</t>
        </is>
      </c>
      <c r="I18" s="135" t="inlineStr">
        <is>
          <t>-</t>
        </is>
      </c>
      <c r="J18" s="131" t="inlineStr">
        <is>
          <t>-</t>
        </is>
      </c>
      <c r="K18" s="131" t="inlineStr">
        <is>
          <t>10/3 New Radio Colony
Bangladesh Beter, 
Kalyanpur, Dhaka</t>
        </is>
      </c>
      <c r="L18" s="131" t="inlineStr">
        <is>
          <t>Vill: Bijoypur, PO: Pak 
Bijoypur, Shahrasti, 
Chandpur</t>
        </is>
      </c>
      <c r="M18" s="137" t="inlineStr">
        <is>
          <t>8801681-540055
8801919-401270</t>
        </is>
      </c>
      <c r="N18" s="138" t="inlineStr">
        <is>
          <t>hasanmanik798@yahoo.com</t>
        </is>
      </c>
    </row>
    <row customHeight="1" ht="15.75" r="19" s="161">
      <c r="A19" s="85" t="n">
        <v>18</v>
      </c>
      <c r="B19" s="131" t="n">
        <v>997</v>
      </c>
      <c r="C19" s="131" t="n"/>
      <c r="D19" s="131" t="inlineStr">
        <is>
          <t>Md. Arafatur 
Rahaman</t>
        </is>
      </c>
      <c r="E19" s="131" t="inlineStr">
        <is>
          <t>EEE</t>
        </is>
      </c>
      <c r="F19" s="131" t="inlineStr">
        <is>
          <t>101-33-135</t>
        </is>
      </c>
      <c r="G19" s="131" t="inlineStr">
        <is>
          <t>Spring-2010</t>
        </is>
      </c>
      <c r="H19" s="131" t="inlineStr">
        <is>
          <t>Summer-
2014</t>
        </is>
      </c>
      <c r="I19" s="135" t="inlineStr">
        <is>
          <t>-</t>
        </is>
      </c>
      <c r="J19" s="131" t="inlineStr">
        <is>
          <t>-</t>
        </is>
      </c>
      <c r="K19" s="131" t="inlineStr">
        <is>
          <t>Road#1, House#10/a
Flat#4/b, Kalyanpur, 
Mirpur</t>
        </is>
      </c>
      <c r="L19" s="131" t="inlineStr">
        <is>
          <t>Vill: Kuripakia, 
PO:Boalia, 
PS: Singra, DIS:Natore</t>
        </is>
      </c>
      <c r="M19" s="137" t="inlineStr">
        <is>
          <t>8801737-120581</t>
        </is>
      </c>
      <c r="N19" s="138" t="inlineStr">
        <is>
          <t>arafatshuvo0135@gmail.com</t>
        </is>
      </c>
    </row>
    <row customHeight="1" ht="15.75" r="20" s="161">
      <c r="A20" s="85" t="n">
        <v>19</v>
      </c>
      <c r="B20" s="131" t="n">
        <v>998</v>
      </c>
      <c r="C20" s="131" t="n"/>
      <c r="D20" s="131" t="inlineStr">
        <is>
          <t>Badhon Sarker</t>
        </is>
      </c>
      <c r="E20" s="131" t="inlineStr">
        <is>
          <t>BBA</t>
        </is>
      </c>
      <c r="F20" s="131" t="inlineStr">
        <is>
          <t>112-11-2104</t>
        </is>
      </c>
      <c r="G20" s="131" t="inlineStr">
        <is>
          <t>Summer-
2011</t>
        </is>
      </c>
      <c r="H20" s="131" t="inlineStr">
        <is>
          <t>Fall-2015</t>
        </is>
      </c>
      <c r="I20" s="135" t="inlineStr">
        <is>
          <t>-</t>
        </is>
      </c>
      <c r="J20" s="131" t="inlineStr">
        <is>
          <t>-</t>
        </is>
      </c>
      <c r="K20" s="131" t="inlineStr">
        <is>
          <t>32/2, Shukrabad, 
Dhanmondi</t>
        </is>
      </c>
      <c r="L20" s="131" t="inlineStr">
        <is>
          <t>Vill: Gayabandha, PO: Talora, 
PS: Dupchachia, DIS: Bogra</t>
        </is>
      </c>
      <c r="M20" s="137" t="inlineStr">
        <is>
          <t>8801741-163577</t>
        </is>
      </c>
      <c r="N20" s="138" t="inlineStr">
        <is>
          <t>badhon11-2104@diu.edu.bd</t>
        </is>
      </c>
    </row>
    <row customHeight="1" ht="15.75" r="21" s="161">
      <c r="A21" s="85" t="n">
        <v>20</v>
      </c>
      <c r="B21" s="131" t="n">
        <v>1000</v>
      </c>
      <c r="C21" s="131" t="n"/>
      <c r="D21" s="131" t="inlineStr">
        <is>
          <t>Tania Akter</t>
        </is>
      </c>
      <c r="E21" s="131" t="inlineStr">
        <is>
          <t>English</t>
        </is>
      </c>
      <c r="F21" s="131" t="inlineStr">
        <is>
          <t>111-10-121</t>
        </is>
      </c>
      <c r="G21" s="131" t="inlineStr">
        <is>
          <t>Spring-2011</t>
        </is>
      </c>
      <c r="H21" s="131" t="inlineStr">
        <is>
          <t>Summer-
2014</t>
        </is>
      </c>
      <c r="I21" s="135" t="inlineStr">
        <is>
          <t>-</t>
        </is>
      </c>
      <c r="J21" s="131" t="inlineStr">
        <is>
          <t>-</t>
        </is>
      </c>
      <c r="K21" s="131" t="inlineStr">
        <is>
          <t>Bashundhara 
Residential Area, 
Block-D, R#4, House#41</t>
        </is>
      </c>
      <c r="L21" s="131" t="inlineStr">
        <is>
          <t>Vill: Dumni, PO: Talna
PS: Khilkhet,Dhaka</t>
        </is>
      </c>
      <c r="M21" s="137" t="inlineStr">
        <is>
          <t>8801747-137861</t>
        </is>
      </c>
      <c r="N21" s="138" t="n"/>
    </row>
    <row customHeight="1" ht="15.75" r="22" s="161">
      <c r="A22" s="85" t="n">
        <v>21</v>
      </c>
      <c r="B22" s="131" t="n">
        <v>1005</v>
      </c>
      <c r="C22" s="131" t="n"/>
      <c r="D22" s="131" t="inlineStr">
        <is>
          <t>Faysal Ahmed</t>
        </is>
      </c>
      <c r="E22" s="131" t="inlineStr">
        <is>
          <t>BBA</t>
        </is>
      </c>
      <c r="F22" s="131" t="inlineStr">
        <is>
          <t>103-11-1730</t>
        </is>
      </c>
      <c r="G22" s="131" t="inlineStr">
        <is>
          <t>Fall-2010</t>
        </is>
      </c>
      <c r="H22" s="131" t="inlineStr">
        <is>
          <t>Fall-2014</t>
        </is>
      </c>
      <c r="I22" s="135" t="inlineStr">
        <is>
          <t>-</t>
        </is>
      </c>
      <c r="J22" s="131" t="inlineStr">
        <is>
          <t>-</t>
        </is>
      </c>
      <c r="K22" s="131" t="inlineStr">
        <is>
          <t>18/D, Tollabag, Sher-E-
Bangla NAgar, Dhaka</t>
        </is>
      </c>
      <c r="L22" s="131" t="inlineStr">
        <is>
          <t>Khasbagari, Panchbibi,
Joypurhat</t>
        </is>
      </c>
      <c r="M22" s="137" t="inlineStr">
        <is>
          <t>8801717-972779</t>
        </is>
      </c>
      <c r="N22" s="138" t="inlineStr">
        <is>
          <t>faysal14-1675@diu.edu.bd</t>
        </is>
      </c>
    </row>
    <row customHeight="1" ht="15.75" r="23" s="161">
      <c r="A23" s="85" t="n">
        <v>22</v>
      </c>
      <c r="B23" s="131" t="n">
        <v>1006</v>
      </c>
      <c r="C23" s="131" t="n"/>
      <c r="D23" s="131" t="inlineStr">
        <is>
          <t>Bayzid Hossain</t>
        </is>
      </c>
      <c r="E23" s="131" t="inlineStr">
        <is>
          <t>TE</t>
        </is>
      </c>
      <c r="F23" s="131" t="inlineStr">
        <is>
          <t>111-23-2504</t>
        </is>
      </c>
      <c r="G23" s="131" t="inlineStr">
        <is>
          <t>Spring-2011</t>
        </is>
      </c>
      <c r="H23" s="131" t="inlineStr">
        <is>
          <t>Summer-2015</t>
        </is>
      </c>
      <c r="I23" s="135" t="inlineStr">
        <is>
          <t>-</t>
        </is>
      </c>
      <c r="J23" s="131" t="inlineStr">
        <is>
          <t>-</t>
        </is>
      </c>
      <c r="K23" s="131" t="inlineStr">
        <is>
          <t>1583, South Donia, 
Paterbag, Kadomtoly
Dhaka-1236</t>
        </is>
      </c>
      <c r="L23" s="131" t="inlineStr">
        <is>
          <t>1583, South Donia, 
Paterbag, Kadomtoly
Dhaka-1236</t>
        </is>
      </c>
      <c r="M23" s="137" t="inlineStr">
        <is>
          <t>8801677-704031</t>
        </is>
      </c>
      <c r="N23" s="138" t="inlineStr">
        <is>
          <t>bayzid_bappy@yahoo.com</t>
        </is>
      </c>
    </row>
    <row customHeight="1" ht="12.75" r="24" s="161">
      <c r="A24" s="85" t="n">
        <v>23</v>
      </c>
      <c r="B24" s="131" t="n">
        <v>1021</v>
      </c>
      <c r="C24" s="131" t="n"/>
      <c r="D24" s="131" t="inlineStr">
        <is>
          <t>Md. Nizam Uddin</t>
        </is>
      </c>
      <c r="E24" s="131" t="inlineStr">
        <is>
          <t>CSE</t>
        </is>
      </c>
      <c r="F24" s="131" t="inlineStr">
        <is>
          <t>103-15-1153</t>
        </is>
      </c>
      <c r="G24" s="131" t="inlineStr">
        <is>
          <t>Fall 2010</t>
        </is>
      </c>
      <c r="H24" s="131" t="inlineStr">
        <is>
          <t>Fall 2014</t>
        </is>
      </c>
      <c r="I24" s="135" t="inlineStr">
        <is>
          <t>-</t>
        </is>
      </c>
      <c r="J24" s="131" t="inlineStr">
        <is>
          <t>-</t>
        </is>
      </c>
      <c r="K24" s="131" t="inlineStr">
        <is>
          <t>Vill: Komardoga, 
PO: Miabazar, 
PS: Chuddagram, 
Dist: Comilla</t>
        </is>
      </c>
      <c r="L24" s="131" t="inlineStr">
        <is>
          <t>Vill: Komardoga, 
PO: Miabazar, 
PS: Chuddagram, 
Dist: Comilla</t>
        </is>
      </c>
      <c r="M24" s="137" t="inlineStr">
        <is>
          <t>8801748-977696</t>
        </is>
      </c>
      <c r="N24" s="138" t="inlineStr">
        <is>
          <t>nizamuddin_cse@live.com</t>
        </is>
      </c>
    </row>
    <row customHeight="1" ht="12.75" r="25" s="161">
      <c r="A25" s="85" t="n">
        <v>24</v>
      </c>
      <c r="B25" s="131" t="n">
        <v>1022</v>
      </c>
      <c r="C25" s="131" t="n"/>
      <c r="D25" s="131" t="inlineStr">
        <is>
          <t>Md. Shahriar</t>
        </is>
      </c>
      <c r="E25" s="131" t="inlineStr">
        <is>
          <t>English</t>
        </is>
      </c>
      <c r="F25" s="131" t="inlineStr">
        <is>
          <t>103-10-617</t>
        </is>
      </c>
      <c r="G25" s="131" t="inlineStr">
        <is>
          <t>Fall 2010</t>
        </is>
      </c>
      <c r="H25" s="131" t="inlineStr">
        <is>
          <t>Spring 2015</t>
        </is>
      </c>
      <c r="I25" s="135" t="inlineStr">
        <is>
          <t>-</t>
        </is>
      </c>
      <c r="J25" s="131" t="inlineStr">
        <is>
          <t>-</t>
        </is>
      </c>
      <c r="K25" s="131" t="inlineStr">
        <is>
          <t>Borda, Muslimabad 
E-6913</t>
        </is>
      </c>
      <c r="L25" s="131" t="inlineStr">
        <is>
          <t>Borda, Muslimabad 
E-6913</t>
        </is>
      </c>
      <c r="M25" s="137" t="inlineStr">
        <is>
          <t>8801670-929043</t>
        </is>
      </c>
      <c r="N25" s="138" t="inlineStr">
        <is>
          <t>everythingismyth@gmail.com</t>
        </is>
      </c>
    </row>
    <row customHeight="1" ht="12.75" r="26" s="161">
      <c r="A26" s="85" t="n">
        <v>25</v>
      </c>
      <c r="B26" s="131" t="n">
        <v>1023</v>
      </c>
      <c r="C26" s="131" t="n"/>
      <c r="D26" s="131" t="inlineStr">
        <is>
          <t>Md. Kamruzzaman</t>
        </is>
      </c>
      <c r="E26" s="131" t="inlineStr">
        <is>
          <t>English</t>
        </is>
      </c>
      <c r="F26" s="131" t="inlineStr">
        <is>
          <t>112-10-713</t>
        </is>
      </c>
      <c r="G26" s="131" t="inlineStr">
        <is>
          <t>Summer
2011</t>
        </is>
      </c>
      <c r="H26" s="131" t="inlineStr">
        <is>
          <t>Spring 2015</t>
        </is>
      </c>
      <c r="I26" s="135" t="inlineStr">
        <is>
          <t>-</t>
        </is>
      </c>
      <c r="J26" s="131" t="inlineStr">
        <is>
          <t>-</t>
        </is>
      </c>
      <c r="K26" s="131" t="inlineStr">
        <is>
          <t>H#9, R#14, Sec:3, Uttara
Dhaka</t>
        </is>
      </c>
      <c r="L26" s="131" t="inlineStr">
        <is>
          <t>Bardi, Munshiganj, 
Alamdanga, Chudanga</t>
        </is>
      </c>
      <c r="M26" s="137" t="inlineStr">
        <is>
          <t>8801749-097036</t>
        </is>
      </c>
      <c r="N26" s="138" t="inlineStr">
        <is>
          <t>kamruzzamanshaif@yahoo.com</t>
        </is>
      </c>
    </row>
    <row customHeight="1" ht="12.75" r="27" s="161">
      <c r="A27" s="85" t="n">
        <v>26</v>
      </c>
      <c r="B27" s="131" t="n">
        <v>1024</v>
      </c>
      <c r="C27" s="131" t="n"/>
      <c r="D27" s="131" t="inlineStr">
        <is>
          <t>Md. Mizanoor 
Rahaman</t>
        </is>
      </c>
      <c r="E27" s="131" t="inlineStr">
        <is>
          <t>English</t>
        </is>
      </c>
      <c r="F27" s="131" t="inlineStr">
        <is>
          <t>112-10-143</t>
        </is>
      </c>
      <c r="G27" s="131" t="inlineStr">
        <is>
          <t>Summer
2011</t>
        </is>
      </c>
      <c r="H27" s="131" t="inlineStr">
        <is>
          <t>Spring 2015</t>
        </is>
      </c>
      <c r="I27" s="135" t="inlineStr">
        <is>
          <t>-</t>
        </is>
      </c>
      <c r="J27" s="131" t="inlineStr">
        <is>
          <t>-</t>
        </is>
      </c>
      <c r="K27" s="131" t="inlineStr">
        <is>
          <t>-</t>
        </is>
      </c>
      <c r="L27" s="131" t="inlineStr">
        <is>
          <t>Ward# 42, Karamtola, 
Gazipur</t>
        </is>
      </c>
      <c r="M27" s="137" t="inlineStr">
        <is>
          <t>8801917-383807</t>
        </is>
      </c>
      <c r="N27" s="138" t="inlineStr">
        <is>
          <t>mizanoor1991@gmail.com</t>
        </is>
      </c>
    </row>
    <row customHeight="1" ht="12.75" r="28" s="161">
      <c r="A28" s="85" t="n">
        <v>27</v>
      </c>
      <c r="B28" s="131" t="n">
        <v>1026</v>
      </c>
      <c r="C28" s="131" t="n"/>
      <c r="D28" s="131" t="inlineStr">
        <is>
          <t>Sharmin Sultana</t>
        </is>
      </c>
      <c r="E28" s="131" t="inlineStr">
        <is>
          <t>Pharmacy</t>
        </is>
      </c>
      <c r="F28" s="131" t="inlineStr">
        <is>
          <t>103-29-204</t>
        </is>
      </c>
      <c r="G28" s="131" t="inlineStr">
        <is>
          <t>Fall 2010</t>
        </is>
      </c>
      <c r="H28" s="131" t="inlineStr">
        <is>
          <t>Spring 2015</t>
        </is>
      </c>
      <c r="I28" s="135" t="inlineStr">
        <is>
          <t>-</t>
        </is>
      </c>
      <c r="J28" s="131" t="inlineStr">
        <is>
          <t>-</t>
        </is>
      </c>
      <c r="K28" s="131" t="inlineStr">
        <is>
          <t>Nirjhor Palace, H# 08,
F#A3, A/11, R#14, 
New Dhanmondi</t>
        </is>
      </c>
      <c r="L28" s="131" t="inlineStr">
        <is>
          <t>44, Emergency Road # 09
Muktipara, Chliadanga-
7200</t>
        </is>
      </c>
      <c r="M28" s="137" t="inlineStr">
        <is>
          <t>8801942-368337</t>
        </is>
      </c>
      <c r="N28" s="138" t="inlineStr">
        <is>
          <t>sharmin_204@diu.edu.bd</t>
        </is>
      </c>
    </row>
    <row customHeight="1" ht="12.75" r="29" s="161">
      <c r="A29" s="85" t="n">
        <v>28</v>
      </c>
      <c r="B29" s="131" t="n">
        <v>1027</v>
      </c>
      <c r="C29" s="131" t="n"/>
      <c r="D29" s="131" t="inlineStr">
        <is>
          <t>Md. Al-Amin Hossain</t>
        </is>
      </c>
      <c r="E29" s="131" t="inlineStr">
        <is>
          <t>TE</t>
        </is>
      </c>
      <c r="F29" s="131" t="inlineStr">
        <is>
          <t>103-23-2098</t>
        </is>
      </c>
      <c r="G29" s="131" t="inlineStr">
        <is>
          <t>Fall 2010</t>
        </is>
      </c>
      <c r="H29" s="131" t="inlineStr">
        <is>
          <t>Summer
2014</t>
        </is>
      </c>
      <c r="I29" s="135" t="inlineStr">
        <is>
          <t>-</t>
        </is>
      </c>
      <c r="J29" s="131" t="inlineStr">
        <is>
          <t>-</t>
        </is>
      </c>
      <c r="K29" s="131" t="inlineStr">
        <is>
          <t>Mirpur, Dhaka</t>
        </is>
      </c>
      <c r="L29" s="131" t="inlineStr">
        <is>
          <t>Bachra, Porjana, 
Shahzadpur, Sirajgong</t>
        </is>
      </c>
      <c r="M29" s="137" t="inlineStr">
        <is>
          <t>8801739-031828</t>
        </is>
      </c>
      <c r="N29" s="138" t="inlineStr">
        <is>
          <t>hasibtex12@gmail.com</t>
        </is>
      </c>
    </row>
    <row customHeight="1" ht="12.75" r="30" s="161">
      <c r="A30" s="85" t="n">
        <v>29</v>
      </c>
      <c r="B30" s="131" t="n">
        <v>1029</v>
      </c>
      <c r="C30" s="131" t="n"/>
      <c r="D30" s="131" t="inlineStr">
        <is>
          <t>Tamalika Datta</t>
        </is>
      </c>
      <c r="E30" s="131" t="inlineStr">
        <is>
          <t>EEE</t>
        </is>
      </c>
      <c r="F30" s="131" t="inlineStr">
        <is>
          <t>101-33-143</t>
        </is>
      </c>
      <c r="G30" s="131" t="inlineStr">
        <is>
          <t>Spring 2010</t>
        </is>
      </c>
      <c r="H30" s="131" t="inlineStr">
        <is>
          <t>Summer 
2014</t>
        </is>
      </c>
      <c r="I30" s="135" t="inlineStr">
        <is>
          <t>-</t>
        </is>
      </c>
      <c r="J30" s="131" t="inlineStr">
        <is>
          <t>-</t>
        </is>
      </c>
      <c r="K30" s="131" t="inlineStr">
        <is>
          <t>Vill: Betka, PO: Betka Hat
Tongibari, Munshiganj</t>
        </is>
      </c>
      <c r="L30" s="131" t="inlineStr">
        <is>
          <t>Vill: Betka, PO: Betka Hat
Tongibari, Munshiganj</t>
        </is>
      </c>
      <c r="M30" s="137" t="inlineStr">
        <is>
          <t>8801982-360807</t>
        </is>
      </c>
      <c r="N30" s="138" t="inlineStr">
        <is>
          <t>tamalika.datta@yahoo.com</t>
        </is>
      </c>
    </row>
    <row customHeight="1" ht="51" r="31" s="161">
      <c r="A31" s="85" t="n">
        <v>30</v>
      </c>
      <c r="B31" s="135" t="n">
        <v>1034</v>
      </c>
      <c r="C31" s="135" t="n"/>
      <c r="D31" s="135" t="inlineStr">
        <is>
          <t>Bibhuti Bhusan Sarker</t>
        </is>
      </c>
      <c r="E31" s="135" t="inlineStr">
        <is>
          <t>MBA</t>
        </is>
      </c>
      <c r="F31" s="135" t="inlineStr">
        <is>
          <t>132-14-437</t>
        </is>
      </c>
      <c r="G31" s="135" t="inlineStr">
        <is>
          <t>Summer 2013</t>
        </is>
      </c>
      <c r="H31" s="135" t="inlineStr">
        <is>
          <t>Spring 2015</t>
        </is>
      </c>
      <c r="I31" s="135" t="inlineStr">
        <is>
          <t>---</t>
        </is>
      </c>
      <c r="J31" s="135" t="inlineStr">
        <is>
          <t>---</t>
        </is>
      </c>
      <c r="K31" s="135" t="inlineStr">
        <is>
          <t>Latifpur, Dakkhinpara, Bogra sadar , Bogra 5800</t>
        </is>
      </c>
      <c r="L31" s="135" t="inlineStr">
        <is>
          <t>Latifpur, Dakkhinpara, Bogra sadar , Bogra 5800</t>
        </is>
      </c>
      <c r="M31" s="140" t="inlineStr">
        <is>
          <t>8801820974992</t>
        </is>
      </c>
      <c r="N31" s="143" t="inlineStr">
        <is>
          <t>bibhuti.bibhu007@gmail.com</t>
        </is>
      </c>
    </row>
    <row customHeight="1" ht="76.5" r="32" s="161">
      <c r="A32" s="85" t="n">
        <v>31</v>
      </c>
      <c r="B32" s="135" t="n">
        <v>1048</v>
      </c>
      <c r="C32" s="135" t="n"/>
      <c r="D32" s="135" t="inlineStr">
        <is>
          <t>Sayed Abid Hossain</t>
        </is>
      </c>
      <c r="E32" s="135" t="inlineStr">
        <is>
          <t>BBA</t>
        </is>
      </c>
      <c r="F32" s="135" t="inlineStr">
        <is>
          <t>112-11-2185</t>
        </is>
      </c>
      <c r="G32" s="135" t="inlineStr">
        <is>
          <t>Spring 2011</t>
        </is>
      </c>
      <c r="H32" s="135" t="inlineStr">
        <is>
          <t>spring 2015</t>
        </is>
      </c>
      <c r="I32" s="135" t="inlineStr">
        <is>
          <t>---</t>
        </is>
      </c>
      <c r="J32" s="135" t="inlineStr">
        <is>
          <t>---</t>
        </is>
      </c>
      <c r="K32" s="135" t="inlineStr">
        <is>
          <t>340/1/A Ahamed Nagar, Paikpara, Mirpur-01</t>
        </is>
      </c>
      <c r="L32" s="135" t="inlineStr">
        <is>
          <t>Vill: Goalbathan PO: Bagsrirumpur PS+DIST: Narail</t>
        </is>
      </c>
      <c r="M32" s="140" t="inlineStr">
        <is>
          <t>8801718637894</t>
        </is>
      </c>
      <c r="N32" s="143" t="inlineStr">
        <is>
          <t>abid11-2185@diu.edu.bd</t>
        </is>
      </c>
    </row>
    <row customHeight="1" ht="63.75" r="33" s="161">
      <c r="A33" s="85" t="n">
        <v>32</v>
      </c>
      <c r="B33" s="135" t="n">
        <v>1049</v>
      </c>
      <c r="C33" s="135" t="n"/>
      <c r="D33" s="135" t="inlineStr">
        <is>
          <t>Khurshid Shahnewaj</t>
        </is>
      </c>
      <c r="E33" s="135" t="inlineStr">
        <is>
          <t>BBA</t>
        </is>
      </c>
      <c r="F33" s="158" t="n">
        <v>96040</v>
      </c>
      <c r="G33" s="135" t="inlineStr">
        <is>
          <t>Summer 2011</t>
        </is>
      </c>
      <c r="H33" s="135" t="inlineStr">
        <is>
          <t>Summer 2014</t>
        </is>
      </c>
      <c r="I33" s="135" t="inlineStr">
        <is>
          <t>----</t>
        </is>
      </c>
      <c r="J33" s="135" t="inlineStr">
        <is>
          <t>---</t>
        </is>
      </c>
      <c r="K33" s="135" t="inlineStr">
        <is>
          <t>---</t>
        </is>
      </c>
      <c r="L33" s="135" t="inlineStr">
        <is>
          <t>House no #59, North Dhanmondi, Kalabagan, Dhaka-1205</t>
        </is>
      </c>
      <c r="M33" s="140" t="inlineStr">
        <is>
          <t>8801716659046</t>
        </is>
      </c>
      <c r="N33" s="143" t="inlineStr">
        <is>
          <t>khurshid.shahnewaj7@gmail.com</t>
        </is>
      </c>
    </row>
    <row customHeight="1" ht="12.75" r="34" s="161">
      <c r="A34" s="85" t="n">
        <v>33</v>
      </c>
      <c r="B34" s="131" t="n">
        <v>1054</v>
      </c>
      <c r="C34" s="131" t="n"/>
      <c r="D34" s="131" t="inlineStr">
        <is>
          <t>Rahul Kumar 
Bramman</t>
        </is>
      </c>
      <c r="E34" s="131" t="inlineStr">
        <is>
          <t>BBA</t>
        </is>
      </c>
      <c r="F34" s="131" t="inlineStr">
        <is>
          <t>112-11-2172</t>
        </is>
      </c>
      <c r="G34" s="131" t="inlineStr">
        <is>
          <t>Summer
2011</t>
        </is>
      </c>
      <c r="H34" s="131" t="inlineStr">
        <is>
          <t>Summer
2014</t>
        </is>
      </c>
      <c r="I34" s="135" t="inlineStr">
        <is>
          <t>-</t>
        </is>
      </c>
      <c r="J34" s="131" t="inlineStr">
        <is>
          <t>-</t>
        </is>
      </c>
      <c r="K34" s="131" t="inlineStr">
        <is>
          <t>Noorjahan Road, S/11
House, Mohammadpur</t>
        </is>
      </c>
      <c r="L34" s="131" t="inlineStr">
        <is>
          <t>Vill: Bhukurgaon, 
PO: Kamarpukur, Thana: 
Ranisonkal, Dist: Thakurgaon</t>
        </is>
      </c>
      <c r="M34" s="137" t="inlineStr">
        <is>
          <t>8801726102163</t>
        </is>
      </c>
      <c r="N34" s="138" t="inlineStr">
        <is>
          <t>kumar14-1734@diu.edu.bd</t>
        </is>
      </c>
    </row>
    <row customHeight="1" ht="12.75" r="35" s="161">
      <c r="A35" s="85" t="n">
        <v>34</v>
      </c>
      <c r="B35" s="131" t="n">
        <v>1057</v>
      </c>
      <c r="C35" s="131" t="n"/>
      <c r="D35" s="131" t="inlineStr">
        <is>
          <t>Indrani Rakshit</t>
        </is>
      </c>
      <c r="E35" s="131" t="inlineStr">
        <is>
          <t>CSE</t>
        </is>
      </c>
      <c r="F35" s="131" t="inlineStr">
        <is>
          <t>121-15-1719</t>
        </is>
      </c>
      <c r="G35" s="131" t="inlineStr">
        <is>
          <t>Spring 2012</t>
        </is>
      </c>
      <c r="H35" s="131" t="inlineStr">
        <is>
          <t>Summer
2015</t>
        </is>
      </c>
      <c r="I35" s="135" t="inlineStr">
        <is>
          <t>-</t>
        </is>
      </c>
      <c r="J35" s="131" t="inlineStr">
        <is>
          <t>-</t>
        </is>
      </c>
      <c r="K35" s="131" t="inlineStr">
        <is>
          <t>C/O, Pochonda, Main Road
Maijdee Court, Noakhali</t>
        </is>
      </c>
      <c r="L35" s="131" t="inlineStr">
        <is>
          <t>C/O, Pochonda, Main Road
Maijdee Court, Noakhali</t>
        </is>
      </c>
      <c r="M35" s="137" t="inlineStr">
        <is>
          <t>8801681624143</t>
        </is>
      </c>
      <c r="N35" s="138" t="inlineStr">
        <is>
          <t>indrani.rakshit92@gmail.com</t>
        </is>
      </c>
    </row>
    <row customHeight="1" ht="12.75" r="36" s="161">
      <c r="A36" s="85" t="n">
        <v>35</v>
      </c>
      <c r="B36" s="131" t="n">
        <v>1058</v>
      </c>
      <c r="C36" s="131" t="n"/>
      <c r="D36" s="131" t="inlineStr">
        <is>
          <t>Md. Delower Hossain</t>
        </is>
      </c>
      <c r="E36" s="131" t="inlineStr">
        <is>
          <t>BBA</t>
        </is>
      </c>
      <c r="F36" s="131" t="inlineStr">
        <is>
          <t>103-11-1717</t>
        </is>
      </c>
      <c r="G36" s="131" t="inlineStr">
        <is>
          <t>Fall 2010</t>
        </is>
      </c>
      <c r="H36" s="131" t="inlineStr">
        <is>
          <t>Summer
2014</t>
        </is>
      </c>
      <c r="I36" s="135" t="inlineStr">
        <is>
          <t>-</t>
        </is>
      </c>
      <c r="J36" s="131" t="inlineStr">
        <is>
          <t>-</t>
        </is>
      </c>
      <c r="K36" s="131" t="inlineStr">
        <is>
          <t>152/7-1, Green Road,
Dhaka-1205</t>
        </is>
      </c>
      <c r="L36" s="131" t="inlineStr">
        <is>
          <t>Vill: Modhaya Baushia
PO: Baushia, Gazaria
Munshigonj</t>
        </is>
      </c>
      <c r="M36" s="137" t="inlineStr">
        <is>
          <t>8801731203653</t>
        </is>
      </c>
      <c r="N36" s="138" t="inlineStr">
        <is>
          <t>mddelowerhosn@gmail.com</t>
        </is>
      </c>
    </row>
    <row customHeight="1" ht="12.75" r="37" s="161">
      <c r="A37" s="85" t="n">
        <v>36</v>
      </c>
      <c r="B37" s="131" t="n">
        <v>1059</v>
      </c>
      <c r="C37" s="131" t="n"/>
      <c r="D37" s="131" t="inlineStr">
        <is>
          <t>Kamrul Islam 
Chowdhury</t>
        </is>
      </c>
      <c r="E37" s="131" t="inlineStr">
        <is>
          <t>CSE</t>
        </is>
      </c>
      <c r="F37" s="131" t="inlineStr">
        <is>
          <t>121-15-1741</t>
        </is>
      </c>
      <c r="G37" s="131" t="inlineStr">
        <is>
          <t>Spring
2012</t>
        </is>
      </c>
      <c r="H37" s="131" t="inlineStr">
        <is>
          <t>Summer
2015</t>
        </is>
      </c>
      <c r="I37" s="135" t="inlineStr">
        <is>
          <t>-</t>
        </is>
      </c>
      <c r="J37" s="131" t="inlineStr">
        <is>
          <t>-</t>
        </is>
      </c>
      <c r="K37" s="131" t="inlineStr">
        <is>
          <t>Barahar Khamarpara, 
Ullapara, Sirajgong</t>
        </is>
      </c>
      <c r="L37" s="131" t="inlineStr">
        <is>
          <t>Barahar Khamarpara, 
Ullapara, Sirajgong</t>
        </is>
      </c>
      <c r="M37" s="137" t="inlineStr">
        <is>
          <t>8801719790040</t>
        </is>
      </c>
      <c r="N37" s="138" t="inlineStr">
        <is>
          <t>kamrul.rezu@gmail.com</t>
        </is>
      </c>
    </row>
    <row customHeight="1" ht="12.75" r="38" s="161">
      <c r="A38" s="85" t="n">
        <v>37</v>
      </c>
      <c r="B38" s="131" t="n">
        <v>1060</v>
      </c>
      <c r="C38" s="131" t="n"/>
      <c r="D38" s="131" t="inlineStr">
        <is>
          <t>Airin Jahan</t>
        </is>
      </c>
      <c r="E38" s="131" t="inlineStr">
        <is>
          <t>MBA</t>
        </is>
      </c>
      <c r="F38" s="131" t="inlineStr">
        <is>
          <t>122-14-781</t>
        </is>
      </c>
      <c r="G38" s="131" t="inlineStr">
        <is>
          <t>Summer
2012</t>
        </is>
      </c>
      <c r="H38" s="131" t="inlineStr">
        <is>
          <t>Fall 2013</t>
        </is>
      </c>
      <c r="I38" s="135" t="inlineStr">
        <is>
          <t>-</t>
        </is>
      </c>
      <c r="J38" s="131" t="inlineStr">
        <is>
          <t>-</t>
        </is>
      </c>
      <c r="K38" s="131" t="inlineStr">
        <is>
          <t>330/1, Mirhazirbag,
Jatrabari, Dhaka-1204</t>
        </is>
      </c>
      <c r="L38" s="131" t="inlineStr">
        <is>
          <t>330/1, Mirhazirbag,
Jatrabari, Dhaka-1204</t>
        </is>
      </c>
      <c r="M38" s="137" t="inlineStr">
        <is>
          <t>8801680909624</t>
        </is>
      </c>
      <c r="N38" s="138" t="inlineStr">
        <is>
          <t>airin.jahan@yahoo.com</t>
        </is>
      </c>
    </row>
    <row customHeight="1" ht="12.75" r="39" s="161">
      <c r="A39" s="85" t="n">
        <v>38</v>
      </c>
      <c r="B39" s="131" t="n">
        <v>1065</v>
      </c>
      <c r="C39" s="131" t="n"/>
      <c r="D39" s="139" t="inlineStr">
        <is>
          <t>Missing</t>
        </is>
      </c>
      <c r="E39" s="131" t="n"/>
      <c r="F39" s="131" t="n"/>
      <c r="G39" s="131" t="n"/>
      <c r="H39" s="131" t="n"/>
      <c r="I39" s="135" t="n"/>
      <c r="J39" s="131" t="n"/>
      <c r="K39" s="131" t="n"/>
      <c r="L39" s="131" t="n"/>
      <c r="M39" s="137" t="n"/>
      <c r="N39" s="138" t="n"/>
    </row>
    <row customHeight="1" ht="12.75" r="40" s="161">
      <c r="A40" s="85" t="n">
        <v>39</v>
      </c>
      <c r="B40" s="131" t="n">
        <v>1067</v>
      </c>
      <c r="C40" s="131" t="n"/>
      <c r="D40" s="131" t="inlineStr">
        <is>
          <t>Md. Rubel Ahmed</t>
        </is>
      </c>
      <c r="E40" s="131" t="inlineStr">
        <is>
          <t>Law</t>
        </is>
      </c>
      <c r="F40" s="131" t="inlineStr">
        <is>
          <t>112-26-264</t>
        </is>
      </c>
      <c r="G40" s="131" t="inlineStr">
        <is>
          <t>Summer
2011</t>
        </is>
      </c>
      <c r="H40" s="131" t="inlineStr">
        <is>
          <t>Summer
2015</t>
        </is>
      </c>
      <c r="I40" s="135" t="inlineStr">
        <is>
          <t>-</t>
        </is>
      </c>
      <c r="J40" s="131" t="inlineStr">
        <is>
          <t>-</t>
        </is>
      </c>
      <c r="K40" s="131" t="inlineStr">
        <is>
          <t>49. K.P. Ghosh Street,
Bongshall Road, Dhaka</t>
        </is>
      </c>
      <c r="L40" s="131" t="inlineStr">
        <is>
          <t>49. K.P. Ghosh Street,
Bongshall Road, Dhaka</t>
        </is>
      </c>
      <c r="M40" s="137" t="inlineStr">
        <is>
          <t>8801681402333</t>
        </is>
      </c>
      <c r="N40" s="138" t="inlineStr">
        <is>
          <t>rubelandahmed@gmail.com</t>
        </is>
      </c>
    </row>
    <row customHeight="1" ht="12.75" r="41" s="161">
      <c r="A41" s="85" t="n">
        <v>40</v>
      </c>
      <c r="B41" s="131" t="n">
        <v>1069</v>
      </c>
      <c r="C41" s="131" t="n"/>
      <c r="D41" s="131" t="inlineStr">
        <is>
          <t xml:space="preserve">Kamrul Islam  </t>
        </is>
      </c>
      <c r="E41" s="131" t="inlineStr">
        <is>
          <t>MBA</t>
        </is>
      </c>
      <c r="F41" s="131" t="inlineStr">
        <is>
          <t>141-14-1350</t>
        </is>
      </c>
      <c r="G41" s="131" t="inlineStr">
        <is>
          <t>Spring 2014</t>
        </is>
      </c>
      <c r="H41" s="131" t="inlineStr">
        <is>
          <t>Summer
2015</t>
        </is>
      </c>
      <c r="I41" s="135" t="inlineStr">
        <is>
          <t>-</t>
        </is>
      </c>
      <c r="J41" s="131" t="inlineStr">
        <is>
          <t>-</t>
        </is>
      </c>
      <c r="K41" s="131" t="inlineStr">
        <is>
          <t>105/1, Sukrabad, 4th 
Floor, Dhanmondi, Dhaka</t>
        </is>
      </c>
      <c r="L41" s="131" t="inlineStr">
        <is>
          <t>Vill: Saughed, PO: Bhulta
Upzila: Rupgonj,
Dist: Narayanganj</t>
        </is>
      </c>
      <c r="M41" s="137" t="inlineStr">
        <is>
          <t>8801672279789</t>
        </is>
      </c>
      <c r="N41" s="138" t="inlineStr">
        <is>
          <t>kamrul-1280@diu.edu.bd</t>
        </is>
      </c>
    </row>
    <row customHeight="1" ht="12.75" r="42" s="161">
      <c r="A42" s="85" t="n">
        <v>41</v>
      </c>
      <c r="B42" s="131" t="n">
        <v>1070</v>
      </c>
      <c r="C42" s="131" t="n"/>
      <c r="D42" s="131" t="inlineStr">
        <is>
          <t>Md. Rabiul Karim</t>
        </is>
      </c>
      <c r="E42" s="131" t="inlineStr">
        <is>
          <t>EEE</t>
        </is>
      </c>
      <c r="F42" s="131" t="inlineStr">
        <is>
          <t>111-33-405</t>
        </is>
      </c>
      <c r="G42" s="131" t="inlineStr">
        <is>
          <t>Spring 2011</t>
        </is>
      </c>
      <c r="H42" s="131" t="inlineStr">
        <is>
          <t>Summer
2015</t>
        </is>
      </c>
      <c r="I42" s="135" t="inlineStr">
        <is>
          <t>-</t>
        </is>
      </c>
      <c r="J42" s="131" t="inlineStr">
        <is>
          <t>-</t>
        </is>
      </c>
      <c r="K42" s="131" t="inlineStr">
        <is>
          <t>-</t>
        </is>
      </c>
      <c r="L42" s="131" t="inlineStr">
        <is>
          <t>Vill: Kalanpur, PO: Kalanpur, 
Thana: Dhamrai, Dist: Dhaka</t>
        </is>
      </c>
      <c r="M42" s="137" t="inlineStr">
        <is>
          <t>8801963525049</t>
        </is>
      </c>
      <c r="N42" s="138" t="inlineStr">
        <is>
          <t>rabiuleee405@gmail.com</t>
        </is>
      </c>
    </row>
    <row customHeight="1" ht="12.75" r="43" s="161">
      <c r="A43" s="85" t="n">
        <v>42</v>
      </c>
      <c r="B43" s="131" t="n">
        <v>1071</v>
      </c>
      <c r="C43" s="131" t="n"/>
      <c r="D43" s="139" t="inlineStr">
        <is>
          <t>Missing</t>
        </is>
      </c>
      <c r="E43" s="131" t="n"/>
      <c r="F43" s="131" t="n"/>
      <c r="G43" s="131" t="n"/>
      <c r="H43" s="131" t="n"/>
      <c r="I43" s="135" t="n"/>
      <c r="J43" s="131" t="n"/>
      <c r="K43" s="131" t="n"/>
      <c r="L43" s="131" t="n"/>
      <c r="M43" s="137" t="n"/>
      <c r="N43" s="138" t="n"/>
    </row>
    <row customHeight="1" ht="12.75" r="44" s="161">
      <c r="A44" s="85" t="n">
        <v>43</v>
      </c>
      <c r="B44" s="131" t="n">
        <v>1072</v>
      </c>
      <c r="C44" s="131" t="n"/>
      <c r="D44" s="131" t="inlineStr">
        <is>
          <t>Sabbir Hossain
Mozumder</t>
        </is>
      </c>
      <c r="E44" s="131" t="inlineStr">
        <is>
          <t>BBA</t>
        </is>
      </c>
      <c r="F44" s="131" t="inlineStr">
        <is>
          <t>09172-11-1065</t>
        </is>
      </c>
      <c r="G44" s="131" t="n"/>
      <c r="H44" s="131" t="n"/>
      <c r="I44" s="135" t="n"/>
      <c r="J44" s="131" t="n"/>
      <c r="K44" s="131" t="inlineStr">
        <is>
          <t>176/6, Rampura, Ulon
Dhaka-1219</t>
        </is>
      </c>
      <c r="L44" s="131" t="inlineStr">
        <is>
          <t>176/6, Rampura, Ulon
Dhaka-1219</t>
        </is>
      </c>
      <c r="M44" s="137" t="inlineStr">
        <is>
          <t>8801730904600</t>
        </is>
      </c>
      <c r="N44" s="138" t="inlineStr">
        <is>
          <t>sabbir.digicon@gmail.com</t>
        </is>
      </c>
    </row>
    <row customHeight="1" ht="12.75" r="45" s="161">
      <c r="A45" s="85" t="n">
        <v>44</v>
      </c>
      <c r="B45" s="131" t="n">
        <v>1073</v>
      </c>
      <c r="C45" s="131" t="n"/>
      <c r="D45" s="131" t="inlineStr">
        <is>
          <t>Jasim Uddin</t>
        </is>
      </c>
      <c r="E45" s="131" t="inlineStr">
        <is>
          <t>EEE</t>
        </is>
      </c>
      <c r="F45" s="131" t="inlineStr">
        <is>
          <t>121-33-904</t>
        </is>
      </c>
      <c r="G45" s="131" t="inlineStr">
        <is>
          <t>Spring 2012</t>
        </is>
      </c>
      <c r="H45" s="131" t="inlineStr">
        <is>
          <t>Fall 2015</t>
        </is>
      </c>
      <c r="I45" s="135" t="inlineStr">
        <is>
          <t>-</t>
        </is>
      </c>
      <c r="J45" s="131" t="inlineStr">
        <is>
          <t>-</t>
        </is>
      </c>
      <c r="K45" s="131" t="inlineStr">
        <is>
          <t>12-Kd, D/2, Shamoly, 
Dhaka</t>
        </is>
      </c>
      <c r="L45" s="131" t="inlineStr">
        <is>
          <t>Vill: Chowdhury Para, 
Post: Ramgash, 
Dist: Khagrachari</t>
        </is>
      </c>
      <c r="M45" s="137" t="inlineStr">
        <is>
          <t>8801819909394</t>
        </is>
      </c>
      <c r="N45" s="138" t="inlineStr">
        <is>
          <t>jasimdiu@yahoo.com</t>
        </is>
      </c>
    </row>
    <row customHeight="1" ht="12.75" r="46" s="161">
      <c r="A46" s="85" t="n">
        <v>45</v>
      </c>
      <c r="B46" s="131" t="n">
        <v>1074</v>
      </c>
      <c r="C46" s="131" t="n"/>
      <c r="D46" s="131" t="inlineStr">
        <is>
          <t>Md. Mamunur Roshid</t>
        </is>
      </c>
      <c r="E46" s="131" t="inlineStr">
        <is>
          <t>EEE</t>
        </is>
      </c>
      <c r="F46" s="131" t="inlineStr">
        <is>
          <t>121-33-886</t>
        </is>
      </c>
      <c r="G46" s="131" t="inlineStr">
        <is>
          <t xml:space="preserve">Spring  </t>
        </is>
      </c>
      <c r="H46" s="131" t="inlineStr">
        <is>
          <t xml:space="preserve">Fall  </t>
        </is>
      </c>
      <c r="I46" s="135" t="inlineStr">
        <is>
          <t>-</t>
        </is>
      </c>
      <c r="J46" s="131" t="inlineStr">
        <is>
          <t>-</t>
        </is>
      </c>
      <c r="K46" s="131" t="inlineStr">
        <is>
          <t>12/Ka, Road-2, Shamoli</t>
        </is>
      </c>
      <c r="L46" s="131" t="inlineStr">
        <is>
          <t>Chordharosspur, Bholahat
Chapinawabganj</t>
        </is>
      </c>
      <c r="M46" s="137" t="inlineStr">
        <is>
          <t>8801746855552</t>
        </is>
      </c>
      <c r="N46" s="138" t="inlineStr">
        <is>
          <t>mamunur2rashid@gmail.com</t>
        </is>
      </c>
    </row>
    <row customHeight="1" ht="12.75" r="47" s="161">
      <c r="A47" s="85" t="n">
        <v>46</v>
      </c>
      <c r="B47" s="131" t="n">
        <v>1076</v>
      </c>
      <c r="C47" s="131" t="n"/>
      <c r="D47" s="131" t="inlineStr">
        <is>
          <t>Majbah Uddin</t>
        </is>
      </c>
      <c r="E47" s="131" t="inlineStr">
        <is>
          <t>BBA</t>
        </is>
      </c>
      <c r="F47" s="131" t="inlineStr">
        <is>
          <t>111-11-1789</t>
        </is>
      </c>
      <c r="G47" s="131" t="inlineStr">
        <is>
          <t>Spring
2011</t>
        </is>
      </c>
      <c r="H47" s="131" t="inlineStr">
        <is>
          <t>Fall 2014</t>
        </is>
      </c>
      <c r="I47" s="135" t="inlineStr">
        <is>
          <t>-</t>
        </is>
      </c>
      <c r="J47" s="131" t="inlineStr">
        <is>
          <t>-</t>
        </is>
      </c>
      <c r="K47" s="131" t="inlineStr">
        <is>
          <t>Muslimnagar, Zeropoint,
South Matuail, Demra
Dhaka-1362</t>
        </is>
      </c>
      <c r="L47" s="131" t="inlineStr">
        <is>
          <t>Sreepur, Joypur, Homna, 
Comilla</t>
        </is>
      </c>
      <c r="M47" s="137" t="inlineStr">
        <is>
          <t>8801914002235</t>
        </is>
      </c>
      <c r="N47" s="138" t="n"/>
    </row>
    <row customHeight="1" ht="12.75" r="48" s="161">
      <c r="A48" s="85" t="n">
        <v>47</v>
      </c>
      <c r="B48" s="131" t="n">
        <v>1077</v>
      </c>
      <c r="C48" s="131" t="n"/>
      <c r="D48" s="131" t="inlineStr">
        <is>
          <t>Mirajul Islam</t>
        </is>
      </c>
      <c r="E48" s="131" t="inlineStr">
        <is>
          <t>BBA</t>
        </is>
      </c>
      <c r="F48" s="131" t="inlineStr">
        <is>
          <t>111-11-1792</t>
        </is>
      </c>
      <c r="G48" s="131" t="inlineStr">
        <is>
          <t>Spring
2011</t>
        </is>
      </c>
      <c r="H48" s="131" t="inlineStr">
        <is>
          <t>Spring
2015</t>
        </is>
      </c>
      <c r="I48" s="135" t="inlineStr">
        <is>
          <t>-</t>
        </is>
      </c>
      <c r="J48" s="131" t="inlineStr">
        <is>
          <t>-</t>
        </is>
      </c>
      <c r="K48" s="131" t="inlineStr">
        <is>
          <t>North Pangoan, South
Keranigonj, Dhaka</t>
        </is>
      </c>
      <c r="L48" s="131" t="inlineStr">
        <is>
          <t>North Pangoan, South
Keranigonj, Dhaka</t>
        </is>
      </c>
      <c r="M48" s="137" t="inlineStr">
        <is>
          <t>8801838698525</t>
        </is>
      </c>
      <c r="N48" s="138" t="inlineStr">
        <is>
          <t>mirajul1792@diu.edu.bd</t>
        </is>
      </c>
    </row>
    <row customHeight="1" ht="12.75" r="49" s="161">
      <c r="A49" s="85" t="n">
        <v>48</v>
      </c>
      <c r="B49" s="131" t="n">
        <v>1078</v>
      </c>
      <c r="C49" s="131" t="n"/>
      <c r="D49" s="131" t="inlineStr">
        <is>
          <t>Md. Emran Hossain</t>
        </is>
      </c>
      <c r="E49" s="131" t="inlineStr">
        <is>
          <t>CSE</t>
        </is>
      </c>
      <c r="F49" s="131" t="inlineStr">
        <is>
          <t>122-15-1927</t>
        </is>
      </c>
      <c r="G49" s="131" t="inlineStr">
        <is>
          <t xml:space="preserve">Summer  </t>
        </is>
      </c>
      <c r="H49" s="131" t="inlineStr">
        <is>
          <t xml:space="preserve">Spring </t>
        </is>
      </c>
      <c r="I49" s="135" t="inlineStr">
        <is>
          <t>-</t>
        </is>
      </c>
      <c r="J49" s="131" t="inlineStr">
        <is>
          <t>-</t>
        </is>
      </c>
      <c r="K49" s="131" t="inlineStr">
        <is>
          <t>60/1, Sukrabad, 1st Floor
Dhanmondi 32, Dhaka</t>
        </is>
      </c>
      <c r="L49" s="131" t="inlineStr">
        <is>
          <t>60/1, Sukrabad, 1st Floor
Dhanmondi 32, Dhaka</t>
        </is>
      </c>
      <c r="M49" s="131" t="n">
        <v>8801939895657</v>
      </c>
      <c r="N49" s="138" t="inlineStr">
        <is>
          <t>emran0102@gmail.com</t>
        </is>
      </c>
    </row>
    <row customHeight="1" ht="12.75" r="50" s="161">
      <c r="A50" s="85" t="n">
        <v>49</v>
      </c>
      <c r="B50" s="131" t="n">
        <v>1082</v>
      </c>
      <c r="C50" s="131" t="n"/>
      <c r="D50" s="131" t="inlineStr">
        <is>
          <t>Mst. Umme Habiba</t>
        </is>
      </c>
      <c r="E50" s="131" t="inlineStr">
        <is>
          <t>EEE</t>
        </is>
      </c>
      <c r="F50" s="131" t="inlineStr">
        <is>
          <t>101-33-176</t>
        </is>
      </c>
      <c r="G50" s="131" t="inlineStr">
        <is>
          <t>Spring
2010</t>
        </is>
      </c>
      <c r="H50" s="131" t="inlineStr">
        <is>
          <t>Summer
2014</t>
        </is>
      </c>
      <c r="I50" s="135" t="inlineStr">
        <is>
          <t>-</t>
        </is>
      </c>
      <c r="J50" s="131" t="inlineStr">
        <is>
          <t>-</t>
        </is>
      </c>
      <c r="K50" s="131" t="inlineStr">
        <is>
          <t>21/G, Block-D, Bashbari
Road, Mohammadpur</t>
        </is>
      </c>
      <c r="L50" s="131" t="inlineStr">
        <is>
          <t>Vill: Chorshahadear, Po:
Dapunia, Dist: Pabna</t>
        </is>
      </c>
      <c r="M50" s="137" t="inlineStr">
        <is>
          <t>8801760590159</t>
        </is>
      </c>
      <c r="N50" s="138" t="inlineStr">
        <is>
          <t>umme.tuli@gmail.com</t>
        </is>
      </c>
    </row>
    <row customHeight="1" ht="12.75" r="51" s="161">
      <c r="A51" s="85" t="n">
        <v>50</v>
      </c>
      <c r="B51" s="131" t="n">
        <v>1083</v>
      </c>
      <c r="C51" s="131" t="n"/>
      <c r="D51" s="131" t="inlineStr">
        <is>
          <t>Asikul Alam</t>
        </is>
      </c>
      <c r="E51" s="131" t="inlineStr">
        <is>
          <t>EEE</t>
        </is>
      </c>
      <c r="F51" s="131" t="inlineStr">
        <is>
          <t>101-33-133</t>
        </is>
      </c>
      <c r="G51" s="131" t="inlineStr">
        <is>
          <t>Spring 2010</t>
        </is>
      </c>
      <c r="H51" s="131" t="inlineStr">
        <is>
          <t>Summer
2014</t>
        </is>
      </c>
      <c r="I51" s="135" t="inlineStr">
        <is>
          <t>-</t>
        </is>
      </c>
      <c r="J51" s="131" t="inlineStr">
        <is>
          <t>-</t>
        </is>
      </c>
      <c r="K51" s="131" t="inlineStr">
        <is>
          <t>105/2, Nondini, 5th Floor
Shukrabad, Dhaka</t>
        </is>
      </c>
      <c r="L51" s="131" t="inlineStr">
        <is>
          <t>Asik Complex, Nawab Bari
Road, Bogra</t>
        </is>
      </c>
      <c r="M51" s="137" t="inlineStr">
        <is>
          <t>8801914128615</t>
        </is>
      </c>
      <c r="N51" s="138" t="inlineStr">
        <is>
          <t>asikul.asik@gmail.com</t>
        </is>
      </c>
    </row>
    <row customHeight="1" ht="12.75" r="52" s="161">
      <c r="A52" s="85" t="n">
        <v>51</v>
      </c>
      <c r="B52" s="131" t="n">
        <v>1087</v>
      </c>
      <c r="C52" s="131" t="n"/>
      <c r="D52" s="131" t="inlineStr">
        <is>
          <t>Shakil Ahammed</t>
        </is>
      </c>
      <c r="E52" s="131" t="inlineStr">
        <is>
          <t>TE</t>
        </is>
      </c>
      <c r="F52" s="131" t="inlineStr">
        <is>
          <t>111-23-2524</t>
        </is>
      </c>
      <c r="G52" s="131" t="inlineStr">
        <is>
          <t>Spring 2011</t>
        </is>
      </c>
      <c r="H52" s="131" t="inlineStr">
        <is>
          <t>Fall 2014</t>
        </is>
      </c>
      <c r="I52" s="135" t="inlineStr">
        <is>
          <t>-</t>
        </is>
      </c>
      <c r="J52" s="131" t="inlineStr">
        <is>
          <t>-</t>
        </is>
      </c>
      <c r="K52" s="131" t="inlineStr">
        <is>
          <t>H# 422, Nabinagar, 
Brahmonbaria-3410</t>
        </is>
      </c>
      <c r="L52" s="131" t="inlineStr">
        <is>
          <t>H# 422, Nabinagar, 
Brahmonbaria-3410</t>
        </is>
      </c>
      <c r="M52" s="137" t="inlineStr">
        <is>
          <t>8801670902844</t>
        </is>
      </c>
      <c r="N52" s="138" t="inlineStr">
        <is>
          <t>shakil.ahmmed@hotmail.com</t>
        </is>
      </c>
    </row>
    <row customHeight="1" ht="12.75" r="53" s="161">
      <c r="A53" s="85" t="n">
        <v>52</v>
      </c>
      <c r="B53" s="131" t="n">
        <v>1088</v>
      </c>
      <c r="C53" s="131" t="n"/>
      <c r="D53" s="131" t="inlineStr">
        <is>
          <t>Missing</t>
        </is>
      </c>
      <c r="E53" s="131" t="n"/>
      <c r="F53" s="131" t="n"/>
      <c r="G53" s="131" t="n"/>
      <c r="H53" s="131" t="n"/>
      <c r="I53" s="135" t="n"/>
      <c r="J53" s="131" t="n"/>
      <c r="K53" s="131" t="n"/>
      <c r="L53" s="131" t="n"/>
      <c r="M53" s="137" t="n"/>
      <c r="N53" s="138" t="n"/>
    </row>
    <row customHeight="1" ht="12.75" r="54" s="161">
      <c r="A54" s="85" t="n">
        <v>53</v>
      </c>
      <c r="B54" s="131" t="n">
        <v>1089</v>
      </c>
      <c r="C54" s="131" t="n"/>
      <c r="D54" s="131" t="inlineStr">
        <is>
          <t>Md. Mehebub</t>
        </is>
      </c>
      <c r="E54" s="131" t="inlineStr">
        <is>
          <t>MBA</t>
        </is>
      </c>
      <c r="F54" s="131" t="inlineStr">
        <is>
          <t>141-14-1446</t>
        </is>
      </c>
      <c r="G54" s="131" t="inlineStr">
        <is>
          <t>-</t>
        </is>
      </c>
      <c r="H54" s="131" t="inlineStr">
        <is>
          <t>-</t>
        </is>
      </c>
      <c r="I54" s="135" t="inlineStr">
        <is>
          <t>-</t>
        </is>
      </c>
      <c r="J54" s="131" t="inlineStr">
        <is>
          <t>-</t>
        </is>
      </c>
      <c r="K54" s="131" t="inlineStr">
        <is>
          <t>C/O Atair Rahaman
R#8, H#B/1, 6A Floor
Sec: 07 AR, Mirpur</t>
        </is>
      </c>
      <c r="L54" s="131" t="inlineStr">
        <is>
          <t>Chhaighoria, Darsana
Damurhuda, Chuadanga</t>
        </is>
      </c>
      <c r="M54" s="137" t="inlineStr">
        <is>
          <t>8801913226240</t>
        </is>
      </c>
      <c r="N54" s="138" t="inlineStr">
        <is>
          <t>arifmehebub@gmail.com</t>
        </is>
      </c>
    </row>
    <row customHeight="1" ht="12.75" r="55" s="161">
      <c r="A55" s="85" t="n">
        <v>54</v>
      </c>
      <c r="B55" s="131" t="n">
        <v>1090</v>
      </c>
      <c r="C55" s="131" t="n"/>
      <c r="D55" s="131" t="inlineStr">
        <is>
          <t>Fahim Al Sufian</t>
        </is>
      </c>
      <c r="E55" s="131" t="inlineStr">
        <is>
          <t>Pharmacy</t>
        </is>
      </c>
      <c r="F55" s="131" t="inlineStr">
        <is>
          <t>111-29-240</t>
        </is>
      </c>
      <c r="G55" s="131" t="inlineStr">
        <is>
          <t>Spring 2011</t>
        </is>
      </c>
      <c r="H55" s="131" t="inlineStr">
        <is>
          <t>Fall 2015</t>
        </is>
      </c>
      <c r="I55" s="135" t="inlineStr">
        <is>
          <t>-</t>
        </is>
      </c>
      <c r="J55" s="131" t="inlineStr">
        <is>
          <t>-</t>
        </is>
      </c>
      <c r="K55" s="131" t="inlineStr">
        <is>
          <t>65, Enayet Nagar, 
Mirkadim, Munshigong</t>
        </is>
      </c>
      <c r="L55" s="131" t="inlineStr">
        <is>
          <t>65, Enayet Nagar, 
Mirkadim, Munshigong</t>
        </is>
      </c>
      <c r="M55" s="137" t="inlineStr">
        <is>
          <t>8801673480189</t>
        </is>
      </c>
      <c r="N55" s="138" t="inlineStr">
        <is>
          <t>tonmoy_fahim@yahoo.com</t>
        </is>
      </c>
    </row>
    <row customHeight="1" ht="12.75" r="56" s="161">
      <c r="A56" s="85" t="n">
        <v>55</v>
      </c>
      <c r="B56" s="131" t="n">
        <v>1091</v>
      </c>
      <c r="C56" s="131" t="n"/>
      <c r="D56" s="131" t="inlineStr">
        <is>
          <t>Nahida Rahaman
Neela</t>
        </is>
      </c>
      <c r="E56" s="131" t="inlineStr">
        <is>
          <t>ETE</t>
        </is>
      </c>
      <c r="F56" s="131" t="inlineStr">
        <is>
          <t>102-19-1249</t>
        </is>
      </c>
      <c r="G56" s="131" t="inlineStr">
        <is>
          <t>Summer
2010</t>
        </is>
      </c>
      <c r="H56" s="131" t="inlineStr">
        <is>
          <t>Fall 2015</t>
        </is>
      </c>
      <c r="I56" s="135" t="inlineStr">
        <is>
          <t>-</t>
        </is>
      </c>
      <c r="J56" s="131" t="inlineStr">
        <is>
          <t>-</t>
        </is>
      </c>
      <c r="K56" s="131" t="inlineStr">
        <is>
          <t>411/B, Gulbag, Dhaka-
1217</t>
        </is>
      </c>
      <c r="L56" s="131" t="inlineStr">
        <is>
          <t>Vhor, Panchgaon, Chatkhil
Noakhali</t>
        </is>
      </c>
      <c r="M56" s="137" t="inlineStr">
        <is>
          <t>8801922445143</t>
        </is>
      </c>
      <c r="N56" s="138" t="inlineStr">
        <is>
          <t>neela_1249@diu.edu.bd</t>
        </is>
      </c>
    </row>
    <row customHeight="1" ht="12.75" r="57" s="161">
      <c r="A57" s="85" t="n">
        <v>56</v>
      </c>
      <c r="B57" s="131" t="n">
        <v>1096</v>
      </c>
      <c r="C57" s="131" t="n"/>
      <c r="D57" s="131" t="inlineStr">
        <is>
          <t>Christina Dyuti 
Biswas</t>
        </is>
      </c>
      <c r="E57" s="131" t="inlineStr">
        <is>
          <t>BBA</t>
        </is>
      </c>
      <c r="F57" s="131" t="inlineStr">
        <is>
          <t>101-11-1473</t>
        </is>
      </c>
      <c r="G57" s="131" t="inlineStr">
        <is>
          <t>-</t>
        </is>
      </c>
      <c r="H57" s="131" t="inlineStr">
        <is>
          <t>-</t>
        </is>
      </c>
      <c r="I57" s="135" t="inlineStr">
        <is>
          <t>-</t>
        </is>
      </c>
      <c r="J57" s="131" t="inlineStr">
        <is>
          <t>-</t>
        </is>
      </c>
      <c r="K57" s="131" t="inlineStr">
        <is>
          <t>147/F, East Raza Bazar,
Dhaka-1215</t>
        </is>
      </c>
      <c r="L57" s="131" t="inlineStr">
        <is>
          <t>147/F, East Raza Bazar,
Dhaka-1215</t>
        </is>
      </c>
      <c r="M57" s="137" t="inlineStr">
        <is>
          <t>8801682897004</t>
        </is>
      </c>
      <c r="N57" s="138" t="inlineStr">
        <is>
          <t>christinadyuti@yahoo.com</t>
        </is>
      </c>
    </row>
    <row customHeight="1" ht="12.75" r="58" s="161">
      <c r="A58" s="85" t="n">
        <v>57</v>
      </c>
      <c r="B58" s="131" t="n">
        <v>1097</v>
      </c>
      <c r="C58" s="131" t="n"/>
      <c r="D58" s="131" t="inlineStr">
        <is>
          <t>Shuvo Podder</t>
        </is>
      </c>
      <c r="E58" s="131" t="inlineStr">
        <is>
          <t>CSE</t>
        </is>
      </c>
      <c r="F58" s="131" t="inlineStr">
        <is>
          <t>112-15-1458</t>
        </is>
      </c>
      <c r="G58" s="131" t="inlineStr">
        <is>
          <t>Summer
2011</t>
        </is>
      </c>
      <c r="H58" s="131" t="inlineStr">
        <is>
          <t>Spring
2015</t>
        </is>
      </c>
      <c r="I58" s="135" t="inlineStr">
        <is>
          <t>-</t>
        </is>
      </c>
      <c r="J58" s="131" t="inlineStr">
        <is>
          <t>-</t>
        </is>
      </c>
      <c r="K58" s="131" t="inlineStr">
        <is>
          <t>Nondini 105/2, Shukrabad
Dhaka-1207</t>
        </is>
      </c>
      <c r="L58" s="131" t="inlineStr">
        <is>
          <t>Naogaon, Old Khathati
Naogaon</t>
        </is>
      </c>
      <c r="M58" s="137" t="inlineStr">
        <is>
          <t>8801725019616</t>
        </is>
      </c>
      <c r="N58" s="138" t="inlineStr">
        <is>
          <t>shuvo616@gmail.com</t>
        </is>
      </c>
    </row>
    <row customHeight="1" ht="12.75" r="59" s="161">
      <c r="A59" s="85" t="n">
        <v>58</v>
      </c>
      <c r="B59" s="131" t="n">
        <v>1098</v>
      </c>
      <c r="C59" s="131" t="n"/>
      <c r="D59" s="131" t="inlineStr">
        <is>
          <t>Afrina Jahan</t>
        </is>
      </c>
      <c r="E59" s="131" t="inlineStr">
        <is>
          <t>Law</t>
        </is>
      </c>
      <c r="F59" s="131" t="inlineStr">
        <is>
          <t>113-26-352</t>
        </is>
      </c>
      <c r="G59" s="131" t="inlineStr">
        <is>
          <t>Fall 2011</t>
        </is>
      </c>
      <c r="H59" s="131" t="inlineStr">
        <is>
          <t>Summer
2015</t>
        </is>
      </c>
      <c r="I59" s="135" t="inlineStr">
        <is>
          <t>-</t>
        </is>
      </c>
      <c r="J59" s="131" t="inlineStr">
        <is>
          <t>-</t>
        </is>
      </c>
      <c r="K59" s="131" t="inlineStr">
        <is>
          <t>151, Mukty Housing, 
Mukty Appartment
South Pirerbagh, Mirpur</t>
        </is>
      </c>
      <c r="L59" s="131" t="inlineStr">
        <is>
          <t>Khallah, Soyfulla Kandi,
Bancharampur, B-Baria</t>
        </is>
      </c>
      <c r="M59" s="137" t="inlineStr">
        <is>
          <t>8801981406796</t>
        </is>
      </c>
      <c r="N59" s="138" t="inlineStr">
        <is>
          <t>shurovyjahan1111@gmail.com</t>
        </is>
      </c>
    </row>
    <row customHeight="1" ht="12.75" r="60" s="161">
      <c r="A60" s="85" t="n">
        <v>59</v>
      </c>
      <c r="B60" s="131" t="n">
        <v>1099</v>
      </c>
      <c r="C60" s="131" t="n"/>
      <c r="D60" s="131" t="inlineStr">
        <is>
          <t>Shamima Rashid 
Sumi</t>
        </is>
      </c>
      <c r="E60" s="131" t="inlineStr">
        <is>
          <t>CSE</t>
        </is>
      </c>
      <c r="F60" s="131" t="inlineStr">
        <is>
          <t>112-15-1352</t>
        </is>
      </c>
      <c r="G60" s="131" t="inlineStr">
        <is>
          <t>Summer
2011</t>
        </is>
      </c>
      <c r="H60" s="131" t="inlineStr">
        <is>
          <t>Spring
2015</t>
        </is>
      </c>
      <c r="I60" s="135" t="inlineStr">
        <is>
          <t>-</t>
        </is>
      </c>
      <c r="J60" s="131" t="inlineStr">
        <is>
          <t>-</t>
        </is>
      </c>
      <c r="K60" s="131" t="inlineStr">
        <is>
          <t>92/1, Lakecircus, 
Kalabagan, Dhanmondi</t>
        </is>
      </c>
      <c r="L60" s="131" t="inlineStr">
        <is>
          <t>Kuchia Gram, Alfadanga
Faridpur</t>
        </is>
      </c>
      <c r="M60" s="137" t="inlineStr">
        <is>
          <t>8801782663848</t>
        </is>
      </c>
      <c r="N60" s="138" t="inlineStr">
        <is>
          <t>srsumi26@gmail.com</t>
        </is>
      </c>
    </row>
    <row customHeight="1" ht="12.75" r="61" s="161">
      <c r="A61" s="85" t="n">
        <v>60</v>
      </c>
      <c r="B61" s="131" t="n">
        <v>1100</v>
      </c>
      <c r="C61" s="131" t="n"/>
      <c r="D61" s="131" t="inlineStr">
        <is>
          <t>Sakhawat Hossan</t>
        </is>
      </c>
      <c r="E61" s="131" t="inlineStr">
        <is>
          <t>Law</t>
        </is>
      </c>
      <c r="F61" s="131" t="inlineStr">
        <is>
          <t>113-26-346</t>
        </is>
      </c>
      <c r="G61" s="131" t="inlineStr">
        <is>
          <t>Fall 2011</t>
        </is>
      </c>
      <c r="H61" s="131" t="inlineStr">
        <is>
          <t>Fall 2015</t>
        </is>
      </c>
      <c r="I61" s="135" t="inlineStr">
        <is>
          <t>-</t>
        </is>
      </c>
      <c r="J61" s="131" t="inlineStr">
        <is>
          <t>-</t>
        </is>
      </c>
      <c r="K61" s="131" t="inlineStr">
        <is>
          <t>-</t>
        </is>
      </c>
      <c r="L61" s="131" t="inlineStr">
        <is>
          <t>Akduria, Monorhordi,
Narsingdi</t>
        </is>
      </c>
      <c r="M61" s="137" t="inlineStr">
        <is>
          <t>8801676040182</t>
        </is>
      </c>
      <c r="N61" s="138" t="n"/>
    </row>
    <row customHeight="1" ht="15" r="62" s="161">
      <c r="A62" s="85" t="n">
        <v>61</v>
      </c>
      <c r="B62" s="148" t="n">
        <v>1103</v>
      </c>
      <c r="C62" s="131" t="n"/>
      <c r="D62" s="131" t="inlineStr">
        <is>
          <t>Shahinoor Akter</t>
        </is>
      </c>
      <c r="E62" s="131" t="inlineStr">
        <is>
          <t>L.L.M (Final)</t>
        </is>
      </c>
      <c r="F62" s="131" t="inlineStr">
        <is>
          <t>141-38-032</t>
        </is>
      </c>
      <c r="G62" s="131" t="inlineStr">
        <is>
          <t>Fall</t>
        </is>
      </c>
      <c r="H62" s="131" t="inlineStr">
        <is>
          <t>Spring</t>
        </is>
      </c>
      <c r="I62" s="135" t="inlineStr">
        <is>
          <t>-</t>
        </is>
      </c>
      <c r="J62" s="131" t="inlineStr">
        <is>
          <t>-</t>
        </is>
      </c>
      <c r="K62" s="131" t="inlineStr">
        <is>
          <t>2/2, Block- G, Kazi Nazrul 
Islam Road, Lalmatia, 
Dhaka-1207</t>
        </is>
      </c>
      <c r="L62" s="131" t="inlineStr">
        <is>
          <t>Hatabo, Birabo, Rupgong,
Narayanganj</t>
        </is>
      </c>
      <c r="M62" s="137" t="inlineStr">
        <is>
          <t>8801754935013</t>
        </is>
      </c>
      <c r="N62" s="138" t="inlineStr">
        <is>
          <t>kona-rk67@yahoo.com</t>
        </is>
      </c>
    </row>
    <row customHeight="1" ht="15" r="63" s="161">
      <c r="A63" s="85" t="n">
        <v>62</v>
      </c>
      <c r="B63" s="148" t="n">
        <v>1106</v>
      </c>
      <c r="C63" s="131" t="n"/>
      <c r="D63" s="131" t="inlineStr">
        <is>
          <t>Md. Golam Rabbani</t>
        </is>
      </c>
      <c r="E63" s="131" t="inlineStr">
        <is>
          <t>CSE</t>
        </is>
      </c>
      <c r="F63" s="131" t="inlineStr">
        <is>
          <t>123-15-2110</t>
        </is>
      </c>
      <c r="G63" s="131" t="inlineStr">
        <is>
          <t>Fall 2012</t>
        </is>
      </c>
      <c r="H63" s="131" t="inlineStr">
        <is>
          <t>Summer
2015</t>
        </is>
      </c>
      <c r="I63" s="135" t="inlineStr">
        <is>
          <t>-</t>
        </is>
      </c>
      <c r="J63" s="131" t="inlineStr">
        <is>
          <t>-</t>
        </is>
      </c>
      <c r="K63" s="131" t="inlineStr">
        <is>
          <t>59/E, West Rajabazar,
Tejgaon, Dhaka-1215</t>
        </is>
      </c>
      <c r="L63" s="131" t="inlineStr">
        <is>
          <t>Vill &amp; PO: Lalor, PS: 
Singra, Dis: Natore</t>
        </is>
      </c>
      <c r="M63" s="137" t="inlineStr">
        <is>
          <t>8801922063535</t>
        </is>
      </c>
      <c r="N63" s="138" t="inlineStr">
        <is>
          <t>shemul1990@diu.edu.bd</t>
        </is>
      </c>
    </row>
    <row customHeight="1" ht="15" r="64" s="161">
      <c r="A64" s="85" t="n">
        <v>63</v>
      </c>
      <c r="B64" s="148" t="n">
        <v>1107</v>
      </c>
      <c r="C64" s="131" t="n"/>
      <c r="D64" s="131" t="inlineStr">
        <is>
          <t>A.M. Ruhul Amin</t>
        </is>
      </c>
      <c r="E64" s="131" t="inlineStr">
        <is>
          <t>EEE</t>
        </is>
      </c>
      <c r="F64" s="131" t="inlineStr">
        <is>
          <t>122-33-1023</t>
        </is>
      </c>
      <c r="G64" s="131" t="inlineStr">
        <is>
          <t>Summer
2012</t>
        </is>
      </c>
      <c r="H64" s="131" t="inlineStr">
        <is>
          <t>Spring 2015</t>
        </is>
      </c>
      <c r="I64" s="135" t="inlineStr">
        <is>
          <t>-</t>
        </is>
      </c>
      <c r="J64" s="131" t="inlineStr">
        <is>
          <t>-</t>
        </is>
      </c>
      <c r="K64" s="131" t="inlineStr">
        <is>
          <t>E 1, 59/E, West Rajabazar
Dhaka-1215</t>
        </is>
      </c>
      <c r="L64" s="131" t="inlineStr">
        <is>
          <t>Rouhabari, Shonamukhi-
Hat-6710, Kazipur, Sirajgonj</t>
        </is>
      </c>
      <c r="M64" s="137" t="inlineStr">
        <is>
          <t>8801911-064004</t>
        </is>
      </c>
      <c r="N64" s="138" t="inlineStr">
        <is>
          <t>raihan@outlook.com</t>
        </is>
      </c>
    </row>
    <row customHeight="1" ht="15" r="65" s="161">
      <c r="A65" s="85" t="n">
        <v>64</v>
      </c>
      <c r="B65" s="148" t="n">
        <v>1108</v>
      </c>
      <c r="C65" s="131" t="n"/>
      <c r="D65" s="131" t="inlineStr">
        <is>
          <t>Md. Mizanur Rahman</t>
        </is>
      </c>
      <c r="E65" s="131" t="inlineStr">
        <is>
          <t>EEE</t>
        </is>
      </c>
      <c r="F65" s="131" t="inlineStr">
        <is>
          <t>113-33-701</t>
        </is>
      </c>
      <c r="G65" s="131" t="inlineStr">
        <is>
          <t>Fall 2011</t>
        </is>
      </c>
      <c r="H65" s="131" t="inlineStr">
        <is>
          <t>Summer
2014</t>
        </is>
      </c>
      <c r="I65" s="135" t="inlineStr">
        <is>
          <t>-</t>
        </is>
      </c>
      <c r="J65" s="131" t="inlineStr">
        <is>
          <t>-</t>
        </is>
      </c>
      <c r="K65" s="131" t="inlineStr">
        <is>
          <t>Garaber, Shimuldair-6710
Kazipur, Sirajgonj</t>
        </is>
      </c>
      <c r="L65" s="131" t="inlineStr">
        <is>
          <t>Garaber, Shimuldair-6710
Kazipur, Sirajgonj</t>
        </is>
      </c>
      <c r="M65" s="137" t="inlineStr">
        <is>
          <t>8801737883790</t>
        </is>
      </c>
      <c r="N65" s="138" t="inlineStr">
        <is>
          <t>mizan.srj.bd@gmail.com</t>
        </is>
      </c>
    </row>
    <row customHeight="1" ht="15" r="66" s="161">
      <c r="A66" s="85" t="n">
        <v>65</v>
      </c>
      <c r="B66" s="148" t="n">
        <v>1109</v>
      </c>
      <c r="C66" s="131" t="n"/>
      <c r="D66" s="131" t="inlineStr">
        <is>
          <t>Mahfuja Akhter (Poly)</t>
        </is>
      </c>
      <c r="E66" s="131" t="inlineStr">
        <is>
          <t>BBA</t>
        </is>
      </c>
      <c r="F66" s="131" t="inlineStr">
        <is>
          <t>091-11-897</t>
        </is>
      </c>
      <c r="G66" s="131" t="inlineStr">
        <is>
          <t>Spring 2009</t>
        </is>
      </c>
      <c r="H66" s="131" t="inlineStr">
        <is>
          <t>Summer
2015</t>
        </is>
      </c>
      <c r="I66" s="135" t="inlineStr">
        <is>
          <t>-</t>
        </is>
      </c>
      <c r="J66" s="131" t="inlineStr">
        <is>
          <t>-</t>
        </is>
      </c>
      <c r="K66" s="131" t="inlineStr">
        <is>
          <t>Sec-13, Clock-C, H# 10, R
# 04, Mirpur, Dhaka-1216</t>
        </is>
      </c>
      <c r="L66" s="131" t="inlineStr">
        <is>
          <t>Vill: Hazirhawla
PO, PS &amp; Dis: Madaripur</t>
        </is>
      </c>
      <c r="M66" s="137" t="inlineStr">
        <is>
          <t>8801912500845</t>
        </is>
      </c>
      <c r="N66" s="138" t="inlineStr">
        <is>
          <t>popy_bba@diu.edu.bd</t>
        </is>
      </c>
    </row>
    <row customHeight="1" ht="15" r="67" s="161">
      <c r="A67" s="85" t="n">
        <v>66</v>
      </c>
      <c r="B67" s="148" t="n">
        <v>1112</v>
      </c>
      <c r="C67" s="131" t="n"/>
      <c r="D67" s="131" t="inlineStr">
        <is>
          <t>Badhan Mondal</t>
        </is>
      </c>
      <c r="E67" s="131" t="inlineStr">
        <is>
          <t>BBA</t>
        </is>
      </c>
      <c r="F67" s="131" t="inlineStr">
        <is>
          <t>101-11-1478</t>
        </is>
      </c>
      <c r="G67" s="131" t="inlineStr">
        <is>
          <t>Spring 2010</t>
        </is>
      </c>
      <c r="H67" s="131" t="inlineStr">
        <is>
          <t>Spring 2013</t>
        </is>
      </c>
      <c r="I67" s="135" t="inlineStr">
        <is>
          <t>-</t>
        </is>
      </c>
      <c r="J67" s="131" t="inlineStr">
        <is>
          <t>-</t>
        </is>
      </c>
      <c r="K67" s="131" t="inlineStr">
        <is>
          <t>6/H, Monipuripara,
Tejgaon, Dhaka-1215</t>
        </is>
      </c>
      <c r="L67" s="131" t="inlineStr">
        <is>
          <t>Vill: Ratanpur, PO: Shree
Ratanpur, PS: Mujibnagar
Dis: Meherpur</t>
        </is>
      </c>
      <c r="M67" s="137" t="inlineStr">
        <is>
          <t>8801924552623</t>
        </is>
      </c>
      <c r="N67" s="138" t="inlineStr">
        <is>
          <t>badhan26@yahoo.com</t>
        </is>
      </c>
    </row>
    <row customHeight="1" ht="15" r="68" s="161">
      <c r="A68" s="85" t="n">
        <v>67</v>
      </c>
      <c r="B68" s="148" t="n">
        <v>1113</v>
      </c>
      <c r="C68" s="131" t="n"/>
      <c r="D68" s="131" t="inlineStr">
        <is>
          <t xml:space="preserve">Md. Arif </t>
        </is>
      </c>
      <c r="E68" s="131" t="inlineStr">
        <is>
          <t>Law</t>
        </is>
      </c>
      <c r="F68" s="131" t="inlineStr">
        <is>
          <t>112-26-267</t>
        </is>
      </c>
      <c r="G68" s="131" t="inlineStr">
        <is>
          <t>Summer
2011</t>
        </is>
      </c>
      <c r="H68" s="131" t="inlineStr">
        <is>
          <t>Summer
2015</t>
        </is>
      </c>
      <c r="I68" s="135" t="inlineStr">
        <is>
          <t>-</t>
        </is>
      </c>
      <c r="J68" s="131" t="inlineStr">
        <is>
          <t>-</t>
        </is>
      </c>
      <c r="K68" s="131" t="inlineStr">
        <is>
          <t>R#2,Japani Bazar, Sonir
Akhra, Kodomtoli, Dhaka</t>
        </is>
      </c>
      <c r="L68" s="131" t="inlineStr">
        <is>
          <t>R#2,Japani Bazar, Sonir
Akhra, Kodomtoli, Dhaka</t>
        </is>
      </c>
      <c r="M68" s="137" t="inlineStr">
        <is>
          <t>8801825042525</t>
        </is>
      </c>
      <c r="N68" s="138" t="inlineStr">
        <is>
          <t>arif38-101@diu.edu.bd</t>
        </is>
      </c>
    </row>
    <row customHeight="1" ht="15" r="69" s="161">
      <c r="A69" s="85" t="n">
        <v>68</v>
      </c>
      <c r="B69" s="148" t="n">
        <v>1114</v>
      </c>
      <c r="C69" s="131" t="n"/>
      <c r="D69" s="131" t="inlineStr">
        <is>
          <t>Afsana Jahan</t>
        </is>
      </c>
      <c r="E69" s="131" t="inlineStr">
        <is>
          <t>Law</t>
        </is>
      </c>
      <c r="F69" s="131" t="inlineStr">
        <is>
          <t>111-26-191</t>
        </is>
      </c>
      <c r="G69" s="131" t="inlineStr">
        <is>
          <t>Spring 2011</t>
        </is>
      </c>
      <c r="H69" s="131" t="inlineStr">
        <is>
          <t>Summer
2015</t>
        </is>
      </c>
      <c r="I69" s="135" t="inlineStr">
        <is>
          <t>-</t>
        </is>
      </c>
      <c r="J69" s="131" t="inlineStr">
        <is>
          <t>-</t>
        </is>
      </c>
      <c r="K69" s="131" t="inlineStr">
        <is>
          <t>Town Bogra, 
Chulkyutrapur, Bogra</t>
        </is>
      </c>
      <c r="L69" s="131" t="inlineStr">
        <is>
          <t>Town Bogra, 
Chulkyutrapur, Bogra</t>
        </is>
      </c>
      <c r="M69" s="137" t="inlineStr">
        <is>
          <t>8801912631881</t>
        </is>
      </c>
      <c r="N69" s="138" t="inlineStr">
        <is>
          <t>afsana26-191@diu.edu.bd</t>
        </is>
      </c>
    </row>
    <row customHeight="1" ht="15" r="70" s="161">
      <c r="A70" s="85" t="n">
        <v>69</v>
      </c>
      <c r="B70" s="148" t="n">
        <v>1115</v>
      </c>
      <c r="C70" s="131" t="n"/>
      <c r="D70" s="131" t="inlineStr">
        <is>
          <t>Sagir Ahmed</t>
        </is>
      </c>
      <c r="E70" s="131" t="inlineStr">
        <is>
          <t>Law</t>
        </is>
      </c>
      <c r="F70" s="131" t="inlineStr">
        <is>
          <t>112-26-256</t>
        </is>
      </c>
      <c r="G70" s="131" t="inlineStr">
        <is>
          <t>Summer
2011</t>
        </is>
      </c>
      <c r="H70" s="131" t="inlineStr">
        <is>
          <t>Summer
2015</t>
        </is>
      </c>
      <c r="I70" s="135" t="inlineStr">
        <is>
          <t>-</t>
        </is>
      </c>
      <c r="J70" s="131" t="inlineStr">
        <is>
          <t>-</t>
        </is>
      </c>
      <c r="K70" s="131" t="inlineStr">
        <is>
          <t>Dhanua, Shibpur,
Narsingdhi, Dhaka</t>
        </is>
      </c>
      <c r="L70" s="131" t="inlineStr">
        <is>
          <t>Dhanua, Shibpur,
Narsingdhi, Dhaka</t>
        </is>
      </c>
      <c r="M70" s="137" t="inlineStr">
        <is>
          <t>8801677358208</t>
        </is>
      </c>
      <c r="N70" s="138" t="inlineStr">
        <is>
          <t>sagir26-256@diu.edu.bd</t>
        </is>
      </c>
    </row>
    <row customHeight="1" ht="15" r="71" s="161">
      <c r="A71" s="85" t="n">
        <v>70</v>
      </c>
      <c r="B71" s="148" t="n">
        <v>1118</v>
      </c>
      <c r="C71" s="131" t="n"/>
      <c r="D71" s="131" t="inlineStr">
        <is>
          <t>Md. Mehedi Hasan</t>
        </is>
      </c>
      <c r="E71" s="131" t="inlineStr">
        <is>
          <t>Pharmacy</t>
        </is>
      </c>
      <c r="F71" s="131" t="inlineStr">
        <is>
          <t>111-29-256</t>
        </is>
      </c>
      <c r="G71" s="131" t="inlineStr">
        <is>
          <t>Spring 2011</t>
        </is>
      </c>
      <c r="H71" s="131" t="inlineStr">
        <is>
          <t>Fall 2014</t>
        </is>
      </c>
      <c r="I71" s="135" t="inlineStr">
        <is>
          <t>-</t>
        </is>
      </c>
      <c r="J71" s="131" t="inlineStr">
        <is>
          <t>-</t>
        </is>
      </c>
      <c r="K71" s="131" t="inlineStr">
        <is>
          <t>Rainkhola, R#3, H#4
Mirpur, Section-2</t>
        </is>
      </c>
      <c r="L71" s="131" t="inlineStr">
        <is>
          <t>Vill: Digdari, PO: Marirhat
PS: Palashbari, Gaibandha</t>
        </is>
      </c>
      <c r="M71" s="137" t="inlineStr">
        <is>
          <t>8801557126360</t>
        </is>
      </c>
      <c r="N71" s="138" t="inlineStr">
        <is>
          <t>mehedi256@diu.edu.bd</t>
        </is>
      </c>
    </row>
    <row customHeight="1" ht="15" r="72" s="161">
      <c r="A72" s="85" t="n">
        <v>71</v>
      </c>
      <c r="B72" s="148" t="n">
        <v>1120</v>
      </c>
      <c r="C72" s="131" t="n"/>
      <c r="D72" s="131" t="inlineStr">
        <is>
          <t>Monjurul Karim</t>
        </is>
      </c>
      <c r="E72" s="131" t="inlineStr">
        <is>
          <t>BBA</t>
        </is>
      </c>
      <c r="F72" s="131" t="inlineStr">
        <is>
          <t>112-11-2142</t>
        </is>
      </c>
      <c r="G72" s="131" t="inlineStr">
        <is>
          <t>Summer
2011</t>
        </is>
      </c>
      <c r="H72" s="131" t="inlineStr">
        <is>
          <t>Spring 2015</t>
        </is>
      </c>
      <c r="I72" s="135" t="inlineStr">
        <is>
          <t>-</t>
        </is>
      </c>
      <c r="J72" s="131" t="inlineStr">
        <is>
          <t>-</t>
        </is>
      </c>
      <c r="K72" s="131" t="inlineStr">
        <is>
          <t>1674/3667, Smrtidhara
R#2, Dania, Kadomtoli
Dhaka</t>
        </is>
      </c>
      <c r="L72" s="131" t="inlineStr">
        <is>
          <t>1674/3667, Smrtidhara
R#2, Dania, Kadomtoli
Dhaka</t>
        </is>
      </c>
      <c r="M72" s="137" t="inlineStr">
        <is>
          <t>8801761489172</t>
        </is>
      </c>
      <c r="N72" s="138" t="inlineStr">
        <is>
          <t>monjur11-2142@diu.edu.bd</t>
        </is>
      </c>
    </row>
    <row customHeight="1" ht="15" r="73" s="161">
      <c r="A73" s="85" t="n">
        <v>72</v>
      </c>
      <c r="B73" s="148" t="n">
        <v>1121</v>
      </c>
      <c r="C73" s="131" t="n"/>
      <c r="D73" s="131" t="inlineStr">
        <is>
          <t>Md. Arafat Istiaq</t>
        </is>
      </c>
      <c r="E73" s="131" t="inlineStr">
        <is>
          <t>BBA</t>
        </is>
      </c>
      <c r="F73" s="131" t="inlineStr">
        <is>
          <t>102-11-1568</t>
        </is>
      </c>
      <c r="G73" s="131" t="inlineStr">
        <is>
          <t>Summer
2010</t>
        </is>
      </c>
      <c r="H73" s="131" t="inlineStr">
        <is>
          <t>Sumer
2015</t>
        </is>
      </c>
      <c r="I73" s="135" t="inlineStr">
        <is>
          <t>-</t>
        </is>
      </c>
      <c r="J73" s="131" t="inlineStr">
        <is>
          <t>-</t>
        </is>
      </c>
      <c r="K73" s="131" t="inlineStr">
        <is>
          <t>15, Dilkusha C/A, 
Dhaka-1000</t>
        </is>
      </c>
      <c r="L73" s="131" t="inlineStr">
        <is>
          <t>15, Dilkusha C/A, 
Dhaka-1000</t>
        </is>
      </c>
      <c r="M73" s="137" t="inlineStr">
        <is>
          <t>8801713202414</t>
        </is>
      </c>
      <c r="N73" s="138" t="inlineStr">
        <is>
          <t>arif_1568@diu.edu.bd</t>
        </is>
      </c>
    </row>
    <row customHeight="1" ht="15" r="74" s="161">
      <c r="A74" s="85" t="n">
        <v>73</v>
      </c>
      <c r="B74" s="148" t="n">
        <v>1125</v>
      </c>
      <c r="C74" s="131" t="n"/>
      <c r="D74" s="131" t="inlineStr">
        <is>
          <t>Md. Jubair Hossain</t>
        </is>
      </c>
      <c r="E74" s="131" t="inlineStr">
        <is>
          <t>BBA</t>
        </is>
      </c>
      <c r="F74" s="131" t="inlineStr">
        <is>
          <t>112-11-2153</t>
        </is>
      </c>
      <c r="G74" s="131" t="inlineStr">
        <is>
          <t>Summer
2011</t>
        </is>
      </c>
      <c r="H74" s="131" t="inlineStr">
        <is>
          <t>Summer
2015</t>
        </is>
      </c>
      <c r="I74" s="135" t="inlineStr">
        <is>
          <t>-</t>
        </is>
      </c>
      <c r="J74" s="131" t="inlineStr">
        <is>
          <t>-</t>
        </is>
      </c>
      <c r="K74" s="131" t="inlineStr">
        <is>
          <t>384/A, Monipur, Mirpur
Dhaka-1216</t>
        </is>
      </c>
      <c r="L74" s="131" t="inlineStr">
        <is>
          <t>384/A, Monipur, Mirpur
Dhaka-1216</t>
        </is>
      </c>
      <c r="M74" s="137" t="inlineStr">
        <is>
          <t>8801746250786</t>
        </is>
      </c>
      <c r="N74" s="138" t="inlineStr">
        <is>
          <t>jubair11-2153@diu.edu.bd</t>
        </is>
      </c>
    </row>
    <row customHeight="1" ht="15" r="75" s="161">
      <c r="A75" s="85" t="n">
        <v>74</v>
      </c>
      <c r="B75" s="148" t="n">
        <v>1127</v>
      </c>
      <c r="C75" s="131" t="n"/>
      <c r="D75" s="131" t="inlineStr">
        <is>
          <t>Shariful Islam</t>
        </is>
      </c>
      <c r="E75" s="131" t="inlineStr">
        <is>
          <t>English</t>
        </is>
      </c>
      <c r="F75" s="131" t="inlineStr">
        <is>
          <t>111-10-652</t>
        </is>
      </c>
      <c r="G75" s="131" t="inlineStr">
        <is>
          <t>Summer
2011</t>
        </is>
      </c>
      <c r="H75" s="131" t="inlineStr">
        <is>
          <t>Fall 2014</t>
        </is>
      </c>
      <c r="I75" s="135" t="inlineStr">
        <is>
          <t>-</t>
        </is>
      </c>
      <c r="J75" s="131" t="inlineStr">
        <is>
          <t>-</t>
        </is>
      </c>
      <c r="K75" s="131" t="inlineStr">
        <is>
          <t>40 No Nobipur Lane
Hazaribagh, Dhaka</t>
        </is>
      </c>
      <c r="L75" s="131" t="inlineStr">
        <is>
          <t>Kumarbagh, Araihazar
Narayanganj, Dhaka</t>
        </is>
      </c>
      <c r="M75" s="137" t="inlineStr">
        <is>
          <t>8801681170824</t>
        </is>
      </c>
      <c r="N75" s="138" t="inlineStr">
        <is>
          <t>sharif10-652@diu.edu.bd</t>
        </is>
      </c>
    </row>
    <row customHeight="1" ht="15" r="76" s="161">
      <c r="A76" s="85" t="n">
        <v>75</v>
      </c>
      <c r="B76" s="148" t="n">
        <v>1128</v>
      </c>
      <c r="C76" s="131" t="n"/>
      <c r="D76" s="131" t="inlineStr">
        <is>
          <t>Tabassum Satter 
Eshita</t>
        </is>
      </c>
      <c r="E76" s="131" t="inlineStr">
        <is>
          <t>English</t>
        </is>
      </c>
      <c r="F76" s="131" t="inlineStr">
        <is>
          <t>111-10-644</t>
        </is>
      </c>
      <c r="G76" s="131" t="inlineStr">
        <is>
          <t>Summer
2011</t>
        </is>
      </c>
      <c r="H76" s="131" t="inlineStr">
        <is>
          <t>Fall 2014</t>
        </is>
      </c>
      <c r="I76" s="135" t="inlineStr">
        <is>
          <t>-</t>
        </is>
      </c>
      <c r="J76" s="131" t="inlineStr">
        <is>
          <t>-</t>
        </is>
      </c>
      <c r="K76" s="131" t="inlineStr">
        <is>
          <t>40, Nobipur Lane
Hazaribagh, Dhaka</t>
        </is>
      </c>
      <c r="L76" s="131" t="inlineStr">
        <is>
          <t>40, Nobipur Lane
Hazaribagh, Dhaka</t>
        </is>
      </c>
      <c r="M76" s="137" t="inlineStr">
        <is>
          <t>8801620710695</t>
        </is>
      </c>
      <c r="N76" s="138" t="inlineStr">
        <is>
          <t>eshita10-644@diu.edu.bd</t>
        </is>
      </c>
    </row>
    <row customHeight="1" ht="15" r="77" s="161">
      <c r="A77" s="85" t="n">
        <v>76</v>
      </c>
      <c r="B77" s="148" t="n">
        <v>1130</v>
      </c>
      <c r="C77" s="131" t="n"/>
      <c r="D77" s="131" t="inlineStr">
        <is>
          <t>Md. Saiful Islam</t>
        </is>
      </c>
      <c r="E77" s="131" t="inlineStr">
        <is>
          <t>TE</t>
        </is>
      </c>
      <c r="F77" s="131" t="inlineStr">
        <is>
          <t>113-23-2716</t>
        </is>
      </c>
      <c r="G77" s="131" t="inlineStr">
        <is>
          <t>Fall 2011</t>
        </is>
      </c>
      <c r="H77" s="131" t="inlineStr">
        <is>
          <t>Summer
2015</t>
        </is>
      </c>
      <c r="I77" s="135" t="inlineStr">
        <is>
          <t>-</t>
        </is>
      </c>
      <c r="J77" s="131" t="inlineStr">
        <is>
          <t>-</t>
        </is>
      </c>
      <c r="K77" s="131" t="inlineStr">
        <is>
          <t>92/3 Email Villa (2nd 
Floor), Shukrabad
Dhanmondi, Dhaka</t>
        </is>
      </c>
      <c r="L77" s="131" t="inlineStr">
        <is>
          <t>Barashalghar, Debedwar
Comilla</t>
        </is>
      </c>
      <c r="M77" s="137" t="inlineStr">
        <is>
          <t>8801681461081</t>
        </is>
      </c>
      <c r="N77" s="138" t="inlineStr">
        <is>
          <t>imd.saiful78@gmail.com</t>
        </is>
      </c>
    </row>
    <row customHeight="1" ht="15" r="78" s="161">
      <c r="A78" s="85" t="n">
        <v>77</v>
      </c>
      <c r="B78" s="148" t="n">
        <v>1133</v>
      </c>
      <c r="C78" s="131" t="n"/>
      <c r="D78" s="131" t="inlineStr">
        <is>
          <t>Md. Ahasan Habib</t>
        </is>
      </c>
      <c r="E78" s="131" t="inlineStr">
        <is>
          <t>TE</t>
        </is>
      </c>
      <c r="F78" s="131" t="inlineStr">
        <is>
          <t>122-23-3106</t>
        </is>
      </c>
      <c r="G78" s="131" t="inlineStr">
        <is>
          <t>Summer
2012</t>
        </is>
      </c>
      <c r="H78" s="131" t="inlineStr">
        <is>
          <t>Summer
2015</t>
        </is>
      </c>
      <c r="I78" s="135" t="inlineStr">
        <is>
          <t>-</t>
        </is>
      </c>
      <c r="J78" s="131" t="inlineStr">
        <is>
          <t>-</t>
        </is>
      </c>
      <c r="K78" s="131" t="inlineStr">
        <is>
          <t>49, Biruliya Road, Savar
Dhaka</t>
        </is>
      </c>
      <c r="L78" s="131" t="inlineStr">
        <is>
          <t>Vill: Bazitnagar, PO: 
Jumer Bari, PS: Shaghata
Gaibandha</t>
        </is>
      </c>
      <c r="M78" s="137" t="inlineStr">
        <is>
          <t>8801710059528</t>
        </is>
      </c>
      <c r="N78" s="138" t="inlineStr">
        <is>
          <t>ahsanhabib0088@gmail.com</t>
        </is>
      </c>
    </row>
    <row customHeight="1" ht="15" r="79" s="161">
      <c r="A79" s="85" t="n">
        <v>78</v>
      </c>
      <c r="B79" s="148" t="n">
        <v>1136</v>
      </c>
      <c r="C79" s="131" t="n"/>
      <c r="D79" s="131" t="inlineStr">
        <is>
          <t>Lutfun Naher</t>
        </is>
      </c>
      <c r="E79" s="131" t="inlineStr">
        <is>
          <t>MBA</t>
        </is>
      </c>
      <c r="F79" s="131" t="inlineStr">
        <is>
          <t>141-14-1406</t>
        </is>
      </c>
      <c r="G79" s="131" t="inlineStr">
        <is>
          <t>-</t>
        </is>
      </c>
      <c r="H79" s="131" t="inlineStr">
        <is>
          <t>-</t>
        </is>
      </c>
      <c r="I79" s="135" t="inlineStr">
        <is>
          <t>-</t>
        </is>
      </c>
      <c r="J79" s="131" t="inlineStr">
        <is>
          <t>-</t>
        </is>
      </c>
      <c r="K79" s="131" t="inlineStr">
        <is>
          <t>20/N, Moneshwar Road
Zigatola, Dhaka</t>
        </is>
      </c>
      <c r="L79" s="131" t="inlineStr">
        <is>
          <t>20/N, Moneshwar Road
Zigatola, Dhaka</t>
        </is>
      </c>
      <c r="M79" s="137" t="inlineStr">
        <is>
          <t>8801921877306</t>
        </is>
      </c>
      <c r="N79" s="138" t="inlineStr">
        <is>
          <t>juthinaher@gmail.com</t>
        </is>
      </c>
    </row>
    <row customHeight="1" ht="15" r="80" s="161">
      <c r="A80" s="85" t="n">
        <v>79</v>
      </c>
      <c r="B80" s="148" t="n">
        <v>1141</v>
      </c>
      <c r="C80" s="131" t="n"/>
      <c r="D80" s="131" t="inlineStr">
        <is>
          <t>Nadim Parvej</t>
        </is>
      </c>
      <c r="E80" s="131" t="inlineStr">
        <is>
          <t>TE</t>
        </is>
      </c>
      <c r="F80" s="131" t="inlineStr">
        <is>
          <t>103-23-2204</t>
        </is>
      </c>
      <c r="G80" s="131" t="inlineStr">
        <is>
          <t>Fall 2010</t>
        </is>
      </c>
      <c r="H80" s="131" t="inlineStr">
        <is>
          <t>Spring 2015</t>
        </is>
      </c>
      <c r="I80" s="135" t="inlineStr">
        <is>
          <t>-</t>
        </is>
      </c>
      <c r="J80" s="131" t="inlineStr">
        <is>
          <t>-</t>
        </is>
      </c>
      <c r="K80" s="131" t="inlineStr">
        <is>
          <t>23/A, Edris Rokeya Monir,
Shukrabad, Dhanmondi
Dhaka</t>
        </is>
      </c>
      <c r="L80" s="131" t="inlineStr">
        <is>
          <t>Vill: Tanrakhula, Post &amp;
Thana: Muksudpur
Dist: Gopalganj</t>
        </is>
      </c>
      <c r="M80" s="137" t="inlineStr">
        <is>
          <t>8801799778201</t>
        </is>
      </c>
      <c r="N80" s="138" t="inlineStr">
        <is>
          <t>nadimparvej92@gmail.com</t>
        </is>
      </c>
    </row>
    <row customHeight="1" ht="15" r="81" s="161">
      <c r="A81" s="85" t="n">
        <v>80</v>
      </c>
      <c r="B81" s="148" t="n">
        <v>1142</v>
      </c>
      <c r="C81" s="131" t="n"/>
      <c r="D81" s="131" t="inlineStr">
        <is>
          <t>Mst. Israt Jahan Mati</t>
        </is>
      </c>
      <c r="E81" s="131" t="inlineStr">
        <is>
          <t>English</t>
        </is>
      </c>
      <c r="F81" s="131" t="inlineStr">
        <is>
          <t>102-10-599</t>
        </is>
      </c>
      <c r="G81" s="131" t="inlineStr">
        <is>
          <t>Summer
2010</t>
        </is>
      </c>
      <c r="H81" s="131" t="inlineStr">
        <is>
          <t>Spring 2014</t>
        </is>
      </c>
      <c r="I81" s="135" t="inlineStr">
        <is>
          <t>-</t>
        </is>
      </c>
      <c r="J81" s="131" t="inlineStr">
        <is>
          <t>-</t>
        </is>
      </c>
      <c r="K81" s="131" t="inlineStr">
        <is>
          <t>25/13/A (4th Floor) Block
#C, Tajmahal Road
Mohammadpur, Dhaka</t>
        </is>
      </c>
      <c r="L81" s="131" t="inlineStr">
        <is>
          <t>Hospital Road, PS&amp;PO: 
Patharghata, 
Dist: Barguna</t>
        </is>
      </c>
      <c r="M81" s="137" t="inlineStr">
        <is>
          <t>8801726826925</t>
        </is>
      </c>
      <c r="N81" s="138" t="inlineStr">
        <is>
          <t>mati_mj@yahoo.com</t>
        </is>
      </c>
    </row>
    <row customHeight="1" ht="15" r="82" s="161">
      <c r="A82" s="85" t="n">
        <v>81</v>
      </c>
      <c r="B82" s="148" t="n">
        <v>1143</v>
      </c>
      <c r="C82" s="131" t="inlineStr">
        <is>
          <t>Missing</t>
        </is>
      </c>
      <c r="D82" s="131" t="n"/>
      <c r="E82" s="131" t="n"/>
      <c r="F82" s="131" t="n"/>
      <c r="G82" s="131" t="n"/>
      <c r="H82" s="131" t="n"/>
      <c r="I82" s="135" t="n"/>
      <c r="J82" s="131" t="n"/>
      <c r="K82" s="131" t="n"/>
      <c r="L82" s="131" t="n"/>
      <c r="M82" s="137" t="n"/>
      <c r="N82" s="138" t="n"/>
    </row>
    <row customHeight="1" ht="15" r="83" s="161">
      <c r="A83" s="85" t="n">
        <v>82</v>
      </c>
      <c r="B83" s="148" t="n">
        <v>1144</v>
      </c>
      <c r="C83" s="131" t="n"/>
      <c r="D83" s="131" t="inlineStr">
        <is>
          <t>Md. Shafiqul Islam</t>
        </is>
      </c>
      <c r="E83" s="131" t="inlineStr">
        <is>
          <t>EEE</t>
        </is>
      </c>
      <c r="F83" s="131" t="inlineStr">
        <is>
          <t>113-33-727</t>
        </is>
      </c>
      <c r="G83" s="131" t="inlineStr">
        <is>
          <t>Fall 2011</t>
        </is>
      </c>
      <c r="H83" s="131" t="inlineStr">
        <is>
          <t>Spring 2015</t>
        </is>
      </c>
      <c r="I83" s="135" t="inlineStr">
        <is>
          <t>-</t>
        </is>
      </c>
      <c r="J83" s="131" t="inlineStr">
        <is>
          <t>-</t>
        </is>
      </c>
      <c r="K83" s="131" t="inlineStr">
        <is>
          <t>23/A, Edris Rokeya Monir,
Shukrabad, Dhanmondi
Dhaka</t>
        </is>
      </c>
      <c r="L83" s="131" t="inlineStr">
        <is>
          <t>Vill: Harekrishnapur,
Post&amp; Thana: 
Mohammadpur, Magura</t>
        </is>
      </c>
      <c r="M83" s="137" t="inlineStr">
        <is>
          <t>8801911174422</t>
        </is>
      </c>
      <c r="N83" s="138" t="inlineStr">
        <is>
          <t>shafiqul4422@gmail.com</t>
        </is>
      </c>
    </row>
    <row customHeight="1" ht="15" r="84" s="161">
      <c r="A84" s="85" t="n">
        <v>83</v>
      </c>
      <c r="B84" s="148" t="n">
        <v>1147</v>
      </c>
      <c r="C84" s="131" t="n"/>
      <c r="D84" s="131" t="inlineStr">
        <is>
          <t>Md. Zakir Hossen</t>
        </is>
      </c>
      <c r="E84" s="131" t="inlineStr">
        <is>
          <t>BBA</t>
        </is>
      </c>
      <c r="F84" s="131" t="inlineStr">
        <is>
          <t>103-11-1745</t>
        </is>
      </c>
      <c r="G84" s="131" t="inlineStr">
        <is>
          <t>Fall 2010</t>
        </is>
      </c>
      <c r="H84" s="131" t="inlineStr">
        <is>
          <t>Summer
2014</t>
        </is>
      </c>
      <c r="I84" s="135" t="inlineStr">
        <is>
          <t>-</t>
        </is>
      </c>
      <c r="J84" s="131" t="inlineStr">
        <is>
          <t>-</t>
        </is>
      </c>
      <c r="K84" s="131" t="inlineStr">
        <is>
          <t>X-7, Norjahan Road, 
Mohammadpur, Dhaka</t>
        </is>
      </c>
      <c r="L84" s="131" t="inlineStr">
        <is>
          <t>Vill: Ganjabari PO:
Fuhcibari, Panchagarh</t>
        </is>
      </c>
      <c r="M84" s="137" t="inlineStr">
        <is>
          <t>8801728131125</t>
        </is>
      </c>
      <c r="N84" s="138" t="inlineStr">
        <is>
          <t>zakirhossen105@gmail.com</t>
        </is>
      </c>
    </row>
    <row customHeight="1" ht="15" r="85" s="161">
      <c r="A85" s="85" t="n">
        <v>84</v>
      </c>
      <c r="B85" s="148" t="n">
        <v>1150</v>
      </c>
      <c r="C85" s="149" t="n"/>
      <c r="D85" s="131" t="inlineStr">
        <is>
          <t xml:space="preserve">Abu Hanif </t>
        </is>
      </c>
      <c r="E85" s="131" t="inlineStr">
        <is>
          <t>Law</t>
        </is>
      </c>
      <c r="F85" s="131" t="inlineStr">
        <is>
          <t>112-26-224</t>
        </is>
      </c>
      <c r="G85" s="131" t="inlineStr">
        <is>
          <t>Summer
2011</t>
        </is>
      </c>
      <c r="H85" s="131" t="inlineStr">
        <is>
          <t>Summer
2015</t>
        </is>
      </c>
      <c r="I85" s="135" t="inlineStr">
        <is>
          <t>-</t>
        </is>
      </c>
      <c r="J85" s="131" t="inlineStr">
        <is>
          <t>-</t>
        </is>
      </c>
      <c r="K85" s="131" t="inlineStr">
        <is>
          <t>Kaderabad Housing, R#5
H#16, Mohammadpur
Dhaka-1207</t>
        </is>
      </c>
      <c r="L85" s="131" t="inlineStr">
        <is>
          <t>Alipur, Kuakata, Kalapara,
Patuakhali, Barisal</t>
        </is>
      </c>
      <c r="M85" s="137" t="inlineStr">
        <is>
          <t>8801677188055</t>
        </is>
      </c>
      <c r="N85" s="138" t="inlineStr">
        <is>
          <t>abuhanif.daffodil@gmail.com</t>
        </is>
      </c>
    </row>
    <row customHeight="1" ht="15" r="86" s="161">
      <c r="A86" s="85" t="n">
        <v>85</v>
      </c>
      <c r="B86" s="148" t="n">
        <v>1151</v>
      </c>
      <c r="C86" s="149" t="inlineStr">
        <is>
          <t>04.04.17</t>
        </is>
      </c>
      <c r="D86" s="131" t="inlineStr">
        <is>
          <t>Umme Habiba 
Khanam</t>
        </is>
      </c>
      <c r="E86" s="131" t="inlineStr">
        <is>
          <t>BBA</t>
        </is>
      </c>
      <c r="F86" s="131" t="inlineStr">
        <is>
          <t>111-11-231</t>
        </is>
      </c>
      <c r="G86" s="131" t="inlineStr">
        <is>
          <t>Spring 2011</t>
        </is>
      </c>
      <c r="H86" s="131" t="inlineStr">
        <is>
          <t>Spring 2014</t>
        </is>
      </c>
      <c r="I86" s="135" t="inlineStr">
        <is>
          <t>-</t>
        </is>
      </c>
      <c r="J86" s="131" t="inlineStr">
        <is>
          <t>-</t>
        </is>
      </c>
      <c r="K86" s="131" t="inlineStr">
        <is>
          <t>147/5, Staff Road, Dhaka
Cantonment</t>
        </is>
      </c>
      <c r="L86" s="131" t="inlineStr">
        <is>
          <t>Vill: Uttar Sreeramdi
PO,PS&amp; Dis: Chandpur</t>
        </is>
      </c>
      <c r="M86" s="137" t="inlineStr">
        <is>
          <t>8801989004616</t>
        </is>
      </c>
      <c r="N86" s="138" t="inlineStr">
        <is>
          <t>khan.ruma123@gmail.com</t>
        </is>
      </c>
    </row>
    <row customHeight="1" ht="15" r="87" s="161">
      <c r="A87" s="85" t="n">
        <v>86</v>
      </c>
      <c r="B87" s="148" t="n">
        <v>1155</v>
      </c>
      <c r="C87" s="131" t="n"/>
      <c r="D87" s="131" t="inlineStr">
        <is>
          <t>Md. Asaduzzaman</t>
        </is>
      </c>
      <c r="E87" s="131" t="inlineStr">
        <is>
          <t>BBA</t>
        </is>
      </c>
      <c r="F87" s="131" t="inlineStr">
        <is>
          <t>101-11-1452</t>
        </is>
      </c>
      <c r="G87" s="131" t="inlineStr">
        <is>
          <t>Spring 2010</t>
        </is>
      </c>
      <c r="H87" s="131" t="inlineStr">
        <is>
          <t>Spring 2014</t>
        </is>
      </c>
      <c r="I87" s="135" t="inlineStr">
        <is>
          <t>-</t>
        </is>
      </c>
      <c r="J87" s="131" t="inlineStr">
        <is>
          <t>-</t>
        </is>
      </c>
      <c r="K87" s="131" t="inlineStr">
        <is>
          <t>H#80(3rd Floor), Lake
Circus, Kalabagan, Dhaka</t>
        </is>
      </c>
      <c r="L87" s="131" t="inlineStr">
        <is>
          <t>Vill: Meda, PO: Shisha Hat
Thana: Porsha, 
Dist: Naogaon</t>
        </is>
      </c>
      <c r="M87" s="137" t="inlineStr">
        <is>
          <t>8801737243915</t>
        </is>
      </c>
      <c r="N87" s="138" t="inlineStr">
        <is>
          <t>mdjony.june@gmail.com</t>
        </is>
      </c>
    </row>
    <row customHeight="1" ht="15" r="88" s="161">
      <c r="A88" s="85" t="n">
        <v>87</v>
      </c>
      <c r="B88" s="148" t="n">
        <v>1156</v>
      </c>
      <c r="C88" s="131" t="n"/>
      <c r="D88" s="131" t="inlineStr">
        <is>
          <t>Md. Faruque Hosain</t>
        </is>
      </c>
      <c r="E88" s="131" t="inlineStr">
        <is>
          <t>MBA</t>
        </is>
      </c>
      <c r="F88" s="131" t="inlineStr">
        <is>
          <t>141-14-1429</t>
        </is>
      </c>
      <c r="G88" s="131" t="inlineStr">
        <is>
          <t>Spring 2014</t>
        </is>
      </c>
      <c r="H88" s="131" t="inlineStr">
        <is>
          <t>Summer
2015</t>
        </is>
      </c>
      <c r="I88" s="135" t="inlineStr">
        <is>
          <t>-</t>
        </is>
      </c>
      <c r="J88" s="131" t="inlineStr">
        <is>
          <t>-</t>
        </is>
      </c>
      <c r="K88" s="131" t="inlineStr">
        <is>
          <t>18/D, Tollabag, Shukrabad
Dhaka-1207</t>
        </is>
      </c>
      <c r="L88" s="131" t="inlineStr">
        <is>
          <t>Vill &amp; PO: Khanpur, PS:
Sadar, Dist: Dinajpur</t>
        </is>
      </c>
      <c r="M88" s="137" t="inlineStr">
        <is>
          <t>8801722808537</t>
        </is>
      </c>
      <c r="N88" s="138" t="inlineStr">
        <is>
          <t>hossain1429@diu.edu.bd</t>
        </is>
      </c>
    </row>
    <row customHeight="1" ht="15" r="89" s="161">
      <c r="A89" s="85" t="n">
        <v>88</v>
      </c>
      <c r="B89" s="148" t="n">
        <v>1158</v>
      </c>
      <c r="C89" s="131" t="n"/>
      <c r="D89" s="131" t="inlineStr">
        <is>
          <t>Md. Al- Montachir
Rahaman</t>
        </is>
      </c>
      <c r="E89" s="131" t="inlineStr">
        <is>
          <t>BBA</t>
        </is>
      </c>
      <c r="F89" s="131" t="inlineStr">
        <is>
          <t>101-11-1348</t>
        </is>
      </c>
      <c r="G89" s="131" t="inlineStr">
        <is>
          <t>Spring 2010</t>
        </is>
      </c>
      <c r="H89" s="131" t="inlineStr">
        <is>
          <t>Fall 2014</t>
        </is>
      </c>
      <c r="I89" s="135" t="inlineStr">
        <is>
          <t>-</t>
        </is>
      </c>
      <c r="J89" s="131" t="inlineStr">
        <is>
          <t>-</t>
        </is>
      </c>
      <c r="K89" s="131" t="inlineStr">
        <is>
          <t>Vill: Pittamberboshi, 
PO: Shandipara, Thana:
Kumarkhali, Dist: Kushtia</t>
        </is>
      </c>
      <c r="L89" s="131" t="inlineStr">
        <is>
          <t>Vill: Pittamberboshi, 
PO: Shandipara, Thana:
Kumarkhali, Dist: Kushtia</t>
        </is>
      </c>
      <c r="M89" s="137" t="inlineStr">
        <is>
          <t>8801722816752</t>
        </is>
      </c>
      <c r="N89" s="138" t="inlineStr">
        <is>
          <t>muntachir1990@gmail.com</t>
        </is>
      </c>
    </row>
    <row customHeight="1" ht="15" r="90" s="161">
      <c r="A90" s="85" t="n">
        <v>89</v>
      </c>
      <c r="B90" s="148" t="n">
        <v>1160</v>
      </c>
      <c r="C90" s="131" t="n"/>
      <c r="D90" s="131" t="inlineStr">
        <is>
          <t>Md. Kamruzzaman</t>
        </is>
      </c>
      <c r="E90" s="131" t="inlineStr">
        <is>
          <t>BBA</t>
        </is>
      </c>
      <c r="F90" s="131" t="inlineStr">
        <is>
          <t>101-11-1453</t>
        </is>
      </c>
      <c r="G90" s="131" t="inlineStr">
        <is>
          <t>Spring 2010</t>
        </is>
      </c>
      <c r="H90" s="131" t="inlineStr">
        <is>
          <t>Spring 2014</t>
        </is>
      </c>
      <c r="I90" s="135" t="inlineStr">
        <is>
          <t>-</t>
        </is>
      </c>
      <c r="J90" s="131" t="inlineStr">
        <is>
          <t>-</t>
        </is>
      </c>
      <c r="K90" s="131" t="inlineStr">
        <is>
          <t>80 Lakecircus, Kalabagan
Dhaka</t>
        </is>
      </c>
      <c r="L90" s="131" t="inlineStr">
        <is>
          <t>Vill: Meda, PO: Shisha Hat
Thana: Porsha, 
Dist: Naogaon</t>
        </is>
      </c>
      <c r="M90" s="137" t="inlineStr">
        <is>
          <t>8801740092439</t>
        </is>
      </c>
      <c r="N90" s="138" t="inlineStr">
        <is>
          <t>mkrony.jnu@gmail.com</t>
        </is>
      </c>
    </row>
    <row customHeight="1" ht="15" r="91" s="161">
      <c r="A91" s="85" t="n">
        <v>90</v>
      </c>
      <c r="B91" s="148" t="n">
        <v>1161</v>
      </c>
      <c r="C91" s="131" t="n"/>
      <c r="D91" s="131" t="inlineStr">
        <is>
          <t>Emon Kumar Roy</t>
        </is>
      </c>
      <c r="E91" s="131" t="inlineStr">
        <is>
          <t>BBA</t>
        </is>
      </c>
      <c r="F91" s="131" t="inlineStr">
        <is>
          <t>121-11-2323</t>
        </is>
      </c>
      <c r="G91" s="131" t="inlineStr">
        <is>
          <t>Spring 2015</t>
        </is>
      </c>
      <c r="H91" s="131" t="inlineStr">
        <is>
          <t>Summer
2015</t>
        </is>
      </c>
      <c r="I91" s="135" t="inlineStr">
        <is>
          <t>-</t>
        </is>
      </c>
      <c r="J91" s="131" t="inlineStr">
        <is>
          <t>-</t>
        </is>
      </c>
      <c r="K91" s="131" t="inlineStr">
        <is>
          <t>H#63/2, 5th Floor, Right
Side, Sukrabad, 
Dhanmondi, Dhaka</t>
        </is>
      </c>
      <c r="L91" s="131" t="inlineStr">
        <is>
          <t>Vill &amp; PO: Chalakchar
PS: Monohordi
Dist: Narsingdhi</t>
        </is>
      </c>
      <c r="M91" s="137" t="inlineStr">
        <is>
          <t>8801856062244</t>
        </is>
      </c>
      <c r="N91" s="138" t="inlineStr">
        <is>
          <t>emon11-2323@diu.edu.bd</t>
        </is>
      </c>
    </row>
    <row customHeight="1" ht="15" r="92" s="161">
      <c r="A92" s="85" t="n">
        <v>91</v>
      </c>
      <c r="B92" s="148" t="n">
        <v>1162</v>
      </c>
      <c r="C92" s="131" t="n"/>
      <c r="D92" s="131" t="inlineStr">
        <is>
          <t>Md. Rafiqul Islam</t>
        </is>
      </c>
      <c r="E92" s="131" t="inlineStr">
        <is>
          <t>BBA</t>
        </is>
      </c>
      <c r="F92" s="131" t="inlineStr">
        <is>
          <t>121-11-2359</t>
        </is>
      </c>
      <c r="G92" s="131" t="inlineStr">
        <is>
          <t>Spring 2012</t>
        </is>
      </c>
      <c r="H92" s="131" t="inlineStr">
        <is>
          <t>Summer
2015</t>
        </is>
      </c>
      <c r="I92" s="135" t="inlineStr">
        <is>
          <t>-</t>
        </is>
      </c>
      <c r="J92" s="131" t="inlineStr">
        <is>
          <t>-</t>
        </is>
      </c>
      <c r="K92" s="131" t="inlineStr">
        <is>
          <t>H#952, Shewrapara,
Mirpur, Dhaka</t>
        </is>
      </c>
      <c r="L92" s="131" t="inlineStr">
        <is>
          <t>H#952, Shewrapara,
Mirpur, Dhaka</t>
        </is>
      </c>
      <c r="M92" s="137" t="inlineStr">
        <is>
          <t>8801749906323</t>
        </is>
      </c>
      <c r="N92" s="138" t="inlineStr">
        <is>
          <t>lingkon39@gmail.com</t>
        </is>
      </c>
    </row>
    <row customHeight="1" ht="15" r="93" s="161">
      <c r="A93" s="85" t="n">
        <v>92</v>
      </c>
      <c r="B93" s="148" t="n">
        <v>1163</v>
      </c>
      <c r="C93" s="131" t="n"/>
      <c r="D93" s="131" t="inlineStr">
        <is>
          <t>Mahamuda Akter</t>
        </is>
      </c>
      <c r="E93" s="131" t="inlineStr">
        <is>
          <t>BBA</t>
        </is>
      </c>
      <c r="F93" s="131" t="inlineStr">
        <is>
          <t>112-11-2049</t>
        </is>
      </c>
      <c r="G93" s="131" t="inlineStr">
        <is>
          <t>Summer
2011</t>
        </is>
      </c>
      <c r="H93" s="131" t="inlineStr">
        <is>
          <t>Spring 205</t>
        </is>
      </c>
      <c r="I93" s="135" t="inlineStr">
        <is>
          <t>-</t>
        </is>
      </c>
      <c r="J93" s="131" t="inlineStr">
        <is>
          <t>-</t>
        </is>
      </c>
      <c r="K93" s="131" t="inlineStr">
        <is>
          <t>31, Shukrabad,
Dhanmondi, Dhaka</t>
        </is>
      </c>
      <c r="L93" s="131" t="inlineStr">
        <is>
          <t>Radhapul High School 
Para, Balyakandi, Rajbari</t>
        </is>
      </c>
      <c r="M93" s="137" t="inlineStr">
        <is>
          <t>8801849635313</t>
        </is>
      </c>
      <c r="N93" s="138" t="inlineStr">
        <is>
          <t>mitamahmud25@gamil.com</t>
        </is>
      </c>
    </row>
    <row customHeight="1" ht="15" r="94" s="161">
      <c r="A94" s="85" t="n">
        <v>93</v>
      </c>
      <c r="B94" s="148" t="n">
        <v>1164</v>
      </c>
      <c r="C94" s="131" t="n"/>
      <c r="D94" s="131" t="inlineStr">
        <is>
          <t>Tasmia Abedin</t>
        </is>
      </c>
      <c r="E94" s="131" t="inlineStr">
        <is>
          <t>CSE</t>
        </is>
      </c>
      <c r="F94" s="131" t="inlineStr">
        <is>
          <t>103-15-1118</t>
        </is>
      </c>
      <c r="G94" s="131" t="inlineStr">
        <is>
          <t>Fall 2010</t>
        </is>
      </c>
      <c r="H94" s="131" t="inlineStr">
        <is>
          <t>Fall 2014</t>
        </is>
      </c>
      <c r="I94" s="135" t="inlineStr">
        <is>
          <t>-</t>
        </is>
      </c>
      <c r="J94" s="131" t="inlineStr">
        <is>
          <t>-</t>
        </is>
      </c>
      <c r="K94" s="131" t="inlineStr">
        <is>
          <t>-</t>
        </is>
      </c>
      <c r="L94" s="131" t="inlineStr">
        <is>
          <t>87, East Razabazar
Tejgaon, Dhaka-1215</t>
        </is>
      </c>
      <c r="M94" s="137" t="inlineStr">
        <is>
          <t>8801720821999</t>
        </is>
      </c>
      <c r="N94" s="131" t="inlineStr">
        <is>
          <t>ria.tasmia@gmail.com</t>
        </is>
      </c>
    </row>
    <row customHeight="1" ht="15" r="95" s="161">
      <c r="A95" s="85" t="n">
        <v>94</v>
      </c>
      <c r="B95" s="148" t="n">
        <v>1166</v>
      </c>
      <c r="C95" s="131" t="n"/>
      <c r="D95" s="131" t="inlineStr">
        <is>
          <t>Shohab Akhter</t>
        </is>
      </c>
      <c r="E95" s="131" t="inlineStr">
        <is>
          <t>CSE</t>
        </is>
      </c>
      <c r="F95" s="131" t="inlineStr">
        <is>
          <t>111-15-1333</t>
        </is>
      </c>
      <c r="G95" s="131" t="inlineStr">
        <is>
          <t>Spring 2011</t>
        </is>
      </c>
      <c r="H95" s="131" t="inlineStr">
        <is>
          <t>Summer
2014</t>
        </is>
      </c>
      <c r="I95" s="135" t="inlineStr">
        <is>
          <t>-</t>
        </is>
      </c>
      <c r="J95" s="131" t="inlineStr">
        <is>
          <t>-</t>
        </is>
      </c>
      <c r="K95" s="131" t="inlineStr">
        <is>
          <t>43/2, 3rd Floor, 
Shukrabad, Dhanmondi-32</t>
        </is>
      </c>
      <c r="L95" s="131" t="inlineStr">
        <is>
          <t>Vill: Dattapur, PO: 
Bagmara, Sodur South, 
Comilla</t>
        </is>
      </c>
      <c r="M95" s="137" t="inlineStr">
        <is>
          <t>8801814965554</t>
        </is>
      </c>
      <c r="N95" s="138" t="inlineStr">
        <is>
          <t>shohab.comilla@gmail.com</t>
        </is>
      </c>
    </row>
    <row customHeight="1" ht="15" r="96" s="161">
      <c r="A96" s="85" t="n">
        <v>95</v>
      </c>
      <c r="B96" s="148" t="n">
        <v>1167</v>
      </c>
      <c r="C96" s="131" t="n"/>
      <c r="D96" s="131" t="inlineStr">
        <is>
          <t>Shariful Islam</t>
        </is>
      </c>
      <c r="E96" s="131" t="inlineStr">
        <is>
          <t>BBA</t>
        </is>
      </c>
      <c r="F96" s="131" t="inlineStr">
        <is>
          <t>101-11-1406</t>
        </is>
      </c>
      <c r="G96" s="131" t="inlineStr">
        <is>
          <t>Spring 2010</t>
        </is>
      </c>
      <c r="H96" s="131" t="inlineStr">
        <is>
          <t>Summer
2014</t>
        </is>
      </c>
      <c r="I96" s="135" t="inlineStr">
        <is>
          <t>-</t>
        </is>
      </c>
      <c r="J96" s="131" t="inlineStr">
        <is>
          <t>-</t>
        </is>
      </c>
      <c r="K96" s="131" t="inlineStr">
        <is>
          <t>24/A, West Rajabazar, 
Dhaka-1215</t>
        </is>
      </c>
      <c r="L96" s="131" t="inlineStr">
        <is>
          <t>24/A, West Rajabazar, 
Dhaka-1215</t>
        </is>
      </c>
      <c r="M96" s="137" t="inlineStr">
        <is>
          <t>8801673836238</t>
        </is>
      </c>
      <c r="N96" s="138" t="inlineStr">
        <is>
          <t>sisvj@yahoo.com</t>
        </is>
      </c>
    </row>
    <row customHeight="1" ht="15" r="97" s="161">
      <c r="A97" s="85" t="n">
        <v>96</v>
      </c>
      <c r="B97" s="148" t="n">
        <v>1168</v>
      </c>
      <c r="C97" s="131" t="n"/>
      <c r="D97" s="131" t="inlineStr">
        <is>
          <t>Md. Mahfuzar 
Rahaman</t>
        </is>
      </c>
      <c r="E97" s="131" t="inlineStr">
        <is>
          <t>BBA</t>
        </is>
      </c>
      <c r="F97" s="131" t="inlineStr">
        <is>
          <t>121-11-2390</t>
        </is>
      </c>
      <c r="G97" s="131" t="inlineStr">
        <is>
          <t>Spring 2012</t>
        </is>
      </c>
      <c r="H97" s="131" t="inlineStr">
        <is>
          <t>Summer
2015</t>
        </is>
      </c>
      <c r="I97" s="135" t="inlineStr">
        <is>
          <t>-</t>
        </is>
      </c>
      <c r="J97" s="131" t="inlineStr">
        <is>
          <t>-</t>
        </is>
      </c>
      <c r="K97" s="131" t="inlineStr">
        <is>
          <t>63/6, Mahin Manjil,
Kalabagan, Dhaka</t>
        </is>
      </c>
      <c r="L97" s="131" t="inlineStr">
        <is>
          <t>Gopinathpur, Akkelpur,
Joypurhat</t>
        </is>
      </c>
      <c r="M97" s="137" t="inlineStr">
        <is>
          <t>8801723664603</t>
        </is>
      </c>
      <c r="N97" s="138" t="inlineStr">
        <is>
          <t>mahfuz11-2390@diu.edu.bd</t>
        </is>
      </c>
    </row>
    <row customHeight="1" ht="15" r="98" s="161">
      <c r="A98" s="85" t="n">
        <v>97</v>
      </c>
      <c r="B98" s="148" t="n">
        <v>1169</v>
      </c>
      <c r="C98" s="131" t="n"/>
      <c r="D98" s="131" t="inlineStr">
        <is>
          <t>Sany Pamthet</t>
        </is>
      </c>
      <c r="E98" s="131" t="inlineStr">
        <is>
          <t>BBA</t>
        </is>
      </c>
      <c r="F98" s="131" t="inlineStr">
        <is>
          <t>112-11-2098</t>
        </is>
      </c>
      <c r="G98" s="131" t="inlineStr">
        <is>
          <t>Summer
2011</t>
        </is>
      </c>
      <c r="H98" s="131" t="inlineStr">
        <is>
          <t>Summer
2015</t>
        </is>
      </c>
      <c r="I98" s="135" t="inlineStr">
        <is>
          <t>-</t>
        </is>
      </c>
      <c r="J98" s="131" t="inlineStr">
        <is>
          <t>-</t>
        </is>
      </c>
      <c r="K98" s="131" t="inlineStr">
        <is>
          <t>128/1, East Rajabazar, 
Tejgaon, Dhaka</t>
        </is>
      </c>
      <c r="L98" s="131" t="inlineStr">
        <is>
          <t>Vill: Nirala Punjee, 
Sreemangal, Moulvibazar</t>
        </is>
      </c>
      <c r="M98" s="137" t="inlineStr">
        <is>
          <t>8801835369751</t>
        </is>
      </c>
      <c r="N98" s="138" t="inlineStr">
        <is>
          <t>suny11-2098@diu.edu.bd</t>
        </is>
      </c>
    </row>
    <row customHeight="1" ht="15" r="99" s="161">
      <c r="A99" s="85" t="n">
        <v>98</v>
      </c>
      <c r="B99" s="148" t="n">
        <v>1170</v>
      </c>
      <c r="C99" s="131" t="n"/>
      <c r="D99" s="131" t="inlineStr">
        <is>
          <t>Md. Zobaer Sikdar</t>
        </is>
      </c>
      <c r="E99" s="131" t="inlineStr">
        <is>
          <t>BBA</t>
        </is>
      </c>
      <c r="F99" s="131" t="inlineStr">
        <is>
          <t>101-11-1442</t>
        </is>
      </c>
      <c r="G99" s="131" t="inlineStr">
        <is>
          <t>Spring 2010</t>
        </is>
      </c>
      <c r="H99" s="131" t="inlineStr">
        <is>
          <t>Summer
2014</t>
        </is>
      </c>
      <c r="I99" s="135" t="inlineStr">
        <is>
          <t>-</t>
        </is>
      </c>
      <c r="J99" s="131" t="inlineStr">
        <is>
          <t>-</t>
        </is>
      </c>
      <c r="K99" s="131" t="inlineStr">
        <is>
          <t>-</t>
        </is>
      </c>
      <c r="L99" s="131" t="inlineStr">
        <is>
          <t>Tusar Dhara R/A, PO:
Tushardhara, PS: 
Kadamtali, Dhaka</t>
        </is>
      </c>
      <c r="M99" s="137" t="inlineStr">
        <is>
          <t>88017744760754</t>
        </is>
      </c>
      <c r="N99" s="138" t="inlineStr">
        <is>
          <t>zobaer.in@gmail.com</t>
        </is>
      </c>
    </row>
    <row customHeight="1" ht="15" r="100" s="161">
      <c r="A100" s="85" t="n">
        <v>99</v>
      </c>
      <c r="B100" s="148" t="n">
        <v>1172</v>
      </c>
      <c r="C100" s="131" t="n"/>
      <c r="D100" s="131" t="inlineStr">
        <is>
          <t>Md. Imran Khan</t>
        </is>
      </c>
      <c r="E100" s="131" t="inlineStr">
        <is>
          <t>BBA</t>
        </is>
      </c>
      <c r="F100" s="131" t="inlineStr">
        <is>
          <t>112-11-2079</t>
        </is>
      </c>
      <c r="G100" s="131" t="inlineStr">
        <is>
          <t>Summer
2011</t>
        </is>
      </c>
      <c r="H100" s="131" t="inlineStr">
        <is>
          <t>Summer
2015</t>
        </is>
      </c>
      <c r="I100" s="135" t="inlineStr">
        <is>
          <t>-</t>
        </is>
      </c>
      <c r="J100" s="131" t="inlineStr">
        <is>
          <t>-</t>
        </is>
      </c>
      <c r="K100" s="131" t="inlineStr">
        <is>
          <t>A/90, Thana Road, 
Dhamri, Dhaka-1350</t>
        </is>
      </c>
      <c r="L100" s="131" t="inlineStr">
        <is>
          <t>Vill &amp; PO: Udaykath
PS &amp; Dist: Pirojpur</t>
        </is>
      </c>
      <c r="M100" s="137" t="inlineStr">
        <is>
          <t>8801723470493</t>
        </is>
      </c>
      <c r="N100" s="138" t="inlineStr">
        <is>
          <t>muhammedimrankhan@outlook.com</t>
        </is>
      </c>
    </row>
    <row customHeight="1" ht="15" r="101" s="161">
      <c r="A101" s="85" t="n">
        <v>100</v>
      </c>
      <c r="B101" s="148" t="n">
        <v>1173</v>
      </c>
      <c r="C101" s="131" t="n"/>
      <c r="D101" s="131" t="inlineStr">
        <is>
          <t>Jinia Sultana</t>
        </is>
      </c>
      <c r="E101" s="131" t="inlineStr">
        <is>
          <t>BBA</t>
        </is>
      </c>
      <c r="F101" s="131" t="inlineStr">
        <is>
          <t>101-11-1317</t>
        </is>
      </c>
      <c r="G101" s="131" t="inlineStr">
        <is>
          <t>Spring 2010</t>
        </is>
      </c>
      <c r="H101" s="131" t="inlineStr">
        <is>
          <t>Fall 2014</t>
        </is>
      </c>
      <c r="I101" s="135" t="inlineStr">
        <is>
          <t>-</t>
        </is>
      </c>
      <c r="J101" s="131" t="inlineStr">
        <is>
          <t>-</t>
        </is>
      </c>
      <c r="K101" s="131" t="inlineStr">
        <is>
          <t>South Borgacha, Natore</t>
        </is>
      </c>
      <c r="L101" s="131" t="inlineStr">
        <is>
          <t>South Borgacha, Natore</t>
        </is>
      </c>
      <c r="M101" s="137" t="inlineStr">
        <is>
          <t>8801714657609</t>
        </is>
      </c>
      <c r="N101" s="138" t="inlineStr">
        <is>
          <t>muntacir1990@gmail.com</t>
        </is>
      </c>
    </row>
    <row customHeight="1" ht="15" r="102" s="161">
      <c r="A102" s="85" t="n">
        <v>101</v>
      </c>
      <c r="B102" s="148" t="n">
        <v>1174</v>
      </c>
      <c r="C102" s="131" t="n"/>
      <c r="D102" s="131" t="inlineStr">
        <is>
          <t>Md. Rashedul Hasan</t>
        </is>
      </c>
      <c r="E102" s="131" t="inlineStr">
        <is>
          <t>TE</t>
        </is>
      </c>
      <c r="F102" s="131" t="inlineStr">
        <is>
          <t>112-23-2545</t>
        </is>
      </c>
      <c r="G102" s="131" t="inlineStr">
        <is>
          <t>Summer
2011</t>
        </is>
      </c>
      <c r="H102" s="131" t="inlineStr">
        <is>
          <t>Spring 2015</t>
        </is>
      </c>
      <c r="I102" s="135" t="inlineStr">
        <is>
          <t>-</t>
        </is>
      </c>
      <c r="J102" s="131" t="inlineStr">
        <is>
          <t>-</t>
        </is>
      </c>
      <c r="K102" s="131" t="inlineStr">
        <is>
          <t>H#14, R#8, Block-A
Section-1, Mirpur, Dhaka</t>
        </is>
      </c>
      <c r="L102" s="131" t="inlineStr">
        <is>
          <t>Vill: Chandikhali, PO: 
Mashalia, PS: Sreepur
Dist: Magura</t>
        </is>
      </c>
      <c r="M102" s="137" t="inlineStr">
        <is>
          <t>8801750370037</t>
        </is>
      </c>
      <c r="N102" s="138" t="inlineStr">
        <is>
          <t>rashedtediu@gmail.com</t>
        </is>
      </c>
    </row>
    <row customHeight="1" ht="15" r="103" s="161">
      <c r="A103" s="85" t="n">
        <v>102</v>
      </c>
      <c r="B103" s="148" t="n">
        <v>1175</v>
      </c>
      <c r="C103" s="131" t="n"/>
      <c r="D103" s="131" t="inlineStr">
        <is>
          <t>Aktaruzzaman</t>
        </is>
      </c>
      <c r="E103" s="131" t="inlineStr">
        <is>
          <t>BBA</t>
        </is>
      </c>
      <c r="F103" s="131" t="inlineStr">
        <is>
          <t>111-11-1991</t>
        </is>
      </c>
      <c r="G103" s="131" t="inlineStr">
        <is>
          <t>Spring 2011</t>
        </is>
      </c>
      <c r="H103" s="131" t="inlineStr">
        <is>
          <t>Summer
2015</t>
        </is>
      </c>
      <c r="I103" s="135" t="inlineStr">
        <is>
          <t>-</t>
        </is>
      </c>
      <c r="J103" s="131" t="inlineStr">
        <is>
          <t>-</t>
        </is>
      </c>
      <c r="K103" s="131" t="inlineStr">
        <is>
          <t>105/2, Shukrabad
Dhanmondi, Dhaka</t>
        </is>
      </c>
      <c r="L103" s="131" t="inlineStr">
        <is>
          <t>Vill: Magura, Upzila:
Kishorigonj, Niphamari</t>
        </is>
      </c>
      <c r="M103" s="137" t="inlineStr">
        <is>
          <t>8801729962555</t>
        </is>
      </c>
      <c r="N103" s="138" t="inlineStr">
        <is>
          <t>aktaruzzamannazu1991@gmail.com</t>
        </is>
      </c>
    </row>
    <row customHeight="1" ht="15" r="104" s="161">
      <c r="A104" s="85" t="n">
        <v>103</v>
      </c>
      <c r="B104" s="148" t="n">
        <v>1176</v>
      </c>
      <c r="C104" s="131" t="n"/>
      <c r="D104" s="131" t="inlineStr">
        <is>
          <t>Mukta Rani Sharker</t>
        </is>
      </c>
      <c r="E104" s="131" t="inlineStr">
        <is>
          <t>BBA</t>
        </is>
      </c>
      <c r="F104" s="131" t="inlineStr">
        <is>
          <t>112-11-277</t>
        </is>
      </c>
      <c r="G104" s="131" t="inlineStr">
        <is>
          <t>Summer
2011</t>
        </is>
      </c>
      <c r="H104" s="131" t="inlineStr">
        <is>
          <t>Summer
2015</t>
        </is>
      </c>
      <c r="I104" s="135" t="inlineStr">
        <is>
          <t>-</t>
        </is>
      </c>
      <c r="J104" s="131" t="inlineStr">
        <is>
          <t>-</t>
        </is>
      </c>
      <c r="K104" s="131" t="inlineStr">
        <is>
          <t>Sector-18, Uttara</t>
        </is>
      </c>
      <c r="L104" s="131" t="inlineStr">
        <is>
          <t>Sector-18, Uttara</t>
        </is>
      </c>
      <c r="M104" s="137" t="inlineStr">
        <is>
          <t>8801625427809</t>
        </is>
      </c>
      <c r="N104" s="138" t="inlineStr">
        <is>
          <t>muktarani277@gmail.com</t>
        </is>
      </c>
    </row>
    <row customHeight="1" ht="15" r="105" s="161">
      <c r="A105" s="85" t="n">
        <v>104</v>
      </c>
      <c r="B105" s="148" t="n">
        <v>1180</v>
      </c>
      <c r="C105" s="131" t="n"/>
      <c r="D105" s="131" t="inlineStr">
        <is>
          <t>Md. Moniruzzaman</t>
        </is>
      </c>
      <c r="E105" s="131" t="inlineStr">
        <is>
          <t>Pharmacy</t>
        </is>
      </c>
      <c r="F105" s="131" t="inlineStr">
        <is>
          <t>111-29-312</t>
        </is>
      </c>
      <c r="G105" s="131" t="inlineStr">
        <is>
          <t>Spring 2011</t>
        </is>
      </c>
      <c r="H105" s="131" t="inlineStr">
        <is>
          <t>Fall 2015</t>
        </is>
      </c>
      <c r="I105" s="135" t="inlineStr">
        <is>
          <t>-</t>
        </is>
      </c>
      <c r="J105" s="131" t="inlineStr">
        <is>
          <t>-</t>
        </is>
      </c>
      <c r="K105" s="131" t="inlineStr">
        <is>
          <t>-</t>
        </is>
      </c>
      <c r="L105" s="131" t="inlineStr">
        <is>
          <t>Rangpur</t>
        </is>
      </c>
      <c r="M105" s="137" t="inlineStr">
        <is>
          <t>8801723021110</t>
        </is>
      </c>
      <c r="N105" s="138" t="inlineStr">
        <is>
          <t>lixonme@gmail.com</t>
        </is>
      </c>
    </row>
    <row customHeight="1" ht="51" r="106" s="161">
      <c r="A106" s="85" t="n">
        <v>105</v>
      </c>
      <c r="B106" s="148" t="n">
        <v>1181</v>
      </c>
      <c r="C106" s="131" t="n"/>
      <c r="D106" s="131" t="inlineStr">
        <is>
          <t>Prince Mozumder</t>
        </is>
      </c>
      <c r="E106" s="131" t="inlineStr">
        <is>
          <t>BBA</t>
        </is>
      </c>
      <c r="F106" s="131" t="inlineStr">
        <is>
          <t>093-11-1309</t>
        </is>
      </c>
      <c r="G106" s="131" t="inlineStr">
        <is>
          <t>Fall 2009</t>
        </is>
      </c>
      <c r="H106" s="131" t="inlineStr">
        <is>
          <t>Summer
2014</t>
        </is>
      </c>
      <c r="I106" s="135" t="inlineStr">
        <is>
          <t>-</t>
        </is>
      </c>
      <c r="J106" s="131" t="inlineStr">
        <is>
          <t>-</t>
        </is>
      </c>
      <c r="K106" s="135" t="inlineStr">
        <is>
          <t>19/2, East Rajabazar, 
Firmgate, Dhaka</t>
        </is>
      </c>
      <c r="L106" s="131" t="inlineStr">
        <is>
          <t>Kafulabari, Ramshil, 
Kotalipara, Gopalganj</t>
        </is>
      </c>
      <c r="M106" s="137" t="inlineStr">
        <is>
          <t>8801830288577</t>
        </is>
      </c>
      <c r="N106" s="138" t="inlineStr">
        <is>
          <t>princemazumder92@gmail.com</t>
        </is>
      </c>
    </row>
    <row customHeight="1" ht="15" r="107" s="161">
      <c r="A107" s="85" t="n">
        <v>106</v>
      </c>
      <c r="B107" s="148" t="n">
        <v>1185</v>
      </c>
      <c r="C107" s="131" t="n"/>
      <c r="D107" s="131" t="inlineStr">
        <is>
          <t>Junaeth Hasan 
Jafran</t>
        </is>
      </c>
      <c r="E107" s="131" t="inlineStr">
        <is>
          <t>EEE</t>
        </is>
      </c>
      <c r="F107" s="131" t="inlineStr">
        <is>
          <t>122-33-1051</t>
        </is>
      </c>
      <c r="G107" s="131" t="inlineStr">
        <is>
          <t>Summer
2012</t>
        </is>
      </c>
      <c r="H107" s="131" t="inlineStr">
        <is>
          <t>Fall 2015</t>
        </is>
      </c>
      <c r="I107" s="135" t="inlineStr">
        <is>
          <t>-</t>
        </is>
      </c>
      <c r="J107" s="131" t="inlineStr">
        <is>
          <t>-</t>
        </is>
      </c>
      <c r="K107" s="131" t="inlineStr">
        <is>
          <t>-</t>
        </is>
      </c>
      <c r="L107" s="131" t="inlineStr">
        <is>
          <t>Vill: Mukhuria, PO: Mukhuria 
Bazar, PS: Gouripur, Dis: 
Mymensingh</t>
        </is>
      </c>
      <c r="M107" s="137" t="inlineStr">
        <is>
          <t>8801723336405</t>
        </is>
      </c>
      <c r="N107" s="138" t="inlineStr">
        <is>
          <t>jhjafran51@gmail.com</t>
        </is>
      </c>
    </row>
    <row customHeight="1" ht="15" r="108" s="161">
      <c r="A108" s="85" t="n">
        <v>107</v>
      </c>
      <c r="B108" s="148" t="n">
        <v>1186</v>
      </c>
      <c r="C108" s="131" t="n"/>
      <c r="D108" s="131" t="inlineStr">
        <is>
          <t>Rashedul Hoque
Akand</t>
        </is>
      </c>
      <c r="E108" s="131" t="inlineStr">
        <is>
          <t>EEE</t>
        </is>
      </c>
      <c r="F108" s="131" t="inlineStr">
        <is>
          <t>122-33-1052</t>
        </is>
      </c>
      <c r="G108" s="131" t="inlineStr">
        <is>
          <t>Summer
2012</t>
        </is>
      </c>
      <c r="H108" s="131" t="inlineStr">
        <is>
          <t>Fall 2015</t>
        </is>
      </c>
      <c r="I108" s="135" t="inlineStr">
        <is>
          <t>-</t>
        </is>
      </c>
      <c r="J108" s="131" t="inlineStr">
        <is>
          <t>-</t>
        </is>
      </c>
      <c r="K108" s="131" t="inlineStr">
        <is>
          <t>-</t>
        </is>
      </c>
      <c r="L108" s="131" t="inlineStr">
        <is>
          <t>Vill: Targon, PO: Parulia,
PS: Palash, Nrsinhdhi</t>
        </is>
      </c>
      <c r="M108" s="137" t="inlineStr">
        <is>
          <t>8801737228775</t>
        </is>
      </c>
      <c r="N108" s="138" t="inlineStr">
        <is>
          <t>akhandrajib@gmail.com</t>
        </is>
      </c>
    </row>
    <row customHeight="1" ht="15" r="109" s="161">
      <c r="A109" s="85" t="n">
        <v>108</v>
      </c>
      <c r="B109" s="148" t="n">
        <v>1187</v>
      </c>
      <c r="C109" s="131" t="n"/>
      <c r="D109" s="131" t="inlineStr">
        <is>
          <t>Mahbuba Hasan</t>
        </is>
      </c>
      <c r="E109" s="131" t="inlineStr">
        <is>
          <t>English</t>
        </is>
      </c>
      <c r="F109" s="131" t="inlineStr">
        <is>
          <t>121-10-158</t>
        </is>
      </c>
      <c r="G109" s="131" t="inlineStr">
        <is>
          <t>Spring 2012</t>
        </is>
      </c>
      <c r="H109" s="131" t="inlineStr">
        <is>
          <t>Summer
2015</t>
        </is>
      </c>
      <c r="I109" s="135" t="inlineStr">
        <is>
          <t>-</t>
        </is>
      </c>
      <c r="J109" s="131" t="inlineStr">
        <is>
          <t>-</t>
        </is>
      </c>
      <c r="K109" s="131" t="inlineStr">
        <is>
          <t>H#15, R#10, Sec#9,
Uttara, Dhaka-1230</t>
        </is>
      </c>
      <c r="L109" s="131" t="inlineStr">
        <is>
          <t>Faydabad, Dakshin Khan,
Dhaka-1230</t>
        </is>
      </c>
      <c r="M109" s="137" t="inlineStr">
        <is>
          <t>8801783813182</t>
        </is>
      </c>
      <c r="N109" s="138" t="inlineStr">
        <is>
          <t>mahbub10-158@diu.edu.bd</t>
        </is>
      </c>
    </row>
    <row customHeight="1" ht="15" r="110" s="161">
      <c r="A110" s="85" t="n">
        <v>109</v>
      </c>
      <c r="B110" s="148" t="n">
        <v>1188</v>
      </c>
      <c r="C110" s="131" t="n"/>
      <c r="D110" s="131" t="inlineStr">
        <is>
          <t>Marjahan Akter
Bithi</t>
        </is>
      </c>
      <c r="E110" s="131" t="inlineStr">
        <is>
          <t>BBA</t>
        </is>
      </c>
      <c r="F110" s="131" t="inlineStr">
        <is>
          <t>111-11-1864</t>
        </is>
      </c>
      <c r="G110" s="131" t="inlineStr">
        <is>
          <t>Spring 2011</t>
        </is>
      </c>
      <c r="H110" s="131" t="inlineStr">
        <is>
          <t>Fall 2014</t>
        </is>
      </c>
      <c r="I110" s="135" t="inlineStr">
        <is>
          <t>-</t>
        </is>
      </c>
      <c r="J110" s="131" t="inlineStr">
        <is>
          <t>-</t>
        </is>
      </c>
      <c r="K110" s="131" t="inlineStr">
        <is>
          <t>25/13, Tollabag, 
Shukrabad, Dhanmondi, 
Dhaka-1207</t>
        </is>
      </c>
      <c r="L110" s="131" t="inlineStr">
        <is>
          <t>Vill: Mohammadpur, PO:
Gazimura, Thana: Laksam
Dist: Comilla</t>
        </is>
      </c>
      <c r="M110" s="137" t="inlineStr">
        <is>
          <t>8801751688686</t>
        </is>
      </c>
      <c r="N110" s="138" t="inlineStr">
        <is>
          <t>bithi1864@diu.edu.bd</t>
        </is>
      </c>
    </row>
    <row customHeight="1" ht="15" r="111" s="161">
      <c r="A111" s="85" t="n">
        <v>110</v>
      </c>
      <c r="B111" s="148" t="n">
        <v>1190</v>
      </c>
      <c r="C111" s="131" t="n"/>
      <c r="D111" s="131" t="inlineStr">
        <is>
          <t>Mohammad Mehedi
Hasan</t>
        </is>
      </c>
      <c r="E111" s="131" t="inlineStr">
        <is>
          <t>BBA</t>
        </is>
      </c>
      <c r="F111" s="131" t="inlineStr">
        <is>
          <t>102-11-1615</t>
        </is>
      </c>
      <c r="G111" s="131" t="inlineStr">
        <is>
          <t>Summer
2010</t>
        </is>
      </c>
      <c r="H111" s="131" t="inlineStr">
        <is>
          <t>Fall 2014</t>
        </is>
      </c>
      <c r="I111" s="135" t="inlineStr">
        <is>
          <t>-</t>
        </is>
      </c>
      <c r="J111" s="131" t="inlineStr">
        <is>
          <t>-</t>
        </is>
      </c>
      <c r="K111" s="159" t="inlineStr">
        <is>
          <t>6/A, Lakecircus, Kalabagan, 
Dhanmondi, Dhaka</t>
        </is>
      </c>
      <c r="L111" s="131" t="inlineStr">
        <is>
          <t>Noapara, Halimanagar
Adarsha Sada, Comilla</t>
        </is>
      </c>
      <c r="M111" s="137" t="inlineStr">
        <is>
          <t>8801720469691</t>
        </is>
      </c>
      <c r="N111" s="138" t="inlineStr">
        <is>
          <t>sabbirmehedi@gmail.com</t>
        </is>
      </c>
    </row>
    <row customHeight="1" ht="15" r="112" s="161">
      <c r="A112" s="85" t="n">
        <v>111</v>
      </c>
      <c r="B112" s="148" t="n">
        <v>1191</v>
      </c>
      <c r="C112" s="131" t="n"/>
      <c r="D112" s="131" t="inlineStr">
        <is>
          <t>Md. Moshiuddin
Fisha</t>
        </is>
      </c>
      <c r="E112" s="131" t="inlineStr">
        <is>
          <t>EEE</t>
        </is>
      </c>
      <c r="F112" s="131" t="inlineStr">
        <is>
          <t>103-33-285</t>
        </is>
      </c>
      <c r="G112" s="131" t="inlineStr">
        <is>
          <t>Fall 2010</t>
        </is>
      </c>
      <c r="H112" s="131" t="inlineStr">
        <is>
          <t>Summer
2014</t>
        </is>
      </c>
      <c r="I112" s="135" t="inlineStr">
        <is>
          <t>-</t>
        </is>
      </c>
      <c r="J112" s="131" t="inlineStr">
        <is>
          <t>-</t>
        </is>
      </c>
      <c r="K112" s="131" t="inlineStr">
        <is>
          <t>H#05, R#08, Block:H
Mirpur-2, Dhaka-1216</t>
        </is>
      </c>
      <c r="L112" s="131" t="inlineStr">
        <is>
          <t>397, South Bangacha,
Natore-6400</t>
        </is>
      </c>
      <c r="M112" s="137" t="inlineStr">
        <is>
          <t>8801723349581</t>
        </is>
      </c>
      <c r="N112" s="138" t="inlineStr">
        <is>
          <t>fafisha@gmail.com</t>
        </is>
      </c>
    </row>
    <row customHeight="1" ht="15" r="113" s="161">
      <c r="A113" s="85" t="n">
        <v>112</v>
      </c>
      <c r="B113" s="148" t="n">
        <v>1192</v>
      </c>
      <c r="C113" s="131" t="n"/>
      <c r="D113" s="131" t="inlineStr">
        <is>
          <t>Hafizur Rahaman
Hafiz</t>
        </is>
      </c>
      <c r="E113" s="131" t="inlineStr">
        <is>
          <t>Law</t>
        </is>
      </c>
      <c r="F113" s="131" t="inlineStr">
        <is>
          <t>111-26-242</t>
        </is>
      </c>
      <c r="G113" s="131" t="inlineStr">
        <is>
          <t>Spring 2011</t>
        </is>
      </c>
      <c r="H113" s="131" t="inlineStr">
        <is>
          <t>Fall 2014</t>
        </is>
      </c>
      <c r="I113" s="135" t="inlineStr">
        <is>
          <t>-</t>
        </is>
      </c>
      <c r="J113" s="131" t="inlineStr">
        <is>
          <t>-</t>
        </is>
      </c>
      <c r="K113" s="131" t="inlineStr">
        <is>
          <t>229/A, Radia Vila,
Lalonsaha Street, Wari, Dhaka</t>
        </is>
      </c>
      <c r="L113" s="131" t="inlineStr">
        <is>
          <t>Vill: Michkipara, PO: 
Khariapara, PS: Phulpur, Dis: 
Mymensingh, Dist: Dhaka</t>
        </is>
      </c>
      <c r="M113" s="137" t="inlineStr">
        <is>
          <t>8801710354777</t>
        </is>
      </c>
      <c r="N113" s="138" t="inlineStr">
        <is>
          <t>hafizurrahaman603@gmail.com</t>
        </is>
      </c>
    </row>
    <row customHeight="1" ht="15" r="114" s="161">
      <c r="A114" s="85" t="n">
        <v>113</v>
      </c>
      <c r="B114" s="148" t="n">
        <v>1193</v>
      </c>
      <c r="C114" s="131" t="n"/>
      <c r="D114" s="131" t="inlineStr">
        <is>
          <t>Fatema Farah Tazin</t>
        </is>
      </c>
      <c r="E114" s="131" t="inlineStr">
        <is>
          <t>Pharmacy</t>
        </is>
      </c>
      <c r="F114" s="131" t="inlineStr">
        <is>
          <t>111-29-300</t>
        </is>
      </c>
      <c r="G114" s="131" t="inlineStr">
        <is>
          <t>Spring 2011</t>
        </is>
      </c>
      <c r="H114" s="131" t="inlineStr">
        <is>
          <t>Fall 2015</t>
        </is>
      </c>
      <c r="I114" s="135" t="inlineStr">
        <is>
          <t>-</t>
        </is>
      </c>
      <c r="J114" s="131" t="inlineStr">
        <is>
          <t>-</t>
        </is>
      </c>
      <c r="K114" s="131" t="inlineStr">
        <is>
          <t>F#4-A, H#36/1, R#4,
Dhanmondi. Dhaka</t>
        </is>
      </c>
      <c r="L114" s="131" t="inlineStr">
        <is>
          <t>F#4-A, H#36/1, R#4,
Dhanmondi. Dhaka</t>
        </is>
      </c>
      <c r="M114" s="137" t="inlineStr">
        <is>
          <t>88016183657430</t>
        </is>
      </c>
      <c r="N114" s="138" t="inlineStr">
        <is>
          <t>farahtajintanni@gmail.com</t>
        </is>
      </c>
    </row>
    <row customHeight="1" ht="15" r="115" s="161">
      <c r="A115" s="85" t="n">
        <v>114</v>
      </c>
      <c r="B115" s="148" t="n">
        <v>1194</v>
      </c>
      <c r="C115" s="131" t="n"/>
      <c r="D115" s="131" t="inlineStr">
        <is>
          <t>Md. Mahfuzur
Rahaman Khan</t>
        </is>
      </c>
      <c r="E115" s="131" t="inlineStr">
        <is>
          <t>TE</t>
        </is>
      </c>
      <c r="F115" s="131" t="inlineStr">
        <is>
          <t>093-23-1787</t>
        </is>
      </c>
      <c r="G115" s="131" t="inlineStr">
        <is>
          <t>Fall 2009</t>
        </is>
      </c>
      <c r="H115" s="131" t="inlineStr">
        <is>
          <t>Fall 2014</t>
        </is>
      </c>
      <c r="I115" s="135" t="inlineStr">
        <is>
          <t>-</t>
        </is>
      </c>
      <c r="J115" s="131" t="inlineStr">
        <is>
          <t>-</t>
        </is>
      </c>
      <c r="K115" s="131" t="inlineStr">
        <is>
          <t>14, Ideal Road, Hazinagar
Demra, Dhaka</t>
        </is>
      </c>
      <c r="L115" s="131" t="inlineStr">
        <is>
          <t>14, Ideal Road, Hazinagar
Demra, Dhaka</t>
        </is>
      </c>
      <c r="M115" s="137" t="inlineStr">
        <is>
          <t>8801941738467</t>
        </is>
      </c>
      <c r="N115" s="138" t="inlineStr">
        <is>
          <t>mahfuzte7371@gmail.com</t>
        </is>
      </c>
    </row>
    <row customHeight="1" ht="15" r="116" s="161">
      <c r="A116" s="85" t="n">
        <v>115</v>
      </c>
      <c r="B116" s="148" t="n">
        <v>1197</v>
      </c>
      <c r="C116" s="131" t="n"/>
      <c r="D116" s="131" t="inlineStr">
        <is>
          <t>Md. Arif Rabbani</t>
        </is>
      </c>
      <c r="E116" s="131" t="inlineStr">
        <is>
          <t>EEE</t>
        </is>
      </c>
      <c r="F116" s="131" t="inlineStr">
        <is>
          <t>122-33-987</t>
        </is>
      </c>
      <c r="G116" s="131" t="inlineStr">
        <is>
          <t>Summer
2012</t>
        </is>
      </c>
      <c r="H116" s="131" t="inlineStr">
        <is>
          <t>Summer
2015</t>
        </is>
      </c>
      <c r="I116" s="135" t="inlineStr">
        <is>
          <t>-</t>
        </is>
      </c>
      <c r="J116" s="131" t="inlineStr">
        <is>
          <t>-</t>
        </is>
      </c>
      <c r="K116" s="131" t="inlineStr">
        <is>
          <t>Mirpur 14, Dhaka-1216</t>
        </is>
      </c>
      <c r="L116" s="131" t="inlineStr">
        <is>
          <t>Suhila, Kutuali,
Maymensingh</t>
        </is>
      </c>
      <c r="M116" s="137" t="inlineStr">
        <is>
          <t>8801736325844</t>
        </is>
      </c>
      <c r="N116" s="138" t="inlineStr">
        <is>
          <t>arif987@gmail.com</t>
        </is>
      </c>
    </row>
    <row customHeight="1" ht="15" r="117" s="161">
      <c r="A117" s="85" t="n">
        <v>116</v>
      </c>
      <c r="B117" s="148" t="n">
        <v>1198</v>
      </c>
      <c r="C117" s="131" t="n"/>
      <c r="D117" s="131" t="inlineStr">
        <is>
          <t>Md. Mahaboob 
Hossain</t>
        </is>
      </c>
      <c r="E117" s="131" t="inlineStr">
        <is>
          <t>MBA</t>
        </is>
      </c>
      <c r="F117" s="131" t="inlineStr">
        <is>
          <t>121-14-653</t>
        </is>
      </c>
      <c r="G117" s="131" t="inlineStr">
        <is>
          <t>Spring 2012</t>
        </is>
      </c>
      <c r="H117" s="131" t="inlineStr">
        <is>
          <t>Summer
2014</t>
        </is>
      </c>
      <c r="I117" s="135" t="inlineStr">
        <is>
          <t>-</t>
        </is>
      </c>
      <c r="J117" s="131" t="inlineStr">
        <is>
          <t>-</t>
        </is>
      </c>
      <c r="K117" s="131" t="inlineStr">
        <is>
          <t>879, Middle Monipur,
Mirpur-2, Dhaka-1216</t>
        </is>
      </c>
      <c r="L117" s="131" t="inlineStr">
        <is>
          <t>879, Middle Monipur,
Mirpur-2, Dhaka-1216</t>
        </is>
      </c>
      <c r="M117" s="137" t="inlineStr">
        <is>
          <t>8801720196767</t>
        </is>
      </c>
      <c r="N117" s="138" t="inlineStr">
        <is>
          <t>mhb920@gmail.com</t>
        </is>
      </c>
    </row>
    <row customHeight="1" ht="15" r="118" s="161">
      <c r="A118" s="85" t="n">
        <v>117</v>
      </c>
      <c r="B118" s="148" t="n">
        <v>1199</v>
      </c>
      <c r="C118" s="131" t="n"/>
      <c r="D118" s="131" t="inlineStr">
        <is>
          <t>Md. Jaman Hossain</t>
        </is>
      </c>
      <c r="E118" s="131" t="inlineStr">
        <is>
          <t>BBA</t>
        </is>
      </c>
      <c r="F118" s="131" t="inlineStr">
        <is>
          <t>102-11-193</t>
        </is>
      </c>
      <c r="G118" s="131" t="inlineStr">
        <is>
          <t>Summer
2010</t>
        </is>
      </c>
      <c r="H118" s="131" t="inlineStr">
        <is>
          <t>Summer
2014</t>
        </is>
      </c>
      <c r="I118" s="135" t="inlineStr">
        <is>
          <t>-</t>
        </is>
      </c>
      <c r="J118" s="131" t="inlineStr">
        <is>
          <t>-</t>
        </is>
      </c>
      <c r="K118" s="131" t="inlineStr">
        <is>
          <t>-</t>
        </is>
      </c>
      <c r="L118" s="131" t="inlineStr">
        <is>
          <t>Vill: Vaturia, National 
University, Gazipur</t>
        </is>
      </c>
      <c r="M118" s="137" t="inlineStr">
        <is>
          <t>8801815099731</t>
        </is>
      </c>
      <c r="N118" s="138" t="inlineStr">
        <is>
          <t>jamanh07@gmail.com</t>
        </is>
      </c>
    </row>
    <row customHeight="1" ht="15" r="119" s="161">
      <c r="A119" s="85" t="n">
        <v>118</v>
      </c>
      <c r="B119" s="148" t="n">
        <v>1200</v>
      </c>
      <c r="C119" s="131" t="n"/>
      <c r="D119" s="131" t="inlineStr">
        <is>
          <t>Sayed Atikur 
Rahaman</t>
        </is>
      </c>
      <c r="E119" s="131" t="inlineStr">
        <is>
          <t>English</t>
        </is>
      </c>
      <c r="F119" s="131" t="inlineStr">
        <is>
          <t>141-22-312</t>
        </is>
      </c>
      <c r="G119" s="131" t="inlineStr">
        <is>
          <t>Spring 2014</t>
        </is>
      </c>
      <c r="H119" s="131" t="inlineStr">
        <is>
          <t>Fall 2014</t>
        </is>
      </c>
      <c r="I119" s="135" t="inlineStr">
        <is>
          <t>-</t>
        </is>
      </c>
      <c r="J119" s="131" t="inlineStr">
        <is>
          <t>-</t>
        </is>
      </c>
      <c r="K119" s="131" t="inlineStr">
        <is>
          <t>Vill: Kamatpara, PO, PS &amp; 
Dist: Panchagarh</t>
        </is>
      </c>
      <c r="L119" s="131" t="inlineStr">
        <is>
          <t>Vill: kamatpara, PO, PS &amp; 
Dist: Panchagarh</t>
        </is>
      </c>
      <c r="M119" s="137" t="inlineStr">
        <is>
          <t>8801722842265</t>
        </is>
      </c>
      <c r="N119" s="138" t="inlineStr">
        <is>
          <t>atikurrahaman141@gmail.com</t>
        </is>
      </c>
    </row>
    <row customHeight="1" ht="15" r="120" s="161">
      <c r="A120" s="85" t="n">
        <v>119</v>
      </c>
      <c r="B120" s="148" t="n">
        <v>1205</v>
      </c>
      <c r="C120" s="131" t="n"/>
      <c r="D120" s="131" t="inlineStr">
        <is>
          <t>Mosa. Afroza</t>
        </is>
      </c>
      <c r="E120" s="131" t="inlineStr">
        <is>
          <t>BBA</t>
        </is>
      </c>
      <c r="F120" s="131" t="inlineStr">
        <is>
          <t>131-11-548</t>
        </is>
      </c>
      <c r="G120" s="131" t="inlineStr">
        <is>
          <t>Summer
2011</t>
        </is>
      </c>
      <c r="H120" s="131" t="inlineStr">
        <is>
          <t>Spring 2015</t>
        </is>
      </c>
      <c r="I120" s="135" t="inlineStr">
        <is>
          <t>-</t>
        </is>
      </c>
      <c r="J120" s="131" t="inlineStr">
        <is>
          <t>-</t>
        </is>
      </c>
      <c r="K120" s="131" t="inlineStr">
        <is>
          <t>F-B4, H#16, Shah Makdum 
Avenue, Uttara, Dhaka</t>
        </is>
      </c>
      <c r="L120" s="131" t="inlineStr">
        <is>
          <t>Vill: Udaypur, PO: 
Shamerhat, PS: Kazirhat, 
Barisal</t>
        </is>
      </c>
      <c r="M120" s="131" t="n">
        <v>8801723176928</v>
      </c>
      <c r="N120" s="138" t="inlineStr">
        <is>
          <t>afrozaabedin2020@gmail.com</t>
        </is>
      </c>
    </row>
    <row customHeight="1" ht="15" r="121" s="161">
      <c r="A121" s="85" t="n">
        <v>120</v>
      </c>
      <c r="B121" s="148" t="n">
        <v>1206</v>
      </c>
      <c r="C121" s="131" t="n"/>
      <c r="D121" s="131" t="inlineStr">
        <is>
          <t>Rokeia Afreen</t>
        </is>
      </c>
      <c r="E121" s="131" t="inlineStr">
        <is>
          <t>EEE</t>
        </is>
      </c>
      <c r="F121" s="131" t="inlineStr">
        <is>
          <t>102-19-1243</t>
        </is>
      </c>
      <c r="G121" s="131" t="inlineStr">
        <is>
          <t>Summer
2010</t>
        </is>
      </c>
      <c r="H121" s="131" t="inlineStr">
        <is>
          <t>Summer
2014</t>
        </is>
      </c>
      <c r="I121" s="135" t="inlineStr">
        <is>
          <t>-</t>
        </is>
      </c>
      <c r="J121" s="131" t="inlineStr">
        <is>
          <t>-</t>
        </is>
      </c>
      <c r="K121" s="131" t="inlineStr">
        <is>
          <t>195/4, Tezkunipara
Tejgaon, Dhaka-1215</t>
        </is>
      </c>
      <c r="L121" s="131" t="inlineStr">
        <is>
          <t>195/4, Tezkunipara
Tejgaon, Dhaka-1215</t>
        </is>
      </c>
      <c r="M121" s="137" t="inlineStr">
        <is>
          <t>8801916382154</t>
        </is>
      </c>
      <c r="N121" s="138" t="inlineStr">
        <is>
          <t>rokeiaafreen@yahoo.com</t>
        </is>
      </c>
    </row>
    <row customHeight="1" ht="15" r="122" s="161">
      <c r="A122" s="85" t="n">
        <v>121</v>
      </c>
      <c r="B122" s="148" t="n">
        <v>1207</v>
      </c>
      <c r="C122" s="131" t="n"/>
      <c r="D122" s="131" t="inlineStr">
        <is>
          <t>Jobaida Khan</t>
        </is>
      </c>
      <c r="E122" s="131" t="inlineStr">
        <is>
          <t>MBA</t>
        </is>
      </c>
      <c r="F122" s="131" t="inlineStr">
        <is>
          <t>122-14-739</t>
        </is>
      </c>
      <c r="G122" s="131" t="inlineStr">
        <is>
          <t>Summer
2012</t>
        </is>
      </c>
      <c r="H122" s="131" t="inlineStr">
        <is>
          <t>Spring 2015</t>
        </is>
      </c>
      <c r="I122" s="135" t="inlineStr">
        <is>
          <t>-</t>
        </is>
      </c>
      <c r="J122" s="131" t="inlineStr">
        <is>
          <t>-</t>
        </is>
      </c>
      <c r="K122" s="131" t="inlineStr">
        <is>
          <t>Shartak PC Culture Housing
H#35, R#03, Mohammadpur
Dhaka</t>
        </is>
      </c>
      <c r="L122" s="131" t="inlineStr">
        <is>
          <t>Atua, Librany Bazar,
Pabna</t>
        </is>
      </c>
      <c r="M122" s="137" t="inlineStr">
        <is>
          <t>8801723506218</t>
        </is>
      </c>
      <c r="N122" s="138" t="inlineStr">
        <is>
          <t>bonnaahmed22@yahoo.com</t>
        </is>
      </c>
    </row>
    <row customHeight="1" ht="15" r="123" s="161">
      <c r="A123" s="85" t="n">
        <v>122</v>
      </c>
      <c r="B123" s="148" t="n">
        <v>1209</v>
      </c>
      <c r="C123" s="131" t="n"/>
      <c r="D123" s="131" t="inlineStr">
        <is>
          <t>Md. Najmul Hasan</t>
        </is>
      </c>
      <c r="E123" s="131" t="inlineStr">
        <is>
          <t>CSE</t>
        </is>
      </c>
      <c r="F123" s="131" t="inlineStr">
        <is>
          <t>112-15-1362</t>
        </is>
      </c>
      <c r="G123" s="131" t="inlineStr">
        <is>
          <t>Summer
2011</t>
        </is>
      </c>
      <c r="H123" s="131" t="inlineStr">
        <is>
          <t>Summer
2014</t>
        </is>
      </c>
      <c r="I123" s="135" t="inlineStr">
        <is>
          <t>-</t>
        </is>
      </c>
      <c r="J123" s="131" t="inlineStr">
        <is>
          <t>-</t>
        </is>
      </c>
      <c r="K123" s="131" t="inlineStr">
        <is>
          <t>14-A/5, Solimullah Road
Mohammadpur, Dhaka</t>
        </is>
      </c>
      <c r="L123" s="131" t="inlineStr">
        <is>
          <t>H#M9/10, Block-4, 
Newtown Sadar, Dinajpur</t>
        </is>
      </c>
      <c r="M123" s="137" t="inlineStr">
        <is>
          <t>8801718041830</t>
        </is>
      </c>
      <c r="N123" s="138" t="inlineStr">
        <is>
          <t>najmul15-1362@diu.edu.bd</t>
        </is>
      </c>
    </row>
    <row customHeight="1" ht="15" r="124" s="161">
      <c r="A124" s="85" t="n">
        <v>123</v>
      </c>
      <c r="B124" s="148" t="n">
        <v>1210</v>
      </c>
      <c r="C124" s="131" t="n"/>
      <c r="D124" s="131" t="inlineStr">
        <is>
          <t>S.M.Samsuddin</t>
        </is>
      </c>
      <c r="E124" s="131" t="inlineStr">
        <is>
          <t>TE</t>
        </is>
      </c>
      <c r="F124" s="131" t="inlineStr">
        <is>
          <t>103-23-2231</t>
        </is>
      </c>
      <c r="G124" s="131" t="inlineStr">
        <is>
          <t>Fall 2010</t>
        </is>
      </c>
      <c r="H124" s="131" t="inlineStr">
        <is>
          <t>Fall 2014</t>
        </is>
      </c>
      <c r="I124" s="135" t="inlineStr">
        <is>
          <t>-</t>
        </is>
      </c>
      <c r="J124" s="131" t="inlineStr">
        <is>
          <t>-</t>
        </is>
      </c>
      <c r="K124" s="131" t="inlineStr">
        <is>
          <t>Tengra, Sharulia, Demra
Dhaka-1361</t>
        </is>
      </c>
      <c r="L124" s="131" t="inlineStr">
        <is>
          <t>Tengra, Sharulia, Demra
Dhaka-1361</t>
        </is>
      </c>
      <c r="M124" s="137" t="inlineStr">
        <is>
          <t>8801672109844</t>
        </is>
      </c>
      <c r="N124" s="138" t="inlineStr">
        <is>
          <t>krashed1797@gmail.com</t>
        </is>
      </c>
    </row>
    <row customHeight="1" ht="15" r="125" s="161">
      <c r="A125" s="85" t="n">
        <v>124</v>
      </c>
      <c r="B125" s="148" t="n">
        <v>1211</v>
      </c>
      <c r="C125" s="131" t="n"/>
      <c r="D125" s="131" t="inlineStr">
        <is>
          <t>Snehasish Roy</t>
        </is>
      </c>
      <c r="E125" s="131" t="inlineStr">
        <is>
          <t>BBA</t>
        </is>
      </c>
      <c r="F125" s="131" t="inlineStr">
        <is>
          <t>101-11-1451</t>
        </is>
      </c>
      <c r="G125" s="131" t="inlineStr">
        <is>
          <t>Spring 2010</t>
        </is>
      </c>
      <c r="H125" s="131" t="inlineStr">
        <is>
          <t>-</t>
        </is>
      </c>
      <c r="I125" s="135" t="inlineStr">
        <is>
          <t>-</t>
        </is>
      </c>
      <c r="J125" s="131" t="inlineStr">
        <is>
          <t>-</t>
        </is>
      </c>
      <c r="K125" s="131" t="inlineStr">
        <is>
          <t>Poshim Para(Radhanath Roy's House)
PO &amp; PS: Katiadi, Kishoreganj</t>
        </is>
      </c>
      <c r="L125" s="131" t="inlineStr">
        <is>
          <t>Poshim Para(Radhanath Roy's House)
PO &amp; PS: Katiadi, Kishoreganj</t>
        </is>
      </c>
      <c r="M125" s="137" t="inlineStr">
        <is>
          <t>8801676343443</t>
        </is>
      </c>
      <c r="N125" s="138" t="inlineStr">
        <is>
          <t>snehasish2100@gmail.com</t>
        </is>
      </c>
    </row>
    <row customHeight="1" ht="15" r="126" s="161">
      <c r="A126" s="85" t="n">
        <v>125</v>
      </c>
      <c r="B126" s="148" t="n">
        <v>1213</v>
      </c>
      <c r="C126" s="131" t="n"/>
      <c r="D126" s="131" t="inlineStr">
        <is>
          <t>Sifath-E-Jahan</t>
        </is>
      </c>
      <c r="E126" s="131" t="inlineStr">
        <is>
          <t>CSE</t>
        </is>
      </c>
      <c r="F126" s="131" t="inlineStr">
        <is>
          <t>111-15-1288</t>
        </is>
      </c>
      <c r="G126" s="131" t="inlineStr">
        <is>
          <t>Spring 2011</t>
        </is>
      </c>
      <c r="H126" s="131" t="inlineStr">
        <is>
          <t>Summer
2015</t>
        </is>
      </c>
      <c r="I126" s="135" t="inlineStr">
        <is>
          <t>---</t>
        </is>
      </c>
      <c r="J126" s="131" t="inlineStr">
        <is>
          <t>-</t>
        </is>
      </c>
      <c r="K126" s="131" t="inlineStr">
        <is>
          <t>H#31, R#3, Block#C,F#901
Mansurabad, Adabor, Dhaka</t>
        </is>
      </c>
      <c r="L126" s="131" t="inlineStr">
        <is>
          <t>Vill: Ramkantopur, PO&amp;PS:
Ullapara, Dist: Sirajgonj</t>
        </is>
      </c>
      <c r="M126" s="137" t="inlineStr">
        <is>
          <t>8801791372884</t>
        </is>
      </c>
      <c r="N126" s="138" t="inlineStr">
        <is>
          <t>sifathjahan143@gmail.com</t>
        </is>
      </c>
    </row>
    <row customHeight="1" ht="15" r="127" s="161">
      <c r="A127" s="85" t="n">
        <v>126</v>
      </c>
      <c r="B127" s="148" t="n">
        <v>1214</v>
      </c>
      <c r="C127" s="131" t="n"/>
      <c r="D127" s="131" t="inlineStr">
        <is>
          <t>Shathi Akter</t>
        </is>
      </c>
      <c r="E127" s="131" t="inlineStr">
        <is>
          <t>Pharmacy</t>
        </is>
      </c>
      <c r="F127" s="131" t="inlineStr">
        <is>
          <t>111-29-252</t>
        </is>
      </c>
      <c r="G127" s="131" t="inlineStr">
        <is>
          <t>Spring 2011</t>
        </is>
      </c>
      <c r="H127" s="131" t="inlineStr">
        <is>
          <t>Fall 2015</t>
        </is>
      </c>
      <c r="I127" s="135" t="inlineStr">
        <is>
          <t>-</t>
        </is>
      </c>
      <c r="J127" s="131" t="inlineStr">
        <is>
          <t>-</t>
        </is>
      </c>
      <c r="K127" s="131" t="inlineStr">
        <is>
          <t>40/2, 5th Floor, Shukrabad,
Dhanmondi-32,Dhaka</t>
        </is>
      </c>
      <c r="L127" s="131" t="inlineStr">
        <is>
          <t>Vill: Kawak, PO: Ullapara
PS:Ullapara, Sirajgonj</t>
        </is>
      </c>
      <c r="M127" s="137" t="inlineStr">
        <is>
          <t>8801746852547</t>
        </is>
      </c>
      <c r="N127" s="138" t="inlineStr">
        <is>
          <t>sathi252@diu.edu.bd</t>
        </is>
      </c>
    </row>
    <row customHeight="1" ht="15" r="128" s="161">
      <c r="A128" s="85" t="n">
        <v>127</v>
      </c>
      <c r="B128" s="148" t="n">
        <v>1215</v>
      </c>
      <c r="C128" s="131" t="n"/>
      <c r="D128" s="131" t="inlineStr">
        <is>
          <t>Md. Al-Amin</t>
        </is>
      </c>
      <c r="E128" s="131" t="inlineStr">
        <is>
          <t>English</t>
        </is>
      </c>
      <c r="F128" s="131" t="inlineStr">
        <is>
          <t>112-10-720</t>
        </is>
      </c>
      <c r="G128" s="131" t="inlineStr">
        <is>
          <t>-</t>
        </is>
      </c>
      <c r="H128" s="131" t="inlineStr">
        <is>
          <t>-</t>
        </is>
      </c>
      <c r="I128" s="135" t="inlineStr">
        <is>
          <t>-</t>
        </is>
      </c>
      <c r="J128" s="131" t="inlineStr">
        <is>
          <t>-</t>
        </is>
      </c>
      <c r="K128" s="131" t="inlineStr">
        <is>
          <t>12, Kaatsur, Mohammadpur
Dhaka-1207</t>
        </is>
      </c>
      <c r="L128" s="131" t="inlineStr">
        <is>
          <t>Rajeeb Beckary, 
Homna, Comilla</t>
        </is>
      </c>
      <c r="M128" s="137" t="inlineStr">
        <is>
          <t>8801924486893</t>
        </is>
      </c>
      <c r="N128" s="138" t="inlineStr">
        <is>
          <t>mamunuser.fn@gmail.com</t>
        </is>
      </c>
    </row>
    <row customHeight="1" ht="15" r="129" s="161">
      <c r="A129" s="85" t="n">
        <v>128</v>
      </c>
      <c r="B129" s="148" t="n">
        <v>1216</v>
      </c>
      <c r="C129" s="131" t="n"/>
      <c r="D129" s="131" t="inlineStr">
        <is>
          <t>Chaity Biswas</t>
        </is>
      </c>
      <c r="E129" s="131" t="inlineStr">
        <is>
          <t>Pharmacy</t>
        </is>
      </c>
      <c r="F129" s="131" t="inlineStr">
        <is>
          <t>111-29-297</t>
        </is>
      </c>
      <c r="G129" s="131" t="inlineStr">
        <is>
          <t>Spring 2011</t>
        </is>
      </c>
      <c r="H129" s="131" t="inlineStr">
        <is>
          <t>Fall 2015</t>
        </is>
      </c>
      <c r="I129" s="135" t="inlineStr">
        <is>
          <t>-</t>
        </is>
      </c>
      <c r="J129" s="131" t="inlineStr">
        <is>
          <t>-</t>
        </is>
      </c>
      <c r="K129" s="131" t="inlineStr">
        <is>
          <t>40/2, Shukrabad, 4th Floor,
Dhanmondi, Dhaka</t>
        </is>
      </c>
      <c r="L129" s="131" t="inlineStr">
        <is>
          <t>Biswas Bari, Vill:Shibbari
PO: Sonadanga, Khulna-
9000</t>
        </is>
      </c>
      <c r="M129" s="137" t="inlineStr">
        <is>
          <t>8801623861677</t>
        </is>
      </c>
      <c r="N129" s="138" t="inlineStr">
        <is>
          <t>chaity29-297@diu.edu.bd</t>
        </is>
      </c>
    </row>
    <row customHeight="1" ht="15" r="130" s="161">
      <c r="A130" s="85" t="n">
        <v>129</v>
      </c>
      <c r="B130" s="148" t="n">
        <v>1217</v>
      </c>
      <c r="C130" s="131" t="n"/>
      <c r="D130" s="131" t="inlineStr">
        <is>
          <t>Md. Ashraful Amin</t>
        </is>
      </c>
      <c r="E130" s="131" t="inlineStr">
        <is>
          <t>TE</t>
        </is>
      </c>
      <c r="F130" s="131" t="inlineStr">
        <is>
          <t>111-23-2399</t>
        </is>
      </c>
      <c r="G130" s="131" t="inlineStr">
        <is>
          <t>Spring 2011</t>
        </is>
      </c>
      <c r="H130" s="131" t="inlineStr">
        <is>
          <t>Spring 2015</t>
        </is>
      </c>
      <c r="I130" s="135" t="inlineStr">
        <is>
          <t>-</t>
        </is>
      </c>
      <c r="J130" s="131" t="inlineStr">
        <is>
          <t>-</t>
        </is>
      </c>
      <c r="K130" s="131" t="inlineStr">
        <is>
          <t>127, South Manda Kadam Ali 
Road, Mugda, Dhaka-1214</t>
        </is>
      </c>
      <c r="L130" s="131" t="inlineStr">
        <is>
          <t>Vill: Falda, PO:Falda, PS:
Bhuapur, Dist: Tangail</t>
        </is>
      </c>
      <c r="M130" s="137" t="inlineStr">
        <is>
          <t>8801711517834</t>
        </is>
      </c>
      <c r="N130" s="138" t="inlineStr">
        <is>
          <t>ashrafulamins@gmail.com</t>
        </is>
      </c>
    </row>
    <row customHeight="1" ht="15" r="131" s="161">
      <c r="A131" s="85" t="n">
        <v>130</v>
      </c>
      <c r="B131" s="148" t="n">
        <v>1218</v>
      </c>
      <c r="C131" s="131" t="n"/>
      <c r="D131" s="131" t="inlineStr">
        <is>
          <t>Israt Zahan Nipu</t>
        </is>
      </c>
      <c r="E131" s="131" t="inlineStr">
        <is>
          <t>Pharmacy</t>
        </is>
      </c>
      <c r="F131" s="131" t="inlineStr">
        <is>
          <t>111-29-292</t>
        </is>
      </c>
      <c r="G131" s="131" t="inlineStr">
        <is>
          <t>Spring 2011</t>
        </is>
      </c>
      <c r="H131" s="131" t="inlineStr">
        <is>
          <t>Fall 2015</t>
        </is>
      </c>
      <c r="I131" s="135" t="inlineStr">
        <is>
          <t>-</t>
        </is>
      </c>
      <c r="J131" s="131" t="inlineStr">
        <is>
          <t>-</t>
        </is>
      </c>
      <c r="K131" s="131" t="inlineStr">
        <is>
          <t>40/2, Shukrabad, 5th 
Floor, Dhanmondi-32</t>
        </is>
      </c>
      <c r="L131" s="131" t="inlineStr">
        <is>
          <t>Vill: Chandipur, PO:Lahiri
Mohonpur, PS: Ullapara
Dist: Sirajgonj</t>
        </is>
      </c>
      <c r="M131" s="137" t="inlineStr">
        <is>
          <t>8801728615602</t>
        </is>
      </c>
      <c r="N131" s="138" t="inlineStr">
        <is>
          <t>israt29-292@diu.edu.bd</t>
        </is>
      </c>
    </row>
    <row customHeight="1" ht="15" r="132" s="161">
      <c r="A132" s="85" t="n">
        <v>131</v>
      </c>
      <c r="B132" s="148" t="n">
        <v>1219</v>
      </c>
      <c r="C132" s="131" t="n"/>
      <c r="D132" s="131" t="inlineStr">
        <is>
          <t>Md. Shah Alam 
Sarker</t>
        </is>
      </c>
      <c r="E132" s="131" t="inlineStr">
        <is>
          <t>BBA</t>
        </is>
      </c>
      <c r="F132" s="131" t="inlineStr">
        <is>
          <t>112-11-280</t>
        </is>
      </c>
      <c r="G132" s="131" t="inlineStr">
        <is>
          <t>Summer
2011</t>
        </is>
      </c>
      <c r="H132" s="131" t="n">
        <v>2015</v>
      </c>
      <c r="I132" s="135" t="inlineStr">
        <is>
          <t>-</t>
        </is>
      </c>
      <c r="J132" s="131" t="inlineStr">
        <is>
          <t>-</t>
        </is>
      </c>
      <c r="K132" s="131" t="inlineStr">
        <is>
          <t>106, Mausaid, Uzampur,
Uttakhan, Dhaka-1230</t>
        </is>
      </c>
      <c r="L132" s="131" t="inlineStr">
        <is>
          <t>106, Mausaid, Uzampur,
Uttakhan, Dhaka-1230</t>
        </is>
      </c>
      <c r="M132" s="137" t="inlineStr">
        <is>
          <t>8801830383565</t>
        </is>
      </c>
      <c r="N132" s="138" t="inlineStr">
        <is>
          <t>shahalam7863@gmail.com</t>
        </is>
      </c>
    </row>
    <row customHeight="1" ht="15" r="133" s="161">
      <c r="A133" s="85" t="n">
        <v>132</v>
      </c>
      <c r="B133" s="148" t="n">
        <v>1220</v>
      </c>
      <c r="C133" s="131" t="n"/>
      <c r="D133" s="131" t="inlineStr">
        <is>
          <t>Md. Rakibul Hasan</t>
        </is>
      </c>
      <c r="E133" s="131" t="inlineStr">
        <is>
          <t>CSE</t>
        </is>
      </c>
      <c r="F133" s="131" t="inlineStr">
        <is>
          <t>113-15-1543</t>
        </is>
      </c>
      <c r="G133" s="131" t="n">
        <v>2011</v>
      </c>
      <c r="H133" s="131" t="n">
        <v>2015</v>
      </c>
      <c r="I133" s="135" t="inlineStr">
        <is>
          <t>-</t>
        </is>
      </c>
      <c r="J133" s="131" t="inlineStr">
        <is>
          <t>-</t>
        </is>
      </c>
      <c r="K133" s="131" t="inlineStr">
        <is>
          <t>Mohammadpur, Nurjahan
Road, Dhaka</t>
        </is>
      </c>
      <c r="L133" s="131" t="inlineStr">
        <is>
          <t>Aguniatair Sonatala
Bogra</t>
        </is>
      </c>
      <c r="M133" s="137" t="inlineStr">
        <is>
          <t>8801739874751</t>
        </is>
      </c>
      <c r="N133" s="138" t="inlineStr">
        <is>
          <t>rk.tushar51@gmail.com</t>
        </is>
      </c>
    </row>
    <row customHeight="1" ht="51" r="134" s="161">
      <c r="A134" s="85" t="n">
        <v>133</v>
      </c>
      <c r="B134" s="148" t="n">
        <v>1221</v>
      </c>
      <c r="C134" s="131" t="n"/>
      <c r="D134" s="131" t="inlineStr">
        <is>
          <t>Rina Debnath</t>
        </is>
      </c>
      <c r="E134" s="131" t="inlineStr">
        <is>
          <t>CSE</t>
        </is>
      </c>
      <c r="F134" s="131" t="inlineStr">
        <is>
          <t>111-15-1172</t>
        </is>
      </c>
      <c r="G134" s="131" t="inlineStr">
        <is>
          <t>Spring 2011</t>
        </is>
      </c>
      <c r="H134" s="131" t="inlineStr">
        <is>
          <t>Summer
2015</t>
        </is>
      </c>
      <c r="I134" s="135" t="inlineStr">
        <is>
          <t>-</t>
        </is>
      </c>
      <c r="J134" s="131" t="inlineStr">
        <is>
          <t>-</t>
        </is>
      </c>
      <c r="K134" s="135" t="inlineStr">
        <is>
          <t>H#02, R#09, Block-H,
Mirpur-2, Dhaka-1216</t>
        </is>
      </c>
      <c r="L134" s="131" t="inlineStr">
        <is>
          <t>Vill: Tamrosason, PO: 
Paikpara, PS: Faridganj
Dist:Chandpur</t>
        </is>
      </c>
      <c r="M134" s="137" t="inlineStr">
        <is>
          <t>8801788431327</t>
        </is>
      </c>
      <c r="N134" s="138" t="inlineStr">
        <is>
          <t>-</t>
        </is>
      </c>
    </row>
    <row customHeight="1" ht="15" r="135" s="161">
      <c r="A135" s="85" t="n">
        <v>134</v>
      </c>
      <c r="B135" s="148" t="n">
        <v>1223</v>
      </c>
      <c r="C135" s="131" t="n"/>
      <c r="D135" s="131" t="inlineStr">
        <is>
          <t>Md. Anwar Pervage</t>
        </is>
      </c>
      <c r="E135" s="131" t="inlineStr">
        <is>
          <t>TE</t>
        </is>
      </c>
      <c r="F135" s="131" t="inlineStr">
        <is>
          <t>103-23-2171</t>
        </is>
      </c>
      <c r="G135" s="131" t="inlineStr">
        <is>
          <t>Fall 2010</t>
        </is>
      </c>
      <c r="H135" s="131" t="inlineStr">
        <is>
          <t>Summer
2014</t>
        </is>
      </c>
      <c r="I135" s="135" t="inlineStr">
        <is>
          <t>-</t>
        </is>
      </c>
      <c r="J135" s="131" t="inlineStr">
        <is>
          <t>-</t>
        </is>
      </c>
      <c r="K135" s="131" t="inlineStr">
        <is>
          <t>H#200, Nurpur, Pabna
Sadar, Pabna, Rajsahi</t>
        </is>
      </c>
      <c r="L135" s="131" t="inlineStr">
        <is>
          <t>H#200, Nurpur, Pabna
Sadar, Pabna, Rajsahi</t>
        </is>
      </c>
      <c r="M135" s="137" t="inlineStr">
        <is>
          <t>8801739853852</t>
        </is>
      </c>
      <c r="N135" s="138" t="inlineStr">
        <is>
          <t>teanwar2171@gmail.com</t>
        </is>
      </c>
    </row>
    <row customHeight="1" ht="15" r="136" s="161">
      <c r="A136" s="85" t="n">
        <v>135</v>
      </c>
      <c r="B136" s="148" t="n">
        <v>1224</v>
      </c>
      <c r="C136" s="131" t="n"/>
      <c r="D136" s="131" t="inlineStr">
        <is>
          <t>Md. Fokhrul Alam</t>
        </is>
      </c>
      <c r="E136" s="131" t="inlineStr">
        <is>
          <t>EEE</t>
        </is>
      </c>
      <c r="F136" s="131" t="inlineStr">
        <is>
          <t>101-33-129</t>
        </is>
      </c>
      <c r="G136" s="131" t="inlineStr">
        <is>
          <t>Spring 2010</t>
        </is>
      </c>
      <c r="H136" s="131" t="inlineStr">
        <is>
          <t>Spring 2014</t>
        </is>
      </c>
      <c r="I136" s="135" t="inlineStr">
        <is>
          <t>-</t>
        </is>
      </c>
      <c r="J136" s="131" t="inlineStr">
        <is>
          <t>-</t>
        </is>
      </c>
      <c r="K136" s="131" t="inlineStr">
        <is>
          <t>38 (2nd Floor), Shukrabad
Dhanmondi, Dhaka</t>
        </is>
      </c>
      <c r="L136" s="131" t="inlineStr">
        <is>
          <t>Vill: Chaipara, PO: Nayadiyari
PS: Gomastapur, Chapainwabganj</t>
        </is>
      </c>
      <c r="M136" s="137" t="inlineStr">
        <is>
          <t>8801747093340</t>
        </is>
      </c>
      <c r="N136" s="138" t="inlineStr">
        <is>
          <t>fakhrulalamrinal@yahoo.com</t>
        </is>
      </c>
    </row>
    <row customHeight="1" ht="15" r="137" s="161">
      <c r="A137" s="85" t="n">
        <v>136</v>
      </c>
      <c r="B137" s="148" t="n">
        <v>1225</v>
      </c>
      <c r="C137" s="131" t="n"/>
      <c r="D137" s="131" t="inlineStr">
        <is>
          <t>Md. Akhter Ujjaman 
Mijan</t>
        </is>
      </c>
      <c r="E137" s="131" t="inlineStr">
        <is>
          <t>BBA</t>
        </is>
      </c>
      <c r="F137" s="131" t="inlineStr">
        <is>
          <t>103-11-1644</t>
        </is>
      </c>
      <c r="G137" s="131" t="inlineStr">
        <is>
          <t>Fall 2010</t>
        </is>
      </c>
      <c r="H137" s="131" t="inlineStr">
        <is>
          <t>Fall 2014</t>
        </is>
      </c>
      <c r="I137" s="135" t="inlineStr">
        <is>
          <t>-</t>
        </is>
      </c>
      <c r="J137" s="131" t="inlineStr">
        <is>
          <t>-</t>
        </is>
      </c>
      <c r="K137" s="131" t="inlineStr">
        <is>
          <t>147/7/5/D, South
Jatrabari, Dhaka</t>
        </is>
      </c>
      <c r="L137" s="131" t="inlineStr">
        <is>
          <t>Vill &amp; PO: Uttempur, PS:
Rajapur, Jhalakhati</t>
        </is>
      </c>
      <c r="M137" s="137" t="inlineStr">
        <is>
          <t>8801751111167</t>
        </is>
      </c>
      <c r="N137" s="138" t="inlineStr">
        <is>
          <t>m.a.mijan@yahoo.com</t>
        </is>
      </c>
    </row>
    <row customHeight="1" ht="15" r="138" s="161">
      <c r="A138" s="85" t="n">
        <v>137</v>
      </c>
      <c r="B138" s="148" t="n">
        <v>1226</v>
      </c>
      <c r="C138" s="131" t="n"/>
      <c r="D138" s="131" t="inlineStr">
        <is>
          <t>Monoranjan Kha</t>
        </is>
      </c>
      <c r="E138" s="131" t="inlineStr">
        <is>
          <t>TE</t>
        </is>
      </c>
      <c r="F138" s="131" t="inlineStr">
        <is>
          <t>113-23-2660</t>
        </is>
      </c>
      <c r="G138" s="131" t="inlineStr">
        <is>
          <t>Fall 2011</t>
        </is>
      </c>
      <c r="H138" s="131" t="inlineStr">
        <is>
          <t>Summer
2015</t>
        </is>
      </c>
      <c r="I138" s="135" t="inlineStr">
        <is>
          <t>-</t>
        </is>
      </c>
      <c r="J138" s="131" t="inlineStr">
        <is>
          <t>-</t>
        </is>
      </c>
      <c r="K138" s="131" t="inlineStr">
        <is>
          <t>-</t>
        </is>
      </c>
      <c r="L138" s="131" t="inlineStr">
        <is>
          <t>Vill: Dalipara, PO: Toper
Bari, Dhamrai, Dhaka</t>
        </is>
      </c>
      <c r="M138" s="137" t="inlineStr">
        <is>
          <t>8801733615531</t>
        </is>
      </c>
      <c r="N138" s="138" t="inlineStr">
        <is>
          <t>monoranjankha@gmial.com</t>
        </is>
      </c>
    </row>
    <row customHeight="1" ht="15" r="139" s="161">
      <c r="A139" s="85" t="n">
        <v>138</v>
      </c>
      <c r="B139" s="148" t="n">
        <v>1227</v>
      </c>
      <c r="C139" s="131" t="n"/>
      <c r="D139" s="131" t="inlineStr">
        <is>
          <t>Shadia Afrin</t>
        </is>
      </c>
      <c r="E139" s="131" t="inlineStr">
        <is>
          <t>CSE</t>
        </is>
      </c>
      <c r="F139" s="131" t="inlineStr">
        <is>
          <t>111-15-1170</t>
        </is>
      </c>
      <c r="G139" s="131" t="inlineStr">
        <is>
          <t>Spring 2011</t>
        </is>
      </c>
      <c r="H139" s="131" t="inlineStr">
        <is>
          <t>Fall 2013</t>
        </is>
      </c>
      <c r="I139" s="135" t="inlineStr">
        <is>
          <t>-</t>
        </is>
      </c>
      <c r="J139" s="131" t="inlineStr">
        <is>
          <t>-</t>
        </is>
      </c>
      <c r="K139" s="131" t="inlineStr">
        <is>
          <t>Vill: Majgunni PO: Khalispur
Khulna-9000</t>
        </is>
      </c>
      <c r="L139" s="131" t="inlineStr">
        <is>
          <t>Vill: Majgunni PO: Khalispur
Khulna-9000</t>
        </is>
      </c>
      <c r="M139" s="137" t="inlineStr">
        <is>
          <t>8801985344252</t>
        </is>
      </c>
      <c r="N139" s="138" t="inlineStr">
        <is>
          <t>shadiaafrin6464@ymail.com</t>
        </is>
      </c>
    </row>
    <row customHeight="1" ht="15" r="140" s="161">
      <c r="A140" s="85" t="n">
        <v>139</v>
      </c>
      <c r="B140" s="148" t="n">
        <v>1228</v>
      </c>
      <c r="C140" s="131" t="n"/>
      <c r="D140" s="131" t="inlineStr">
        <is>
          <t>Fatimatuzzohra</t>
        </is>
      </c>
      <c r="E140" s="131" t="inlineStr">
        <is>
          <t>MBA</t>
        </is>
      </c>
      <c r="F140" s="131" t="inlineStr">
        <is>
          <t>132-14-1153</t>
        </is>
      </c>
      <c r="G140" s="131" t="inlineStr">
        <is>
          <t>Summer
2013</t>
        </is>
      </c>
      <c r="H140" s="131" t="inlineStr">
        <is>
          <t>Summer
2014</t>
        </is>
      </c>
      <c r="I140" s="135" t="inlineStr">
        <is>
          <t>-</t>
        </is>
      </c>
      <c r="J140" s="131" t="inlineStr">
        <is>
          <t>-</t>
        </is>
      </c>
      <c r="K140" s="131" t="inlineStr">
        <is>
          <t>133 West Nakhalpara
Lucas, Dhaka-1215</t>
        </is>
      </c>
      <c r="L140" s="131" t="inlineStr">
        <is>
          <t>133 West Nakhalpara
Lucas, Dhaka-1215</t>
        </is>
      </c>
      <c r="M140" s="137" t="inlineStr">
        <is>
          <t>8801989131866</t>
        </is>
      </c>
      <c r="N140" s="138" t="inlineStr">
        <is>
          <t>fatimatuzzohramoushi@yahoo.com</t>
        </is>
      </c>
    </row>
    <row customHeight="1" ht="15" r="141" s="161">
      <c r="A141" s="85" t="n">
        <v>140</v>
      </c>
      <c r="B141" s="148" t="n">
        <v>1229</v>
      </c>
      <c r="C141" s="131" t="n"/>
      <c r="D141" s="131" t="inlineStr">
        <is>
          <t>Arafat Hossain</t>
        </is>
      </c>
      <c r="E141" s="131" t="inlineStr">
        <is>
          <t>EEE</t>
        </is>
      </c>
      <c r="F141" s="131" t="inlineStr">
        <is>
          <t>122-33-1046</t>
        </is>
      </c>
      <c r="G141" s="131" t="inlineStr">
        <is>
          <t>Summer
2012</t>
        </is>
      </c>
      <c r="H141" s="131" t="inlineStr">
        <is>
          <t>Summer
2015</t>
        </is>
      </c>
      <c r="I141" s="135" t="inlineStr">
        <is>
          <t>-</t>
        </is>
      </c>
      <c r="J141" s="131" t="inlineStr">
        <is>
          <t>-</t>
        </is>
      </c>
      <c r="K141" s="131" t="inlineStr">
        <is>
          <t>11/D, 2nd Floor, Green
Road Staff Quarter
Klabagan, Dhaka-1205</t>
        </is>
      </c>
      <c r="L141" s="131" t="inlineStr">
        <is>
          <t>Vill: Nizdebpur, PO: 
Khoritola, PS: Kaliganj
Satkhira</t>
        </is>
      </c>
      <c r="M141" s="137" t="inlineStr">
        <is>
          <t>8801914827533</t>
        </is>
      </c>
      <c r="N141" s="138" t="inlineStr">
        <is>
          <t>arafatdiu12@gmail.com</t>
        </is>
      </c>
    </row>
    <row customHeight="1" ht="15" r="142" s="161">
      <c r="A142" s="85" t="n">
        <v>141</v>
      </c>
      <c r="B142" s="148" t="n">
        <v>1230</v>
      </c>
      <c r="C142" s="131" t="n"/>
      <c r="D142" s="131" t="inlineStr">
        <is>
          <t>Md. Mizan Abdullah
Tuhin</t>
        </is>
      </c>
      <c r="E142" s="131" t="inlineStr">
        <is>
          <t>EEE</t>
        </is>
      </c>
      <c r="F142" s="131" t="inlineStr">
        <is>
          <t>103-33-260</t>
        </is>
      </c>
      <c r="G142" s="131" t="inlineStr">
        <is>
          <t>Fall 2010</t>
        </is>
      </c>
      <c r="H142" s="131" t="inlineStr">
        <is>
          <t>Summer
2014</t>
        </is>
      </c>
      <c r="I142" s="135" t="inlineStr">
        <is>
          <t>-</t>
        </is>
      </c>
      <c r="J142" s="131" t="inlineStr">
        <is>
          <t>-</t>
        </is>
      </c>
      <c r="K142" s="131" t="inlineStr">
        <is>
          <t>H#658/Ka, Vill: Laxmikal
PO: Baraigram, Natore</t>
        </is>
      </c>
      <c r="L142" s="131" t="inlineStr">
        <is>
          <t>H#658/Ka, Vill: Laxmikal
PO: Baraigram, Natore</t>
        </is>
      </c>
      <c r="M142" s="137" t="inlineStr">
        <is>
          <t>8801515620634</t>
        </is>
      </c>
      <c r="N142" s="138" t="inlineStr">
        <is>
          <t>tuhin.daffodil260@gmail.com</t>
        </is>
      </c>
    </row>
    <row customHeight="1" ht="15" r="143" s="161">
      <c r="A143" s="85" t="n">
        <v>142</v>
      </c>
      <c r="B143" s="148" t="n">
        <v>1231</v>
      </c>
      <c r="C143" s="131" t="n"/>
      <c r="D143" s="131" t="inlineStr">
        <is>
          <t>Md. Ahsan Habib</t>
        </is>
      </c>
      <c r="E143" s="131" t="inlineStr">
        <is>
          <t>EEE</t>
        </is>
      </c>
      <c r="F143" s="131" t="inlineStr">
        <is>
          <t>112-33-634</t>
        </is>
      </c>
      <c r="G143" s="131" t="inlineStr">
        <is>
          <t>Summer
2011</t>
        </is>
      </c>
      <c r="H143" s="131" t="inlineStr">
        <is>
          <t>Fall 2014</t>
        </is>
      </c>
      <c r="I143" s="135" t="inlineStr">
        <is>
          <t>-</t>
        </is>
      </c>
      <c r="J143" s="131" t="inlineStr">
        <is>
          <t>-</t>
        </is>
      </c>
      <c r="K143" s="131" t="inlineStr">
        <is>
          <t>H#22/1, R#1, Kallyanpur
Dhaka</t>
        </is>
      </c>
      <c r="L143" s="131" t="inlineStr">
        <is>
          <t>Vill: Chhmka, PO: Chhmka
Thana: Sherpur, Dist: Bogra</t>
        </is>
      </c>
      <c r="M143" s="137" t="inlineStr">
        <is>
          <t>8801729870828</t>
        </is>
      </c>
      <c r="N143" s="138" t="inlineStr">
        <is>
          <t>ahraju.mr@gmail.com</t>
        </is>
      </c>
    </row>
    <row customHeight="1" ht="15" r="144" s="161">
      <c r="A144" s="85" t="n">
        <v>143</v>
      </c>
      <c r="B144" s="148" t="n">
        <v>1233</v>
      </c>
      <c r="C144" s="131" t="n"/>
      <c r="D144" s="131" t="inlineStr">
        <is>
          <t>Md. Main Uddin 
Chowdhury</t>
        </is>
      </c>
      <c r="E144" s="131" t="inlineStr">
        <is>
          <t>Pharmacy</t>
        </is>
      </c>
      <c r="F144" s="131" t="inlineStr">
        <is>
          <t>111-29-255</t>
        </is>
      </c>
      <c r="G144" s="131" t="inlineStr">
        <is>
          <t>Spring 2011</t>
        </is>
      </c>
      <c r="H144" s="131" t="inlineStr">
        <is>
          <t>Fall 2015</t>
        </is>
      </c>
      <c r="I144" s="135" t="inlineStr">
        <is>
          <t>-</t>
        </is>
      </c>
      <c r="J144" s="131" t="inlineStr">
        <is>
          <t>-</t>
        </is>
      </c>
      <c r="K144" s="131" t="inlineStr">
        <is>
          <t>26/1, West Maniknagar,
Dhaka</t>
        </is>
      </c>
      <c r="L144" s="131" t="inlineStr">
        <is>
          <t>Vill: Dhorkara, PS:
Chauddagram, Comilla</t>
        </is>
      </c>
      <c r="M144" s="137" t="inlineStr">
        <is>
          <t>8801861149149</t>
        </is>
      </c>
      <c r="N144" s="138" t="inlineStr">
        <is>
          <t>mainuddin255@diu.edu.bd</t>
        </is>
      </c>
    </row>
    <row customHeight="1" ht="15" r="145" s="161">
      <c r="A145" s="85" t="n">
        <v>144</v>
      </c>
      <c r="B145" s="148" t="n">
        <v>1237</v>
      </c>
      <c r="C145" s="131" t="n"/>
      <c r="D145" s="131" t="inlineStr">
        <is>
          <t>Md. Omar Faruk</t>
        </is>
      </c>
      <c r="E145" s="131" t="inlineStr">
        <is>
          <t>TE</t>
        </is>
      </c>
      <c r="F145" s="131" t="inlineStr">
        <is>
          <t>111-23-2532</t>
        </is>
      </c>
      <c r="G145" s="131" t="inlineStr">
        <is>
          <t>Spring 2011</t>
        </is>
      </c>
      <c r="H145" s="131" t="inlineStr">
        <is>
          <t>Spring 2015</t>
        </is>
      </c>
      <c r="I145" s="135" t="inlineStr">
        <is>
          <t>-</t>
        </is>
      </c>
      <c r="J145" s="131" t="inlineStr">
        <is>
          <t>-</t>
        </is>
      </c>
      <c r="K145" s="131" t="inlineStr">
        <is>
          <t>461, Shenpara, Parbata,
Mirpur, Dhaka</t>
        </is>
      </c>
      <c r="L145" s="131" t="inlineStr">
        <is>
          <t>461, Shenpara, Parbata,
Mirpur, Dhaka</t>
        </is>
      </c>
      <c r="M145" s="137" t="inlineStr">
        <is>
          <t>8801672271182</t>
        </is>
      </c>
      <c r="N145" s="138" t="inlineStr">
        <is>
          <t>omarfaruk1182@gmail.com</t>
        </is>
      </c>
    </row>
    <row customHeight="1" ht="15" r="146" s="161">
      <c r="A146" s="85" t="n">
        <v>145</v>
      </c>
      <c r="B146" s="148" t="n">
        <v>1239</v>
      </c>
      <c r="C146" s="131" t="n"/>
      <c r="D146" s="131" t="inlineStr">
        <is>
          <t>Tuyafur Rahaman</t>
        </is>
      </c>
      <c r="E146" s="131" t="inlineStr">
        <is>
          <t>EEE</t>
        </is>
      </c>
      <c r="F146" s="131" t="inlineStr">
        <is>
          <t>111-33-403</t>
        </is>
      </c>
      <c r="G146" s="131" t="inlineStr">
        <is>
          <t>Spring 2011</t>
        </is>
      </c>
      <c r="H146" s="131" t="inlineStr">
        <is>
          <t>Spring 2015</t>
        </is>
      </c>
      <c r="I146" s="135" t="inlineStr">
        <is>
          <t>-</t>
        </is>
      </c>
      <c r="J146" s="131" t="inlineStr">
        <is>
          <t>-</t>
        </is>
      </c>
      <c r="K146" s="131" t="inlineStr">
        <is>
          <t>1183, Safipur, Pirbari,
Brahmanbaria</t>
        </is>
      </c>
      <c r="L146" s="131" t="inlineStr">
        <is>
          <t>1183, Safipur, Pirbari,
Brahmanbaria</t>
        </is>
      </c>
      <c r="M146" s="137" t="inlineStr">
        <is>
          <t>8801675149664</t>
        </is>
      </c>
      <c r="N146" s="138" t="inlineStr">
        <is>
          <t>tuyafurrahaman@gmail.com</t>
        </is>
      </c>
    </row>
    <row customHeight="1" ht="15" r="147" s="161">
      <c r="A147" s="85" t="n">
        <v>146</v>
      </c>
      <c r="B147" s="148" t="n">
        <v>1244</v>
      </c>
      <c r="C147" s="131" t="n"/>
      <c r="D147" s="131" t="inlineStr">
        <is>
          <t>Sajib Saha</t>
        </is>
      </c>
      <c r="E147" s="131" t="inlineStr">
        <is>
          <t>Pharmacy</t>
        </is>
      </c>
      <c r="F147" s="131" t="inlineStr">
        <is>
          <t>111-29-249</t>
        </is>
      </c>
      <c r="G147" s="131" t="inlineStr">
        <is>
          <t>Spring 2011</t>
        </is>
      </c>
      <c r="H147" s="131" t="inlineStr">
        <is>
          <t>Fall 2015</t>
        </is>
      </c>
      <c r="I147" s="135" t="inlineStr">
        <is>
          <t>-</t>
        </is>
      </c>
      <c r="J147" s="131" t="inlineStr">
        <is>
          <t>-</t>
        </is>
      </c>
      <c r="K147" s="131" t="inlineStr">
        <is>
          <t>57/1, East Kazipara
Mirpur, Dhaka</t>
        </is>
      </c>
      <c r="L147" s="131" t="inlineStr">
        <is>
          <t>Vill: Boalia, PO: Ratandia
PS:Kalukhali, Dist: Rajbari</t>
        </is>
      </c>
      <c r="M147" s="137" t="inlineStr">
        <is>
          <t>8801916402361</t>
        </is>
      </c>
      <c r="N147" s="138" t="inlineStr">
        <is>
          <t>sajib111-29-249@diu.edu.bd</t>
        </is>
      </c>
    </row>
    <row customHeight="1" ht="15" r="148" s="161">
      <c r="A148" s="85" t="n">
        <v>147</v>
      </c>
      <c r="B148" s="148" t="n">
        <v>1246</v>
      </c>
      <c r="C148" s="131" t="n"/>
      <c r="D148" s="131" t="inlineStr">
        <is>
          <t>Md. Fakrul Alam</t>
        </is>
      </c>
      <c r="E148" s="131" t="inlineStr">
        <is>
          <t>Pharmacy</t>
        </is>
      </c>
      <c r="F148" s="131" t="inlineStr">
        <is>
          <t>111-29-304</t>
        </is>
      </c>
      <c r="G148" s="131" t="inlineStr">
        <is>
          <t>Spring 2011</t>
        </is>
      </c>
      <c r="H148" s="131" t="inlineStr">
        <is>
          <t>Fall 2014</t>
        </is>
      </c>
      <c r="I148" s="135" t="inlineStr">
        <is>
          <t>-</t>
        </is>
      </c>
      <c r="J148" s="131" t="inlineStr">
        <is>
          <t>-</t>
        </is>
      </c>
      <c r="K148" s="131" t="inlineStr">
        <is>
          <t>Shukrabad, Dhanmondi-32,
Dhaka</t>
        </is>
      </c>
      <c r="L148" s="131" t="inlineStr">
        <is>
          <t>Islamia Road, Maijdee
Noakhali</t>
        </is>
      </c>
      <c r="M148" s="137" t="inlineStr">
        <is>
          <t>8801689112601</t>
        </is>
      </c>
      <c r="N148" s="138" t="inlineStr">
        <is>
          <t>sukornodiu@gmail.com</t>
        </is>
      </c>
    </row>
    <row customHeight="1" ht="15" r="149" s="161">
      <c r="A149" s="85" t="n">
        <v>148</v>
      </c>
      <c r="B149" s="148" t="n">
        <v>1248</v>
      </c>
      <c r="C149" s="131" t="n"/>
      <c r="D149" s="131" t="inlineStr">
        <is>
          <t>Md. Shahinul Islam</t>
        </is>
      </c>
      <c r="E149" s="131" t="inlineStr">
        <is>
          <t>BBA</t>
        </is>
      </c>
      <c r="F149" s="131" t="inlineStr">
        <is>
          <t>101-11-188</t>
        </is>
      </c>
      <c r="G149" s="131" t="inlineStr">
        <is>
          <t>Spring 2010</t>
        </is>
      </c>
      <c r="H149" s="131" t="inlineStr">
        <is>
          <t>Fall 2014</t>
        </is>
      </c>
      <c r="I149" s="135" t="inlineStr">
        <is>
          <t>-</t>
        </is>
      </c>
      <c r="J149" s="131" t="inlineStr">
        <is>
          <t>-</t>
        </is>
      </c>
      <c r="K149" s="131" t="inlineStr">
        <is>
          <t>-</t>
        </is>
      </c>
      <c r="L149" s="131" t="inlineStr">
        <is>
          <t>Vill: Noljany PO: Chandana
Thana: Gazipur Sadar, Gazipur</t>
        </is>
      </c>
      <c r="M149" s="137" t="inlineStr">
        <is>
          <t>8801685576057</t>
        </is>
      </c>
      <c r="N149" s="138" t="inlineStr">
        <is>
          <t>shahinul14-547@diu.edu.bd</t>
        </is>
      </c>
    </row>
    <row customHeight="1" ht="15" r="150" s="161">
      <c r="A150" s="85" t="n">
        <v>149</v>
      </c>
      <c r="B150" s="148" t="n">
        <v>1249</v>
      </c>
      <c r="C150" s="131" t="n"/>
      <c r="D150" s="131" t="inlineStr">
        <is>
          <t>Preyanka Biswas</t>
        </is>
      </c>
      <c r="E150" s="131" t="inlineStr">
        <is>
          <t>BBA</t>
        </is>
      </c>
      <c r="F150" s="131" t="inlineStr">
        <is>
          <t>112-11-2012</t>
        </is>
      </c>
      <c r="G150" s="131" t="inlineStr">
        <is>
          <t>Summer
2011</t>
        </is>
      </c>
      <c r="H150" s="131" t="inlineStr">
        <is>
          <t>Fall 2015</t>
        </is>
      </c>
      <c r="I150" s="135" t="inlineStr">
        <is>
          <t>-</t>
        </is>
      </c>
      <c r="J150" s="131" t="inlineStr">
        <is>
          <t>-</t>
        </is>
      </c>
      <c r="K150" s="131" t="inlineStr">
        <is>
          <t>43/Z, Indira Road, Rajabazar
Dhaka</t>
        </is>
      </c>
      <c r="L150" s="131" t="inlineStr">
        <is>
          <t>Harta, Wazirpur, Barisal</t>
        </is>
      </c>
      <c r="M150" s="137" t="inlineStr">
        <is>
          <t>8801620602692</t>
        </is>
      </c>
      <c r="N150" s="138" t="inlineStr">
        <is>
          <t>preyanka11-2012@diu.edu.bd</t>
        </is>
      </c>
    </row>
    <row customHeight="1" ht="15" r="151" s="161">
      <c r="A151" s="85" t="n">
        <v>150</v>
      </c>
      <c r="B151" s="148" t="n">
        <v>1250</v>
      </c>
      <c r="C151" s="131" t="n"/>
      <c r="D151" s="131" t="inlineStr">
        <is>
          <t>Md. Rifat Hasan 
Rafee</t>
        </is>
      </c>
      <c r="E151" s="131" t="inlineStr">
        <is>
          <t>BBA</t>
        </is>
      </c>
      <c r="F151" s="131" t="inlineStr">
        <is>
          <t>101-11-1437</t>
        </is>
      </c>
      <c r="G151" s="131" t="inlineStr">
        <is>
          <t>Spring 2010</t>
        </is>
      </c>
      <c r="H151" s="131" t="inlineStr">
        <is>
          <t>Fall 2014</t>
        </is>
      </c>
      <c r="I151" s="135" t="inlineStr">
        <is>
          <t>-</t>
        </is>
      </c>
      <c r="J151" s="131" t="inlineStr">
        <is>
          <t>-</t>
        </is>
      </c>
      <c r="K151" s="131" t="inlineStr">
        <is>
          <t>Vill: Pathan Para, PO:
Barura, Thana: Barura
Comilla</t>
        </is>
      </c>
      <c r="L151" s="131" t="inlineStr">
        <is>
          <t>Vill: Pathan Para, PO:
Barura, Thana: Barura
Comilla</t>
        </is>
      </c>
      <c r="M151" s="137" t="inlineStr">
        <is>
          <t>8801718071867</t>
        </is>
      </c>
      <c r="N151" s="138" t="inlineStr">
        <is>
          <t>rafidiu1437@gmail.com</t>
        </is>
      </c>
    </row>
    <row customHeight="1" ht="12.75" r="152" s="161">
      <c r="A152" s="85" t="n">
        <v>151</v>
      </c>
      <c r="B152" s="85" t="n">
        <v>1251</v>
      </c>
      <c r="C152" s="131" t="n"/>
      <c r="D152" s="131" t="inlineStr">
        <is>
          <t>Samol Chandra Ray</t>
        </is>
      </c>
      <c r="E152" s="131" t="inlineStr">
        <is>
          <t>MBA</t>
        </is>
      </c>
      <c r="F152" s="131" t="inlineStr">
        <is>
          <t>141-14-1397</t>
        </is>
      </c>
      <c r="G152" s="131" t="inlineStr">
        <is>
          <t>-</t>
        </is>
      </c>
      <c r="H152" s="131" t="inlineStr">
        <is>
          <t>-</t>
        </is>
      </c>
      <c r="I152" s="135" t="inlineStr">
        <is>
          <t>-</t>
        </is>
      </c>
      <c r="J152" s="131" t="inlineStr">
        <is>
          <t>-</t>
        </is>
      </c>
      <c r="K152" s="131" t="inlineStr">
        <is>
          <t>H#303, R#8/A, New
Dhanmondi (Old-15)</t>
        </is>
      </c>
      <c r="L152" s="131" t="inlineStr">
        <is>
          <t>Vill: Barogram PO: Subidpur
PS: Faridganj, Chandpur</t>
        </is>
      </c>
      <c r="M152" s="137" t="inlineStr">
        <is>
          <t>8801790106442</t>
        </is>
      </c>
      <c r="N152" s="138" t="inlineStr">
        <is>
          <t>samolkhr@gmail.com</t>
        </is>
      </c>
    </row>
    <row customHeight="1" ht="12.75" r="153" s="161">
      <c r="A153" s="85" t="n">
        <v>152</v>
      </c>
      <c r="B153" s="85" t="n">
        <v>1252</v>
      </c>
      <c r="C153" s="131" t="n"/>
      <c r="D153" s="131" t="inlineStr">
        <is>
          <t>Saleh Uddin Ahmed</t>
        </is>
      </c>
      <c r="E153" s="131" t="inlineStr">
        <is>
          <t>MBA</t>
        </is>
      </c>
      <c r="F153" s="131" t="inlineStr">
        <is>
          <t>141-14-1405</t>
        </is>
      </c>
      <c r="G153" s="131" t="inlineStr">
        <is>
          <t>-</t>
        </is>
      </c>
      <c r="H153" s="131" t="inlineStr">
        <is>
          <t>-</t>
        </is>
      </c>
      <c r="I153" s="135" t="inlineStr">
        <is>
          <t>-</t>
        </is>
      </c>
      <c r="J153" s="131" t="inlineStr">
        <is>
          <t>-</t>
        </is>
      </c>
      <c r="K153" s="131" t="inlineStr">
        <is>
          <t>29/5, Munsibari Road,
Jigatola, Dhaka-1209</t>
        </is>
      </c>
      <c r="L153" s="131" t="inlineStr">
        <is>
          <t>Vill: Laharkandi, PO &amp; PS:
Laxmipur Sadar, Laxmipur</t>
        </is>
      </c>
      <c r="M153" s="137" t="inlineStr">
        <is>
          <t>8801727271066</t>
        </is>
      </c>
      <c r="N153" s="138" t="inlineStr">
        <is>
          <t>salehuddinahmed71@gmail.com</t>
        </is>
      </c>
    </row>
    <row customHeight="1" ht="12.75" r="154" s="161">
      <c r="A154" s="85" t="n">
        <v>153</v>
      </c>
      <c r="B154" s="85" t="n">
        <v>1253</v>
      </c>
      <c r="C154" s="131" t="n"/>
      <c r="D154" s="131" t="inlineStr">
        <is>
          <t>Rafeul Rois</t>
        </is>
      </c>
      <c r="E154" s="131" t="inlineStr">
        <is>
          <t>BBA</t>
        </is>
      </c>
      <c r="F154" s="131" t="inlineStr">
        <is>
          <t>093-11-1197</t>
        </is>
      </c>
      <c r="G154" s="131" t="inlineStr">
        <is>
          <t>Fall 2009</t>
        </is>
      </c>
      <c r="H154" s="131" t="inlineStr">
        <is>
          <t>Summer 
2015</t>
        </is>
      </c>
      <c r="I154" s="135" t="inlineStr">
        <is>
          <t>-</t>
        </is>
      </c>
      <c r="J154" s="131" t="inlineStr">
        <is>
          <t>-</t>
        </is>
      </c>
      <c r="K154" s="131" t="inlineStr">
        <is>
          <t>17/1, Patla Khan, 
Sutrapur, Dhaka</t>
        </is>
      </c>
      <c r="L154" s="131" t="inlineStr">
        <is>
          <t>17/1, Patla Khan, 
Sutrapur, Dhaka</t>
        </is>
      </c>
      <c r="M154" s="137" t="inlineStr">
        <is>
          <t>8801714561441</t>
        </is>
      </c>
      <c r="N154" s="138" t="inlineStr">
        <is>
          <t>rafeulrois@gmail.com</t>
        </is>
      </c>
    </row>
    <row customHeight="1" ht="12.75" r="155" s="161">
      <c r="A155" s="85" t="n">
        <v>154</v>
      </c>
      <c r="B155" s="85" t="n">
        <v>1254</v>
      </c>
      <c r="C155" s="131" t="n"/>
      <c r="D155" s="131" t="inlineStr">
        <is>
          <t>Md. Sazib Shekh</t>
        </is>
      </c>
      <c r="E155" s="131" t="inlineStr">
        <is>
          <t>CSE</t>
        </is>
      </c>
      <c r="F155" s="131" t="inlineStr">
        <is>
          <t>123-15-2068</t>
        </is>
      </c>
      <c r="G155" s="131" t="inlineStr">
        <is>
          <t>Fall 2012</t>
        </is>
      </c>
      <c r="H155" s="131" t="inlineStr">
        <is>
          <t>Summer
2015</t>
        </is>
      </c>
      <c r="I155" s="135" t="inlineStr">
        <is>
          <t>-</t>
        </is>
      </c>
      <c r="J155" s="131" t="inlineStr">
        <is>
          <t>-</t>
        </is>
      </c>
      <c r="K155" s="131" t="inlineStr">
        <is>
          <t>63/2, Shukrabad,
Dhaka-1207</t>
        </is>
      </c>
      <c r="L155" s="131" t="inlineStr">
        <is>
          <t>Vill: Nayabari, PO:
Kashinathpur, PS:
Aminpur, Pabna</t>
        </is>
      </c>
      <c r="M155" s="137" t="inlineStr">
        <is>
          <t>8801780727959</t>
        </is>
      </c>
      <c r="N155" s="138" t="inlineStr">
        <is>
          <t>smsazib2015@gmail.com</t>
        </is>
      </c>
    </row>
    <row customHeight="1" ht="12.75" r="156" s="161">
      <c r="A156" s="85" t="n">
        <v>155</v>
      </c>
      <c r="B156" s="85" t="n">
        <v>1255</v>
      </c>
      <c r="C156" s="131" t="n"/>
      <c r="D156" s="131" t="inlineStr">
        <is>
          <t>Tuahira</t>
        </is>
      </c>
      <c r="E156" s="131" t="inlineStr">
        <is>
          <t>BBA</t>
        </is>
      </c>
      <c r="F156" s="131" t="inlineStr">
        <is>
          <t>092-11-1091</t>
        </is>
      </c>
      <c r="G156" s="131" t="inlineStr">
        <is>
          <t>Fall 2009</t>
        </is>
      </c>
      <c r="H156" s="131" t="inlineStr">
        <is>
          <t>Fall 2014</t>
        </is>
      </c>
      <c r="I156" s="135" t="inlineStr">
        <is>
          <t>-</t>
        </is>
      </c>
      <c r="J156" s="131" t="inlineStr">
        <is>
          <t>-</t>
        </is>
      </c>
      <c r="K156" s="131" t="inlineStr">
        <is>
          <t>D-Type, Paikpara Quater
Mirpur-1, Dhaka</t>
        </is>
      </c>
      <c r="L156" s="131" t="inlineStr">
        <is>
          <t>D-Type, Paikpara Quater
Mirpur-1, Dhaka</t>
        </is>
      </c>
      <c r="M156" s="137" t="inlineStr">
        <is>
          <t>8801846166155</t>
        </is>
      </c>
      <c r="N156" s="138" t="inlineStr">
        <is>
          <t>tua.hira@yahoo.com</t>
        </is>
      </c>
    </row>
    <row customHeight="1" ht="51" r="157" s="161">
      <c r="A157" s="85" t="n">
        <v>156</v>
      </c>
      <c r="B157" s="85" t="n">
        <v>1256</v>
      </c>
      <c r="C157" s="131" t="n"/>
      <c r="D157" s="131" t="inlineStr">
        <is>
          <t>A. S. M. Aminul Islam</t>
        </is>
      </c>
      <c r="E157" s="131" t="inlineStr">
        <is>
          <t>CSE</t>
        </is>
      </c>
      <c r="F157" s="131" t="inlineStr">
        <is>
          <t>101-15-899</t>
        </is>
      </c>
      <c r="G157" s="131" t="inlineStr">
        <is>
          <t>Spring 2010</t>
        </is>
      </c>
      <c r="H157" s="131" t="inlineStr">
        <is>
          <t>Spring 2014</t>
        </is>
      </c>
      <c r="I157" s="135" t="inlineStr">
        <is>
          <t>-</t>
        </is>
      </c>
      <c r="J157" s="131" t="inlineStr">
        <is>
          <t>-</t>
        </is>
      </c>
      <c r="K157" s="135" t="inlineStr">
        <is>
          <t>43-A, Flat No: D3
Shukrabad, Dhaka</t>
        </is>
      </c>
      <c r="L157" s="159" t="inlineStr">
        <is>
          <t>North-East Brindabon 
Para, Bogra Sadar, Bogra</t>
        </is>
      </c>
      <c r="M157" s="137" t="inlineStr">
        <is>
          <t>8801914171761</t>
        </is>
      </c>
      <c r="N157" s="138" t="inlineStr">
        <is>
          <t>masud353535@gmail.com</t>
        </is>
      </c>
    </row>
    <row customHeight="1" ht="12.75" r="158" s="161">
      <c r="A158" s="85" t="n">
        <v>157</v>
      </c>
      <c r="B158" s="85" t="n">
        <v>1258</v>
      </c>
      <c r="C158" s="131" t="n"/>
      <c r="D158" s="131" t="inlineStr">
        <is>
          <t>Ruhul Amin</t>
        </is>
      </c>
      <c r="E158" s="131" t="inlineStr">
        <is>
          <t>BBA</t>
        </is>
      </c>
      <c r="F158" s="131" t="inlineStr">
        <is>
          <t>112-11-2170</t>
        </is>
      </c>
      <c r="G158" s="131" t="inlineStr">
        <is>
          <t>Summer
2011</t>
        </is>
      </c>
      <c r="H158" s="131" t="inlineStr">
        <is>
          <t>Fall 2015</t>
        </is>
      </c>
      <c r="I158" s="135" t="inlineStr">
        <is>
          <t>-</t>
        </is>
      </c>
      <c r="J158" s="131" t="inlineStr">
        <is>
          <t>-</t>
        </is>
      </c>
      <c r="K158" s="131" t="inlineStr">
        <is>
          <t>H#60, Lakecircus, 
Kalabagan, Dhaka</t>
        </is>
      </c>
      <c r="L158" s="131" t="inlineStr">
        <is>
          <t>Vill: Dhakurchalk, 19 
No Word Bogra Pourosova, 
Bogra</t>
        </is>
      </c>
      <c r="M158" s="137" t="inlineStr">
        <is>
          <t>8801729633264</t>
        </is>
      </c>
      <c r="N158" s="138" t="inlineStr">
        <is>
          <t>ruhul11-2170@diu.edu.bd</t>
        </is>
      </c>
    </row>
    <row customHeight="1" ht="12.75" r="159" s="161">
      <c r="A159" s="85" t="n">
        <v>158</v>
      </c>
      <c r="B159" s="85" t="n">
        <v>1259</v>
      </c>
      <c r="C159" s="131" t="n"/>
      <c r="D159" s="131" t="inlineStr">
        <is>
          <t>Shuvashis Adhikary</t>
        </is>
      </c>
      <c r="E159" s="131" t="inlineStr">
        <is>
          <t>BBA</t>
        </is>
      </c>
      <c r="F159" s="131" t="inlineStr">
        <is>
          <t>111-11-1815</t>
        </is>
      </c>
      <c r="G159" s="131" t="inlineStr">
        <is>
          <t>Spring 2011</t>
        </is>
      </c>
      <c r="H159" s="131" t="inlineStr">
        <is>
          <t>Summer
2015</t>
        </is>
      </c>
      <c r="I159" s="135" t="inlineStr">
        <is>
          <t>-</t>
        </is>
      </c>
      <c r="J159" s="131" t="inlineStr">
        <is>
          <t>-</t>
        </is>
      </c>
      <c r="K159" s="131" t="inlineStr">
        <is>
          <t>3 No, Reham Library
Shukrabad, Dhaka</t>
        </is>
      </c>
      <c r="L159" s="131" t="inlineStr">
        <is>
          <t>Vill: Solamanpur, PO &amp; PS:
Kotachandpur, Jhenaidah</t>
        </is>
      </c>
      <c r="M159" s="137" t="inlineStr">
        <is>
          <t>8801944723305</t>
        </is>
      </c>
      <c r="N159" s="138" t="inlineStr">
        <is>
          <t>skadhikary1815@gmail.com</t>
        </is>
      </c>
    </row>
    <row customHeight="1" ht="12.75" r="160" s="161">
      <c r="A160" s="85" t="n">
        <v>159</v>
      </c>
      <c r="B160" s="85" t="n">
        <v>1260</v>
      </c>
      <c r="C160" s="131" t="n"/>
      <c r="D160" s="131" t="inlineStr">
        <is>
          <t>Md. Saleh Ahmed</t>
        </is>
      </c>
      <c r="E160" s="131" t="inlineStr">
        <is>
          <t>CSE</t>
        </is>
      </c>
      <c r="F160" s="131" t="inlineStr">
        <is>
          <t>122-15-1879</t>
        </is>
      </c>
      <c r="G160" s="131" t="inlineStr">
        <is>
          <t>Summer
2012</t>
        </is>
      </c>
      <c r="H160" s="131" t="inlineStr">
        <is>
          <t>Spring 2015</t>
        </is>
      </c>
      <c r="I160" s="135" t="inlineStr">
        <is>
          <t>-</t>
        </is>
      </c>
      <c r="J160" s="131" t="inlineStr">
        <is>
          <t>-</t>
        </is>
      </c>
      <c r="K160" s="159" t="inlineStr">
        <is>
          <t>H#5, R#1, East Rasulpur
Kamrangichar, Dhaka</t>
        </is>
      </c>
      <c r="L160" s="131" t="inlineStr">
        <is>
          <t>Vill &amp; PO: Kachua
Chandpur</t>
        </is>
      </c>
      <c r="M160" s="137" t="inlineStr">
        <is>
          <t>8801920168876</t>
        </is>
      </c>
      <c r="N160" s="138" t="inlineStr">
        <is>
          <t>engsahmrida@gmail.com</t>
        </is>
      </c>
    </row>
    <row customHeight="1" ht="12.75" r="161" s="161">
      <c r="A161" s="85" t="n">
        <v>160</v>
      </c>
      <c r="B161" s="85" t="n">
        <v>1261</v>
      </c>
      <c r="C161" s="131" t="n"/>
      <c r="D161" s="131" t="inlineStr">
        <is>
          <t>Md. Mahabbat 
Rahman</t>
        </is>
      </c>
      <c r="E161" s="131" t="inlineStr">
        <is>
          <t>Real 
Estate</t>
        </is>
      </c>
      <c r="F161" s="131" t="inlineStr">
        <is>
          <t>093-27-166</t>
        </is>
      </c>
      <c r="G161" s="131" t="inlineStr">
        <is>
          <t>Fall 2009</t>
        </is>
      </c>
      <c r="H161" s="131" t="inlineStr">
        <is>
          <t>Summer
2014</t>
        </is>
      </c>
      <c r="I161" s="135" t="inlineStr">
        <is>
          <t>-</t>
        </is>
      </c>
      <c r="J161" s="131" t="inlineStr">
        <is>
          <t>-</t>
        </is>
      </c>
      <c r="K161" s="131" t="inlineStr">
        <is>
          <t>Babupara, R#23,
Nilphamari</t>
        </is>
      </c>
      <c r="L161" s="131" t="inlineStr">
        <is>
          <t>Babupara, R#23,
Nilphamari</t>
        </is>
      </c>
      <c r="M161" s="137" t="inlineStr">
        <is>
          <t>8801674487471</t>
        </is>
      </c>
      <c r="N161" s="138" t="inlineStr">
        <is>
          <t>kanonbre@gmail.com</t>
        </is>
      </c>
    </row>
    <row customHeight="1" ht="12.75" r="162" s="161">
      <c r="A162" s="85" t="n">
        <v>161</v>
      </c>
      <c r="B162" s="85" t="n">
        <v>1263</v>
      </c>
      <c r="C162" s="131" t="n"/>
      <c r="D162" s="131" t="inlineStr">
        <is>
          <t>Mosherun Nahar</t>
        </is>
      </c>
      <c r="E162" s="131" t="inlineStr">
        <is>
          <t>LLB</t>
        </is>
      </c>
      <c r="F162" s="131" t="inlineStr">
        <is>
          <t>102-26-092</t>
        </is>
      </c>
      <c r="G162" s="131" t="inlineStr">
        <is>
          <t>Summer
2010</t>
        </is>
      </c>
      <c r="H162" s="131" t="inlineStr">
        <is>
          <t>Spring 2014</t>
        </is>
      </c>
      <c r="I162" s="135" t="inlineStr">
        <is>
          <t>-</t>
        </is>
      </c>
      <c r="J162" s="131" t="inlineStr">
        <is>
          <t>-</t>
        </is>
      </c>
      <c r="K162" s="131" t="inlineStr">
        <is>
          <t>129, Sadar Road, 
Jaipurhat-5900</t>
        </is>
      </c>
      <c r="L162" s="131" t="inlineStr">
        <is>
          <t>129, Sadar Road, 
Jaipurhat-5900</t>
        </is>
      </c>
      <c r="M162" s="137" t="inlineStr">
        <is>
          <t>8801516172192</t>
        </is>
      </c>
      <c r="N162" s="138" t="inlineStr">
        <is>
          <t>mosherunnahar@gmail.com</t>
        </is>
      </c>
    </row>
    <row customHeight="1" ht="12.75" r="163" s="161">
      <c r="A163" s="85" t="n">
        <v>162</v>
      </c>
      <c r="B163" s="85" t="n">
        <v>1264</v>
      </c>
      <c r="C163" s="131" t="n"/>
      <c r="D163" s="131" t="inlineStr">
        <is>
          <t>Mosherun Nahar</t>
        </is>
      </c>
      <c r="E163" s="131" t="inlineStr">
        <is>
          <t>LLM</t>
        </is>
      </c>
      <c r="F163" s="131" t="inlineStr">
        <is>
          <t>102-26-092</t>
        </is>
      </c>
      <c r="G163" s="131" t="inlineStr">
        <is>
          <t>Summer
2010</t>
        </is>
      </c>
      <c r="H163" s="131" t="inlineStr">
        <is>
          <t>Spring 2014</t>
        </is>
      </c>
      <c r="I163" s="135" t="inlineStr">
        <is>
          <t>-</t>
        </is>
      </c>
      <c r="J163" s="131" t="inlineStr">
        <is>
          <t>-</t>
        </is>
      </c>
      <c r="K163" s="131" t="inlineStr">
        <is>
          <t>129, Sadar Road, 
Jaipurhat-5900</t>
        </is>
      </c>
      <c r="L163" s="131" t="inlineStr">
        <is>
          <t>129, Sadar Road, 
Jaipurhat-5900</t>
        </is>
      </c>
      <c r="M163" s="137" t="inlineStr">
        <is>
          <t>8801516172192</t>
        </is>
      </c>
      <c r="N163" s="138" t="inlineStr">
        <is>
          <t>mosherunnahar@gmail.com</t>
        </is>
      </c>
    </row>
    <row customHeight="1" ht="12.75" r="164" s="161">
      <c r="A164" s="85" t="n">
        <v>163</v>
      </c>
      <c r="B164" s="85" t="n">
        <v>1265</v>
      </c>
      <c r="C164" s="131" t="n"/>
      <c r="D164" s="131" t="inlineStr">
        <is>
          <t>Khandaker Shahid</t>
        </is>
      </c>
      <c r="E164" s="131" t="inlineStr">
        <is>
          <t>TE</t>
        </is>
      </c>
      <c r="F164" s="131" t="inlineStr">
        <is>
          <t>111-23-2425</t>
        </is>
      </c>
      <c r="G164" s="131" t="inlineStr">
        <is>
          <t>Spring 2011</t>
        </is>
      </c>
      <c r="H164" s="131" t="inlineStr">
        <is>
          <t>Fall 2014</t>
        </is>
      </c>
      <c r="I164" s="135" t="inlineStr">
        <is>
          <t>-</t>
        </is>
      </c>
      <c r="J164" s="131" t="inlineStr">
        <is>
          <t>-</t>
        </is>
      </c>
      <c r="K164" s="131" t="inlineStr">
        <is>
          <t>-</t>
        </is>
      </c>
      <c r="L164" s="131" t="inlineStr">
        <is>
          <t>Vill &amp; PO: Kashail, PS:
Bashail, Tangail</t>
        </is>
      </c>
      <c r="M164" s="137" t="inlineStr">
        <is>
          <t>8801727501804</t>
        </is>
      </c>
      <c r="N164" s="138" t="inlineStr">
        <is>
          <t>khandakershahid@gmail.com</t>
        </is>
      </c>
    </row>
    <row customHeight="1" ht="12.75" r="165" s="161">
      <c r="A165" s="85" t="n">
        <v>164</v>
      </c>
      <c r="B165" s="85" t="n">
        <v>1267</v>
      </c>
      <c r="C165" s="131" t="n"/>
      <c r="D165" s="131" t="inlineStr">
        <is>
          <t>Tanzia Akhter</t>
        </is>
      </c>
      <c r="E165" s="131" t="inlineStr">
        <is>
          <t>Law</t>
        </is>
      </c>
      <c r="F165" s="131" t="inlineStr">
        <is>
          <t>102-26-077</t>
        </is>
      </c>
      <c r="G165" s="131" t="inlineStr">
        <is>
          <t>Summer
2010</t>
        </is>
      </c>
      <c r="H165" s="131" t="inlineStr">
        <is>
          <t>Summer
2014</t>
        </is>
      </c>
      <c r="I165" s="135" t="inlineStr">
        <is>
          <t>-</t>
        </is>
      </c>
      <c r="J165" s="131" t="inlineStr">
        <is>
          <t>-</t>
        </is>
      </c>
      <c r="K165" s="131" t="inlineStr">
        <is>
          <t>-</t>
        </is>
      </c>
      <c r="L165" s="131" t="inlineStr">
        <is>
          <t>H#22/D, R# 11,
Kallyanpur, Dhaka</t>
        </is>
      </c>
      <c r="M165" s="137" t="inlineStr">
        <is>
          <t>8801772494110</t>
        </is>
      </c>
      <c r="N165" s="138" t="inlineStr">
        <is>
          <t>tanziapriya1210@gmail.com</t>
        </is>
      </c>
    </row>
    <row customHeight="1" ht="12.75" r="166" s="161">
      <c r="A166" s="85" t="n">
        <v>165</v>
      </c>
      <c r="B166" s="85" t="n">
        <v>1268</v>
      </c>
      <c r="C166" s="131" t="n"/>
      <c r="D166" s="131" t="inlineStr">
        <is>
          <t>Rabeya Sikder</t>
        </is>
      </c>
      <c r="E166" s="131" t="inlineStr">
        <is>
          <t>CSE</t>
        </is>
      </c>
      <c r="F166" s="131" t="inlineStr">
        <is>
          <t>113-15-1537</t>
        </is>
      </c>
      <c r="G166" s="131" t="inlineStr">
        <is>
          <t xml:space="preserve">Fall 2011 </t>
        </is>
      </c>
      <c r="H166" s="131" t="n">
        <v>2014</v>
      </c>
      <c r="I166" s="135" t="inlineStr">
        <is>
          <t>-</t>
        </is>
      </c>
      <c r="J166" s="131" t="inlineStr">
        <is>
          <t>-</t>
        </is>
      </c>
      <c r="K166" s="131" t="inlineStr">
        <is>
          <t>389/B, West Shewrapara
Mirpur, Dhaka-1216</t>
        </is>
      </c>
      <c r="L166" s="131" t="inlineStr">
        <is>
          <t>Vill: Garakhali, PO:
Islamabad, Potuakhali,
Barisal</t>
        </is>
      </c>
      <c r="M166" s="137" t="inlineStr">
        <is>
          <t>8801980302507</t>
        </is>
      </c>
      <c r="N166" s="138" t="inlineStr">
        <is>
          <t>rabeyasikder2014@gmail.com</t>
        </is>
      </c>
    </row>
    <row customHeight="1" ht="12.75" r="167" s="161">
      <c r="A167" s="85" t="n">
        <v>166</v>
      </c>
      <c r="B167" s="85" t="n">
        <v>1269</v>
      </c>
      <c r="C167" s="131" t="n"/>
      <c r="D167" s="131" t="inlineStr">
        <is>
          <t>Md. Mokhlesur 
Rahaman</t>
        </is>
      </c>
      <c r="E167" s="131" t="inlineStr">
        <is>
          <t>Real 
Estate</t>
        </is>
      </c>
      <c r="F167" s="131" t="inlineStr">
        <is>
          <t>103-27-194</t>
        </is>
      </c>
      <c r="G167" s="131" t="n">
        <v>2010</v>
      </c>
      <c r="H167" s="131" t="n">
        <v>2015</v>
      </c>
      <c r="I167" s="135" t="inlineStr">
        <is>
          <t>-</t>
        </is>
      </c>
      <c r="J167" s="131" t="inlineStr">
        <is>
          <t>-</t>
        </is>
      </c>
      <c r="K167" s="131" t="inlineStr">
        <is>
          <t>-</t>
        </is>
      </c>
      <c r="L167" s="131" t="inlineStr">
        <is>
          <t>12/16, Asman Road,
Mohammadpur, Dhaka</t>
        </is>
      </c>
      <c r="M167" s="137" t="inlineStr">
        <is>
          <t>8801717678414</t>
        </is>
      </c>
      <c r="N167" s="138" t="inlineStr">
        <is>
          <t>moklesur0194@gmail.com</t>
        </is>
      </c>
    </row>
    <row customHeight="1" ht="12.75" r="168" s="161">
      <c r="A168" s="85" t="n">
        <v>167</v>
      </c>
      <c r="B168" s="85" t="n">
        <v>1272</v>
      </c>
      <c r="C168" s="131" t="n"/>
      <c r="D168" s="131" t="inlineStr">
        <is>
          <t>Tanmoy Mandal</t>
        </is>
      </c>
      <c r="E168" s="131" t="inlineStr">
        <is>
          <t>Law</t>
        </is>
      </c>
      <c r="F168" s="131" t="inlineStr">
        <is>
          <t>112-26-252</t>
        </is>
      </c>
      <c r="G168" s="131" t="inlineStr">
        <is>
          <t>Summer
2011</t>
        </is>
      </c>
      <c r="H168" s="131" t="inlineStr">
        <is>
          <t>Summer
2015</t>
        </is>
      </c>
      <c r="I168" s="135" t="inlineStr">
        <is>
          <t>-</t>
        </is>
      </c>
      <c r="J168" s="131" t="inlineStr">
        <is>
          <t>-</t>
        </is>
      </c>
      <c r="K168" s="131" t="inlineStr">
        <is>
          <t>27/B, Comissioner Road,
Dholpur, Jatrabari</t>
        </is>
      </c>
      <c r="L168" s="131" t="inlineStr">
        <is>
          <t>Vill&amp;PO: Sologhor
PS: Sreenagar, Munshiganj</t>
        </is>
      </c>
      <c r="M168" s="137" t="inlineStr">
        <is>
          <t>8801821785576</t>
        </is>
      </c>
      <c r="N168" s="138" t="inlineStr">
        <is>
          <t>-</t>
        </is>
      </c>
    </row>
    <row customHeight="1" ht="12.75" r="169" s="161">
      <c r="A169" s="85" t="n">
        <v>168</v>
      </c>
      <c r="B169" s="85" t="n">
        <v>1275</v>
      </c>
      <c r="C169" s="131" t="n"/>
      <c r="D169" s="131" t="inlineStr">
        <is>
          <t>Sahanaz Parvin</t>
        </is>
      </c>
      <c r="E169" s="131" t="inlineStr">
        <is>
          <t>BBA</t>
        </is>
      </c>
      <c r="F169" s="131" t="inlineStr">
        <is>
          <t>121-11-2530</t>
        </is>
      </c>
      <c r="G169" s="131" t="inlineStr">
        <is>
          <t>Spring 2012</t>
        </is>
      </c>
      <c r="H169" s="131" t="inlineStr">
        <is>
          <t>Fall 2015</t>
        </is>
      </c>
      <c r="I169" s="135" t="inlineStr">
        <is>
          <t>-</t>
        </is>
      </c>
      <c r="J169" s="131" t="inlineStr">
        <is>
          <t>-</t>
        </is>
      </c>
      <c r="K169" s="131" t="inlineStr">
        <is>
          <t>69/D, Nibadika Women's 
Hostel, R#2, Monipuripara
Tejgaon, Dhaka</t>
        </is>
      </c>
      <c r="L169" s="131" t="inlineStr">
        <is>
          <t>H#98, R#1/3, Balatari,
Lalmonirhat</t>
        </is>
      </c>
      <c r="M169" s="137" t="inlineStr">
        <is>
          <t>8801772563900</t>
        </is>
      </c>
      <c r="N169" s="138" t="inlineStr">
        <is>
          <t>hiya.rochoita@gamil.com</t>
        </is>
      </c>
    </row>
    <row customHeight="1" ht="12.75" r="170" s="161">
      <c r="A170" s="85" t="n">
        <v>169</v>
      </c>
      <c r="B170" s="85" t="n">
        <v>1276</v>
      </c>
      <c r="C170" s="131" t="n"/>
      <c r="D170" s="131" t="inlineStr">
        <is>
          <t>Chandrima Bhakta</t>
        </is>
      </c>
      <c r="E170" s="131" t="inlineStr">
        <is>
          <t>BBA</t>
        </is>
      </c>
      <c r="F170" s="131" t="inlineStr">
        <is>
          <t>121-11-2454</t>
        </is>
      </c>
      <c r="G170" s="131" t="inlineStr">
        <is>
          <t>Spring 2012</t>
        </is>
      </c>
      <c r="H170" s="131" t="inlineStr">
        <is>
          <t>Fall 2015</t>
        </is>
      </c>
      <c r="I170" s="135" t="inlineStr">
        <is>
          <t>-</t>
        </is>
      </c>
      <c r="J170" s="131" t="inlineStr">
        <is>
          <t>-</t>
        </is>
      </c>
      <c r="K170" s="131" t="inlineStr">
        <is>
          <t>40/1, 1st Lane, Kalabagan
Dhaka-1205</t>
        </is>
      </c>
      <c r="L170" s="131" t="inlineStr">
        <is>
          <t>Vill &amp; PO: Bahadurpur
Upzila: Agailjhara, Barisal</t>
        </is>
      </c>
      <c r="M170" s="137" t="inlineStr">
        <is>
          <t>8801947339346</t>
        </is>
      </c>
      <c r="N170" s="138" t="inlineStr">
        <is>
          <t>chanrimatumpa@gmail.com</t>
        </is>
      </c>
    </row>
    <row customHeight="1" ht="12.75" r="171" s="161">
      <c r="A171" s="85" t="n">
        <v>170</v>
      </c>
      <c r="B171" s="85" t="n">
        <v>1282</v>
      </c>
      <c r="C171" s="131" t="n"/>
      <c r="D171" s="131" t="inlineStr">
        <is>
          <t>Nashat Sadia Islam</t>
        </is>
      </c>
      <c r="E171" s="131" t="inlineStr">
        <is>
          <t>MBA</t>
        </is>
      </c>
      <c r="F171" s="131" t="inlineStr">
        <is>
          <t>132-14-1131</t>
        </is>
      </c>
      <c r="G171" s="131" t="inlineStr">
        <is>
          <t>Summer
2013</t>
        </is>
      </c>
      <c r="H171" s="131" t="n">
        <v>2015</v>
      </c>
      <c r="I171" s="135" t="inlineStr">
        <is>
          <t>-</t>
        </is>
      </c>
      <c r="J171" s="131" t="inlineStr">
        <is>
          <t>-</t>
        </is>
      </c>
      <c r="K171" s="131" t="inlineStr">
        <is>
          <t>743, Shewrapara, (Amena
Garden), Mirpur, Dhaka</t>
        </is>
      </c>
      <c r="L171" s="131" t="inlineStr">
        <is>
          <t>743, Shewrapara, (Amena
Garden), Mirpur, Dhaka</t>
        </is>
      </c>
      <c r="M171" s="137" t="inlineStr">
        <is>
          <t>8801712117911</t>
        </is>
      </c>
      <c r="N171" s="138" t="inlineStr">
        <is>
          <t>tshanta-1983@yahoo.com</t>
        </is>
      </c>
    </row>
    <row customHeight="1" ht="12.75" r="172" s="161">
      <c r="A172" s="85" t="n">
        <v>171</v>
      </c>
      <c r="B172" s="85" t="n">
        <v>1283</v>
      </c>
      <c r="C172" s="131" t="n"/>
      <c r="D172" s="131" t="inlineStr">
        <is>
          <t>Azizul Islam</t>
        </is>
      </c>
      <c r="E172" s="131" t="inlineStr">
        <is>
          <t>BBA</t>
        </is>
      </c>
      <c r="F172" s="131" t="inlineStr">
        <is>
          <t>111-11-1853</t>
        </is>
      </c>
      <c r="G172" s="131" t="inlineStr">
        <is>
          <t>Spring 2011</t>
        </is>
      </c>
      <c r="H172" s="131" t="inlineStr">
        <is>
          <t>Fall 2014</t>
        </is>
      </c>
      <c r="I172" s="135" t="inlineStr">
        <is>
          <t>-</t>
        </is>
      </c>
      <c r="J172" s="131" t="inlineStr">
        <is>
          <t>-</t>
        </is>
      </c>
      <c r="K172" s="131" t="inlineStr">
        <is>
          <t>Uttar Khaley, Rangpur</t>
        </is>
      </c>
      <c r="L172" s="131" t="inlineStr">
        <is>
          <t>Uttar Khaley, Rangpur</t>
        </is>
      </c>
      <c r="M172" s="137" t="inlineStr">
        <is>
          <t>8801721218062</t>
        </is>
      </c>
      <c r="N172" s="138" t="inlineStr">
        <is>
          <t>azijul1853@gmail.com</t>
        </is>
      </c>
    </row>
    <row customHeight="1" ht="12.75" r="173" s="161">
      <c r="A173" s="85" t="n">
        <v>172</v>
      </c>
      <c r="B173" s="85" t="n">
        <v>1285</v>
      </c>
      <c r="C173" s="131" t="n"/>
      <c r="D173" s="131" t="inlineStr">
        <is>
          <t>Nazmul Hasan</t>
        </is>
      </c>
      <c r="E173" s="131" t="inlineStr">
        <is>
          <t>CSE</t>
        </is>
      </c>
      <c r="F173" s="131" t="inlineStr">
        <is>
          <t>111-15-1180</t>
        </is>
      </c>
      <c r="G173" s="131" t="inlineStr">
        <is>
          <t>Spring 2011</t>
        </is>
      </c>
      <c r="H173" s="131" t="inlineStr">
        <is>
          <t>Fall 2014</t>
        </is>
      </c>
      <c r="I173" s="135" t="inlineStr">
        <is>
          <t>-</t>
        </is>
      </c>
      <c r="J173" s="131" t="inlineStr">
        <is>
          <t>-</t>
        </is>
      </c>
      <c r="K173" s="131" t="inlineStr">
        <is>
          <t>Kazipara, Mirpur, Dhaka</t>
        </is>
      </c>
      <c r="L173" s="131" t="inlineStr">
        <is>
          <t>Osmanpur, Khokna, Kushtia</t>
        </is>
      </c>
      <c r="M173" s="137" t="inlineStr">
        <is>
          <t>8801941315833</t>
        </is>
      </c>
      <c r="N173" s="138" t="inlineStr">
        <is>
          <t>nazmulhasan.nahid@gmail.com</t>
        </is>
      </c>
    </row>
    <row customHeight="1" ht="12.75" r="174" s="161">
      <c r="A174" s="85" t="n">
        <v>173</v>
      </c>
      <c r="B174" s="85" t="n">
        <v>1286</v>
      </c>
      <c r="C174" s="131" t="n"/>
      <c r="D174" s="131" t="inlineStr">
        <is>
          <t>Hasanur Rahman</t>
        </is>
      </c>
      <c r="E174" s="131" t="inlineStr">
        <is>
          <t>Pharmacy</t>
        </is>
      </c>
      <c r="F174" s="131" t="inlineStr">
        <is>
          <t>103-29-213</t>
        </is>
      </c>
      <c r="G174" s="131" t="inlineStr">
        <is>
          <t>Fall 2010</t>
        </is>
      </c>
      <c r="H174" s="131" t="inlineStr">
        <is>
          <t>Spring 2015</t>
        </is>
      </c>
      <c r="I174" s="135" t="inlineStr">
        <is>
          <t>-</t>
        </is>
      </c>
      <c r="J174" s="131" t="inlineStr">
        <is>
          <t>-</t>
        </is>
      </c>
      <c r="K174" s="131" t="inlineStr">
        <is>
          <t>57/2, North Mugda,
Dhaka-1214</t>
        </is>
      </c>
      <c r="L174" s="131" t="inlineStr">
        <is>
          <t>Rashidpur, Sonaimuri,
Noakhali</t>
        </is>
      </c>
      <c r="M174" s="137" t="inlineStr">
        <is>
          <t>8801515687479</t>
        </is>
      </c>
      <c r="N174" s="138" t="inlineStr">
        <is>
          <t>hasan_213@diu.edu.bd</t>
        </is>
      </c>
    </row>
    <row customHeight="1" ht="12.75" r="175" s="161">
      <c r="A175" s="85" t="n">
        <v>174</v>
      </c>
      <c r="B175" s="85" t="n">
        <v>1287</v>
      </c>
      <c r="C175" s="131" t="n"/>
      <c r="D175" s="131" t="inlineStr">
        <is>
          <t>Md. Mahbubur 
Rahaman</t>
        </is>
      </c>
      <c r="E175" s="131" t="inlineStr">
        <is>
          <t>Law</t>
        </is>
      </c>
      <c r="F175" s="131" t="inlineStr">
        <is>
          <t>112-26-261</t>
        </is>
      </c>
      <c r="G175" s="131" t="n">
        <v>2011</v>
      </c>
      <c r="H175" s="131" t="inlineStr">
        <is>
          <t>Summer
2015</t>
        </is>
      </c>
      <c r="I175" s="135" t="inlineStr">
        <is>
          <t>-</t>
        </is>
      </c>
      <c r="J175" s="131" t="inlineStr">
        <is>
          <t>-</t>
        </is>
      </c>
      <c r="K175" s="131" t="inlineStr">
        <is>
          <t>Kazlanpar, Vangapress,
Jatrabari, Dhaka</t>
        </is>
      </c>
      <c r="L175" s="131" t="inlineStr">
        <is>
          <t>Kazlanpar, Vangapress,
Jatrabari, Dhaka</t>
        </is>
      </c>
      <c r="M175" s="137" t="inlineStr">
        <is>
          <t>88019198097852</t>
        </is>
      </c>
      <c r="N175" s="138" t="inlineStr">
        <is>
          <t>rayhan261@gmail.com</t>
        </is>
      </c>
    </row>
    <row customHeight="1" ht="12.75" r="176" s="161">
      <c r="A176" s="85" t="n">
        <v>175</v>
      </c>
      <c r="B176" s="85" t="n">
        <v>1288</v>
      </c>
      <c r="C176" s="131" t="n"/>
      <c r="D176" s="131" t="inlineStr">
        <is>
          <t>Md. Mahamud
Hasan</t>
        </is>
      </c>
      <c r="E176" s="131" t="inlineStr">
        <is>
          <t>CSE</t>
        </is>
      </c>
      <c r="F176" s="131" t="inlineStr">
        <is>
          <t>123-15-1990</t>
        </is>
      </c>
      <c r="G176" s="131" t="inlineStr">
        <is>
          <t>Fall 2012</t>
        </is>
      </c>
      <c r="H176" s="131" t="inlineStr">
        <is>
          <t>Summer
2015</t>
        </is>
      </c>
      <c r="I176" s="135" t="inlineStr">
        <is>
          <t>-</t>
        </is>
      </c>
      <c r="J176" s="131" t="inlineStr">
        <is>
          <t>-</t>
        </is>
      </c>
      <c r="K176" s="131" t="inlineStr">
        <is>
          <t>105/1, 4th Floor,
Shukrabad, Dhaka</t>
        </is>
      </c>
      <c r="L176" s="131" t="inlineStr">
        <is>
          <t>Vill &amp; PO:Dighalia, PS:
Lohagra, Dist: Narail</t>
        </is>
      </c>
      <c r="M176" s="137" t="inlineStr">
        <is>
          <t>8801920279380</t>
        </is>
      </c>
      <c r="N176" s="138" t="inlineStr">
        <is>
          <t>mdmahamud22@gmail.com</t>
        </is>
      </c>
    </row>
    <row customHeight="1" ht="12.75" r="177" s="161">
      <c r="A177" s="85" t="n">
        <v>176</v>
      </c>
      <c r="B177" s="85" t="n">
        <v>1289</v>
      </c>
      <c r="C177" s="131" t="n"/>
      <c r="D177" s="131" t="inlineStr">
        <is>
          <t>Md. Anisuz Zaman</t>
        </is>
      </c>
      <c r="E177" s="131" t="inlineStr">
        <is>
          <t>CSE</t>
        </is>
      </c>
      <c r="F177" s="131" t="inlineStr">
        <is>
          <t>123-15-2022</t>
        </is>
      </c>
      <c r="G177" s="131" t="inlineStr">
        <is>
          <t>Fall 2012</t>
        </is>
      </c>
      <c r="H177" s="131" t="inlineStr">
        <is>
          <t>Summer
2015</t>
        </is>
      </c>
      <c r="I177" s="135" t="inlineStr">
        <is>
          <t>-</t>
        </is>
      </c>
      <c r="J177" s="131" t="inlineStr">
        <is>
          <t>-</t>
        </is>
      </c>
      <c r="K177" s="131" t="inlineStr">
        <is>
          <t>105/1, Shukrabad,
Dhaka-1207</t>
        </is>
      </c>
      <c r="L177" s="131" t="inlineStr">
        <is>
          <t>Vill: Kismotmaniya, PO:
Palibager, PS: Dugapur
Dist: Rajshahi</t>
        </is>
      </c>
      <c r="M177" s="137" t="inlineStr">
        <is>
          <t>8801739065649</t>
        </is>
      </c>
      <c r="N177" s="138" t="inlineStr">
        <is>
          <t>anisfaysalp91@gmail.com</t>
        </is>
      </c>
    </row>
    <row customHeight="1" ht="12.75" r="178" s="161">
      <c r="A178" s="85" t="n">
        <v>177</v>
      </c>
      <c r="B178" s="85" t="n">
        <v>1290</v>
      </c>
      <c r="C178" s="131" t="n"/>
      <c r="D178" s="131" t="inlineStr">
        <is>
          <t>Md. SK Asif Imtiyaz</t>
        </is>
      </c>
      <c r="E178" s="131" t="inlineStr">
        <is>
          <t>BBA</t>
        </is>
      </c>
      <c r="F178" s="131" t="inlineStr">
        <is>
          <t>072-11-2058</t>
        </is>
      </c>
      <c r="G178" s="131" t="inlineStr">
        <is>
          <t>Summer
2007</t>
        </is>
      </c>
      <c r="H178" s="131" t="inlineStr">
        <is>
          <t>Summer
2015</t>
        </is>
      </c>
      <c r="I178" s="135" t="inlineStr">
        <is>
          <t>-</t>
        </is>
      </c>
      <c r="J178" s="131" t="inlineStr">
        <is>
          <t>-</t>
        </is>
      </c>
      <c r="K178" s="131" t="inlineStr">
        <is>
          <t>507, South Monipur,
Mirpur, Dhaka-1216</t>
        </is>
      </c>
      <c r="L178" s="131" t="inlineStr">
        <is>
          <t>-</t>
        </is>
      </c>
      <c r="M178" s="137" t="inlineStr">
        <is>
          <t>8801812180795</t>
        </is>
      </c>
      <c r="N178" s="138" t="inlineStr">
        <is>
          <t>asifimtiyaztonmoy@gmail.com</t>
        </is>
      </c>
    </row>
    <row customHeight="1" ht="12.75" r="179" s="161">
      <c r="A179" s="85" t="n">
        <v>178</v>
      </c>
      <c r="B179" s="85" t="n">
        <v>1292</v>
      </c>
      <c r="C179" s="131" t="n"/>
      <c r="D179" s="131" t="inlineStr">
        <is>
          <t>Mahataz Chowdhury</t>
        </is>
      </c>
      <c r="E179" s="131" t="inlineStr">
        <is>
          <t>English</t>
        </is>
      </c>
      <c r="F179" s="131" t="inlineStr">
        <is>
          <t>102-10-603</t>
        </is>
      </c>
      <c r="G179" s="131" t="inlineStr">
        <is>
          <t>Summer
2010</t>
        </is>
      </c>
      <c r="H179" s="131" t="inlineStr">
        <is>
          <t>Spring 2014</t>
        </is>
      </c>
      <c r="I179" s="135" t="inlineStr">
        <is>
          <t>-</t>
        </is>
      </c>
      <c r="J179" s="131" t="inlineStr">
        <is>
          <t>-</t>
        </is>
      </c>
      <c r="K179" s="131" t="inlineStr">
        <is>
          <t>-</t>
        </is>
      </c>
      <c r="L179" s="131" t="inlineStr">
        <is>
          <t>Vill: Khaleast, PO: 
Munshigang, Munshiganj</t>
        </is>
      </c>
      <c r="M179" s="137" t="inlineStr">
        <is>
          <t>8801935220739</t>
        </is>
      </c>
      <c r="N179" s="138" t="inlineStr">
        <is>
          <t>mamataz739@gmail.com</t>
        </is>
      </c>
    </row>
    <row customHeight="1" ht="12.75" r="180" s="161">
      <c r="A180" s="85" t="n">
        <v>179</v>
      </c>
      <c r="B180" s="85" t="n">
        <v>1293</v>
      </c>
      <c r="C180" s="131" t="n"/>
      <c r="D180" s="131" t="inlineStr">
        <is>
          <t>Mahataz Chowdhury</t>
        </is>
      </c>
      <c r="E180" s="131" t="inlineStr">
        <is>
          <t>English</t>
        </is>
      </c>
      <c r="F180" s="131" t="inlineStr">
        <is>
          <t>102-10-603</t>
        </is>
      </c>
      <c r="G180" s="131" t="inlineStr">
        <is>
          <t>Summer
2010</t>
        </is>
      </c>
      <c r="H180" s="131" t="inlineStr">
        <is>
          <t>Spring 2014</t>
        </is>
      </c>
      <c r="I180" s="135" t="inlineStr">
        <is>
          <t>-</t>
        </is>
      </c>
      <c r="J180" s="131" t="inlineStr">
        <is>
          <t>-</t>
        </is>
      </c>
      <c r="K180" s="131" t="inlineStr">
        <is>
          <t>-</t>
        </is>
      </c>
      <c r="L180" s="131" t="inlineStr">
        <is>
          <t>Vill: Khaleast, PO: 
Munshigang, Munshiganj</t>
        </is>
      </c>
      <c r="M180" s="137" t="inlineStr">
        <is>
          <t>8801935220739</t>
        </is>
      </c>
      <c r="N180" s="138" t="inlineStr">
        <is>
          <t>mamataz739@gmail.com</t>
        </is>
      </c>
    </row>
    <row customHeight="1" ht="12.75" r="181" s="161">
      <c r="A181" s="85" t="n">
        <v>180</v>
      </c>
      <c r="B181" s="85" t="n">
        <v>1294</v>
      </c>
      <c r="C181" s="131" t="n"/>
      <c r="D181" s="131" t="inlineStr">
        <is>
          <t>Ashfaqur Rahaman</t>
        </is>
      </c>
      <c r="E181" s="131" t="inlineStr">
        <is>
          <t>BBA</t>
        </is>
      </c>
      <c r="F181" s="131" t="inlineStr">
        <is>
          <t>102-11-1595</t>
        </is>
      </c>
      <c r="G181" s="131" t="inlineStr">
        <is>
          <t>Summer
2010</t>
        </is>
      </c>
      <c r="H181" s="131" t="inlineStr">
        <is>
          <t>Spring 2015</t>
        </is>
      </c>
      <c r="I181" s="135" t="inlineStr">
        <is>
          <t>-</t>
        </is>
      </c>
      <c r="J181" s="131" t="inlineStr">
        <is>
          <t>-</t>
        </is>
      </c>
      <c r="K181" s="131" t="inlineStr">
        <is>
          <t>H#371/1, Senpara,
Parbata, Mirpur-10, Dhaka</t>
        </is>
      </c>
      <c r="L181" s="131" t="inlineStr">
        <is>
          <t>H#30/7, Inatabad, R/A,
Habiganj Sadar, Habiganj</t>
        </is>
      </c>
      <c r="M181" s="137" t="inlineStr">
        <is>
          <t>8801920150224</t>
        </is>
      </c>
      <c r="N181" s="138" t="inlineStr">
        <is>
          <t>rafidiu@gmail.com</t>
        </is>
      </c>
    </row>
    <row customHeight="1" ht="12.75" r="182" s="161">
      <c r="A182" s="85" t="n">
        <v>181</v>
      </c>
      <c r="B182" s="85" t="n">
        <v>1295</v>
      </c>
      <c r="C182" s="131" t="n"/>
      <c r="D182" s="131" t="inlineStr">
        <is>
          <t>Md. Arafat Hossain</t>
        </is>
      </c>
      <c r="E182" s="131" t="inlineStr">
        <is>
          <t>CSE</t>
        </is>
      </c>
      <c r="F182" s="131" t="inlineStr">
        <is>
          <t>103-15-1084</t>
        </is>
      </c>
      <c r="G182" s="131" t="inlineStr">
        <is>
          <t>Fall 2010</t>
        </is>
      </c>
      <c r="H182" s="131" t="inlineStr">
        <is>
          <t>Summer
2015</t>
        </is>
      </c>
      <c r="I182" s="135" t="inlineStr">
        <is>
          <t>-</t>
        </is>
      </c>
      <c r="J182" s="131" t="inlineStr">
        <is>
          <t>-</t>
        </is>
      </c>
      <c r="K182" s="131" t="inlineStr">
        <is>
          <t>Plot#214, South Jatrabari
(Kutubkhali), Demra,Dhaka</t>
        </is>
      </c>
      <c r="L182" s="131" t="inlineStr">
        <is>
          <t>Plot#214, South Jatrabari
(Kutubkhali), Demra,Dhaka</t>
        </is>
      </c>
      <c r="M182" s="137" t="inlineStr">
        <is>
          <t>8801681278782</t>
        </is>
      </c>
      <c r="N182" s="138" t="inlineStr">
        <is>
          <t>emonarafat@gmail.com</t>
        </is>
      </c>
    </row>
    <row customHeight="1" ht="12.75" r="183" s="161">
      <c r="A183" s="85" t="n">
        <v>182</v>
      </c>
      <c r="B183" s="85" t="n">
        <v>1297</v>
      </c>
      <c r="C183" s="131" t="n"/>
      <c r="D183" s="131" t="inlineStr">
        <is>
          <t>Samsul H....</t>
        </is>
      </c>
      <c r="E183" s="131" t="inlineStr">
        <is>
          <t>Law</t>
        </is>
      </c>
      <c r="F183" s="131" t="inlineStr">
        <is>
          <t>112-26-304</t>
        </is>
      </c>
      <c r="G183" s="131" t="inlineStr">
        <is>
          <t>Summer
2011</t>
        </is>
      </c>
      <c r="H183" s="131" t="inlineStr">
        <is>
          <t>Summer
2015</t>
        </is>
      </c>
      <c r="I183" s="135" t="inlineStr">
        <is>
          <t>-</t>
        </is>
      </c>
      <c r="J183" s="131" t="inlineStr">
        <is>
          <t>-</t>
        </is>
      </c>
      <c r="K183" s="131" t="inlineStr">
        <is>
          <t>Samalpur, Kaliganj,
Gazipur-1723</t>
        </is>
      </c>
      <c r="L183" s="131" t="inlineStr">
        <is>
          <t>Samalpur, Kaliganj,
Gazipur-1723</t>
        </is>
      </c>
      <c r="M183" s="137" t="inlineStr">
        <is>
          <t>8801726226775</t>
        </is>
      </c>
      <c r="N183" s="138" t="inlineStr">
        <is>
          <t>samsul26-304@diu.edu.bd</t>
        </is>
      </c>
    </row>
    <row customHeight="1" ht="12.75" r="184" s="161">
      <c r="A184" s="85" t="n">
        <v>183</v>
      </c>
      <c r="B184" s="85" t="n">
        <v>1300</v>
      </c>
      <c r="C184" s="131" t="n"/>
      <c r="D184" s="131" t="inlineStr">
        <is>
          <t>Sabrina Khan</t>
        </is>
      </c>
      <c r="E184" s="131" t="inlineStr">
        <is>
          <t>CSE</t>
        </is>
      </c>
      <c r="F184" s="131" t="inlineStr">
        <is>
          <t>103-15-1086</t>
        </is>
      </c>
      <c r="G184" s="131" t="inlineStr">
        <is>
          <t>Fall 2010</t>
        </is>
      </c>
      <c r="H184" s="131" t="inlineStr">
        <is>
          <t>Fall 2014</t>
        </is>
      </c>
      <c r="I184" s="135" t="inlineStr">
        <is>
          <t>-</t>
        </is>
      </c>
      <c r="J184" s="131" t="inlineStr">
        <is>
          <t>-</t>
        </is>
      </c>
      <c r="K184" s="131" t="inlineStr">
        <is>
          <t>Dominno-Estrella, F#12,
F#E9, Elephant Road,
New Market, Dhaka-1205</t>
        </is>
      </c>
      <c r="L184" s="131" t="inlineStr">
        <is>
          <t>Dominno-Estrella, F#12,
F#E9, Elephant Road,
New Market, Dhaka-1205</t>
        </is>
      </c>
      <c r="M184" s="137" t="inlineStr">
        <is>
          <t>8801707744750</t>
        </is>
      </c>
      <c r="N184" s="138" t="inlineStr">
        <is>
          <t>khan.senjuti@gmail.com</t>
        </is>
      </c>
    </row>
    <row customHeight="1" ht="12.75" r="185" s="161">
      <c r="A185" s="121" t="n"/>
      <c r="B185" s="151" t="n">
        <v>1301</v>
      </c>
      <c r="C185" s="121" t="n"/>
      <c r="D185" s="121" t="n"/>
      <c r="E185" s="121" t="n"/>
      <c r="F185" s="121" t="n"/>
      <c r="G185" s="121" t="n"/>
      <c r="H185" s="121" t="n"/>
      <c r="I185" s="121" t="n"/>
      <c r="J185" s="121" t="n"/>
      <c r="K185" s="121" t="n"/>
      <c r="L185" s="121" t="n"/>
      <c r="M185" s="121" t="n"/>
      <c r="N185" s="121" t="n"/>
    </row>
    <row customHeight="1" ht="12.75" r="186" s="161">
      <c r="A186" s="121" t="n"/>
      <c r="B186" s="151" t="n">
        <v>1302</v>
      </c>
      <c r="C186" s="121" t="n"/>
      <c r="D186" s="121" t="n"/>
      <c r="E186" s="121" t="n"/>
      <c r="F186" s="121" t="n"/>
      <c r="G186" s="121" t="n"/>
      <c r="H186" s="121" t="n"/>
      <c r="I186" s="121" t="n"/>
      <c r="J186" s="121" t="n"/>
      <c r="K186" s="121" t="n"/>
      <c r="L186" s="121" t="n"/>
      <c r="M186" s="121" t="n"/>
      <c r="N186" s="121" t="n"/>
    </row>
    <row customHeight="1" ht="12.75" r="187" s="161">
      <c r="A187" s="121" t="n"/>
      <c r="B187" s="151" t="n">
        <v>1303</v>
      </c>
      <c r="C187" s="121" t="n"/>
      <c r="D187" s="121" t="n"/>
      <c r="E187" s="121" t="n"/>
      <c r="F187" s="121" t="n"/>
      <c r="G187" s="121" t="n"/>
      <c r="H187" s="121" t="n"/>
      <c r="I187" s="121" t="n"/>
      <c r="J187" s="121" t="n"/>
      <c r="K187" s="121" t="n"/>
      <c r="L187" s="121" t="n"/>
      <c r="M187" s="121" t="n"/>
      <c r="N187" s="121" t="n"/>
    </row>
    <row customHeight="1" ht="12.75" r="188" s="161">
      <c r="A188" s="121" t="n"/>
      <c r="B188" s="151" t="n">
        <v>1304</v>
      </c>
      <c r="C188" s="121" t="n"/>
      <c r="D188" s="121" t="n"/>
      <c r="E188" s="121" t="n"/>
      <c r="F188" s="121" t="n"/>
      <c r="G188" s="121" t="n"/>
      <c r="H188" s="121" t="n"/>
      <c r="I188" s="121" t="n"/>
      <c r="J188" s="121" t="n"/>
      <c r="K188" s="121" t="n"/>
      <c r="L188" s="121" t="n"/>
      <c r="M188" s="121" t="n"/>
      <c r="N188" s="121" t="n"/>
    </row>
    <row customHeight="1" ht="12.75" r="189" s="161">
      <c r="A189" s="121" t="n"/>
      <c r="B189" s="151" t="n">
        <v>1305</v>
      </c>
      <c r="C189" s="121" t="n"/>
      <c r="D189" s="121" t="n"/>
      <c r="E189" s="121" t="n"/>
      <c r="F189" s="121" t="n"/>
      <c r="G189" s="121" t="n"/>
      <c r="H189" s="121" t="n"/>
      <c r="I189" s="121" t="n"/>
      <c r="J189" s="121" t="n"/>
      <c r="K189" s="121" t="n"/>
      <c r="L189" s="121" t="n"/>
      <c r="M189" s="121" t="n"/>
      <c r="N189" s="121" t="n"/>
    </row>
    <row customHeight="1" ht="12.75" r="190" s="161">
      <c r="A190" s="121" t="n"/>
      <c r="B190" s="151" t="n">
        <v>1306</v>
      </c>
      <c r="C190" s="121" t="n"/>
      <c r="D190" s="121" t="n"/>
      <c r="E190" s="121" t="n"/>
      <c r="F190" s="121" t="n"/>
      <c r="G190" s="121" t="n"/>
      <c r="H190" s="121" t="n"/>
      <c r="I190" s="121" t="n"/>
      <c r="J190" s="121" t="n"/>
      <c r="K190" s="121" t="n"/>
      <c r="L190" s="121" t="n"/>
      <c r="M190" s="121" t="n"/>
      <c r="N190" s="121" t="n"/>
    </row>
    <row customHeight="1" ht="12.75" r="191" s="161">
      <c r="A191" s="121" t="n"/>
      <c r="B191" s="151" t="n">
        <v>1307</v>
      </c>
      <c r="C191" s="121" t="n"/>
      <c r="D191" s="121" t="n"/>
      <c r="E191" s="121" t="n"/>
      <c r="F191" s="121" t="n"/>
      <c r="G191" s="121" t="n"/>
      <c r="H191" s="121" t="n"/>
      <c r="I191" s="121" t="n"/>
      <c r="J191" s="121" t="n"/>
      <c r="K191" s="121" t="n"/>
      <c r="L191" s="121" t="n"/>
      <c r="M191" s="121" t="n"/>
      <c r="N191" s="121" t="n"/>
    </row>
    <row customHeight="1" ht="12.75" r="192" s="161">
      <c r="A192" s="121" t="n"/>
      <c r="B192" s="151" t="n">
        <v>1308</v>
      </c>
      <c r="C192" s="121" t="n"/>
      <c r="D192" s="121" t="n"/>
      <c r="E192" s="121" t="n"/>
      <c r="F192" s="121" t="n"/>
      <c r="G192" s="121" t="n"/>
      <c r="H192" s="121" t="n"/>
      <c r="I192" s="121" t="n"/>
      <c r="J192" s="121" t="n"/>
      <c r="K192" s="121" t="n"/>
      <c r="L192" s="121" t="n"/>
      <c r="M192" s="121" t="n"/>
      <c r="N192" s="121" t="n"/>
    </row>
    <row customHeight="1" ht="12.75" r="193" s="161">
      <c r="A193" s="121" t="n"/>
      <c r="B193" s="151" t="n">
        <v>1309</v>
      </c>
      <c r="C193" s="121" t="n"/>
      <c r="D193" s="121" t="n"/>
      <c r="E193" s="121" t="n"/>
      <c r="F193" s="121" t="n"/>
      <c r="G193" s="121" t="n"/>
      <c r="H193" s="121" t="n"/>
      <c r="I193" s="121" t="n"/>
      <c r="J193" s="121" t="n"/>
      <c r="K193" s="121" t="n"/>
      <c r="L193" s="121" t="n"/>
      <c r="M193" s="121" t="n"/>
      <c r="N193" s="121" t="n"/>
    </row>
    <row customHeight="1" ht="12.75" r="194" s="161">
      <c r="A194" s="121" t="n"/>
      <c r="B194" s="151" t="n">
        <v>1310</v>
      </c>
      <c r="C194" s="121" t="n"/>
      <c r="D194" s="121" t="n"/>
      <c r="E194" s="121" t="n"/>
      <c r="F194" s="121" t="n"/>
      <c r="G194" s="121" t="n"/>
      <c r="H194" s="121" t="n"/>
      <c r="I194" s="121" t="n"/>
      <c r="J194" s="121" t="n"/>
      <c r="K194" s="121" t="n"/>
      <c r="L194" s="121" t="n"/>
      <c r="M194" s="121" t="n"/>
      <c r="N194" s="121" t="n"/>
    </row>
    <row customHeight="1" ht="12.75" r="195" s="161">
      <c r="A195" s="121" t="n"/>
      <c r="B195" s="151" t="n">
        <v>1311</v>
      </c>
      <c r="C195" s="121" t="n"/>
      <c r="D195" s="121" t="n"/>
      <c r="E195" s="121" t="n"/>
      <c r="F195" s="121" t="n"/>
      <c r="G195" s="121" t="n"/>
      <c r="H195" s="121" t="n"/>
      <c r="I195" s="121" t="n"/>
      <c r="J195" s="121" t="n"/>
      <c r="K195" s="121" t="n"/>
      <c r="L195" s="121" t="n"/>
      <c r="M195" s="121" t="n"/>
      <c r="N195" s="121" t="n"/>
    </row>
    <row customHeight="1" ht="12.75" r="196" s="161">
      <c r="A196" s="121" t="n"/>
      <c r="B196" s="151" t="n">
        <v>1312</v>
      </c>
      <c r="C196" s="121" t="n"/>
      <c r="D196" s="121" t="n"/>
      <c r="E196" s="121" t="n"/>
      <c r="F196" s="121" t="n"/>
      <c r="G196" s="121" t="n"/>
      <c r="H196" s="121" t="n"/>
      <c r="I196" s="121" t="n"/>
      <c r="J196" s="121" t="n"/>
      <c r="K196" s="121" t="n"/>
      <c r="L196" s="121" t="n"/>
      <c r="M196" s="121" t="n"/>
      <c r="N196" s="121" t="n"/>
    </row>
    <row customHeight="1" ht="12.75" r="197" s="161">
      <c r="A197" s="121" t="n"/>
      <c r="B197" s="151" t="n">
        <v>1313</v>
      </c>
      <c r="C197" s="121" t="n"/>
      <c r="D197" s="121" t="n"/>
      <c r="E197" s="121" t="n"/>
      <c r="F197" s="121" t="n"/>
      <c r="G197" s="121" t="n"/>
      <c r="H197" s="121" t="n"/>
      <c r="I197" s="121" t="n"/>
      <c r="J197" s="121" t="n"/>
      <c r="K197" s="121" t="n"/>
      <c r="L197" s="121" t="n"/>
      <c r="M197" s="121" t="n"/>
      <c r="N197" s="121" t="n"/>
    </row>
    <row customHeight="1" ht="12.75" r="198" s="161">
      <c r="A198" s="121" t="n"/>
      <c r="B198" s="151" t="n">
        <v>1314</v>
      </c>
      <c r="C198" s="121" t="n"/>
      <c r="D198" s="121" t="n"/>
      <c r="E198" s="121" t="n"/>
      <c r="F198" s="121" t="n"/>
      <c r="G198" s="121" t="n"/>
      <c r="H198" s="121" t="n"/>
      <c r="I198" s="121" t="n"/>
      <c r="J198" s="121" t="n"/>
      <c r="K198" s="121" t="n"/>
      <c r="L198" s="121" t="n"/>
      <c r="M198" s="121" t="n"/>
      <c r="N198" s="121" t="n"/>
    </row>
    <row customHeight="1" ht="12.75" r="199" s="161">
      <c r="A199" s="121" t="n"/>
      <c r="B199" s="151" t="n">
        <v>1315</v>
      </c>
      <c r="C199" s="121" t="n"/>
      <c r="D199" s="121" t="n"/>
      <c r="E199" s="121" t="n"/>
      <c r="F199" s="121" t="n"/>
      <c r="G199" s="121" t="n"/>
      <c r="H199" s="121" t="n"/>
      <c r="I199" s="121" t="n"/>
      <c r="J199" s="121" t="n"/>
      <c r="K199" s="121" t="n"/>
      <c r="L199" s="121" t="n"/>
      <c r="M199" s="121" t="n"/>
      <c r="N199" s="121" t="n"/>
    </row>
    <row customHeight="1" ht="12.75" r="200" s="161">
      <c r="A200" s="121" t="n"/>
      <c r="B200" s="151" t="n">
        <v>1316</v>
      </c>
      <c r="C200" s="121" t="n"/>
      <c r="D200" s="121" t="n"/>
      <c r="E200" s="121" t="n"/>
      <c r="F200" s="121" t="n"/>
      <c r="G200" s="121" t="n"/>
      <c r="H200" s="121" t="n"/>
      <c r="I200" s="121" t="n"/>
      <c r="J200" s="121" t="n"/>
      <c r="K200" s="121" t="n"/>
      <c r="L200" s="121" t="n"/>
      <c r="M200" s="121" t="n"/>
      <c r="N200" s="121" t="n"/>
    </row>
    <row customHeight="1" ht="12.75" r="201" s="161">
      <c r="A201" s="121" t="n"/>
      <c r="B201" s="151" t="n">
        <v>1317</v>
      </c>
      <c r="C201" s="121" t="n"/>
      <c r="D201" s="121" t="n"/>
      <c r="E201" s="121" t="n"/>
      <c r="F201" s="121" t="n"/>
      <c r="G201" s="121" t="n"/>
      <c r="H201" s="121" t="n"/>
      <c r="I201" s="121" t="n"/>
      <c r="J201" s="121" t="n"/>
      <c r="K201" s="121" t="n"/>
      <c r="L201" s="121" t="n"/>
      <c r="M201" s="121" t="n"/>
      <c r="N201" s="121" t="n"/>
    </row>
    <row customHeight="1" ht="12.75" r="202" s="161">
      <c r="A202" s="121" t="n"/>
      <c r="B202" s="151" t="n">
        <v>1318</v>
      </c>
      <c r="C202" s="121" t="n"/>
      <c r="D202" s="121" t="n"/>
      <c r="E202" s="121" t="n"/>
      <c r="F202" s="121" t="n"/>
      <c r="G202" s="121" t="n"/>
      <c r="H202" s="121" t="n"/>
      <c r="I202" s="121" t="n"/>
      <c r="J202" s="121" t="n"/>
      <c r="K202" s="121" t="n"/>
      <c r="L202" s="121" t="n"/>
      <c r="M202" s="121" t="n"/>
      <c r="N202" s="121" t="n"/>
    </row>
    <row customHeight="1" ht="12.75" r="203" s="161">
      <c r="A203" s="121" t="n"/>
      <c r="B203" s="151" t="n">
        <v>1319</v>
      </c>
      <c r="C203" s="121" t="n"/>
      <c r="D203" s="121" t="n"/>
      <c r="E203" s="121" t="n"/>
      <c r="F203" s="121" t="n"/>
      <c r="G203" s="121" t="n"/>
      <c r="H203" s="121" t="n"/>
      <c r="I203" s="121" t="n"/>
      <c r="J203" s="121" t="n"/>
      <c r="K203" s="121" t="n"/>
      <c r="L203" s="121" t="n"/>
      <c r="M203" s="121" t="n"/>
      <c r="N203" s="121" t="n"/>
    </row>
    <row customHeight="1" ht="12.75" r="204" s="161">
      <c r="A204" s="121" t="n"/>
      <c r="B204" s="151" t="n">
        <v>1320</v>
      </c>
      <c r="C204" s="121" t="n"/>
      <c r="D204" s="121" t="n"/>
      <c r="E204" s="121" t="n"/>
      <c r="F204" s="121" t="n"/>
      <c r="G204" s="121" t="n"/>
      <c r="H204" s="121" t="n"/>
      <c r="I204" s="121" t="n"/>
      <c r="J204" s="121" t="n"/>
      <c r="K204" s="121" t="n"/>
      <c r="L204" s="121" t="n"/>
      <c r="M204" s="121" t="n"/>
      <c r="N204" s="121" t="n"/>
    </row>
    <row customHeight="1" ht="12.75" r="205" s="161">
      <c r="A205" s="121" t="n"/>
      <c r="B205" s="151" t="n">
        <v>1321</v>
      </c>
      <c r="C205" s="121" t="n"/>
      <c r="D205" s="121" t="n"/>
      <c r="E205" s="121" t="n"/>
      <c r="F205" s="121" t="n"/>
      <c r="G205" s="121" t="n"/>
      <c r="H205" s="121" t="n"/>
      <c r="I205" s="121" t="n"/>
      <c r="J205" s="121" t="n"/>
      <c r="K205" s="121" t="n"/>
      <c r="L205" s="121" t="n"/>
      <c r="M205" s="121" t="n"/>
      <c r="N205" s="121" t="n"/>
    </row>
    <row customHeight="1" ht="12.75" r="206" s="161">
      <c r="A206" s="121" t="n"/>
      <c r="B206" s="151" t="n">
        <v>1322</v>
      </c>
      <c r="C206" s="121" t="n"/>
      <c r="D206" s="121" t="n"/>
      <c r="E206" s="121" t="n"/>
      <c r="F206" s="121" t="n"/>
      <c r="G206" s="121" t="n"/>
      <c r="H206" s="121" t="n"/>
      <c r="I206" s="121" t="n"/>
      <c r="J206" s="121" t="n"/>
      <c r="K206" s="121" t="n"/>
      <c r="L206" s="121" t="n"/>
      <c r="M206" s="121" t="n"/>
      <c r="N206" s="121" t="n"/>
    </row>
    <row customHeight="1" ht="12.75" r="207" s="161">
      <c r="A207" s="121" t="n"/>
      <c r="B207" s="151" t="n">
        <v>1323</v>
      </c>
      <c r="C207" s="121" t="n"/>
      <c r="D207" s="121" t="n"/>
      <c r="E207" s="121" t="n"/>
      <c r="F207" s="121" t="n"/>
      <c r="G207" s="121" t="n"/>
      <c r="H207" s="121" t="n"/>
      <c r="I207" s="121" t="n"/>
      <c r="J207" s="121" t="n"/>
      <c r="K207" s="121" t="n"/>
      <c r="L207" s="121" t="n"/>
      <c r="M207" s="121" t="n"/>
      <c r="N207" s="121" t="n"/>
    </row>
    <row customHeight="1" ht="12.75" r="208" s="161">
      <c r="A208" s="121" t="n"/>
      <c r="B208" s="151" t="n">
        <v>1324</v>
      </c>
      <c r="C208" s="121" t="n"/>
      <c r="D208" s="121" t="n"/>
      <c r="E208" s="121" t="n"/>
      <c r="F208" s="121" t="n"/>
      <c r="G208" s="121" t="n"/>
      <c r="H208" s="121" t="n"/>
      <c r="I208" s="121" t="n"/>
      <c r="J208" s="121" t="n"/>
      <c r="K208" s="121" t="n"/>
      <c r="L208" s="121" t="n"/>
      <c r="M208" s="121" t="n"/>
      <c r="N208" s="121" t="n"/>
    </row>
    <row customHeight="1" ht="12.75" r="209" s="161">
      <c r="A209" s="121" t="n"/>
      <c r="B209" s="151" t="n">
        <v>1325</v>
      </c>
      <c r="C209" s="121" t="n"/>
      <c r="D209" s="121" t="n"/>
      <c r="E209" s="121" t="n"/>
      <c r="F209" s="121" t="n"/>
      <c r="G209" s="121" t="n"/>
      <c r="H209" s="121" t="n"/>
      <c r="I209" s="121" t="n"/>
      <c r="J209" s="121" t="n"/>
      <c r="K209" s="121" t="n"/>
      <c r="L209" s="121" t="n"/>
      <c r="M209" s="121" t="n"/>
      <c r="N209" s="121" t="n"/>
    </row>
    <row customHeight="1" ht="12.75" r="210" s="161">
      <c r="A210" s="121" t="n"/>
      <c r="B210" s="151" t="n">
        <v>1326</v>
      </c>
      <c r="C210" s="121" t="n"/>
      <c r="D210" s="121" t="n"/>
      <c r="E210" s="121" t="n"/>
      <c r="F210" s="121" t="n"/>
      <c r="G210" s="121" t="n"/>
      <c r="H210" s="121" t="n"/>
      <c r="I210" s="121" t="n"/>
      <c r="J210" s="121" t="n"/>
      <c r="K210" s="121" t="n"/>
      <c r="L210" s="121" t="n"/>
      <c r="M210" s="121" t="n"/>
      <c r="N210" s="121" t="n"/>
    </row>
    <row customHeight="1" ht="12.75" r="211" s="161">
      <c r="A211" s="121" t="n"/>
      <c r="B211" s="151" t="n">
        <v>1327</v>
      </c>
      <c r="C211" s="121" t="n"/>
      <c r="D211" s="121" t="n"/>
      <c r="E211" s="121" t="n"/>
      <c r="F211" s="121" t="n"/>
      <c r="G211" s="121" t="n"/>
      <c r="H211" s="121" t="n"/>
      <c r="I211" s="121" t="n"/>
      <c r="J211" s="121" t="n"/>
      <c r="K211" s="121" t="n"/>
      <c r="L211" s="121" t="n"/>
      <c r="M211" s="121" t="n"/>
      <c r="N211" s="121" t="n"/>
    </row>
    <row customHeight="1" ht="12.75" r="212" s="161">
      <c r="A212" s="121" t="n"/>
      <c r="B212" s="151" t="n">
        <v>1328</v>
      </c>
      <c r="C212" s="121" t="n"/>
      <c r="D212" s="121" t="n"/>
      <c r="E212" s="121" t="n"/>
      <c r="F212" s="121" t="n"/>
      <c r="G212" s="121" t="n"/>
      <c r="H212" s="121" t="n"/>
      <c r="I212" s="121" t="n"/>
      <c r="J212" s="121" t="n"/>
      <c r="K212" s="121" t="n"/>
      <c r="L212" s="121" t="n"/>
      <c r="M212" s="121" t="n"/>
      <c r="N212" s="121" t="n"/>
    </row>
    <row customHeight="1" ht="12.75" r="213" s="161">
      <c r="A213" s="121" t="n"/>
      <c r="B213" s="151" t="n">
        <v>1329</v>
      </c>
      <c r="C213" s="121" t="n"/>
      <c r="D213" s="121" t="n"/>
      <c r="E213" s="121" t="n"/>
      <c r="F213" s="121" t="n"/>
      <c r="G213" s="121" t="n"/>
      <c r="H213" s="121" t="n"/>
      <c r="I213" s="121" t="n"/>
      <c r="J213" s="121" t="n"/>
      <c r="K213" s="121" t="n"/>
      <c r="L213" s="121" t="n"/>
      <c r="M213" s="121" t="n"/>
      <c r="N213" s="121" t="n"/>
    </row>
    <row customHeight="1" ht="12.75" r="214" s="161">
      <c r="A214" s="121" t="n"/>
      <c r="B214" s="151" t="n">
        <v>1330</v>
      </c>
      <c r="C214" s="121" t="n"/>
      <c r="D214" s="121" t="n"/>
      <c r="E214" s="121" t="n"/>
      <c r="F214" s="121" t="n"/>
      <c r="G214" s="121" t="n"/>
      <c r="H214" s="121" t="n"/>
      <c r="I214" s="121" t="n"/>
      <c r="J214" s="121" t="n"/>
      <c r="K214" s="121" t="n"/>
      <c r="L214" s="121" t="n"/>
      <c r="M214" s="121" t="n"/>
      <c r="N214" s="121" t="n"/>
    </row>
    <row customHeight="1" ht="12.75" r="215" s="161">
      <c r="A215" s="121" t="n"/>
      <c r="B215" s="151" t="n">
        <v>1331</v>
      </c>
      <c r="C215" s="121" t="n"/>
      <c r="D215" s="121" t="n"/>
      <c r="E215" s="121" t="n"/>
      <c r="F215" s="121" t="n"/>
      <c r="G215" s="121" t="n"/>
      <c r="H215" s="121" t="n"/>
      <c r="I215" s="121" t="n"/>
      <c r="J215" s="121" t="n"/>
      <c r="K215" s="121" t="n"/>
      <c r="L215" s="121" t="n"/>
      <c r="M215" s="121" t="n"/>
      <c r="N215" s="121" t="n"/>
    </row>
    <row customHeight="1" ht="12.75" r="216" s="161">
      <c r="A216" s="121" t="n"/>
      <c r="B216" s="151" t="n">
        <v>1332</v>
      </c>
      <c r="C216" s="121" t="n"/>
      <c r="D216" s="121" t="n"/>
      <c r="E216" s="121" t="n"/>
      <c r="F216" s="121" t="n"/>
      <c r="G216" s="121" t="n"/>
      <c r="H216" s="121" t="n"/>
      <c r="I216" s="121" t="n"/>
      <c r="J216" s="121" t="n"/>
      <c r="K216" s="121" t="n"/>
      <c r="L216" s="121" t="n"/>
      <c r="M216" s="121" t="n"/>
      <c r="N216" s="121" t="n"/>
    </row>
    <row customHeight="1" ht="12.75" r="217" s="161">
      <c r="A217" s="121" t="n"/>
      <c r="B217" s="151" t="n">
        <v>1333</v>
      </c>
      <c r="C217" s="121" t="n"/>
      <c r="D217" s="121" t="n"/>
      <c r="E217" s="121" t="n"/>
      <c r="F217" s="121" t="n"/>
      <c r="G217" s="121" t="n"/>
      <c r="H217" s="121" t="n"/>
      <c r="I217" s="121" t="n"/>
      <c r="J217" s="121" t="n"/>
      <c r="K217" s="121" t="n"/>
      <c r="L217" s="121" t="n"/>
      <c r="M217" s="121" t="n"/>
      <c r="N217" s="121" t="n"/>
    </row>
    <row customHeight="1" ht="12.75" r="218" s="161">
      <c r="A218" s="121" t="n"/>
      <c r="B218" s="151" t="n">
        <v>1334</v>
      </c>
      <c r="C218" s="121" t="n"/>
      <c r="D218" s="121" t="n"/>
      <c r="E218" s="121" t="n"/>
      <c r="F218" s="121" t="n"/>
      <c r="G218" s="121" t="n"/>
      <c r="H218" s="121" t="n"/>
      <c r="I218" s="121" t="n"/>
      <c r="J218" s="121" t="n"/>
      <c r="K218" s="121" t="n"/>
      <c r="L218" s="121" t="n"/>
      <c r="M218" s="121" t="n"/>
      <c r="N218" s="121" t="n"/>
    </row>
    <row customHeight="1" ht="12.75" r="219" s="161">
      <c r="A219" s="121" t="n"/>
      <c r="B219" s="151" t="n">
        <v>1335</v>
      </c>
      <c r="C219" s="121" t="n"/>
      <c r="D219" s="121" t="n"/>
      <c r="E219" s="121" t="n"/>
      <c r="F219" s="121" t="n"/>
      <c r="G219" s="121" t="n"/>
      <c r="H219" s="121" t="n"/>
      <c r="I219" s="121" t="n"/>
      <c r="J219" s="121" t="n"/>
      <c r="K219" s="121" t="n"/>
      <c r="L219" s="121" t="n"/>
      <c r="M219" s="121" t="n"/>
      <c r="N219" s="121" t="n"/>
    </row>
    <row customHeight="1" ht="12.75" r="220" s="161">
      <c r="A220" s="121" t="n"/>
      <c r="B220" s="151" t="n">
        <v>1336</v>
      </c>
      <c r="C220" s="121" t="n"/>
      <c r="D220" s="121" t="n"/>
      <c r="E220" s="121" t="n"/>
      <c r="F220" s="121" t="n"/>
      <c r="G220" s="121" t="n"/>
      <c r="H220" s="121" t="n"/>
      <c r="I220" s="121" t="n"/>
      <c r="J220" s="121" t="n"/>
      <c r="K220" s="121" t="n"/>
      <c r="L220" s="121" t="n"/>
      <c r="M220" s="121" t="n"/>
      <c r="N220" s="121" t="n"/>
    </row>
    <row customHeight="1" ht="12.75" r="221" s="161">
      <c r="A221" s="121" t="n"/>
      <c r="B221" s="151" t="n">
        <v>1337</v>
      </c>
      <c r="C221" s="121" t="n"/>
      <c r="D221" s="121" t="n"/>
      <c r="E221" s="121" t="n"/>
      <c r="F221" s="121" t="n"/>
      <c r="G221" s="121" t="n"/>
      <c r="H221" s="121" t="n"/>
      <c r="I221" s="121" t="n"/>
      <c r="J221" s="121" t="n"/>
      <c r="K221" s="121" t="n"/>
      <c r="L221" s="121" t="n"/>
      <c r="M221" s="121" t="n"/>
      <c r="N221" s="121" t="n"/>
    </row>
    <row customHeight="1" ht="12.75" r="222" s="161">
      <c r="A222" s="121" t="n"/>
      <c r="B222" s="151" t="n">
        <v>1338</v>
      </c>
      <c r="C222" s="121" t="n"/>
      <c r="D222" s="121" t="n"/>
      <c r="E222" s="121" t="n"/>
      <c r="F222" s="121" t="n"/>
      <c r="G222" s="121" t="n"/>
      <c r="H222" s="121" t="n"/>
      <c r="I222" s="121" t="n"/>
      <c r="J222" s="121" t="n"/>
      <c r="K222" s="121" t="n"/>
      <c r="L222" s="121" t="n"/>
      <c r="M222" s="121" t="n"/>
      <c r="N222" s="121" t="n"/>
    </row>
    <row customHeight="1" ht="12.75" r="223" s="161">
      <c r="A223" s="121" t="n"/>
      <c r="B223" s="151" t="n">
        <v>1339</v>
      </c>
      <c r="C223" s="121" t="n"/>
      <c r="D223" s="121" t="n"/>
      <c r="E223" s="121" t="n"/>
      <c r="F223" s="121" t="n"/>
      <c r="G223" s="121" t="n"/>
      <c r="H223" s="121" t="n"/>
      <c r="I223" s="121" t="n"/>
      <c r="J223" s="121" t="n"/>
      <c r="K223" s="121" t="n"/>
      <c r="L223" s="121" t="n"/>
      <c r="M223" s="121" t="n"/>
      <c r="N223" s="121" t="n"/>
    </row>
    <row customHeight="1" ht="12.75" r="224" s="161">
      <c r="A224" s="121" t="n"/>
      <c r="B224" s="151" t="n">
        <v>1340</v>
      </c>
      <c r="C224" s="121" t="n"/>
      <c r="D224" s="121" t="n"/>
      <c r="E224" s="121" t="n"/>
      <c r="F224" s="121" t="n"/>
      <c r="G224" s="121" t="n"/>
      <c r="H224" s="121" t="n"/>
      <c r="I224" s="121" t="n"/>
      <c r="J224" s="121" t="n"/>
      <c r="K224" s="121" t="n"/>
      <c r="L224" s="121" t="n"/>
      <c r="M224" s="121" t="n"/>
      <c r="N224" s="121" t="n"/>
    </row>
    <row customHeight="1" ht="12.75" r="225" s="161">
      <c r="A225" s="121" t="n"/>
      <c r="B225" s="151" t="n">
        <v>1341</v>
      </c>
      <c r="C225" s="121" t="n"/>
      <c r="D225" s="121" t="n"/>
      <c r="E225" s="121" t="n"/>
      <c r="F225" s="121" t="n"/>
      <c r="G225" s="121" t="n"/>
      <c r="H225" s="121" t="n"/>
      <c r="I225" s="121" t="n"/>
      <c r="J225" s="121" t="n"/>
      <c r="K225" s="121" t="n"/>
      <c r="L225" s="121" t="n"/>
      <c r="M225" s="121" t="n"/>
      <c r="N225" s="121" t="n"/>
    </row>
    <row customHeight="1" ht="12.75" r="226" s="161">
      <c r="A226" s="121" t="n"/>
      <c r="B226" s="151" t="n">
        <v>1342</v>
      </c>
      <c r="C226" s="121" t="n"/>
      <c r="D226" s="121" t="n"/>
      <c r="E226" s="121" t="n"/>
      <c r="F226" s="121" t="n"/>
      <c r="G226" s="121" t="n"/>
      <c r="H226" s="121" t="n"/>
      <c r="I226" s="121" t="n"/>
      <c r="J226" s="121" t="n"/>
      <c r="K226" s="121" t="n"/>
      <c r="L226" s="121" t="n"/>
      <c r="M226" s="121" t="n"/>
      <c r="N226" s="121" t="n"/>
    </row>
    <row customHeight="1" ht="12.75" r="227" s="161">
      <c r="A227" s="121" t="n"/>
      <c r="B227" s="151" t="n">
        <v>1343</v>
      </c>
      <c r="C227" s="121" t="n"/>
      <c r="D227" s="121" t="n"/>
      <c r="E227" s="121" t="n"/>
      <c r="F227" s="121" t="n"/>
      <c r="G227" s="121" t="n"/>
      <c r="H227" s="121" t="n"/>
      <c r="I227" s="121" t="n"/>
      <c r="J227" s="121" t="n"/>
      <c r="K227" s="121" t="n"/>
      <c r="L227" s="121" t="n"/>
      <c r="M227" s="121" t="n"/>
      <c r="N227" s="121" t="n"/>
    </row>
    <row customHeight="1" ht="12.75" r="228" s="161">
      <c r="A228" s="121" t="n"/>
      <c r="B228" s="151" t="n">
        <v>1344</v>
      </c>
      <c r="C228" s="121" t="n"/>
      <c r="D228" s="121" t="n"/>
      <c r="E228" s="121" t="n"/>
      <c r="F228" s="121" t="n"/>
      <c r="G228" s="121" t="n"/>
      <c r="H228" s="121" t="n"/>
      <c r="I228" s="121" t="n"/>
      <c r="J228" s="121" t="n"/>
      <c r="K228" s="121" t="n"/>
      <c r="L228" s="121" t="n"/>
      <c r="M228" s="121" t="n"/>
      <c r="N228" s="121" t="n"/>
    </row>
    <row customHeight="1" ht="12.75" r="229" s="161">
      <c r="A229" s="121" t="n"/>
      <c r="B229" s="151" t="n">
        <v>1345</v>
      </c>
      <c r="C229" s="121" t="n"/>
      <c r="D229" s="121" t="n"/>
      <c r="E229" s="121" t="n"/>
      <c r="F229" s="121" t="n"/>
      <c r="G229" s="121" t="n"/>
      <c r="H229" s="121" t="n"/>
      <c r="I229" s="121" t="n"/>
      <c r="J229" s="121" t="n"/>
      <c r="K229" s="121" t="n"/>
      <c r="L229" s="121" t="n"/>
      <c r="M229" s="121" t="n"/>
      <c r="N229" s="121" t="n"/>
    </row>
    <row customHeight="1" ht="12.75" r="230" s="161">
      <c r="A230" s="121" t="n"/>
      <c r="B230" s="151" t="n">
        <v>1346</v>
      </c>
      <c r="C230" s="121" t="n"/>
      <c r="D230" s="121" t="n"/>
      <c r="E230" s="121" t="n"/>
      <c r="F230" s="121" t="n"/>
      <c r="G230" s="121" t="n"/>
      <c r="H230" s="121" t="n"/>
      <c r="I230" s="121" t="n"/>
      <c r="J230" s="121" t="n"/>
      <c r="K230" s="121" t="n"/>
      <c r="L230" s="121" t="n"/>
      <c r="M230" s="121" t="n"/>
      <c r="N230" s="121" t="n"/>
    </row>
    <row customHeight="1" ht="12.75" r="231" s="161">
      <c r="A231" s="121" t="n"/>
      <c r="B231" s="151" t="n">
        <v>1347</v>
      </c>
      <c r="C231" s="121" t="n"/>
      <c r="D231" s="121" t="n"/>
      <c r="E231" s="121" t="n"/>
      <c r="F231" s="121" t="n"/>
      <c r="G231" s="121" t="n"/>
      <c r="H231" s="121" t="n"/>
      <c r="I231" s="121" t="n"/>
      <c r="J231" s="121" t="n"/>
      <c r="K231" s="121" t="n"/>
      <c r="L231" s="121" t="n"/>
      <c r="M231" s="121" t="n"/>
      <c r="N231" s="121" t="n"/>
    </row>
    <row customHeight="1" ht="12.75" r="232" s="161">
      <c r="A232" s="121" t="n"/>
      <c r="B232" s="151" t="n">
        <v>1348</v>
      </c>
      <c r="C232" s="121" t="n"/>
      <c r="D232" s="121" t="n"/>
      <c r="E232" s="121" t="n"/>
      <c r="F232" s="121" t="n"/>
      <c r="G232" s="121" t="n"/>
      <c r="H232" s="121" t="n"/>
      <c r="I232" s="121" t="n"/>
      <c r="J232" s="121" t="n"/>
      <c r="K232" s="121" t="n"/>
      <c r="L232" s="121" t="n"/>
      <c r="M232" s="121" t="n"/>
      <c r="N232" s="121" t="n"/>
    </row>
    <row customHeight="1" ht="12.75" r="233" s="161">
      <c r="A233" s="121" t="n"/>
      <c r="B233" s="151" t="n">
        <v>1349</v>
      </c>
      <c r="C233" s="121" t="n"/>
      <c r="D233" s="121" t="n"/>
      <c r="E233" s="121" t="n"/>
      <c r="F233" s="121" t="n"/>
      <c r="G233" s="121" t="n"/>
      <c r="H233" s="121" t="n"/>
      <c r="I233" s="121" t="n"/>
      <c r="J233" s="121" t="n"/>
      <c r="K233" s="121" t="n"/>
      <c r="L233" s="121" t="n"/>
      <c r="M233" s="121" t="n"/>
      <c r="N233" s="121" t="n"/>
    </row>
    <row customHeight="1" ht="12.75" r="234" s="161">
      <c r="A234" s="121" t="n"/>
      <c r="B234" s="151" t="n">
        <v>1350</v>
      </c>
      <c r="C234" s="121" t="n"/>
      <c r="D234" s="121" t="n"/>
      <c r="E234" s="121" t="n"/>
      <c r="F234" s="121" t="n"/>
      <c r="G234" s="121" t="n"/>
      <c r="H234" s="121" t="n"/>
      <c r="I234" s="121" t="n"/>
      <c r="J234" s="121" t="n"/>
      <c r="K234" s="121" t="n"/>
      <c r="L234" s="121" t="n"/>
      <c r="M234" s="121" t="n"/>
      <c r="N234" s="121" t="n"/>
    </row>
    <row customHeight="1" ht="12.75" r="235" s="161">
      <c r="A235" s="121" t="n"/>
      <c r="B235" s="151" t="n">
        <v>1351</v>
      </c>
      <c r="C235" s="121" t="n"/>
      <c r="D235" s="121" t="n"/>
      <c r="E235" s="121" t="n"/>
      <c r="F235" s="121" t="n"/>
      <c r="G235" s="121" t="n"/>
      <c r="H235" s="121" t="n"/>
      <c r="I235" s="121" t="n"/>
      <c r="J235" s="121" t="n"/>
      <c r="K235" s="121" t="n"/>
      <c r="L235" s="121" t="n"/>
      <c r="M235" s="121" t="n"/>
      <c r="N235" s="121" t="n"/>
    </row>
    <row customHeight="1" ht="12.75" r="236" s="161">
      <c r="A236" s="121" t="n"/>
      <c r="B236" s="151" t="n">
        <v>1352</v>
      </c>
      <c r="C236" s="121" t="n"/>
      <c r="D236" s="121" t="n"/>
      <c r="E236" s="121" t="n"/>
      <c r="F236" s="121" t="n"/>
      <c r="G236" s="121" t="n"/>
      <c r="H236" s="121" t="n"/>
      <c r="I236" s="121" t="n"/>
      <c r="J236" s="121" t="n"/>
      <c r="K236" s="121" t="n"/>
      <c r="L236" s="121" t="n"/>
      <c r="M236" s="121" t="n"/>
      <c r="N236" s="121" t="n"/>
    </row>
    <row customHeight="1" ht="12.75" r="237" s="161">
      <c r="A237" s="121" t="n"/>
      <c r="B237" s="151" t="n">
        <v>1353</v>
      </c>
      <c r="C237" s="121" t="n"/>
      <c r="D237" s="121" t="n"/>
      <c r="E237" s="121" t="n"/>
      <c r="F237" s="121" t="n"/>
      <c r="G237" s="121" t="n"/>
      <c r="H237" s="121" t="n"/>
      <c r="I237" s="121" t="n"/>
      <c r="J237" s="121" t="n"/>
      <c r="K237" s="121" t="n"/>
      <c r="L237" s="121" t="n"/>
      <c r="M237" s="121" t="n"/>
      <c r="N237" s="121" t="n"/>
    </row>
    <row customHeight="1" ht="12.75" r="238" s="161">
      <c r="A238" s="121" t="n"/>
      <c r="B238" s="151" t="n">
        <v>1354</v>
      </c>
      <c r="C238" s="121" t="n"/>
      <c r="D238" s="121" t="n"/>
      <c r="E238" s="121" t="n"/>
      <c r="F238" s="121" t="n"/>
      <c r="G238" s="121" t="n"/>
      <c r="H238" s="121" t="n"/>
      <c r="I238" s="121" t="n"/>
      <c r="J238" s="121" t="n"/>
      <c r="K238" s="121" t="n"/>
      <c r="L238" s="121" t="n"/>
      <c r="M238" s="121" t="n"/>
      <c r="N238" s="121" t="n"/>
    </row>
    <row customHeight="1" ht="12.75" r="239" s="161">
      <c r="A239" s="121" t="n"/>
      <c r="B239" s="151" t="n">
        <v>1355</v>
      </c>
      <c r="C239" s="121" t="n"/>
      <c r="D239" s="121" t="n"/>
      <c r="E239" s="121" t="n"/>
      <c r="F239" s="121" t="n"/>
      <c r="G239" s="121" t="n"/>
      <c r="H239" s="121" t="n"/>
      <c r="I239" s="121" t="n"/>
      <c r="J239" s="121" t="n"/>
      <c r="K239" s="121" t="n"/>
      <c r="L239" s="121" t="n"/>
      <c r="M239" s="121" t="n"/>
      <c r="N239" s="121" t="n"/>
    </row>
    <row customHeight="1" ht="12.75" r="240" s="161">
      <c r="A240" s="121" t="n"/>
      <c r="B240" s="151" t="n">
        <v>1356</v>
      </c>
      <c r="C240" s="121" t="n"/>
      <c r="D240" s="121" t="n"/>
      <c r="E240" s="121" t="n"/>
      <c r="F240" s="121" t="n"/>
      <c r="G240" s="121" t="n"/>
      <c r="H240" s="121" t="n"/>
      <c r="I240" s="121" t="n"/>
      <c r="J240" s="121" t="n"/>
      <c r="K240" s="121" t="n"/>
      <c r="L240" s="121" t="n"/>
      <c r="M240" s="121" t="n"/>
      <c r="N240" s="121" t="n"/>
    </row>
    <row customHeight="1" ht="12.75" r="241" s="161">
      <c r="A241" s="121" t="n"/>
      <c r="B241" s="151" t="n">
        <v>1357</v>
      </c>
      <c r="C241" s="121" t="n"/>
      <c r="D241" s="121" t="n"/>
      <c r="E241" s="121" t="n"/>
      <c r="F241" s="121" t="n"/>
      <c r="G241" s="121" t="n"/>
      <c r="H241" s="121" t="n"/>
      <c r="I241" s="121" t="n"/>
      <c r="J241" s="121" t="n"/>
      <c r="K241" s="121" t="n"/>
      <c r="L241" s="121" t="n"/>
      <c r="M241" s="121" t="n"/>
      <c r="N241" s="121" t="n"/>
    </row>
    <row customHeight="1" ht="12.75" r="242" s="161">
      <c r="A242" s="121" t="n"/>
      <c r="B242" s="151" t="n">
        <v>1358</v>
      </c>
      <c r="C242" s="121" t="n"/>
      <c r="D242" s="121" t="n"/>
      <c r="E242" s="121" t="n"/>
      <c r="F242" s="121" t="n"/>
      <c r="G242" s="121" t="n"/>
      <c r="H242" s="121" t="n"/>
      <c r="I242" s="121" t="n"/>
      <c r="J242" s="121" t="n"/>
      <c r="K242" s="121" t="n"/>
      <c r="L242" s="121" t="n"/>
      <c r="M242" s="121" t="n"/>
      <c r="N242" s="121" t="n"/>
    </row>
    <row customHeight="1" ht="12.75" r="243" s="161">
      <c r="A243" s="121" t="n"/>
      <c r="B243" s="151" t="n">
        <v>1359</v>
      </c>
      <c r="C243" s="121" t="n"/>
      <c r="D243" s="121" t="n"/>
      <c r="E243" s="121" t="n"/>
      <c r="F243" s="121" t="n"/>
      <c r="G243" s="121" t="n"/>
      <c r="H243" s="121" t="n"/>
      <c r="I243" s="121" t="n"/>
      <c r="J243" s="121" t="n"/>
      <c r="K243" s="121" t="n"/>
      <c r="L243" s="121" t="n"/>
      <c r="M243" s="121" t="n"/>
      <c r="N243" s="121" t="n"/>
    </row>
    <row customHeight="1" ht="12.75" r="244" s="161">
      <c r="A244" s="121" t="n"/>
      <c r="B244" s="151" t="n">
        <v>1360</v>
      </c>
      <c r="C244" s="121" t="n"/>
      <c r="D244" s="121" t="n"/>
      <c r="E244" s="121" t="n"/>
      <c r="F244" s="121" t="n"/>
      <c r="G244" s="121" t="n"/>
      <c r="H244" s="121" t="n"/>
      <c r="I244" s="121" t="n"/>
      <c r="J244" s="121" t="n"/>
      <c r="K244" s="121" t="n"/>
      <c r="L244" s="121" t="n"/>
      <c r="M244" s="121" t="n"/>
      <c r="N244" s="121" t="n"/>
    </row>
    <row customHeight="1" ht="12.75" r="245" s="161">
      <c r="A245" s="121" t="n"/>
      <c r="B245" s="151" t="n">
        <v>1361</v>
      </c>
      <c r="C245" s="121" t="n"/>
      <c r="D245" s="121" t="n"/>
      <c r="E245" s="121" t="n"/>
      <c r="F245" s="121" t="n"/>
      <c r="G245" s="121" t="n"/>
      <c r="H245" s="121" t="n"/>
      <c r="I245" s="121" t="n"/>
      <c r="J245" s="121" t="n"/>
      <c r="K245" s="121" t="n"/>
      <c r="L245" s="121" t="n"/>
      <c r="M245" s="121" t="n"/>
      <c r="N245" s="121" t="n"/>
    </row>
    <row customHeight="1" ht="12.75" r="246" s="161">
      <c r="A246" s="121" t="n"/>
      <c r="B246" s="151" t="n">
        <v>1362</v>
      </c>
      <c r="C246" s="121" t="n"/>
      <c r="D246" s="121" t="n"/>
      <c r="E246" s="121" t="n"/>
      <c r="F246" s="121" t="n"/>
      <c r="G246" s="121" t="n"/>
      <c r="H246" s="121" t="n"/>
      <c r="I246" s="121" t="n"/>
      <c r="J246" s="121" t="n"/>
      <c r="K246" s="121" t="n"/>
      <c r="L246" s="121" t="n"/>
      <c r="M246" s="121" t="n"/>
      <c r="N246" s="121" t="n"/>
    </row>
    <row customHeight="1" ht="12.75" r="247" s="161">
      <c r="A247" s="121" t="n"/>
      <c r="B247" s="151" t="n">
        <v>1363</v>
      </c>
      <c r="C247" s="121" t="n"/>
      <c r="D247" s="121" t="n"/>
      <c r="E247" s="121" t="n"/>
      <c r="F247" s="121" t="n"/>
      <c r="G247" s="121" t="n"/>
      <c r="H247" s="121" t="n"/>
      <c r="I247" s="121" t="n"/>
      <c r="J247" s="121" t="n"/>
      <c r="K247" s="121" t="n"/>
      <c r="L247" s="121" t="n"/>
      <c r="M247" s="121" t="n"/>
      <c r="N247" s="121" t="n"/>
    </row>
    <row customHeight="1" ht="12.75" r="248" s="161">
      <c r="A248" s="121" t="n"/>
      <c r="B248" s="151" t="n">
        <v>1364</v>
      </c>
      <c r="C248" s="121" t="n"/>
      <c r="D248" s="121" t="n"/>
      <c r="E248" s="121" t="n"/>
      <c r="F248" s="121" t="n"/>
      <c r="G248" s="121" t="n"/>
      <c r="H248" s="121" t="n"/>
      <c r="I248" s="121" t="n"/>
      <c r="J248" s="121" t="n"/>
      <c r="K248" s="121" t="n"/>
      <c r="L248" s="121" t="n"/>
      <c r="M248" s="121" t="n"/>
      <c r="N248" s="121" t="n"/>
    </row>
    <row customHeight="1" ht="12.75" r="249" s="161">
      <c r="A249" s="121" t="n"/>
      <c r="B249" s="151" t="n">
        <v>1365</v>
      </c>
      <c r="C249" s="121" t="n"/>
      <c r="D249" s="121" t="n"/>
      <c r="E249" s="121" t="n"/>
      <c r="F249" s="121" t="n"/>
      <c r="G249" s="121" t="n"/>
      <c r="H249" s="121" t="n"/>
      <c r="I249" s="121" t="n"/>
      <c r="J249" s="121" t="n"/>
      <c r="K249" s="121" t="n"/>
      <c r="L249" s="121" t="n"/>
      <c r="M249" s="121" t="n"/>
      <c r="N249" s="121" t="n"/>
    </row>
    <row customHeight="1" ht="12.75" r="250" s="161">
      <c r="A250" s="121" t="n"/>
      <c r="B250" s="151" t="n">
        <v>1366</v>
      </c>
      <c r="C250" s="121" t="n"/>
      <c r="D250" s="121" t="n"/>
      <c r="E250" s="121" t="n"/>
      <c r="F250" s="121" t="n"/>
      <c r="G250" s="121" t="n"/>
      <c r="H250" s="121" t="n"/>
      <c r="I250" s="121" t="n"/>
      <c r="J250" s="121" t="n"/>
      <c r="K250" s="121" t="n"/>
      <c r="L250" s="121" t="n"/>
      <c r="M250" s="121" t="n"/>
      <c r="N250" s="121" t="n"/>
    </row>
    <row customHeight="1" ht="12.75" r="251" s="161">
      <c r="A251" s="121" t="n"/>
      <c r="B251" s="151" t="n">
        <v>1367</v>
      </c>
      <c r="C251" s="121" t="n"/>
      <c r="D251" s="121" t="n"/>
      <c r="E251" s="121" t="n"/>
      <c r="F251" s="121" t="n"/>
      <c r="G251" s="121" t="n"/>
      <c r="H251" s="121" t="n"/>
      <c r="I251" s="121" t="n"/>
      <c r="J251" s="121" t="n"/>
      <c r="K251" s="121" t="n"/>
      <c r="L251" s="121" t="n"/>
      <c r="M251" s="121" t="n"/>
      <c r="N251" s="121" t="n"/>
    </row>
    <row customHeight="1" ht="12.75" r="252" s="161">
      <c r="A252" s="121" t="n"/>
      <c r="B252" s="151" t="n">
        <v>1368</v>
      </c>
      <c r="C252" s="121" t="n"/>
      <c r="D252" s="121" t="n"/>
      <c r="E252" s="121" t="n"/>
      <c r="F252" s="121" t="n"/>
      <c r="G252" s="121" t="n"/>
      <c r="H252" s="121" t="n"/>
      <c r="I252" s="121" t="n"/>
      <c r="J252" s="121" t="n"/>
      <c r="K252" s="121" t="n"/>
      <c r="L252" s="121" t="n"/>
      <c r="M252" s="121" t="n"/>
      <c r="N252" s="121" t="n"/>
    </row>
    <row customHeight="1" ht="12.75" r="253" s="161">
      <c r="A253" s="121" t="n"/>
      <c r="B253" s="151" t="n">
        <v>1369</v>
      </c>
      <c r="C253" s="121" t="n"/>
      <c r="D253" s="121" t="n"/>
      <c r="E253" s="121" t="n"/>
      <c r="F253" s="121" t="n"/>
      <c r="G253" s="121" t="n"/>
      <c r="H253" s="121" t="n"/>
      <c r="I253" s="121" t="n"/>
      <c r="J253" s="121" t="n"/>
      <c r="K253" s="121" t="n"/>
      <c r="L253" s="121" t="n"/>
      <c r="M253" s="121" t="n"/>
      <c r="N253" s="121" t="n"/>
    </row>
    <row customHeight="1" ht="12.75" r="254" s="161">
      <c r="A254" s="121" t="n"/>
      <c r="B254" s="151" t="n">
        <v>1370</v>
      </c>
      <c r="C254" s="121" t="n"/>
      <c r="D254" s="121" t="n"/>
      <c r="E254" s="121" t="n"/>
      <c r="F254" s="121" t="n"/>
      <c r="G254" s="121" t="n"/>
      <c r="H254" s="121" t="n"/>
      <c r="I254" s="121" t="n"/>
      <c r="J254" s="121" t="n"/>
      <c r="K254" s="121" t="n"/>
      <c r="L254" s="121" t="n"/>
      <c r="M254" s="121" t="n"/>
      <c r="N254" s="121" t="n"/>
    </row>
    <row customHeight="1" ht="12.75" r="255" s="161">
      <c r="A255" s="121" t="n"/>
      <c r="B255" s="151" t="n">
        <v>1371</v>
      </c>
      <c r="C255" s="121" t="n"/>
      <c r="D255" s="121" t="n"/>
      <c r="E255" s="121" t="n"/>
      <c r="F255" s="121" t="n"/>
      <c r="G255" s="121" t="n"/>
      <c r="H255" s="121" t="n"/>
      <c r="I255" s="121" t="n"/>
      <c r="J255" s="121" t="n"/>
      <c r="K255" s="121" t="n"/>
      <c r="L255" s="121" t="n"/>
      <c r="M255" s="121" t="n"/>
      <c r="N255" s="121" t="n"/>
    </row>
    <row customHeight="1" ht="12.75" r="256" s="161">
      <c r="A256" s="121" t="n"/>
      <c r="B256" s="151" t="n">
        <v>1372</v>
      </c>
      <c r="C256" s="121" t="n"/>
      <c r="D256" s="121" t="n"/>
      <c r="E256" s="121" t="n"/>
      <c r="F256" s="121" t="n"/>
      <c r="G256" s="121" t="n"/>
      <c r="H256" s="121" t="n"/>
      <c r="I256" s="121" t="n"/>
      <c r="J256" s="121" t="n"/>
      <c r="K256" s="121" t="n"/>
      <c r="L256" s="121" t="n"/>
      <c r="M256" s="121" t="n"/>
      <c r="N256" s="121" t="n"/>
    </row>
    <row customHeight="1" ht="12.75" r="257" s="161">
      <c r="A257" s="121" t="n"/>
      <c r="B257" s="151" t="n">
        <v>1373</v>
      </c>
      <c r="C257" s="121" t="n"/>
      <c r="D257" s="121" t="n"/>
      <c r="E257" s="121" t="n"/>
      <c r="F257" s="121" t="n"/>
      <c r="G257" s="121" t="n"/>
      <c r="H257" s="121" t="n"/>
      <c r="I257" s="121" t="n"/>
      <c r="J257" s="121" t="n"/>
      <c r="K257" s="121" t="n"/>
      <c r="L257" s="121" t="n"/>
      <c r="M257" s="121" t="n"/>
      <c r="N257" s="121" t="n"/>
    </row>
    <row customHeight="1" ht="12.75" r="258" s="161">
      <c r="A258" s="121" t="n"/>
      <c r="B258" s="151" t="n">
        <v>1374</v>
      </c>
      <c r="C258" s="121" t="n"/>
      <c r="D258" s="121" t="n"/>
      <c r="E258" s="121" t="n"/>
      <c r="F258" s="121" t="n"/>
      <c r="G258" s="121" t="n"/>
      <c r="H258" s="121" t="n"/>
      <c r="I258" s="121" t="n"/>
      <c r="J258" s="121" t="n"/>
      <c r="K258" s="121" t="n"/>
      <c r="L258" s="121" t="n"/>
      <c r="M258" s="121" t="n"/>
      <c r="N258" s="121" t="n"/>
    </row>
    <row customHeight="1" ht="12.75" r="259" s="161">
      <c r="A259" s="121" t="n"/>
      <c r="B259" s="151" t="n">
        <v>1375</v>
      </c>
      <c r="C259" s="121" t="n"/>
      <c r="D259" s="121" t="n"/>
      <c r="E259" s="121" t="n"/>
      <c r="F259" s="121" t="n"/>
      <c r="G259" s="121" t="n"/>
      <c r="H259" s="121" t="n"/>
      <c r="I259" s="121" t="n"/>
      <c r="J259" s="121" t="n"/>
      <c r="K259" s="121" t="n"/>
      <c r="L259" s="121" t="n"/>
      <c r="M259" s="121" t="n"/>
      <c r="N259" s="121" t="n"/>
    </row>
    <row customHeight="1" ht="12.75" r="260" s="161">
      <c r="A260" s="121" t="n"/>
      <c r="B260" s="151" t="n">
        <v>1376</v>
      </c>
      <c r="C260" s="121" t="n"/>
      <c r="D260" s="121" t="n"/>
      <c r="E260" s="121" t="n"/>
      <c r="F260" s="121" t="n"/>
      <c r="G260" s="121" t="n"/>
      <c r="H260" s="121" t="n"/>
      <c r="I260" s="121" t="n"/>
      <c r="J260" s="121" t="n"/>
      <c r="K260" s="121" t="n"/>
      <c r="L260" s="121" t="n"/>
      <c r="M260" s="121" t="n"/>
      <c r="N260" s="121" t="n"/>
    </row>
    <row customHeight="1" ht="12.75" r="261" s="161">
      <c r="A261" s="121" t="n"/>
      <c r="B261" s="151" t="n">
        <v>1377</v>
      </c>
      <c r="C261" s="121" t="n"/>
      <c r="D261" s="121" t="n"/>
      <c r="E261" s="121" t="n"/>
      <c r="F261" s="121" t="n"/>
      <c r="G261" s="121" t="n"/>
      <c r="H261" s="121" t="n"/>
      <c r="I261" s="121" t="n"/>
      <c r="J261" s="121" t="n"/>
      <c r="K261" s="121" t="n"/>
      <c r="L261" s="121" t="n"/>
      <c r="M261" s="121" t="n"/>
      <c r="N261" s="121" t="n"/>
    </row>
    <row customHeight="1" ht="12.75" r="262" s="161">
      <c r="A262" s="121" t="n"/>
      <c r="B262" s="151" t="n">
        <v>1378</v>
      </c>
      <c r="C262" s="121" t="n"/>
      <c r="D262" s="121" t="n"/>
      <c r="E262" s="121" t="n"/>
      <c r="F262" s="121" t="n"/>
      <c r="G262" s="121" t="n"/>
      <c r="H262" s="121" t="n"/>
      <c r="I262" s="121" t="n"/>
      <c r="J262" s="121" t="n"/>
      <c r="K262" s="121" t="n"/>
      <c r="L262" s="121" t="n"/>
      <c r="M262" s="121" t="n"/>
      <c r="N262" s="121" t="n"/>
    </row>
    <row customHeight="1" ht="12.75" r="263" s="161">
      <c r="A263" s="121" t="n"/>
      <c r="B263" s="151" t="n">
        <v>1379</v>
      </c>
      <c r="C263" s="121" t="n"/>
      <c r="D263" s="121" t="n"/>
      <c r="E263" s="121" t="n"/>
      <c r="F263" s="121" t="n"/>
      <c r="G263" s="121" t="n"/>
      <c r="H263" s="121" t="n"/>
      <c r="I263" s="121" t="n"/>
      <c r="J263" s="121" t="n"/>
      <c r="K263" s="121" t="n"/>
      <c r="L263" s="121" t="n"/>
      <c r="M263" s="121" t="n"/>
      <c r="N263" s="121" t="n"/>
    </row>
    <row customHeight="1" ht="12.75" r="264" s="161">
      <c r="A264" s="121" t="n"/>
      <c r="B264" s="151" t="n">
        <v>1380</v>
      </c>
      <c r="C264" s="121" t="n"/>
      <c r="D264" s="121" t="n"/>
      <c r="E264" s="121" t="n"/>
      <c r="F264" s="121" t="n"/>
      <c r="G264" s="121" t="n"/>
      <c r="H264" s="121" t="n"/>
      <c r="I264" s="121" t="n"/>
      <c r="J264" s="121" t="n"/>
      <c r="K264" s="121" t="n"/>
      <c r="L264" s="121" t="n"/>
      <c r="M264" s="121" t="n"/>
      <c r="N264" s="121" t="n"/>
    </row>
    <row customHeight="1" ht="12.75" r="265" s="161">
      <c r="A265" s="121" t="n"/>
      <c r="B265" s="151" t="n">
        <v>1381</v>
      </c>
      <c r="C265" s="121" t="n"/>
      <c r="D265" s="121" t="n"/>
      <c r="E265" s="121" t="n"/>
      <c r="F265" s="121" t="n"/>
      <c r="G265" s="121" t="n"/>
      <c r="H265" s="121" t="n"/>
      <c r="I265" s="121" t="n"/>
      <c r="J265" s="121" t="n"/>
      <c r="K265" s="121" t="n"/>
      <c r="L265" s="121" t="n"/>
      <c r="M265" s="121" t="n"/>
      <c r="N265" s="121" t="n"/>
    </row>
    <row customHeight="1" ht="12.75" r="266" s="161">
      <c r="A266" s="121" t="n"/>
      <c r="B266" s="151" t="n">
        <v>1382</v>
      </c>
      <c r="C266" s="121" t="n"/>
      <c r="D266" s="121" t="n"/>
      <c r="E266" s="121" t="n"/>
      <c r="F266" s="121" t="n"/>
      <c r="G266" s="121" t="n"/>
      <c r="H266" s="121" t="n"/>
      <c r="I266" s="121" t="n"/>
      <c r="J266" s="121" t="n"/>
      <c r="K266" s="121" t="n"/>
      <c r="L266" s="121" t="n"/>
      <c r="M266" s="121" t="n"/>
      <c r="N266" s="121" t="n"/>
    </row>
    <row customHeight="1" ht="12.75" r="267" s="161">
      <c r="A267" s="121" t="n"/>
      <c r="B267" s="151" t="n">
        <v>1383</v>
      </c>
      <c r="C267" s="121" t="n"/>
      <c r="D267" s="121" t="n"/>
      <c r="E267" s="121" t="n"/>
      <c r="F267" s="121" t="n"/>
      <c r="G267" s="121" t="n"/>
      <c r="H267" s="121" t="n"/>
      <c r="I267" s="121" t="n"/>
      <c r="J267" s="121" t="n"/>
      <c r="K267" s="121" t="n"/>
      <c r="L267" s="121" t="n"/>
      <c r="M267" s="121" t="n"/>
      <c r="N267" s="121" t="n"/>
    </row>
    <row customHeight="1" ht="12.75" r="268" s="161">
      <c r="A268" s="121" t="n"/>
      <c r="B268" s="151" t="n">
        <v>1384</v>
      </c>
      <c r="C268" s="121" t="n"/>
      <c r="D268" s="121" t="n"/>
      <c r="E268" s="121" t="n"/>
      <c r="F268" s="121" t="n"/>
      <c r="G268" s="121" t="n"/>
      <c r="H268" s="121" t="n"/>
      <c r="I268" s="121" t="n"/>
      <c r="J268" s="121" t="n"/>
      <c r="K268" s="121" t="n"/>
      <c r="L268" s="121" t="n"/>
      <c r="M268" s="121" t="n"/>
      <c r="N268" s="121" t="n"/>
    </row>
    <row customHeight="1" ht="12.75" r="269" s="161">
      <c r="A269" s="121" t="n"/>
      <c r="B269" s="151" t="n">
        <v>1385</v>
      </c>
      <c r="C269" s="121" t="n"/>
      <c r="D269" s="121" t="n"/>
      <c r="E269" s="121" t="n"/>
      <c r="F269" s="121" t="n"/>
      <c r="G269" s="121" t="n"/>
      <c r="H269" s="121" t="n"/>
      <c r="I269" s="121" t="n"/>
      <c r="J269" s="121" t="n"/>
      <c r="K269" s="121" t="n"/>
      <c r="L269" s="121" t="n"/>
      <c r="M269" s="121" t="n"/>
      <c r="N269" s="121" t="n"/>
    </row>
    <row customHeight="1" ht="12.75" r="270" s="161">
      <c r="A270" s="121" t="n"/>
      <c r="B270" s="151" t="n">
        <v>1386</v>
      </c>
      <c r="C270" s="121" t="n"/>
      <c r="D270" s="121" t="n"/>
      <c r="E270" s="121" t="n"/>
      <c r="F270" s="121" t="n"/>
      <c r="G270" s="121" t="n"/>
      <c r="H270" s="121" t="n"/>
      <c r="I270" s="121" t="n"/>
      <c r="J270" s="121" t="n"/>
      <c r="K270" s="121" t="n"/>
      <c r="L270" s="121" t="n"/>
      <c r="M270" s="121" t="n"/>
      <c r="N270" s="121" t="n"/>
    </row>
    <row customHeight="1" ht="12.75" r="271" s="161">
      <c r="A271" s="121" t="n"/>
      <c r="B271" s="151" t="n">
        <v>1387</v>
      </c>
      <c r="C271" s="121" t="n"/>
      <c r="D271" s="121" t="n"/>
      <c r="E271" s="121" t="n"/>
      <c r="F271" s="121" t="n"/>
      <c r="G271" s="121" t="n"/>
      <c r="H271" s="121" t="n"/>
      <c r="I271" s="121" t="n"/>
      <c r="J271" s="121" t="n"/>
      <c r="K271" s="121" t="n"/>
      <c r="L271" s="121" t="n"/>
      <c r="M271" s="121" t="n"/>
      <c r="N271" s="121" t="n"/>
    </row>
    <row customHeight="1" ht="12.75" r="272" s="161">
      <c r="A272" s="121" t="n"/>
      <c r="B272" s="151" t="n">
        <v>1388</v>
      </c>
      <c r="C272" s="121" t="n"/>
      <c r="D272" s="121" t="n"/>
      <c r="E272" s="121" t="n"/>
      <c r="F272" s="121" t="n"/>
      <c r="G272" s="121" t="n"/>
      <c r="H272" s="121" t="n"/>
      <c r="I272" s="121" t="n"/>
      <c r="J272" s="121" t="n"/>
      <c r="K272" s="121" t="n"/>
      <c r="L272" s="121" t="n"/>
      <c r="M272" s="121" t="n"/>
      <c r="N272" s="121" t="n"/>
    </row>
    <row customHeight="1" ht="12.75" r="273" s="161">
      <c r="A273" s="121" t="n"/>
      <c r="B273" s="151" t="n">
        <v>1389</v>
      </c>
      <c r="C273" s="121" t="n"/>
      <c r="D273" s="121" t="n"/>
      <c r="E273" s="121" t="n"/>
      <c r="F273" s="121" t="n"/>
      <c r="G273" s="121" t="n"/>
      <c r="H273" s="121" t="n"/>
      <c r="I273" s="121" t="n"/>
      <c r="J273" s="121" t="n"/>
      <c r="K273" s="121" t="n"/>
      <c r="L273" s="121" t="n"/>
      <c r="M273" s="121" t="n"/>
      <c r="N273" s="121" t="n"/>
    </row>
    <row customHeight="1" ht="12.75" r="274" s="161">
      <c r="A274" s="121" t="n"/>
      <c r="B274" s="151" t="n">
        <v>1390</v>
      </c>
      <c r="C274" s="121" t="n"/>
      <c r="D274" s="121" t="n"/>
      <c r="E274" s="121" t="n"/>
      <c r="F274" s="121" t="n"/>
      <c r="G274" s="121" t="n"/>
      <c r="H274" s="121" t="n"/>
      <c r="I274" s="121" t="n"/>
      <c r="J274" s="121" t="n"/>
      <c r="K274" s="121" t="n"/>
      <c r="L274" s="121" t="n"/>
      <c r="M274" s="121" t="n"/>
      <c r="N274" s="121" t="n"/>
    </row>
    <row customHeight="1" ht="12.75" r="275" s="161">
      <c r="A275" s="121" t="n"/>
      <c r="B275" s="151" t="n">
        <v>1391</v>
      </c>
      <c r="C275" s="121" t="n"/>
      <c r="D275" s="121" t="n"/>
      <c r="E275" s="121" t="n"/>
      <c r="F275" s="121" t="n"/>
      <c r="G275" s="121" t="n"/>
      <c r="H275" s="121" t="n"/>
      <c r="I275" s="121" t="n"/>
      <c r="J275" s="121" t="n"/>
      <c r="K275" s="121" t="n"/>
      <c r="L275" s="121" t="n"/>
      <c r="M275" s="121" t="n"/>
      <c r="N275" s="121" t="n"/>
    </row>
    <row customHeight="1" ht="12.75" r="276" s="161">
      <c r="A276" s="121" t="n"/>
      <c r="B276" s="151" t="n">
        <v>1392</v>
      </c>
      <c r="C276" s="121" t="n"/>
      <c r="D276" s="121" t="n"/>
      <c r="E276" s="121" t="n"/>
      <c r="F276" s="121" t="n"/>
      <c r="G276" s="121" t="n"/>
      <c r="H276" s="121" t="n"/>
      <c r="I276" s="121" t="n"/>
      <c r="J276" s="121" t="n"/>
      <c r="K276" s="121" t="n"/>
      <c r="L276" s="121" t="n"/>
      <c r="M276" s="121" t="n"/>
      <c r="N276" s="121" t="n"/>
    </row>
    <row customHeight="1" ht="12.75" r="277" s="161">
      <c r="A277" s="121" t="n"/>
      <c r="B277" s="151" t="n">
        <v>1393</v>
      </c>
      <c r="C277" s="121" t="n"/>
      <c r="D277" s="121" t="n"/>
      <c r="E277" s="121" t="n"/>
      <c r="F277" s="121" t="n"/>
      <c r="G277" s="121" t="n"/>
      <c r="H277" s="121" t="n"/>
      <c r="I277" s="121" t="n"/>
      <c r="J277" s="121" t="n"/>
      <c r="K277" s="121" t="n"/>
      <c r="L277" s="121" t="n"/>
      <c r="M277" s="121" t="n"/>
      <c r="N277" s="121" t="n"/>
    </row>
    <row customHeight="1" ht="12.75" r="278" s="161">
      <c r="A278" s="121" t="n"/>
      <c r="B278" s="151" t="n">
        <v>1394</v>
      </c>
      <c r="C278" s="121" t="n"/>
      <c r="D278" s="121" t="n"/>
      <c r="E278" s="121" t="n"/>
      <c r="F278" s="121" t="n"/>
      <c r="G278" s="121" t="n"/>
      <c r="H278" s="121" t="n"/>
      <c r="I278" s="121" t="n"/>
      <c r="J278" s="121" t="n"/>
      <c r="K278" s="121" t="n"/>
      <c r="L278" s="121" t="n"/>
      <c r="M278" s="121" t="n"/>
      <c r="N278" s="121" t="n"/>
    </row>
    <row customHeight="1" ht="12.75" r="279" s="161">
      <c r="A279" s="121" t="n"/>
      <c r="B279" s="151" t="n">
        <v>1395</v>
      </c>
      <c r="C279" s="121" t="n"/>
      <c r="D279" s="121" t="n"/>
      <c r="E279" s="121" t="n"/>
      <c r="F279" s="121" t="n"/>
      <c r="G279" s="121" t="n"/>
      <c r="H279" s="121" t="n"/>
      <c r="I279" s="121" t="n"/>
      <c r="J279" s="121" t="n"/>
      <c r="K279" s="121" t="n"/>
      <c r="L279" s="121" t="n"/>
      <c r="M279" s="121" t="n"/>
      <c r="N279" s="121" t="n"/>
    </row>
    <row customHeight="1" ht="12.75" r="280" s="161">
      <c r="A280" s="121" t="n"/>
      <c r="B280" s="151" t="n">
        <v>1396</v>
      </c>
      <c r="C280" s="121" t="n"/>
      <c r="D280" s="121" t="n"/>
      <c r="E280" s="121" t="n"/>
      <c r="F280" s="121" t="n"/>
      <c r="G280" s="121" t="n"/>
      <c r="H280" s="121" t="n"/>
      <c r="I280" s="121" t="n"/>
      <c r="J280" s="121" t="n"/>
      <c r="K280" s="121" t="n"/>
      <c r="L280" s="121" t="n"/>
      <c r="M280" s="121" t="n"/>
      <c r="N280" s="121" t="n"/>
    </row>
    <row customHeight="1" ht="12.75" r="281" s="161">
      <c r="A281" s="121" t="n"/>
      <c r="B281" s="151" t="n">
        <v>1397</v>
      </c>
      <c r="C281" s="121" t="n"/>
      <c r="D281" s="121" t="n"/>
      <c r="E281" s="121" t="n"/>
      <c r="F281" s="121" t="n"/>
      <c r="G281" s="121" t="n"/>
      <c r="H281" s="121" t="n"/>
      <c r="I281" s="121" t="n"/>
      <c r="J281" s="121" t="n"/>
      <c r="K281" s="121" t="n"/>
      <c r="L281" s="121" t="n"/>
      <c r="M281" s="121" t="n"/>
      <c r="N281" s="121" t="n"/>
    </row>
    <row customHeight="1" ht="12.75" r="282" s="161">
      <c r="A282" s="121" t="n"/>
      <c r="B282" s="151" t="n">
        <v>1398</v>
      </c>
      <c r="C282" s="121" t="n"/>
      <c r="D282" s="121" t="n"/>
      <c r="E282" s="121" t="n"/>
      <c r="F282" s="121" t="n"/>
      <c r="G282" s="121" t="n"/>
      <c r="H282" s="121" t="n"/>
      <c r="I282" s="121" t="n"/>
      <c r="J282" s="121" t="n"/>
      <c r="K282" s="121" t="n"/>
      <c r="L282" s="121" t="n"/>
      <c r="M282" s="121" t="n"/>
      <c r="N282" s="121" t="n"/>
    </row>
    <row customHeight="1" ht="12.75" r="283" s="161">
      <c r="A283" s="121" t="n"/>
      <c r="B283" s="151" t="n">
        <v>1399</v>
      </c>
      <c r="C283" s="121" t="n"/>
      <c r="D283" s="121" t="n"/>
      <c r="E283" s="121" t="n"/>
      <c r="F283" s="121" t="n"/>
      <c r="G283" s="121" t="n"/>
      <c r="H283" s="121" t="n"/>
      <c r="I283" s="121" t="n"/>
      <c r="J283" s="121" t="n"/>
      <c r="K283" s="121" t="n"/>
      <c r="L283" s="121" t="n"/>
      <c r="M283" s="121" t="n"/>
      <c r="N283" s="121" t="n"/>
    </row>
    <row customHeight="1" ht="12.75" r="284" s="161">
      <c r="A284" s="121" t="n"/>
      <c r="B284" s="151" t="n">
        <v>1400</v>
      </c>
      <c r="C284" s="121" t="n"/>
      <c r="D284" s="121" t="n"/>
      <c r="E284" s="121" t="n"/>
      <c r="F284" s="121" t="n"/>
      <c r="G284" s="121" t="n"/>
      <c r="H284" s="121" t="n"/>
      <c r="I284" s="121" t="n"/>
      <c r="J284" s="121" t="n"/>
      <c r="K284" s="121" t="n"/>
      <c r="L284" s="121" t="n"/>
      <c r="M284" s="121" t="n"/>
      <c r="N284" s="121" t="n"/>
    </row>
    <row customHeight="1" ht="12.75" r="285" s="161">
      <c r="A285" s="121" t="n"/>
      <c r="B285" s="151" t="n">
        <v>1401</v>
      </c>
      <c r="C285" s="121" t="n"/>
      <c r="D285" s="121" t="n"/>
      <c r="E285" s="121" t="n"/>
      <c r="F285" s="121" t="n"/>
      <c r="G285" s="121" t="n"/>
      <c r="H285" s="121" t="n"/>
      <c r="I285" s="121" t="n"/>
      <c r="J285" s="121" t="n"/>
      <c r="K285" s="121" t="n"/>
      <c r="L285" s="121" t="n"/>
      <c r="M285" s="121" t="n"/>
      <c r="N285" s="121" t="n"/>
    </row>
    <row customHeight="1" ht="12.75" r="286" s="161">
      <c r="A286" s="121" t="n"/>
      <c r="B286" s="151" t="n">
        <v>1402</v>
      </c>
      <c r="C286" s="121" t="n"/>
      <c r="D286" s="121" t="n"/>
      <c r="E286" s="121" t="n"/>
      <c r="F286" s="121" t="n"/>
      <c r="G286" s="121" t="n"/>
      <c r="H286" s="121" t="n"/>
      <c r="I286" s="121" t="n"/>
      <c r="J286" s="121" t="n"/>
      <c r="K286" s="121" t="n"/>
      <c r="L286" s="121" t="n"/>
      <c r="M286" s="121" t="n"/>
      <c r="N286" s="121" t="n"/>
    </row>
    <row customHeight="1" ht="12.75" r="287" s="161">
      <c r="A287" s="121" t="n"/>
      <c r="B287" s="151" t="n">
        <v>1403</v>
      </c>
      <c r="C287" s="121" t="n"/>
      <c r="D287" s="121" t="n"/>
      <c r="E287" s="121" t="n"/>
      <c r="F287" s="121" t="n"/>
      <c r="G287" s="121" t="n"/>
      <c r="H287" s="121" t="n"/>
      <c r="I287" s="121" t="n"/>
      <c r="J287" s="121" t="n"/>
      <c r="K287" s="121" t="n"/>
      <c r="L287" s="121" t="n"/>
      <c r="M287" s="121" t="n"/>
      <c r="N287" s="121" t="n"/>
    </row>
    <row customHeight="1" ht="12.75" r="288" s="161">
      <c r="A288" s="121" t="n"/>
      <c r="B288" s="151" t="n">
        <v>1404</v>
      </c>
      <c r="C288" s="121" t="n"/>
      <c r="D288" s="121" t="n"/>
      <c r="E288" s="121" t="n"/>
      <c r="F288" s="121" t="n"/>
      <c r="G288" s="121" t="n"/>
      <c r="H288" s="121" t="n"/>
      <c r="I288" s="121" t="n"/>
      <c r="J288" s="121" t="n"/>
      <c r="K288" s="121" t="n"/>
      <c r="L288" s="121" t="n"/>
      <c r="M288" s="121" t="n"/>
      <c r="N288" s="121" t="n"/>
    </row>
    <row customHeight="1" ht="12.75" r="289" s="161">
      <c r="A289" s="121" t="n"/>
      <c r="B289" s="151" t="n">
        <v>1405</v>
      </c>
      <c r="C289" s="121" t="n"/>
      <c r="D289" s="121" t="n"/>
      <c r="E289" s="121" t="n"/>
      <c r="F289" s="121" t="n"/>
      <c r="G289" s="121" t="n"/>
      <c r="H289" s="121" t="n"/>
      <c r="I289" s="121" t="n"/>
      <c r="J289" s="121" t="n"/>
      <c r="K289" s="121" t="n"/>
      <c r="L289" s="121" t="n"/>
      <c r="M289" s="121" t="n"/>
      <c r="N289" s="121" t="n"/>
    </row>
    <row customHeight="1" ht="12.75" r="290" s="161">
      <c r="A290" s="121" t="n"/>
      <c r="B290" s="151" t="n">
        <v>1406</v>
      </c>
      <c r="C290" s="121" t="n"/>
      <c r="D290" s="121" t="n"/>
      <c r="E290" s="121" t="n"/>
      <c r="F290" s="121" t="n"/>
      <c r="G290" s="121" t="n"/>
      <c r="H290" s="121" t="n"/>
      <c r="I290" s="121" t="n"/>
      <c r="J290" s="121" t="n"/>
      <c r="K290" s="121" t="n"/>
      <c r="L290" s="121" t="n"/>
      <c r="M290" s="121" t="n"/>
      <c r="N290" s="121" t="n"/>
    </row>
    <row customHeight="1" ht="12.75" r="291" s="161">
      <c r="A291" s="121" t="n"/>
      <c r="B291" s="151" t="n">
        <v>1407</v>
      </c>
      <c r="C291" s="121" t="n"/>
      <c r="D291" s="121" t="n"/>
      <c r="E291" s="121" t="n"/>
      <c r="F291" s="121" t="n"/>
      <c r="G291" s="121" t="n"/>
      <c r="H291" s="121" t="n"/>
      <c r="I291" s="121" t="n"/>
      <c r="J291" s="121" t="n"/>
      <c r="K291" s="121" t="n"/>
      <c r="L291" s="121" t="n"/>
      <c r="M291" s="121" t="n"/>
      <c r="N291" s="121" t="n"/>
    </row>
    <row customHeight="1" ht="12.75" r="292" s="161">
      <c r="A292" s="121" t="n"/>
      <c r="B292" s="151" t="n">
        <v>1408</v>
      </c>
      <c r="C292" s="121" t="n"/>
      <c r="D292" s="121" t="n"/>
      <c r="E292" s="121" t="n"/>
      <c r="F292" s="121" t="n"/>
      <c r="G292" s="121" t="n"/>
      <c r="H292" s="121" t="n"/>
      <c r="I292" s="121" t="n"/>
      <c r="J292" s="121" t="n"/>
      <c r="K292" s="121" t="n"/>
      <c r="L292" s="121" t="n"/>
      <c r="M292" s="121" t="n"/>
      <c r="N292" s="121" t="n"/>
    </row>
    <row customHeight="1" ht="12.75" r="293" s="161">
      <c r="A293" s="121" t="n"/>
      <c r="B293" s="151" t="n">
        <v>1409</v>
      </c>
      <c r="C293" s="121" t="n"/>
      <c r="D293" s="121" t="n"/>
      <c r="E293" s="121" t="n"/>
      <c r="F293" s="121" t="n"/>
      <c r="G293" s="121" t="n"/>
      <c r="H293" s="121" t="n"/>
      <c r="I293" s="121" t="n"/>
      <c r="J293" s="121" t="n"/>
      <c r="K293" s="121" t="n"/>
      <c r="L293" s="121" t="n"/>
      <c r="M293" s="121" t="n"/>
      <c r="N293" s="121" t="n"/>
    </row>
    <row customHeight="1" ht="12.75" r="294" s="161">
      <c r="A294" s="121" t="n"/>
      <c r="B294" s="151" t="n">
        <v>1410</v>
      </c>
      <c r="C294" s="121" t="n"/>
      <c r="D294" s="121" t="n"/>
      <c r="E294" s="121" t="n"/>
      <c r="F294" s="121" t="n"/>
      <c r="G294" s="121" t="n"/>
      <c r="H294" s="121" t="n"/>
      <c r="I294" s="121" t="n"/>
      <c r="J294" s="121" t="n"/>
      <c r="K294" s="121" t="n"/>
      <c r="L294" s="121" t="n"/>
      <c r="M294" s="121" t="n"/>
      <c r="N294" s="121" t="n"/>
    </row>
    <row customHeight="1" ht="12.75" r="295" s="161">
      <c r="A295" s="121" t="n"/>
      <c r="B295" s="151" t="n">
        <v>1411</v>
      </c>
      <c r="C295" s="121" t="n"/>
      <c r="D295" s="121" t="n"/>
      <c r="E295" s="121" t="n"/>
      <c r="F295" s="121" t="n"/>
      <c r="G295" s="121" t="n"/>
      <c r="H295" s="121" t="n"/>
      <c r="I295" s="121" t="n"/>
      <c r="J295" s="121" t="n"/>
      <c r="K295" s="121" t="n"/>
      <c r="L295" s="121" t="n"/>
      <c r="M295" s="121" t="n"/>
      <c r="N295" s="121" t="n"/>
    </row>
    <row customHeight="1" ht="12.75" r="296" s="161">
      <c r="A296" s="121" t="n"/>
      <c r="B296" s="151" t="n">
        <v>1412</v>
      </c>
      <c r="C296" s="121" t="n"/>
      <c r="D296" s="121" t="n"/>
      <c r="E296" s="121" t="n"/>
      <c r="F296" s="121" t="n"/>
      <c r="G296" s="121" t="n"/>
      <c r="H296" s="121" t="n"/>
      <c r="I296" s="121" t="n"/>
      <c r="J296" s="121" t="n"/>
      <c r="K296" s="121" t="n"/>
      <c r="L296" s="121" t="n"/>
      <c r="M296" s="121" t="n"/>
      <c r="N296" s="121" t="n"/>
    </row>
    <row customHeight="1" ht="12.75" r="297" s="161">
      <c r="A297" s="121" t="n"/>
      <c r="B297" s="151" t="n">
        <v>1413</v>
      </c>
      <c r="C297" s="121" t="n"/>
      <c r="D297" s="121" t="n"/>
      <c r="E297" s="121" t="n"/>
      <c r="F297" s="121" t="n"/>
      <c r="G297" s="121" t="n"/>
      <c r="H297" s="121" t="n"/>
      <c r="I297" s="121" t="n"/>
      <c r="J297" s="121" t="n"/>
      <c r="K297" s="121" t="n"/>
      <c r="L297" s="121" t="n"/>
      <c r="M297" s="121" t="n"/>
      <c r="N297" s="121" t="n"/>
    </row>
    <row customHeight="1" ht="12.75" r="298" s="161">
      <c r="A298" s="121" t="n"/>
      <c r="B298" s="151" t="n">
        <v>1414</v>
      </c>
      <c r="C298" s="121" t="n"/>
      <c r="D298" s="121" t="n"/>
      <c r="E298" s="121" t="n"/>
      <c r="F298" s="121" t="n"/>
      <c r="G298" s="121" t="n"/>
      <c r="H298" s="121" t="n"/>
      <c r="I298" s="121" t="n"/>
      <c r="J298" s="121" t="n"/>
      <c r="K298" s="121" t="n"/>
      <c r="L298" s="121" t="n"/>
      <c r="M298" s="121" t="n"/>
      <c r="N298" s="121" t="n"/>
    </row>
    <row customHeight="1" ht="12.75" r="299" s="161">
      <c r="A299" s="121" t="n"/>
      <c r="B299" s="151" t="n">
        <v>1415</v>
      </c>
      <c r="C299" s="121" t="n"/>
      <c r="D299" s="121" t="n"/>
      <c r="E299" s="121" t="n"/>
      <c r="F299" s="121" t="n"/>
      <c r="G299" s="121" t="n"/>
      <c r="H299" s="121" t="n"/>
      <c r="I299" s="121" t="n"/>
      <c r="J299" s="121" t="n"/>
      <c r="K299" s="121" t="n"/>
      <c r="L299" s="121" t="n"/>
      <c r="M299" s="121" t="n"/>
      <c r="N299" s="121" t="n"/>
    </row>
    <row customHeight="1" ht="12.75" r="300" s="161">
      <c r="A300" s="121" t="n"/>
      <c r="B300" s="151" t="n">
        <v>1416</v>
      </c>
      <c r="C300" s="121" t="n"/>
      <c r="D300" s="121" t="n"/>
      <c r="E300" s="121" t="n"/>
      <c r="F300" s="121" t="n"/>
      <c r="G300" s="121" t="n"/>
      <c r="H300" s="121" t="n"/>
      <c r="I300" s="121" t="n"/>
      <c r="J300" s="121" t="n"/>
      <c r="K300" s="121" t="n"/>
      <c r="L300" s="121" t="n"/>
      <c r="M300" s="121" t="n"/>
      <c r="N300" s="121" t="n"/>
    </row>
    <row customHeight="1" ht="12.75" r="301" s="161">
      <c r="A301" s="121" t="n"/>
      <c r="B301" s="151" t="n">
        <v>1417</v>
      </c>
      <c r="C301" s="121" t="n"/>
      <c r="D301" s="121" t="n"/>
      <c r="E301" s="121" t="n"/>
      <c r="F301" s="121" t="n"/>
      <c r="G301" s="121" t="n"/>
      <c r="H301" s="121" t="n"/>
      <c r="I301" s="121" t="n"/>
      <c r="J301" s="121" t="n"/>
      <c r="K301" s="121" t="n"/>
      <c r="L301" s="121" t="n"/>
      <c r="M301" s="121" t="n"/>
      <c r="N301" s="121" t="n"/>
    </row>
    <row customHeight="1" ht="12.75" r="302" s="161">
      <c r="A302" s="121" t="n"/>
      <c r="B302" s="151" t="n">
        <v>1418</v>
      </c>
      <c r="C302" s="121" t="n"/>
      <c r="D302" s="121" t="n"/>
      <c r="E302" s="121" t="n"/>
      <c r="F302" s="121" t="n"/>
      <c r="G302" s="121" t="n"/>
      <c r="H302" s="121" t="n"/>
      <c r="I302" s="121" t="n"/>
      <c r="J302" s="121" t="n"/>
      <c r="K302" s="121" t="n"/>
      <c r="L302" s="121" t="n"/>
      <c r="M302" s="121" t="n"/>
      <c r="N302" s="121" t="n"/>
    </row>
    <row customHeight="1" ht="12.75" r="303" s="161">
      <c r="A303" s="121" t="n"/>
      <c r="B303" s="151" t="n">
        <v>1419</v>
      </c>
      <c r="C303" s="121" t="n"/>
      <c r="D303" s="121" t="n"/>
      <c r="E303" s="121" t="n"/>
      <c r="F303" s="121" t="n"/>
      <c r="G303" s="121" t="n"/>
      <c r="H303" s="121" t="n"/>
      <c r="I303" s="121" t="n"/>
      <c r="J303" s="121" t="n"/>
      <c r="K303" s="121" t="n"/>
      <c r="L303" s="121" t="n"/>
      <c r="M303" s="121" t="n"/>
      <c r="N303" s="121" t="n"/>
    </row>
    <row customHeight="1" ht="12.75" r="304" s="161">
      <c r="A304" s="121" t="n"/>
      <c r="B304" s="151" t="n">
        <v>1420</v>
      </c>
      <c r="C304" s="121" t="n"/>
      <c r="D304" s="121" t="n"/>
      <c r="E304" s="121" t="n"/>
      <c r="F304" s="121" t="n"/>
      <c r="G304" s="121" t="n"/>
      <c r="H304" s="121" t="n"/>
      <c r="I304" s="121" t="n"/>
      <c r="J304" s="121" t="n"/>
      <c r="K304" s="121" t="n"/>
      <c r="L304" s="121" t="n"/>
      <c r="M304" s="121" t="n"/>
      <c r="N304" s="121" t="n"/>
    </row>
    <row customHeight="1" ht="12.75" r="305" s="161">
      <c r="A305" s="121" t="n"/>
      <c r="B305" s="151" t="n">
        <v>1421</v>
      </c>
      <c r="C305" s="121" t="n"/>
      <c r="D305" s="121" t="n"/>
      <c r="E305" s="121" t="n"/>
      <c r="F305" s="121" t="n"/>
      <c r="G305" s="121" t="n"/>
      <c r="H305" s="121" t="n"/>
      <c r="I305" s="121" t="n"/>
      <c r="J305" s="121" t="n"/>
      <c r="K305" s="121" t="n"/>
      <c r="L305" s="121" t="n"/>
      <c r="M305" s="121" t="n"/>
      <c r="N305" s="121" t="n"/>
    </row>
    <row customHeight="1" ht="12.75" r="306" s="161">
      <c r="A306" s="121" t="n"/>
      <c r="B306" s="151" t="n">
        <v>1422</v>
      </c>
      <c r="C306" s="121" t="n"/>
      <c r="D306" s="121" t="n"/>
      <c r="E306" s="121" t="n"/>
      <c r="F306" s="121" t="n"/>
      <c r="G306" s="121" t="n"/>
      <c r="H306" s="121" t="n"/>
      <c r="I306" s="121" t="n"/>
      <c r="J306" s="121" t="n"/>
      <c r="K306" s="121" t="n"/>
      <c r="L306" s="121" t="n"/>
      <c r="M306" s="121" t="n"/>
      <c r="N306" s="121" t="n"/>
    </row>
    <row customHeight="1" ht="12.75" r="307" s="161">
      <c r="A307" s="121" t="n"/>
      <c r="B307" s="151" t="n">
        <v>1423</v>
      </c>
      <c r="C307" s="121" t="n"/>
      <c r="D307" s="121" t="n"/>
      <c r="E307" s="121" t="n"/>
      <c r="F307" s="121" t="n"/>
      <c r="G307" s="121" t="n"/>
      <c r="H307" s="121" t="n"/>
      <c r="I307" s="121" t="n"/>
      <c r="J307" s="121" t="n"/>
      <c r="K307" s="121" t="n"/>
      <c r="L307" s="121" t="n"/>
      <c r="M307" s="121" t="n"/>
      <c r="N307" s="121" t="n"/>
    </row>
    <row customHeight="1" ht="12.75" r="308" s="161">
      <c r="A308" s="121" t="n"/>
      <c r="B308" s="151" t="n">
        <v>1424</v>
      </c>
      <c r="C308" s="121" t="n"/>
      <c r="D308" s="121" t="n"/>
      <c r="E308" s="121" t="n"/>
      <c r="F308" s="121" t="n"/>
      <c r="G308" s="121" t="n"/>
      <c r="H308" s="121" t="n"/>
      <c r="I308" s="121" t="n"/>
      <c r="J308" s="121" t="n"/>
      <c r="K308" s="121" t="n"/>
      <c r="L308" s="121" t="n"/>
      <c r="M308" s="121" t="n"/>
      <c r="N308" s="121" t="n"/>
    </row>
    <row customHeight="1" ht="12.75" r="309" s="161">
      <c r="A309" s="121" t="n"/>
      <c r="B309" s="151" t="n">
        <v>1425</v>
      </c>
      <c r="C309" s="121" t="n"/>
      <c r="D309" s="121" t="n"/>
      <c r="E309" s="121" t="n"/>
      <c r="F309" s="121" t="n"/>
      <c r="G309" s="121" t="n"/>
      <c r="H309" s="121" t="n"/>
      <c r="I309" s="121" t="n"/>
      <c r="J309" s="121" t="n"/>
      <c r="K309" s="121" t="n"/>
      <c r="L309" s="121" t="n"/>
      <c r="M309" s="121" t="n"/>
      <c r="N309" s="121" t="n"/>
    </row>
    <row customHeight="1" ht="12.75" r="310" s="161">
      <c r="A310" s="121" t="n"/>
      <c r="B310" s="151" t="n">
        <v>1426</v>
      </c>
      <c r="C310" s="121" t="n"/>
      <c r="D310" s="121" t="n"/>
      <c r="E310" s="121" t="n"/>
      <c r="F310" s="121" t="n"/>
      <c r="G310" s="121" t="n"/>
      <c r="H310" s="121" t="n"/>
      <c r="I310" s="121" t="n"/>
      <c r="J310" s="121" t="n"/>
      <c r="K310" s="121" t="n"/>
      <c r="L310" s="121" t="n"/>
      <c r="M310" s="121" t="n"/>
      <c r="N310" s="121" t="n"/>
    </row>
    <row customHeight="1" ht="12.75" r="311" s="161">
      <c r="A311" s="121" t="n"/>
      <c r="B311" s="151" t="n">
        <v>1427</v>
      </c>
      <c r="C311" s="121" t="n"/>
      <c r="D311" s="121" t="n"/>
      <c r="E311" s="121" t="n"/>
      <c r="F311" s="121" t="n"/>
      <c r="G311" s="121" t="n"/>
      <c r="H311" s="121" t="n"/>
      <c r="I311" s="121" t="n"/>
      <c r="J311" s="121" t="n"/>
      <c r="K311" s="121" t="n"/>
      <c r="L311" s="121" t="n"/>
      <c r="M311" s="121" t="n"/>
      <c r="N311" s="121" t="n"/>
    </row>
    <row customHeight="1" ht="12.75" r="312" s="161">
      <c r="A312" s="121" t="n"/>
      <c r="B312" s="151" t="n">
        <v>1428</v>
      </c>
      <c r="C312" s="121" t="n"/>
      <c r="D312" s="121" t="n"/>
      <c r="E312" s="121" t="n"/>
      <c r="F312" s="121" t="n"/>
      <c r="G312" s="121" t="n"/>
      <c r="H312" s="121" t="n"/>
      <c r="I312" s="121" t="n"/>
      <c r="J312" s="121" t="n"/>
      <c r="K312" s="121" t="n"/>
      <c r="L312" s="121" t="n"/>
      <c r="M312" s="121" t="n"/>
      <c r="N312" s="121" t="n"/>
    </row>
    <row customHeight="1" ht="12.75" r="313" s="161">
      <c r="A313" s="121" t="n"/>
      <c r="B313" s="151" t="n">
        <v>1429</v>
      </c>
      <c r="C313" s="121" t="n"/>
      <c r="D313" s="121" t="n"/>
      <c r="E313" s="121" t="n"/>
      <c r="F313" s="121" t="n"/>
      <c r="G313" s="121" t="n"/>
      <c r="H313" s="121" t="n"/>
      <c r="I313" s="121" t="n"/>
      <c r="J313" s="121" t="n"/>
      <c r="K313" s="121" t="n"/>
      <c r="L313" s="121" t="n"/>
      <c r="M313" s="121" t="n"/>
      <c r="N313" s="121" t="n"/>
    </row>
    <row customHeight="1" ht="12.75" r="314" s="161">
      <c r="A314" s="121" t="n"/>
      <c r="B314" s="151" t="n">
        <v>1430</v>
      </c>
      <c r="C314" s="121" t="n"/>
      <c r="D314" s="121" t="n"/>
      <c r="E314" s="121" t="n"/>
      <c r="F314" s="121" t="n"/>
      <c r="G314" s="121" t="n"/>
      <c r="H314" s="121" t="n"/>
      <c r="I314" s="121" t="n"/>
      <c r="J314" s="121" t="n"/>
      <c r="K314" s="121" t="n"/>
      <c r="L314" s="121" t="n"/>
      <c r="M314" s="121" t="n"/>
      <c r="N314" s="121" t="n"/>
    </row>
    <row customHeight="1" ht="12.75" r="315" s="161">
      <c r="A315" s="121" t="n"/>
      <c r="B315" s="151" t="n">
        <v>1431</v>
      </c>
      <c r="C315" s="121" t="n"/>
      <c r="D315" s="121" t="n"/>
      <c r="E315" s="121" t="n"/>
      <c r="F315" s="121" t="n"/>
      <c r="G315" s="121" t="n"/>
      <c r="H315" s="121" t="n"/>
      <c r="I315" s="121" t="n"/>
      <c r="J315" s="121" t="n"/>
      <c r="K315" s="121" t="n"/>
      <c r="L315" s="121" t="n"/>
      <c r="M315" s="121" t="n"/>
      <c r="N315" s="121" t="n"/>
    </row>
    <row customHeight="1" ht="12.75" r="316" s="161">
      <c r="A316" s="121" t="n"/>
      <c r="B316" s="151" t="n">
        <v>1432</v>
      </c>
      <c r="C316" s="121" t="n"/>
      <c r="D316" s="121" t="n"/>
      <c r="E316" s="121" t="n"/>
      <c r="F316" s="121" t="n"/>
      <c r="G316" s="121" t="n"/>
      <c r="H316" s="121" t="n"/>
      <c r="I316" s="121" t="n"/>
      <c r="J316" s="121" t="n"/>
      <c r="K316" s="121" t="n"/>
      <c r="L316" s="121" t="n"/>
      <c r="M316" s="121" t="n"/>
      <c r="N316" s="121" t="n"/>
    </row>
    <row customHeight="1" ht="12.75" r="317" s="161">
      <c r="A317" s="121" t="n"/>
      <c r="B317" s="151" t="n">
        <v>1433</v>
      </c>
      <c r="C317" s="121" t="n"/>
      <c r="D317" s="121" t="n"/>
      <c r="E317" s="121" t="n"/>
      <c r="F317" s="121" t="n"/>
      <c r="G317" s="121" t="n"/>
      <c r="H317" s="121" t="n"/>
      <c r="I317" s="121" t="n"/>
      <c r="J317" s="121" t="n"/>
      <c r="K317" s="121" t="n"/>
      <c r="L317" s="121" t="n"/>
      <c r="M317" s="121" t="n"/>
      <c r="N317" s="121" t="n"/>
    </row>
    <row customHeight="1" ht="12.75" r="318" s="161">
      <c r="A318" s="121" t="n"/>
      <c r="B318" s="151" t="n">
        <v>1434</v>
      </c>
      <c r="C318" s="121" t="n"/>
      <c r="D318" s="121" t="n"/>
      <c r="E318" s="121" t="n"/>
      <c r="F318" s="121" t="n"/>
      <c r="G318" s="121" t="n"/>
      <c r="H318" s="121" t="n"/>
      <c r="I318" s="121" t="n"/>
      <c r="J318" s="121" t="n"/>
      <c r="K318" s="121" t="n"/>
      <c r="L318" s="121" t="n"/>
      <c r="M318" s="121" t="n"/>
      <c r="N318" s="121" t="n"/>
    </row>
    <row customHeight="1" ht="12.75" r="319" s="161">
      <c r="A319" s="121" t="n"/>
      <c r="B319" s="151" t="n">
        <v>1435</v>
      </c>
      <c r="C319" s="121" t="n"/>
      <c r="D319" s="121" t="n"/>
      <c r="E319" s="121" t="n"/>
      <c r="F319" s="121" t="n"/>
      <c r="G319" s="121" t="n"/>
      <c r="H319" s="121" t="n"/>
      <c r="I319" s="121" t="n"/>
      <c r="J319" s="121" t="n"/>
      <c r="K319" s="121" t="n"/>
      <c r="L319" s="121" t="n"/>
      <c r="M319" s="121" t="n"/>
      <c r="N319" s="121" t="n"/>
    </row>
    <row customHeight="1" ht="12.75" r="320" s="161">
      <c r="A320" s="121" t="n"/>
      <c r="B320" s="151" t="n">
        <v>1436</v>
      </c>
      <c r="C320" s="121" t="n"/>
      <c r="D320" s="121" t="n"/>
      <c r="E320" s="121" t="n"/>
      <c r="F320" s="121" t="n"/>
      <c r="G320" s="121" t="n"/>
      <c r="H320" s="121" t="n"/>
      <c r="I320" s="121" t="n"/>
      <c r="J320" s="121" t="n"/>
      <c r="K320" s="121" t="n"/>
      <c r="L320" s="121" t="n"/>
      <c r="M320" s="121" t="n"/>
      <c r="N320" s="121" t="n"/>
    </row>
    <row customHeight="1" ht="12.75" r="321" s="161">
      <c r="A321" s="121" t="n"/>
      <c r="B321" s="151" t="n">
        <v>1437</v>
      </c>
      <c r="C321" s="121" t="n"/>
      <c r="D321" s="121" t="n"/>
      <c r="E321" s="121" t="n"/>
      <c r="F321" s="121" t="n"/>
      <c r="G321" s="121" t="n"/>
      <c r="H321" s="121" t="n"/>
      <c r="I321" s="121" t="n"/>
      <c r="J321" s="121" t="n"/>
      <c r="K321" s="121" t="n"/>
      <c r="L321" s="121" t="n"/>
      <c r="M321" s="121" t="n"/>
      <c r="N321" s="121" t="n"/>
    </row>
    <row customHeight="1" ht="12.75" r="322" s="161">
      <c r="A322" s="121" t="n"/>
      <c r="B322" s="151" t="n">
        <v>1438</v>
      </c>
      <c r="C322" s="121" t="n"/>
      <c r="D322" s="121" t="n"/>
      <c r="E322" s="121" t="n"/>
      <c r="F322" s="121" t="n"/>
      <c r="G322" s="121" t="n"/>
      <c r="H322" s="121" t="n"/>
      <c r="I322" s="121" t="n"/>
      <c r="J322" s="121" t="n"/>
      <c r="K322" s="121" t="n"/>
      <c r="L322" s="121" t="n"/>
      <c r="M322" s="121" t="n"/>
      <c r="N322" s="121" t="n"/>
    </row>
    <row customHeight="1" ht="12.75" r="323" s="161">
      <c r="A323" s="121" t="n"/>
      <c r="B323" s="151" t="n">
        <v>1439</v>
      </c>
      <c r="C323" s="121" t="n"/>
      <c r="D323" s="121" t="n"/>
      <c r="E323" s="121" t="n"/>
      <c r="F323" s="121" t="n"/>
      <c r="G323" s="121" t="n"/>
      <c r="H323" s="121" t="n"/>
      <c r="I323" s="121" t="n"/>
      <c r="J323" s="121" t="n"/>
      <c r="K323" s="121" t="n"/>
      <c r="L323" s="121" t="n"/>
      <c r="M323" s="121" t="n"/>
      <c r="N323" s="121" t="n"/>
    </row>
    <row customHeight="1" ht="12.75" r="324" s="161">
      <c r="A324" s="121" t="n"/>
      <c r="B324" s="151" t="n">
        <v>1440</v>
      </c>
      <c r="C324" s="121" t="n"/>
      <c r="D324" s="121" t="n"/>
      <c r="E324" s="121" t="n"/>
      <c r="F324" s="121" t="n"/>
      <c r="G324" s="121" t="n"/>
      <c r="H324" s="121" t="n"/>
      <c r="I324" s="121" t="n"/>
      <c r="J324" s="121" t="n"/>
      <c r="K324" s="121" t="n"/>
      <c r="L324" s="121" t="n"/>
      <c r="M324" s="121" t="n"/>
      <c r="N324" s="121" t="n"/>
    </row>
    <row customHeight="1" ht="12.75" r="325" s="161">
      <c r="A325" s="121" t="n"/>
      <c r="B325" s="151" t="n">
        <v>1441</v>
      </c>
      <c r="C325" s="121" t="n"/>
      <c r="D325" s="121" t="n"/>
      <c r="E325" s="121" t="n"/>
      <c r="F325" s="121" t="n"/>
      <c r="G325" s="121" t="n"/>
      <c r="H325" s="121" t="n"/>
      <c r="I325" s="121" t="n"/>
      <c r="J325" s="121" t="n"/>
      <c r="K325" s="121" t="n"/>
      <c r="L325" s="121" t="n"/>
      <c r="M325" s="121" t="n"/>
      <c r="N325" s="121" t="n"/>
    </row>
    <row customHeight="1" ht="12.75" r="326" s="161">
      <c r="A326" s="121" t="n"/>
      <c r="B326" s="151" t="n">
        <v>1442</v>
      </c>
      <c r="C326" s="121" t="n"/>
      <c r="D326" s="121" t="n"/>
      <c r="E326" s="121" t="n"/>
      <c r="F326" s="121" t="n"/>
      <c r="G326" s="121" t="n"/>
      <c r="H326" s="121" t="n"/>
      <c r="I326" s="121" t="n"/>
      <c r="J326" s="121" t="n"/>
      <c r="K326" s="121" t="n"/>
      <c r="L326" s="121" t="n"/>
      <c r="M326" s="121" t="n"/>
      <c r="N326" s="121" t="n"/>
    </row>
    <row customHeight="1" ht="12.75" r="327" s="161">
      <c r="A327" s="121" t="n"/>
      <c r="B327" s="151" t="n">
        <v>1443</v>
      </c>
      <c r="C327" s="121" t="n"/>
      <c r="D327" s="121" t="n"/>
      <c r="E327" s="121" t="n"/>
      <c r="F327" s="121" t="n"/>
      <c r="G327" s="121" t="n"/>
      <c r="H327" s="121" t="n"/>
      <c r="I327" s="121" t="n"/>
      <c r="J327" s="121" t="n"/>
      <c r="K327" s="121" t="n"/>
      <c r="L327" s="121" t="n"/>
      <c r="M327" s="121" t="n"/>
      <c r="N327" s="121" t="n"/>
    </row>
    <row customHeight="1" ht="12.75" r="328" s="161">
      <c r="A328" s="121" t="n"/>
      <c r="B328" s="151" t="n">
        <v>1444</v>
      </c>
      <c r="C328" s="121" t="n"/>
      <c r="D328" s="121" t="n"/>
      <c r="E328" s="121" t="n"/>
      <c r="F328" s="121" t="n"/>
      <c r="G328" s="121" t="n"/>
      <c r="H328" s="121" t="n"/>
      <c r="I328" s="121" t="n"/>
      <c r="J328" s="121" t="n"/>
      <c r="K328" s="121" t="n"/>
      <c r="L328" s="121" t="n"/>
      <c r="M328" s="121" t="n"/>
      <c r="N328" s="121" t="n"/>
    </row>
    <row customHeight="1" ht="12.75" r="329" s="161">
      <c r="A329" s="121" t="n"/>
      <c r="B329" s="151" t="n">
        <v>1445</v>
      </c>
      <c r="C329" s="121" t="n"/>
      <c r="D329" s="121" t="n"/>
      <c r="E329" s="121" t="n"/>
      <c r="F329" s="121" t="n"/>
      <c r="G329" s="121" t="n"/>
      <c r="H329" s="121" t="n"/>
      <c r="I329" s="121" t="n"/>
      <c r="J329" s="121" t="n"/>
      <c r="K329" s="121" t="n"/>
      <c r="L329" s="121" t="n"/>
      <c r="M329" s="121" t="n"/>
      <c r="N329" s="121" t="n"/>
    </row>
    <row customHeight="1" ht="12.75" r="330" s="161">
      <c r="A330" s="121" t="n"/>
      <c r="B330" s="151" t="n">
        <v>1446</v>
      </c>
      <c r="C330" s="121" t="n"/>
      <c r="D330" s="121" t="n"/>
      <c r="E330" s="121" t="n"/>
      <c r="F330" s="121" t="n"/>
      <c r="G330" s="121" t="n"/>
      <c r="H330" s="121" t="n"/>
      <c r="I330" s="121" t="n"/>
      <c r="J330" s="121" t="n"/>
      <c r="K330" s="121" t="n"/>
      <c r="L330" s="121" t="n"/>
      <c r="M330" s="121" t="n"/>
      <c r="N330" s="121" t="n"/>
    </row>
    <row customHeight="1" ht="12.75" r="331" s="161">
      <c r="A331" s="121" t="n"/>
      <c r="B331" s="151" t="n">
        <v>1447</v>
      </c>
      <c r="C331" s="121" t="n"/>
      <c r="D331" s="121" t="n"/>
      <c r="E331" s="121" t="n"/>
      <c r="F331" s="121" t="n"/>
      <c r="G331" s="121" t="n"/>
      <c r="H331" s="121" t="n"/>
      <c r="I331" s="121" t="n"/>
      <c r="J331" s="121" t="n"/>
      <c r="K331" s="121" t="n"/>
      <c r="L331" s="121" t="n"/>
      <c r="M331" s="121" t="n"/>
      <c r="N331" s="121" t="n"/>
    </row>
    <row customHeight="1" ht="12.75" r="332" s="161">
      <c r="A332" s="121" t="n"/>
      <c r="B332" s="151" t="n">
        <v>1448</v>
      </c>
      <c r="C332" s="121" t="n"/>
      <c r="D332" s="121" t="n"/>
      <c r="E332" s="121" t="n"/>
      <c r="F332" s="121" t="n"/>
      <c r="G332" s="121" t="n"/>
      <c r="H332" s="121" t="n"/>
      <c r="I332" s="121" t="n"/>
      <c r="J332" s="121" t="n"/>
      <c r="K332" s="121" t="n"/>
      <c r="L332" s="121" t="n"/>
      <c r="M332" s="121" t="n"/>
      <c r="N332" s="121" t="n"/>
    </row>
    <row customHeight="1" ht="12.75" r="333" s="161">
      <c r="A333" s="121" t="n"/>
      <c r="B333" s="151" t="n">
        <v>1449</v>
      </c>
      <c r="C333" s="121" t="n"/>
      <c r="D333" s="121" t="n"/>
      <c r="E333" s="121" t="n"/>
      <c r="F333" s="121" t="n"/>
      <c r="G333" s="121" t="n"/>
      <c r="H333" s="121" t="n"/>
      <c r="I333" s="121" t="n"/>
      <c r="J333" s="121" t="n"/>
      <c r="K333" s="121" t="n"/>
      <c r="L333" s="121" t="n"/>
      <c r="M333" s="121" t="n"/>
      <c r="N333" s="121" t="n"/>
    </row>
    <row customHeight="1" ht="12.75" r="334" s="161">
      <c r="A334" s="121" t="n"/>
      <c r="B334" s="151" t="n">
        <v>1450</v>
      </c>
      <c r="C334" s="121" t="n"/>
      <c r="D334" s="121" t="n"/>
      <c r="E334" s="121" t="n"/>
      <c r="F334" s="121" t="n"/>
      <c r="G334" s="121" t="n"/>
      <c r="H334" s="121" t="n"/>
      <c r="I334" s="121" t="n"/>
      <c r="J334" s="121" t="n"/>
      <c r="K334" s="121" t="n"/>
      <c r="L334" s="121" t="n"/>
      <c r="M334" s="121" t="n"/>
      <c r="N334" s="121" t="n"/>
    </row>
    <row customHeight="1" ht="12.75" r="335" s="161">
      <c r="A335" s="121" t="n"/>
      <c r="B335" s="151" t="n">
        <v>1451</v>
      </c>
      <c r="C335" s="121" t="n"/>
      <c r="D335" s="121" t="n"/>
      <c r="E335" s="121" t="n"/>
      <c r="F335" s="121" t="n"/>
      <c r="G335" s="121" t="n"/>
      <c r="H335" s="121" t="n"/>
      <c r="I335" s="121" t="n"/>
      <c r="J335" s="121" t="n"/>
      <c r="K335" s="121" t="n"/>
      <c r="L335" s="121" t="n"/>
      <c r="M335" s="121" t="n"/>
      <c r="N335" s="121" t="n"/>
    </row>
    <row customHeight="1" ht="12.75" r="336" s="161">
      <c r="A336" s="121" t="n"/>
      <c r="B336" s="151" t="n">
        <v>1452</v>
      </c>
      <c r="C336" s="121" t="n"/>
      <c r="D336" s="121" t="n"/>
      <c r="E336" s="121" t="n"/>
      <c r="F336" s="121" t="n"/>
      <c r="G336" s="121" t="n"/>
      <c r="H336" s="121" t="n"/>
      <c r="I336" s="121" t="n"/>
      <c r="J336" s="121" t="n"/>
      <c r="K336" s="121" t="n"/>
      <c r="L336" s="121" t="n"/>
      <c r="M336" s="121" t="n"/>
      <c r="N336" s="121" t="n"/>
    </row>
    <row customHeight="1" ht="12.75" r="337" s="161">
      <c r="A337" s="121" t="n"/>
      <c r="B337" s="151" t="n">
        <v>1453</v>
      </c>
      <c r="C337" s="121" t="n"/>
      <c r="D337" s="121" t="n"/>
      <c r="E337" s="121" t="n"/>
      <c r="F337" s="121" t="n"/>
      <c r="G337" s="121" t="n"/>
      <c r="H337" s="121" t="n"/>
      <c r="I337" s="121" t="n"/>
      <c r="J337" s="121" t="n"/>
      <c r="K337" s="121" t="n"/>
      <c r="L337" s="121" t="n"/>
      <c r="M337" s="121" t="n"/>
      <c r="N337" s="121" t="n"/>
    </row>
    <row customHeight="1" ht="12.75" r="338" s="161">
      <c r="A338" s="121" t="n"/>
      <c r="B338" s="151" t="n">
        <v>1454</v>
      </c>
      <c r="C338" s="121" t="n"/>
      <c r="D338" s="121" t="n"/>
      <c r="E338" s="121" t="n"/>
      <c r="F338" s="121" t="n"/>
      <c r="G338" s="121" t="n"/>
      <c r="H338" s="121" t="n"/>
      <c r="I338" s="121" t="n"/>
      <c r="J338" s="121" t="n"/>
      <c r="K338" s="121" t="n"/>
      <c r="L338" s="121" t="n"/>
      <c r="M338" s="121" t="n"/>
      <c r="N338" s="121" t="n"/>
    </row>
    <row customHeight="1" ht="12.75" r="339" s="161">
      <c r="A339" s="121" t="n"/>
      <c r="B339" s="151" t="n">
        <v>1455</v>
      </c>
      <c r="C339" s="121" t="n"/>
      <c r="D339" s="121" t="n"/>
      <c r="E339" s="121" t="n"/>
      <c r="F339" s="121" t="n"/>
      <c r="G339" s="121" t="n"/>
      <c r="H339" s="121" t="n"/>
      <c r="I339" s="121" t="n"/>
      <c r="J339" s="121" t="n"/>
      <c r="K339" s="121" t="n"/>
      <c r="L339" s="121" t="n"/>
      <c r="M339" s="121" t="n"/>
      <c r="N339" s="121" t="n"/>
    </row>
    <row customHeight="1" ht="12.75" r="340" s="161">
      <c r="A340" s="121" t="n"/>
      <c r="B340" s="151" t="n">
        <v>1456</v>
      </c>
      <c r="C340" s="121" t="n"/>
      <c r="D340" s="121" t="n"/>
      <c r="E340" s="121" t="n"/>
      <c r="F340" s="121" t="n"/>
      <c r="G340" s="121" t="n"/>
      <c r="H340" s="121" t="n"/>
      <c r="I340" s="121" t="n"/>
      <c r="J340" s="121" t="n"/>
      <c r="K340" s="121" t="n"/>
      <c r="L340" s="121" t="n"/>
      <c r="M340" s="121" t="n"/>
      <c r="N340" s="121" t="n"/>
    </row>
    <row customHeight="1" ht="12.75" r="341" s="161">
      <c r="A341" s="121" t="n"/>
      <c r="B341" s="151" t="n">
        <v>1457</v>
      </c>
      <c r="C341" s="121" t="n"/>
      <c r="D341" s="121" t="n"/>
      <c r="E341" s="121" t="n"/>
      <c r="F341" s="121" t="n"/>
      <c r="G341" s="121" t="n"/>
      <c r="H341" s="121" t="n"/>
      <c r="I341" s="121" t="n"/>
      <c r="J341" s="121" t="n"/>
      <c r="K341" s="121" t="n"/>
      <c r="L341" s="121" t="n"/>
      <c r="M341" s="121" t="n"/>
      <c r="N341" s="121" t="n"/>
    </row>
    <row customHeight="1" ht="12.75" r="342" s="161">
      <c r="A342" s="121" t="n"/>
      <c r="B342" s="151" t="n">
        <v>1458</v>
      </c>
      <c r="C342" s="121" t="n"/>
      <c r="D342" s="121" t="n"/>
      <c r="E342" s="121" t="n"/>
      <c r="F342" s="121" t="n"/>
      <c r="G342" s="121" t="n"/>
      <c r="H342" s="121" t="n"/>
      <c r="I342" s="121" t="n"/>
      <c r="J342" s="121" t="n"/>
      <c r="K342" s="121" t="n"/>
      <c r="L342" s="121" t="n"/>
      <c r="M342" s="121" t="n"/>
      <c r="N342" s="121" t="n"/>
    </row>
    <row customHeight="1" ht="12.75" r="343" s="161">
      <c r="A343" s="121" t="n"/>
      <c r="B343" s="151" t="n">
        <v>1459</v>
      </c>
      <c r="C343" s="121" t="n"/>
      <c r="D343" s="121" t="n"/>
      <c r="E343" s="121" t="n"/>
      <c r="F343" s="121" t="n"/>
      <c r="G343" s="121" t="n"/>
      <c r="H343" s="121" t="n"/>
      <c r="I343" s="121" t="n"/>
      <c r="J343" s="121" t="n"/>
      <c r="K343" s="121" t="n"/>
      <c r="L343" s="121" t="n"/>
      <c r="M343" s="121" t="n"/>
      <c r="N343" s="121" t="n"/>
    </row>
    <row customHeight="1" ht="12.75" r="344" s="161">
      <c r="A344" s="121" t="n"/>
      <c r="B344" s="151" t="n">
        <v>1460</v>
      </c>
      <c r="C344" s="121" t="n"/>
      <c r="D344" s="121" t="n"/>
      <c r="E344" s="121" t="n"/>
      <c r="F344" s="121" t="n"/>
      <c r="G344" s="121" t="n"/>
      <c r="H344" s="121" t="n"/>
      <c r="I344" s="121" t="n"/>
      <c r="J344" s="121" t="n"/>
      <c r="K344" s="121" t="n"/>
      <c r="L344" s="121" t="n"/>
      <c r="M344" s="121" t="n"/>
      <c r="N344" s="121" t="n"/>
    </row>
    <row customHeight="1" ht="12.75" r="345" s="161">
      <c r="A345" s="121" t="n"/>
      <c r="B345" s="151" t="n">
        <v>1461</v>
      </c>
      <c r="C345" s="121" t="n"/>
      <c r="D345" s="121" t="n"/>
      <c r="E345" s="121" t="n"/>
      <c r="F345" s="121" t="n"/>
      <c r="G345" s="121" t="n"/>
      <c r="H345" s="121" t="n"/>
      <c r="I345" s="121" t="n"/>
      <c r="J345" s="121" t="n"/>
      <c r="K345" s="121" t="n"/>
      <c r="L345" s="121" t="n"/>
      <c r="M345" s="121" t="n"/>
      <c r="N345" s="121" t="n"/>
    </row>
    <row customHeight="1" ht="12.75" r="346" s="161">
      <c r="A346" s="121" t="n"/>
      <c r="B346" s="151" t="n">
        <v>1462</v>
      </c>
      <c r="C346" s="121" t="n"/>
      <c r="D346" s="121" t="n"/>
      <c r="E346" s="121" t="n"/>
      <c r="F346" s="121" t="n"/>
      <c r="G346" s="121" t="n"/>
      <c r="H346" s="121" t="n"/>
      <c r="I346" s="121" t="n"/>
      <c r="J346" s="121" t="n"/>
      <c r="K346" s="121" t="n"/>
      <c r="L346" s="121" t="n"/>
      <c r="M346" s="121" t="n"/>
      <c r="N346" s="121" t="n"/>
    </row>
    <row customHeight="1" ht="12.75" r="347" s="161">
      <c r="A347" s="121" t="n"/>
      <c r="B347" s="151" t="n">
        <v>1463</v>
      </c>
      <c r="C347" s="121" t="n"/>
      <c r="D347" s="121" t="n"/>
      <c r="E347" s="121" t="n"/>
      <c r="F347" s="121" t="n"/>
      <c r="G347" s="121" t="n"/>
      <c r="H347" s="121" t="n"/>
      <c r="I347" s="121" t="n"/>
      <c r="J347" s="121" t="n"/>
      <c r="K347" s="121" t="n"/>
      <c r="L347" s="121" t="n"/>
      <c r="M347" s="121" t="n"/>
      <c r="N347" s="121" t="n"/>
    </row>
    <row customHeight="1" ht="12.75" r="348" s="161">
      <c r="A348" s="121" t="n"/>
      <c r="B348" s="151" t="n">
        <v>1464</v>
      </c>
      <c r="C348" s="121" t="n"/>
      <c r="D348" s="121" t="n"/>
      <c r="E348" s="121" t="n"/>
      <c r="F348" s="121" t="n"/>
      <c r="G348" s="121" t="n"/>
      <c r="H348" s="121" t="n"/>
      <c r="I348" s="121" t="n"/>
      <c r="J348" s="121" t="n"/>
      <c r="K348" s="121" t="n"/>
      <c r="L348" s="121" t="n"/>
      <c r="M348" s="121" t="n"/>
      <c r="N348" s="121" t="n"/>
    </row>
    <row customHeight="1" ht="12.75" r="349" s="161">
      <c r="A349" s="121" t="n"/>
      <c r="B349" s="151" t="n">
        <v>1465</v>
      </c>
      <c r="C349" s="121" t="n"/>
      <c r="D349" s="121" t="n"/>
      <c r="E349" s="121" t="n"/>
      <c r="F349" s="121" t="n"/>
      <c r="G349" s="121" t="n"/>
      <c r="H349" s="121" t="n"/>
      <c r="I349" s="121" t="n"/>
      <c r="J349" s="121" t="n"/>
      <c r="K349" s="121" t="n"/>
      <c r="L349" s="121" t="n"/>
      <c r="M349" s="121" t="n"/>
      <c r="N349" s="121" t="n"/>
    </row>
    <row customHeight="1" ht="12.75" r="350" s="161">
      <c r="A350" s="121" t="n"/>
      <c r="B350" s="151" t="n">
        <v>1466</v>
      </c>
      <c r="C350" s="121" t="n"/>
      <c r="D350" s="121" t="n"/>
      <c r="E350" s="121" t="n"/>
      <c r="F350" s="121" t="n"/>
      <c r="G350" s="121" t="n"/>
      <c r="H350" s="121" t="n"/>
      <c r="I350" s="121" t="n"/>
      <c r="J350" s="121" t="n"/>
      <c r="K350" s="121" t="n"/>
      <c r="L350" s="121" t="n"/>
      <c r="M350" s="121" t="n"/>
      <c r="N350" s="121" t="n"/>
    </row>
    <row customHeight="1" ht="12.75" r="351" s="161">
      <c r="A351" s="121" t="n"/>
      <c r="B351" s="151" t="n">
        <v>1467</v>
      </c>
      <c r="C351" s="121" t="n"/>
      <c r="D351" s="121" t="n"/>
      <c r="E351" s="121" t="n"/>
      <c r="F351" s="121" t="n"/>
      <c r="G351" s="121" t="n"/>
      <c r="H351" s="121" t="n"/>
      <c r="I351" s="121" t="n"/>
      <c r="J351" s="121" t="n"/>
      <c r="K351" s="121" t="n"/>
      <c r="L351" s="121" t="n"/>
      <c r="M351" s="121" t="n"/>
      <c r="N351" s="121" t="n"/>
    </row>
    <row customHeight="1" ht="12.75" r="352" s="161">
      <c r="A352" s="121" t="n"/>
      <c r="B352" s="151" t="n">
        <v>1468</v>
      </c>
      <c r="C352" s="121" t="n"/>
      <c r="D352" s="121" t="n"/>
      <c r="E352" s="121" t="n"/>
      <c r="F352" s="121" t="n"/>
      <c r="G352" s="121" t="n"/>
      <c r="H352" s="121" t="n"/>
      <c r="I352" s="121" t="n"/>
      <c r="J352" s="121" t="n"/>
      <c r="K352" s="121" t="n"/>
      <c r="L352" s="121" t="n"/>
      <c r="M352" s="121" t="n"/>
      <c r="N352" s="121" t="n"/>
    </row>
    <row customHeight="1" ht="12.75" r="353" s="161">
      <c r="A353" s="121" t="n"/>
      <c r="B353" s="151" t="n">
        <v>1469</v>
      </c>
      <c r="C353" s="121" t="n"/>
      <c r="D353" s="121" t="n"/>
      <c r="E353" s="121" t="n"/>
      <c r="F353" s="121" t="n"/>
      <c r="G353" s="121" t="n"/>
      <c r="H353" s="121" t="n"/>
      <c r="I353" s="121" t="n"/>
      <c r="J353" s="121" t="n"/>
      <c r="K353" s="121" t="n"/>
      <c r="L353" s="121" t="n"/>
      <c r="M353" s="121" t="n"/>
      <c r="N353" s="121" t="n"/>
    </row>
    <row customHeight="1" ht="12.75" r="354" s="161">
      <c r="A354" s="121" t="n"/>
      <c r="B354" s="151" t="n">
        <v>1470</v>
      </c>
      <c r="C354" s="121" t="n"/>
      <c r="D354" s="121" t="n"/>
      <c r="E354" s="121" t="n"/>
      <c r="F354" s="121" t="n"/>
      <c r="G354" s="121" t="n"/>
      <c r="H354" s="121" t="n"/>
      <c r="I354" s="121" t="n"/>
      <c r="J354" s="121" t="n"/>
      <c r="K354" s="121" t="n"/>
      <c r="L354" s="121" t="n"/>
      <c r="M354" s="121" t="n"/>
      <c r="N354" s="121" t="n"/>
    </row>
    <row customHeight="1" ht="12.75" r="355" s="161">
      <c r="A355" s="121" t="n"/>
      <c r="B355" s="151" t="n">
        <v>1471</v>
      </c>
      <c r="C355" s="121" t="n"/>
      <c r="D355" s="121" t="n"/>
      <c r="E355" s="121" t="n"/>
      <c r="F355" s="121" t="n"/>
      <c r="G355" s="121" t="n"/>
      <c r="H355" s="121" t="n"/>
      <c r="I355" s="121" t="n"/>
      <c r="J355" s="121" t="n"/>
      <c r="K355" s="121" t="n"/>
      <c r="L355" s="121" t="n"/>
      <c r="M355" s="121" t="n"/>
      <c r="N355" s="121" t="n"/>
    </row>
    <row customHeight="1" ht="12.75" r="356" s="161">
      <c r="A356" s="121" t="n"/>
      <c r="B356" s="151" t="n">
        <v>1472</v>
      </c>
      <c r="C356" s="121" t="n"/>
      <c r="D356" s="121" t="n"/>
      <c r="E356" s="121" t="n"/>
      <c r="F356" s="121" t="n"/>
      <c r="G356" s="121" t="n"/>
      <c r="H356" s="121" t="n"/>
      <c r="I356" s="121" t="n"/>
      <c r="J356" s="121" t="n"/>
      <c r="K356" s="121" t="n"/>
      <c r="L356" s="121" t="n"/>
      <c r="M356" s="121" t="n"/>
      <c r="N356" s="121" t="n"/>
    </row>
    <row customHeight="1" ht="12.75" r="357" s="161">
      <c r="A357" s="121" t="n"/>
      <c r="B357" s="151" t="n">
        <v>1473</v>
      </c>
      <c r="C357" s="121" t="n"/>
      <c r="D357" s="121" t="n"/>
      <c r="E357" s="121" t="n"/>
      <c r="F357" s="121" t="n"/>
      <c r="G357" s="121" t="n"/>
      <c r="H357" s="121" t="n"/>
      <c r="I357" s="121" t="n"/>
      <c r="J357" s="121" t="n"/>
      <c r="K357" s="121" t="n"/>
      <c r="L357" s="121" t="n"/>
      <c r="M357" s="121" t="n"/>
      <c r="N357" s="121" t="n"/>
    </row>
    <row customHeight="1" ht="12.75" r="358" s="161">
      <c r="A358" s="121" t="n"/>
      <c r="B358" s="151" t="n">
        <v>1474</v>
      </c>
      <c r="C358" s="121" t="n"/>
      <c r="D358" s="121" t="n"/>
      <c r="E358" s="121" t="n"/>
      <c r="F358" s="121" t="n"/>
      <c r="G358" s="121" t="n"/>
      <c r="H358" s="121" t="n"/>
      <c r="I358" s="121" t="n"/>
      <c r="J358" s="121" t="n"/>
      <c r="K358" s="121" t="n"/>
      <c r="L358" s="121" t="n"/>
      <c r="M358" s="121" t="n"/>
      <c r="N358" s="121" t="n"/>
    </row>
    <row customHeight="1" ht="12.75" r="359" s="161">
      <c r="A359" s="121" t="n"/>
      <c r="B359" s="151" t="n">
        <v>1475</v>
      </c>
      <c r="C359" s="121" t="n"/>
      <c r="D359" s="121" t="n"/>
      <c r="E359" s="121" t="n"/>
      <c r="F359" s="121" t="n"/>
      <c r="G359" s="121" t="n"/>
      <c r="H359" s="121" t="n"/>
      <c r="I359" s="121" t="n"/>
      <c r="J359" s="121" t="n"/>
      <c r="K359" s="121" t="n"/>
      <c r="L359" s="121" t="n"/>
      <c r="M359" s="121" t="n"/>
      <c r="N359" s="121" t="n"/>
    </row>
    <row customHeight="1" ht="12.75" r="360" s="161">
      <c r="A360" s="121" t="n"/>
      <c r="B360" s="151" t="n">
        <v>1476</v>
      </c>
      <c r="C360" s="121" t="n"/>
      <c r="D360" s="121" t="n"/>
      <c r="E360" s="121" t="n"/>
      <c r="F360" s="121" t="n"/>
      <c r="G360" s="121" t="n"/>
      <c r="H360" s="121" t="n"/>
      <c r="I360" s="121" t="n"/>
      <c r="J360" s="121" t="n"/>
      <c r="K360" s="121" t="n"/>
      <c r="L360" s="121" t="n"/>
      <c r="M360" s="121" t="n"/>
      <c r="N360" s="121" t="n"/>
    </row>
    <row customHeight="1" ht="12.75" r="361" s="161">
      <c r="A361" s="121" t="n"/>
      <c r="B361" s="151" t="n">
        <v>1477</v>
      </c>
      <c r="C361" s="121" t="n"/>
      <c r="D361" s="121" t="n"/>
      <c r="E361" s="121" t="n"/>
      <c r="F361" s="121" t="n"/>
      <c r="G361" s="121" t="n"/>
      <c r="H361" s="121" t="n"/>
      <c r="I361" s="121" t="n"/>
      <c r="J361" s="121" t="n"/>
      <c r="K361" s="121" t="n"/>
      <c r="L361" s="121" t="n"/>
      <c r="M361" s="121" t="n"/>
      <c r="N361" s="121" t="n"/>
    </row>
    <row customHeight="1" ht="12.75" r="362" s="161">
      <c r="A362" s="121" t="n"/>
      <c r="B362" s="151" t="n">
        <v>1478</v>
      </c>
      <c r="C362" s="121" t="n"/>
      <c r="D362" s="121" t="n"/>
      <c r="E362" s="121" t="n"/>
      <c r="F362" s="121" t="n"/>
      <c r="G362" s="121" t="n"/>
      <c r="H362" s="121" t="n"/>
      <c r="I362" s="121" t="n"/>
      <c r="J362" s="121" t="n"/>
      <c r="K362" s="121" t="n"/>
      <c r="L362" s="121" t="n"/>
      <c r="M362" s="121" t="n"/>
      <c r="N362" s="121" t="n"/>
    </row>
    <row customHeight="1" ht="12.75" r="363" s="161">
      <c r="A363" s="121" t="n"/>
      <c r="B363" s="151" t="n">
        <v>1479</v>
      </c>
      <c r="C363" s="121" t="n"/>
      <c r="D363" s="121" t="n"/>
      <c r="E363" s="121" t="n"/>
      <c r="F363" s="121" t="n"/>
      <c r="G363" s="121" t="n"/>
      <c r="H363" s="121" t="n"/>
      <c r="I363" s="121" t="n"/>
      <c r="J363" s="121" t="n"/>
      <c r="K363" s="121" t="n"/>
      <c r="L363" s="121" t="n"/>
      <c r="M363" s="121" t="n"/>
      <c r="N363" s="121" t="n"/>
    </row>
    <row customHeight="1" ht="12.75" r="364" s="161">
      <c r="A364" s="121" t="n"/>
      <c r="B364" s="151" t="n">
        <v>1480</v>
      </c>
      <c r="C364" s="121" t="n"/>
      <c r="D364" s="121" t="n"/>
      <c r="E364" s="121" t="n"/>
      <c r="F364" s="121" t="n"/>
      <c r="G364" s="121" t="n"/>
      <c r="H364" s="121" t="n"/>
      <c r="I364" s="121" t="n"/>
      <c r="J364" s="121" t="n"/>
      <c r="K364" s="121" t="n"/>
      <c r="L364" s="121" t="n"/>
      <c r="M364" s="121" t="n"/>
      <c r="N364" s="121" t="n"/>
    </row>
    <row customHeight="1" ht="12.75" r="365" s="161">
      <c r="A365" s="121" t="n"/>
      <c r="B365" s="151" t="n">
        <v>1481</v>
      </c>
      <c r="C365" s="121" t="n"/>
      <c r="D365" s="121" t="n"/>
      <c r="E365" s="121" t="n"/>
      <c r="F365" s="121" t="n"/>
      <c r="G365" s="121" t="n"/>
      <c r="H365" s="121" t="n"/>
      <c r="I365" s="121" t="n"/>
      <c r="J365" s="121" t="n"/>
      <c r="K365" s="121" t="n"/>
      <c r="L365" s="121" t="n"/>
      <c r="M365" s="121" t="n"/>
      <c r="N365" s="121" t="n"/>
    </row>
    <row customHeight="1" ht="12.75" r="366" s="161">
      <c r="A366" s="121" t="n"/>
      <c r="B366" s="151" t="n">
        <v>1482</v>
      </c>
      <c r="C366" s="121" t="n"/>
      <c r="D366" s="121" t="n"/>
      <c r="E366" s="121" t="n"/>
      <c r="F366" s="121" t="n"/>
      <c r="G366" s="121" t="n"/>
      <c r="H366" s="121" t="n"/>
      <c r="I366" s="121" t="n"/>
      <c r="J366" s="121" t="n"/>
      <c r="K366" s="121" t="n"/>
      <c r="L366" s="121" t="n"/>
      <c r="M366" s="121" t="n"/>
      <c r="N366" s="121" t="n"/>
    </row>
    <row customHeight="1" ht="12.75" r="367" s="161">
      <c r="A367" s="121" t="n"/>
      <c r="B367" s="151" t="n">
        <v>1483</v>
      </c>
      <c r="C367" s="121" t="n"/>
      <c r="D367" s="121" t="n"/>
      <c r="E367" s="121" t="n"/>
      <c r="F367" s="121" t="n"/>
      <c r="G367" s="121" t="n"/>
      <c r="H367" s="121" t="n"/>
      <c r="I367" s="121" t="n"/>
      <c r="J367" s="121" t="n"/>
      <c r="K367" s="121" t="n"/>
      <c r="L367" s="121" t="n"/>
      <c r="M367" s="121" t="n"/>
      <c r="N367" s="121" t="n"/>
    </row>
    <row customHeight="1" ht="12.75" r="368" s="161">
      <c r="A368" s="121" t="n"/>
      <c r="B368" s="151" t="n">
        <v>1484</v>
      </c>
      <c r="C368" s="121" t="n"/>
      <c r="D368" s="121" t="n"/>
      <c r="E368" s="121" t="n"/>
      <c r="F368" s="121" t="n"/>
      <c r="G368" s="121" t="n"/>
      <c r="H368" s="121" t="n"/>
      <c r="I368" s="121" t="n"/>
      <c r="J368" s="121" t="n"/>
      <c r="K368" s="121" t="n"/>
      <c r="L368" s="121" t="n"/>
      <c r="M368" s="121" t="n"/>
      <c r="N368" s="121" t="n"/>
    </row>
    <row customHeight="1" ht="12.75" r="369" s="161">
      <c r="A369" s="121" t="n"/>
      <c r="B369" s="151" t="n">
        <v>1485</v>
      </c>
      <c r="C369" s="121" t="n"/>
      <c r="D369" s="121" t="n"/>
      <c r="E369" s="121" t="n"/>
      <c r="F369" s="121" t="n"/>
      <c r="G369" s="121" t="n"/>
      <c r="H369" s="121" t="n"/>
      <c r="I369" s="121" t="n"/>
      <c r="J369" s="121" t="n"/>
      <c r="K369" s="121" t="n"/>
      <c r="L369" s="121" t="n"/>
      <c r="M369" s="121" t="n"/>
      <c r="N369" s="121" t="n"/>
    </row>
    <row customHeight="1" ht="12.75" r="370" s="161">
      <c r="A370" s="121" t="n"/>
      <c r="B370" s="151" t="n">
        <v>1486</v>
      </c>
      <c r="C370" s="121" t="n"/>
      <c r="D370" s="121" t="n"/>
      <c r="E370" s="121" t="n"/>
      <c r="F370" s="121" t="n"/>
      <c r="G370" s="121" t="n"/>
      <c r="H370" s="121" t="n"/>
      <c r="I370" s="121" t="n"/>
      <c r="J370" s="121" t="n"/>
      <c r="K370" s="121" t="n"/>
      <c r="L370" s="121" t="n"/>
      <c r="M370" s="121" t="n"/>
      <c r="N370" s="121" t="n"/>
    </row>
    <row customHeight="1" ht="12.75" r="371" s="161">
      <c r="A371" s="121" t="n"/>
      <c r="B371" s="151" t="n">
        <v>1487</v>
      </c>
      <c r="C371" s="121" t="n"/>
      <c r="D371" s="121" t="n"/>
      <c r="E371" s="121" t="n"/>
      <c r="F371" s="121" t="n"/>
      <c r="G371" s="121" t="n"/>
      <c r="H371" s="121" t="n"/>
      <c r="I371" s="121" t="n"/>
      <c r="J371" s="121" t="n"/>
      <c r="K371" s="121" t="n"/>
      <c r="L371" s="121" t="n"/>
      <c r="M371" s="121" t="n"/>
      <c r="N371" s="121" t="n"/>
    </row>
    <row customHeight="1" ht="12.75" r="372" s="161">
      <c r="A372" s="121" t="n"/>
      <c r="B372" s="151" t="n">
        <v>1488</v>
      </c>
      <c r="C372" s="121" t="n"/>
      <c r="D372" s="121" t="n"/>
      <c r="E372" s="121" t="n"/>
      <c r="F372" s="121" t="n"/>
      <c r="G372" s="121" t="n"/>
      <c r="H372" s="121" t="n"/>
      <c r="I372" s="121" t="n"/>
      <c r="J372" s="121" t="n"/>
      <c r="K372" s="121" t="n"/>
      <c r="L372" s="121" t="n"/>
      <c r="M372" s="121" t="n"/>
      <c r="N372" s="121" t="n"/>
    </row>
    <row customHeight="1" ht="12.75" r="373" s="161">
      <c r="A373" s="121" t="n"/>
      <c r="B373" s="151" t="n">
        <v>1489</v>
      </c>
      <c r="C373" s="121" t="n"/>
      <c r="D373" s="121" t="n"/>
      <c r="E373" s="121" t="n"/>
      <c r="F373" s="121" t="n"/>
      <c r="G373" s="121" t="n"/>
      <c r="H373" s="121" t="n"/>
      <c r="I373" s="121" t="n"/>
      <c r="J373" s="121" t="n"/>
      <c r="K373" s="121" t="n"/>
      <c r="L373" s="121" t="n"/>
      <c r="M373" s="121" t="n"/>
      <c r="N373" s="121" t="n"/>
    </row>
    <row customHeight="1" ht="12.75" r="374" s="161">
      <c r="A374" s="121" t="n"/>
      <c r="B374" s="151" t="n">
        <v>1490</v>
      </c>
      <c r="C374" s="121" t="n"/>
      <c r="D374" s="121" t="n"/>
      <c r="E374" s="121" t="n"/>
      <c r="F374" s="121" t="n"/>
      <c r="G374" s="121" t="n"/>
      <c r="H374" s="121" t="n"/>
      <c r="I374" s="121" t="n"/>
      <c r="J374" s="121" t="n"/>
      <c r="K374" s="121" t="n"/>
      <c r="L374" s="121" t="n"/>
      <c r="M374" s="121" t="n"/>
      <c r="N374" s="121" t="n"/>
    </row>
    <row customHeight="1" ht="12.75" r="375" s="161">
      <c r="A375" s="121" t="n"/>
      <c r="B375" s="151" t="n">
        <v>1491</v>
      </c>
      <c r="C375" s="121" t="n"/>
      <c r="D375" s="121" t="n"/>
      <c r="E375" s="121" t="n"/>
      <c r="F375" s="121" t="n"/>
      <c r="G375" s="121" t="n"/>
      <c r="H375" s="121" t="n"/>
      <c r="I375" s="121" t="n"/>
      <c r="J375" s="121" t="n"/>
      <c r="K375" s="121" t="n"/>
      <c r="L375" s="121" t="n"/>
      <c r="M375" s="121" t="n"/>
      <c r="N375" s="121" t="n"/>
    </row>
    <row customHeight="1" ht="12.75" r="376" s="161">
      <c r="A376" s="121" t="n"/>
      <c r="B376" s="151" t="n">
        <v>1492</v>
      </c>
      <c r="C376" s="121" t="n"/>
      <c r="D376" s="121" t="n"/>
      <c r="E376" s="121" t="n"/>
      <c r="F376" s="121" t="n"/>
      <c r="G376" s="121" t="n"/>
      <c r="H376" s="121" t="n"/>
      <c r="I376" s="121" t="n"/>
      <c r="J376" s="121" t="n"/>
      <c r="K376" s="121" t="n"/>
      <c r="L376" s="121" t="n"/>
      <c r="M376" s="121" t="n"/>
      <c r="N376" s="121" t="n"/>
    </row>
    <row customHeight="1" ht="12.75" r="377" s="161">
      <c r="A377" s="121" t="n"/>
      <c r="B377" s="151" t="n">
        <v>1493</v>
      </c>
      <c r="C377" s="121" t="n"/>
      <c r="D377" s="121" t="n"/>
      <c r="E377" s="121" t="n"/>
      <c r="F377" s="121" t="n"/>
      <c r="G377" s="121" t="n"/>
      <c r="H377" s="121" t="n"/>
      <c r="I377" s="121" t="n"/>
      <c r="J377" s="121" t="n"/>
      <c r="K377" s="121" t="n"/>
      <c r="L377" s="121" t="n"/>
      <c r="M377" s="121" t="n"/>
      <c r="N377" s="121" t="n"/>
    </row>
    <row customHeight="1" ht="12.75" r="378" s="161">
      <c r="A378" s="121" t="n"/>
      <c r="B378" s="151" t="n">
        <v>1494</v>
      </c>
      <c r="C378" s="121" t="n"/>
      <c r="D378" s="121" t="n"/>
      <c r="E378" s="121" t="n"/>
      <c r="F378" s="121" t="n"/>
      <c r="G378" s="121" t="n"/>
      <c r="H378" s="121" t="n"/>
      <c r="I378" s="121" t="n"/>
      <c r="J378" s="121" t="n"/>
      <c r="K378" s="121" t="n"/>
      <c r="L378" s="121" t="n"/>
      <c r="M378" s="121" t="n"/>
      <c r="N378" s="121" t="n"/>
    </row>
    <row customHeight="1" ht="12.75" r="379" s="161">
      <c r="A379" s="121" t="n"/>
      <c r="B379" s="151" t="n">
        <v>1495</v>
      </c>
      <c r="C379" s="121" t="n"/>
      <c r="D379" s="121" t="n"/>
      <c r="E379" s="121" t="n"/>
      <c r="F379" s="121" t="n"/>
      <c r="G379" s="121" t="n"/>
      <c r="H379" s="121" t="n"/>
      <c r="I379" s="121" t="n"/>
      <c r="J379" s="121" t="n"/>
      <c r="K379" s="121" t="n"/>
      <c r="L379" s="121" t="n"/>
      <c r="M379" s="121" t="n"/>
      <c r="N379" s="121" t="n"/>
    </row>
    <row customHeight="1" ht="12.75" r="380" s="161">
      <c r="A380" s="121" t="n"/>
      <c r="B380" s="151" t="n">
        <v>1496</v>
      </c>
      <c r="C380" s="121" t="n"/>
      <c r="D380" s="121" t="n"/>
      <c r="E380" s="121" t="n"/>
      <c r="F380" s="121" t="n"/>
      <c r="G380" s="121" t="n"/>
      <c r="H380" s="121" t="n"/>
      <c r="I380" s="121" t="n"/>
      <c r="J380" s="121" t="n"/>
      <c r="K380" s="121" t="n"/>
      <c r="L380" s="121" t="n"/>
      <c r="M380" s="121" t="n"/>
      <c r="N380" s="121" t="n"/>
    </row>
    <row customHeight="1" ht="12.75" r="381" s="161">
      <c r="A381" s="121" t="n"/>
      <c r="B381" s="151" t="n">
        <v>1497</v>
      </c>
      <c r="C381" s="121" t="n"/>
      <c r="D381" s="121" t="n"/>
      <c r="E381" s="121" t="n"/>
      <c r="F381" s="121" t="n"/>
      <c r="G381" s="121" t="n"/>
      <c r="H381" s="121" t="n"/>
      <c r="I381" s="121" t="n"/>
      <c r="J381" s="121" t="n"/>
      <c r="K381" s="121" t="n"/>
      <c r="L381" s="121" t="n"/>
      <c r="M381" s="121" t="n"/>
      <c r="N381" s="121" t="n"/>
    </row>
    <row customHeight="1" ht="12.75" r="382" s="161">
      <c r="A382" s="121" t="n"/>
      <c r="B382" s="151" t="n">
        <v>1498</v>
      </c>
      <c r="C382" s="121" t="n"/>
      <c r="D382" s="121" t="n"/>
      <c r="E382" s="121" t="n"/>
      <c r="F382" s="121" t="n"/>
      <c r="G382" s="121" t="n"/>
      <c r="H382" s="121" t="n"/>
      <c r="I382" s="121" t="n"/>
      <c r="J382" s="121" t="n"/>
      <c r="K382" s="121" t="n"/>
      <c r="L382" s="121" t="n"/>
      <c r="M382" s="121" t="n"/>
      <c r="N382" s="121" t="n"/>
    </row>
    <row customHeight="1" ht="12.75" r="383" s="161">
      <c r="A383" s="121" t="n"/>
      <c r="B383" s="151" t="n">
        <v>1499</v>
      </c>
      <c r="C383" s="121" t="n"/>
      <c r="D383" s="121" t="n"/>
      <c r="E383" s="121" t="n"/>
      <c r="F383" s="121" t="n"/>
      <c r="G383" s="121" t="n"/>
      <c r="H383" s="121" t="n"/>
      <c r="I383" s="121" t="n"/>
      <c r="J383" s="121" t="n"/>
      <c r="K383" s="121" t="n"/>
      <c r="L383" s="121" t="n"/>
      <c r="M383" s="121" t="n"/>
      <c r="N383" s="121" t="n"/>
    </row>
    <row customHeight="1" ht="12.75" r="384" s="161">
      <c r="A384" s="121" t="n"/>
      <c r="B384" s="151" t="n">
        <v>1500</v>
      </c>
      <c r="C384" s="121" t="n"/>
      <c r="D384" s="121" t="n"/>
      <c r="E384" s="121" t="n"/>
      <c r="F384" s="121" t="n"/>
      <c r="G384" s="121" t="n"/>
      <c r="H384" s="121" t="n"/>
      <c r="I384" s="121" t="n"/>
      <c r="J384" s="121" t="n"/>
      <c r="K384" s="121" t="n"/>
      <c r="L384" s="121" t="n"/>
      <c r="M384" s="121" t="n"/>
      <c r="N384" s="121" t="n"/>
    </row>
    <row customHeight="1" ht="12.75" r="385" s="161">
      <c r="A385" s="121" t="n"/>
      <c r="B385" s="151" t="n">
        <v>1501</v>
      </c>
      <c r="C385" s="121" t="n"/>
      <c r="D385" s="121" t="n"/>
      <c r="E385" s="121" t="n"/>
      <c r="F385" s="121" t="n"/>
      <c r="G385" s="121" t="n"/>
      <c r="H385" s="121" t="n"/>
      <c r="I385" s="121" t="n"/>
      <c r="J385" s="121" t="n"/>
      <c r="K385" s="121" t="n"/>
      <c r="L385" s="121" t="n"/>
      <c r="M385" s="121" t="n"/>
      <c r="N385" s="121" t="n"/>
    </row>
    <row customHeight="1" ht="12.75" r="386" s="161">
      <c r="A386" s="121" t="n"/>
      <c r="B386" s="151" t="n">
        <v>1502</v>
      </c>
      <c r="C386" s="121" t="n"/>
      <c r="D386" s="121" t="n"/>
      <c r="E386" s="121" t="n"/>
      <c r="F386" s="121" t="n"/>
      <c r="G386" s="121" t="n"/>
      <c r="H386" s="121" t="n"/>
      <c r="I386" s="121" t="n"/>
      <c r="J386" s="121" t="n"/>
      <c r="K386" s="121" t="n"/>
      <c r="L386" s="121" t="n"/>
      <c r="M386" s="121" t="n"/>
      <c r="N386" s="121" t="n"/>
    </row>
    <row customHeight="1" ht="12.75" r="387" s="161">
      <c r="A387" s="121" t="n"/>
      <c r="B387" s="151" t="n">
        <v>1503</v>
      </c>
      <c r="C387" s="121" t="n"/>
      <c r="D387" s="121" t="n"/>
      <c r="E387" s="121" t="n"/>
      <c r="F387" s="121" t="n"/>
      <c r="G387" s="121" t="n"/>
      <c r="H387" s="121" t="n"/>
      <c r="I387" s="121" t="n"/>
      <c r="J387" s="121" t="n"/>
      <c r="K387" s="121" t="n"/>
      <c r="L387" s="121" t="n"/>
      <c r="M387" s="121" t="n"/>
      <c r="N387" s="121" t="n"/>
    </row>
    <row customHeight="1" ht="12.75" r="388" s="161">
      <c r="A388" s="121" t="n"/>
      <c r="B388" s="151" t="n">
        <v>1504</v>
      </c>
      <c r="C388" s="121" t="n"/>
      <c r="D388" s="121" t="n"/>
      <c r="E388" s="121" t="n"/>
      <c r="F388" s="121" t="n"/>
      <c r="G388" s="121" t="n"/>
      <c r="H388" s="121" t="n"/>
      <c r="I388" s="121" t="n"/>
      <c r="J388" s="121" t="n"/>
      <c r="K388" s="121" t="n"/>
      <c r="L388" s="121" t="n"/>
      <c r="M388" s="121" t="n"/>
      <c r="N388" s="121" t="n"/>
    </row>
    <row customHeight="1" ht="12.75" r="389" s="161">
      <c r="A389" s="121" t="n"/>
      <c r="B389" s="151" t="n">
        <v>1505</v>
      </c>
      <c r="C389" s="121" t="n"/>
      <c r="D389" s="121" t="n"/>
      <c r="E389" s="121" t="n"/>
      <c r="F389" s="121" t="n"/>
      <c r="G389" s="121" t="n"/>
      <c r="H389" s="121" t="n"/>
      <c r="I389" s="121" t="n"/>
      <c r="J389" s="121" t="n"/>
      <c r="K389" s="121" t="n"/>
      <c r="L389" s="121" t="n"/>
      <c r="M389" s="121" t="n"/>
      <c r="N389" s="121" t="n"/>
    </row>
    <row customHeight="1" ht="12.75" r="390" s="161">
      <c r="A390" s="121" t="n"/>
      <c r="B390" s="151" t="n">
        <v>1506</v>
      </c>
      <c r="C390" s="121" t="n"/>
      <c r="D390" s="121" t="n"/>
      <c r="E390" s="121" t="n"/>
      <c r="F390" s="121" t="n"/>
      <c r="G390" s="121" t="n"/>
      <c r="H390" s="121" t="n"/>
      <c r="I390" s="121" t="n"/>
      <c r="J390" s="121" t="n"/>
      <c r="K390" s="121" t="n"/>
      <c r="L390" s="121" t="n"/>
      <c r="M390" s="121" t="n"/>
      <c r="N390" s="121" t="n"/>
    </row>
    <row customHeight="1" ht="12.75" r="391" s="161">
      <c r="A391" s="121" t="n"/>
      <c r="B391" s="151" t="n">
        <v>1507</v>
      </c>
      <c r="C391" s="121" t="n"/>
      <c r="D391" s="121" t="n"/>
      <c r="E391" s="121" t="n"/>
      <c r="F391" s="121" t="n"/>
      <c r="G391" s="121" t="n"/>
      <c r="H391" s="121" t="n"/>
      <c r="I391" s="121" t="n"/>
      <c r="J391" s="121" t="n"/>
      <c r="K391" s="121" t="n"/>
      <c r="L391" s="121" t="n"/>
      <c r="M391" s="121" t="n"/>
      <c r="N391" s="121" t="n"/>
    </row>
    <row customHeight="1" ht="12.75" r="392" s="161">
      <c r="A392" s="121" t="n"/>
      <c r="B392" s="151" t="n">
        <v>1508</v>
      </c>
      <c r="C392" s="121" t="n"/>
      <c r="D392" s="121" t="n"/>
      <c r="E392" s="121" t="n"/>
      <c r="F392" s="121" t="n"/>
      <c r="G392" s="121" t="n"/>
      <c r="H392" s="121" t="n"/>
      <c r="I392" s="121" t="n"/>
      <c r="J392" s="121" t="n"/>
      <c r="K392" s="121" t="n"/>
      <c r="L392" s="121" t="n"/>
      <c r="M392" s="121" t="n"/>
      <c r="N392" s="121" t="n"/>
    </row>
    <row customHeight="1" ht="12.75" r="393" s="161">
      <c r="A393" s="121" t="n"/>
      <c r="B393" s="151" t="n">
        <v>1509</v>
      </c>
      <c r="C393" s="121" t="n"/>
      <c r="D393" s="121" t="n"/>
      <c r="E393" s="121" t="n"/>
      <c r="F393" s="121" t="n"/>
      <c r="G393" s="121" t="n"/>
      <c r="H393" s="121" t="n"/>
      <c r="I393" s="121" t="n"/>
      <c r="J393" s="121" t="n"/>
      <c r="K393" s="121" t="n"/>
      <c r="L393" s="121" t="n"/>
      <c r="M393" s="121" t="n"/>
      <c r="N393" s="121" t="n"/>
    </row>
    <row customHeight="1" ht="12.75" r="394" s="161">
      <c r="A394" s="121" t="n"/>
      <c r="B394" s="151" t="n">
        <v>1510</v>
      </c>
      <c r="C394" s="121" t="n"/>
      <c r="D394" s="121" t="n"/>
      <c r="E394" s="121" t="n"/>
      <c r="F394" s="121" t="n"/>
      <c r="G394" s="121" t="n"/>
      <c r="H394" s="121" t="n"/>
      <c r="I394" s="121" t="n"/>
      <c r="J394" s="121" t="n"/>
      <c r="K394" s="121" t="n"/>
      <c r="L394" s="121" t="n"/>
      <c r="M394" s="121" t="n"/>
      <c r="N394" s="121" t="n"/>
    </row>
    <row customHeight="1" ht="12.75" r="395" s="161">
      <c r="A395" s="121" t="n"/>
      <c r="B395" s="151" t="n">
        <v>1511</v>
      </c>
      <c r="C395" s="121" t="n"/>
      <c r="D395" s="121" t="n"/>
      <c r="E395" s="121" t="n"/>
      <c r="F395" s="121" t="n"/>
      <c r="G395" s="121" t="n"/>
      <c r="H395" s="121" t="n"/>
      <c r="I395" s="121" t="n"/>
      <c r="J395" s="121" t="n"/>
      <c r="K395" s="121" t="n"/>
      <c r="L395" s="121" t="n"/>
      <c r="M395" s="121" t="n"/>
      <c r="N395" s="121" t="n"/>
    </row>
    <row customHeight="1" ht="12.75" r="396" s="161">
      <c r="A396" s="121" t="n"/>
      <c r="B396" s="151" t="n">
        <v>1512</v>
      </c>
      <c r="C396" s="121" t="n"/>
      <c r="D396" s="121" t="n"/>
      <c r="E396" s="121" t="n"/>
      <c r="F396" s="121" t="n"/>
      <c r="G396" s="121" t="n"/>
      <c r="H396" s="121" t="n"/>
      <c r="I396" s="121" t="n"/>
      <c r="J396" s="121" t="n"/>
      <c r="K396" s="121" t="n"/>
      <c r="L396" s="121" t="n"/>
      <c r="M396" s="121" t="n"/>
      <c r="N396" s="121" t="n"/>
    </row>
    <row customHeight="1" ht="12.75" r="397" s="161">
      <c r="A397" s="121" t="n"/>
      <c r="B397" s="151" t="n">
        <v>1513</v>
      </c>
      <c r="C397" s="121" t="n"/>
      <c r="D397" s="121" t="n"/>
      <c r="E397" s="121" t="n"/>
      <c r="F397" s="121" t="n"/>
      <c r="G397" s="121" t="n"/>
      <c r="H397" s="121" t="n"/>
      <c r="I397" s="121" t="n"/>
      <c r="J397" s="121" t="n"/>
      <c r="K397" s="121" t="n"/>
      <c r="L397" s="121" t="n"/>
      <c r="M397" s="121" t="n"/>
      <c r="N397" s="121" t="n"/>
    </row>
    <row customHeight="1" ht="12.75" r="398" s="161">
      <c r="A398" s="121" t="n"/>
      <c r="B398" s="151" t="n">
        <v>1514</v>
      </c>
      <c r="C398" s="121" t="n"/>
      <c r="D398" s="121" t="n"/>
      <c r="E398" s="121" t="n"/>
      <c r="F398" s="121" t="n"/>
      <c r="G398" s="121" t="n"/>
      <c r="H398" s="121" t="n"/>
      <c r="I398" s="121" t="n"/>
      <c r="J398" s="121" t="n"/>
      <c r="K398" s="121" t="n"/>
      <c r="L398" s="121" t="n"/>
      <c r="M398" s="121" t="n"/>
      <c r="N398" s="121" t="n"/>
    </row>
    <row customHeight="1" ht="12.75" r="399" s="161">
      <c r="A399" s="121" t="n"/>
      <c r="B399" s="151" t="n">
        <v>1515</v>
      </c>
      <c r="C399" s="121" t="n"/>
      <c r="D399" s="121" t="n"/>
      <c r="E399" s="121" t="n"/>
      <c r="F399" s="121" t="n"/>
      <c r="G399" s="121" t="n"/>
      <c r="H399" s="121" t="n"/>
      <c r="I399" s="121" t="n"/>
      <c r="J399" s="121" t="n"/>
      <c r="K399" s="121" t="n"/>
      <c r="L399" s="121" t="n"/>
      <c r="M399" s="121" t="n"/>
      <c r="N399" s="121" t="n"/>
    </row>
    <row customHeight="1" ht="12.75" r="400" s="161">
      <c r="A400" s="121" t="n"/>
      <c r="B400" s="151" t="n">
        <v>1516</v>
      </c>
      <c r="C400" s="121" t="n"/>
      <c r="D400" s="121" t="n"/>
      <c r="E400" s="121" t="n"/>
      <c r="F400" s="121" t="n"/>
      <c r="G400" s="121" t="n"/>
      <c r="H400" s="121" t="n"/>
      <c r="I400" s="121" t="n"/>
      <c r="J400" s="121" t="n"/>
      <c r="K400" s="121" t="n"/>
      <c r="L400" s="121" t="n"/>
      <c r="M400" s="121" t="n"/>
      <c r="N400" s="121" t="n"/>
    </row>
    <row customHeight="1" ht="12.75" r="401" s="161">
      <c r="A401" s="121" t="n"/>
      <c r="B401" s="151" t="n">
        <v>1517</v>
      </c>
      <c r="C401" s="121" t="n"/>
      <c r="D401" s="121" t="n"/>
      <c r="E401" s="121" t="n"/>
      <c r="F401" s="121" t="n"/>
      <c r="G401" s="121" t="n"/>
      <c r="H401" s="121" t="n"/>
      <c r="I401" s="121" t="n"/>
      <c r="J401" s="121" t="n"/>
      <c r="K401" s="121" t="n"/>
      <c r="L401" s="121" t="n"/>
      <c r="M401" s="121" t="n"/>
      <c r="N401" s="121" t="n"/>
    </row>
    <row customHeight="1" ht="12.75" r="402" s="161">
      <c r="A402" s="121" t="n"/>
      <c r="B402" s="151" t="n">
        <v>1518</v>
      </c>
      <c r="C402" s="121" t="n"/>
      <c r="D402" s="121" t="n"/>
      <c r="E402" s="121" t="n"/>
      <c r="F402" s="121" t="n"/>
      <c r="G402" s="121" t="n"/>
      <c r="H402" s="121" t="n"/>
      <c r="I402" s="121" t="n"/>
      <c r="J402" s="121" t="n"/>
      <c r="K402" s="121" t="n"/>
      <c r="L402" s="121" t="n"/>
      <c r="M402" s="121" t="n"/>
      <c r="N402" s="121" t="n"/>
    </row>
    <row customHeight="1" ht="12.75" r="403" s="161">
      <c r="A403" s="121" t="n"/>
      <c r="B403" s="151" t="n">
        <v>1519</v>
      </c>
      <c r="C403" s="121" t="n"/>
      <c r="D403" s="121" t="n"/>
      <c r="E403" s="121" t="n"/>
      <c r="F403" s="121" t="n"/>
      <c r="G403" s="121" t="n"/>
      <c r="H403" s="121" t="n"/>
      <c r="I403" s="121" t="n"/>
      <c r="J403" s="121" t="n"/>
      <c r="K403" s="121" t="n"/>
      <c r="L403" s="121" t="n"/>
      <c r="M403" s="121" t="n"/>
      <c r="N403" s="121" t="n"/>
    </row>
    <row customHeight="1" ht="12.75" r="404" s="161">
      <c r="A404" s="121" t="n"/>
      <c r="B404" s="151" t="n">
        <v>1520</v>
      </c>
      <c r="C404" s="121" t="n"/>
      <c r="D404" s="121" t="n"/>
      <c r="E404" s="121" t="n"/>
      <c r="F404" s="121" t="n"/>
      <c r="G404" s="121" t="n"/>
      <c r="H404" s="121" t="n"/>
      <c r="I404" s="121" t="n"/>
      <c r="J404" s="121" t="n"/>
      <c r="K404" s="121" t="n"/>
      <c r="L404" s="121" t="n"/>
      <c r="M404" s="121" t="n"/>
      <c r="N404" s="121" t="n"/>
    </row>
    <row customHeight="1" ht="12.75" r="405" s="161">
      <c r="A405" s="121" t="n"/>
      <c r="B405" s="151" t="n">
        <v>1521</v>
      </c>
      <c r="C405" s="121" t="n"/>
      <c r="D405" s="121" t="n"/>
      <c r="E405" s="121" t="n"/>
      <c r="F405" s="121" t="n"/>
      <c r="G405" s="121" t="n"/>
      <c r="H405" s="121" t="n"/>
      <c r="I405" s="121" t="n"/>
      <c r="J405" s="121" t="n"/>
      <c r="K405" s="121" t="n"/>
      <c r="L405" s="121" t="n"/>
      <c r="M405" s="121" t="n"/>
      <c r="N405" s="121" t="n"/>
    </row>
    <row customHeight="1" ht="12.75" r="406" s="161">
      <c r="A406" s="121" t="n"/>
      <c r="B406" s="151" t="n">
        <v>1522</v>
      </c>
      <c r="C406" s="121" t="n"/>
      <c r="D406" s="121" t="n"/>
      <c r="E406" s="121" t="n"/>
      <c r="F406" s="121" t="n"/>
      <c r="G406" s="121" t="n"/>
      <c r="H406" s="121" t="n"/>
      <c r="I406" s="121" t="n"/>
      <c r="J406" s="121" t="n"/>
      <c r="K406" s="121" t="n"/>
      <c r="L406" s="121" t="n"/>
      <c r="M406" s="121" t="n"/>
      <c r="N406" s="121" t="n"/>
    </row>
    <row customHeight="1" ht="12.75" r="407" s="161">
      <c r="A407" s="121" t="n"/>
      <c r="B407" s="151" t="n">
        <v>1523</v>
      </c>
      <c r="C407" s="121" t="n"/>
      <c r="D407" s="121" t="n"/>
      <c r="E407" s="121" t="n"/>
      <c r="F407" s="121" t="n"/>
      <c r="G407" s="121" t="n"/>
      <c r="H407" s="121" t="n"/>
      <c r="I407" s="121" t="n"/>
      <c r="J407" s="121" t="n"/>
      <c r="K407" s="121" t="n"/>
      <c r="L407" s="121" t="n"/>
      <c r="M407" s="121" t="n"/>
      <c r="N407" s="121" t="n"/>
    </row>
    <row customHeight="1" ht="12.75" r="408" s="161">
      <c r="A408" s="121" t="n"/>
      <c r="B408" s="151" t="n">
        <v>1524</v>
      </c>
      <c r="C408" s="121" t="n"/>
      <c r="D408" s="121" t="n"/>
      <c r="E408" s="121" t="n"/>
      <c r="F408" s="121" t="n"/>
      <c r="G408" s="121" t="n"/>
      <c r="H408" s="121" t="n"/>
      <c r="I408" s="121" t="n"/>
      <c r="J408" s="121" t="n"/>
      <c r="K408" s="121" t="n"/>
      <c r="L408" s="121" t="n"/>
      <c r="M408" s="121" t="n"/>
      <c r="N408" s="121" t="n"/>
    </row>
    <row customHeight="1" ht="12.75" r="409" s="161">
      <c r="A409" s="121" t="n"/>
      <c r="B409" s="151" t="n">
        <v>1525</v>
      </c>
      <c r="C409" s="121" t="n"/>
      <c r="D409" s="121" t="n"/>
      <c r="E409" s="121" t="n"/>
      <c r="F409" s="121" t="n"/>
      <c r="G409" s="121" t="n"/>
      <c r="H409" s="121" t="n"/>
      <c r="I409" s="121" t="n"/>
      <c r="J409" s="121" t="n"/>
      <c r="K409" s="121" t="n"/>
      <c r="L409" s="121" t="n"/>
      <c r="M409" s="121" t="n"/>
      <c r="N409" s="121" t="n"/>
    </row>
    <row customHeight="1" ht="12.75" r="410" s="161">
      <c r="A410" s="121" t="n"/>
      <c r="B410" s="151" t="n">
        <v>1526</v>
      </c>
      <c r="C410" s="121" t="n"/>
      <c r="D410" s="121" t="n"/>
      <c r="E410" s="121" t="n"/>
      <c r="F410" s="121" t="n"/>
      <c r="G410" s="121" t="n"/>
      <c r="H410" s="121" t="n"/>
      <c r="I410" s="121" t="n"/>
      <c r="J410" s="121" t="n"/>
      <c r="K410" s="121" t="n"/>
      <c r="L410" s="121" t="n"/>
      <c r="M410" s="121" t="n"/>
      <c r="N410" s="121" t="n"/>
    </row>
    <row customHeight="1" ht="12.75" r="411" s="161">
      <c r="A411" s="121" t="n"/>
      <c r="B411" s="151" t="n">
        <v>1527</v>
      </c>
      <c r="C411" s="121" t="n"/>
      <c r="D411" s="121" t="n"/>
      <c r="E411" s="121" t="n"/>
      <c r="F411" s="121" t="n"/>
      <c r="G411" s="121" t="n"/>
      <c r="H411" s="121" t="n"/>
      <c r="I411" s="121" t="n"/>
      <c r="J411" s="121" t="n"/>
      <c r="K411" s="121" t="n"/>
      <c r="L411" s="121" t="n"/>
      <c r="M411" s="121" t="n"/>
      <c r="N411" s="121" t="n"/>
    </row>
    <row customHeight="1" ht="12.75" r="412" s="161">
      <c r="A412" s="121" t="n"/>
      <c r="B412" s="151" t="n">
        <v>1528</v>
      </c>
      <c r="C412" s="121" t="n"/>
      <c r="D412" s="121" t="n"/>
      <c r="E412" s="121" t="n"/>
      <c r="F412" s="121" t="n"/>
      <c r="G412" s="121" t="n"/>
      <c r="H412" s="121" t="n"/>
      <c r="I412" s="121" t="n"/>
      <c r="J412" s="121" t="n"/>
      <c r="K412" s="121" t="n"/>
      <c r="L412" s="121" t="n"/>
      <c r="M412" s="121" t="n"/>
      <c r="N412" s="121" t="n"/>
    </row>
    <row customHeight="1" ht="12.75" r="413" s="161">
      <c r="A413" s="121" t="n"/>
      <c r="B413" s="151" t="n">
        <v>1529</v>
      </c>
      <c r="C413" s="121" t="n"/>
      <c r="D413" s="121" t="n"/>
      <c r="E413" s="121" t="n"/>
      <c r="F413" s="121" t="n"/>
      <c r="G413" s="121" t="n"/>
      <c r="H413" s="121" t="n"/>
      <c r="I413" s="121" t="n"/>
      <c r="J413" s="121" t="n"/>
      <c r="K413" s="121" t="n"/>
      <c r="L413" s="121" t="n"/>
      <c r="M413" s="121" t="n"/>
      <c r="N413" s="121" t="n"/>
    </row>
    <row customHeight="1" ht="12.75" r="414" s="161">
      <c r="A414" s="121" t="n"/>
      <c r="B414" s="151" t="n">
        <v>1530</v>
      </c>
      <c r="C414" s="121" t="n"/>
      <c r="D414" s="121" t="n"/>
      <c r="E414" s="121" t="n"/>
      <c r="F414" s="121" t="n"/>
      <c r="G414" s="121" t="n"/>
      <c r="H414" s="121" t="n"/>
      <c r="I414" s="121" t="n"/>
      <c r="J414" s="121" t="n"/>
      <c r="K414" s="121" t="n"/>
      <c r="L414" s="121" t="n"/>
      <c r="M414" s="121" t="n"/>
      <c r="N414" s="121" t="n"/>
    </row>
    <row customHeight="1" ht="12.75" r="415" s="161">
      <c r="A415" s="121" t="n"/>
      <c r="B415" s="151" t="n">
        <v>1531</v>
      </c>
      <c r="C415" s="121" t="n"/>
      <c r="D415" s="121" t="n"/>
      <c r="E415" s="121" t="n"/>
      <c r="F415" s="121" t="n"/>
      <c r="G415" s="121" t="n"/>
      <c r="H415" s="121" t="n"/>
      <c r="I415" s="121" t="n"/>
      <c r="J415" s="121" t="n"/>
      <c r="K415" s="121" t="n"/>
      <c r="L415" s="121" t="n"/>
      <c r="M415" s="121" t="n"/>
      <c r="N415" s="121" t="n"/>
    </row>
    <row customHeight="1" ht="12.75" r="416" s="161">
      <c r="A416" s="121" t="n"/>
      <c r="B416" s="151" t="n">
        <v>1532</v>
      </c>
      <c r="C416" s="121" t="n"/>
      <c r="D416" s="121" t="n"/>
      <c r="E416" s="121" t="n"/>
      <c r="F416" s="121" t="n"/>
      <c r="G416" s="121" t="n"/>
      <c r="H416" s="121" t="n"/>
      <c r="I416" s="121" t="n"/>
      <c r="J416" s="121" t="n"/>
      <c r="K416" s="121" t="n"/>
      <c r="L416" s="121" t="n"/>
      <c r="M416" s="121" t="n"/>
      <c r="N416" s="121" t="n"/>
    </row>
    <row customHeight="1" ht="12.75" r="417" s="161">
      <c r="A417" s="121" t="n"/>
      <c r="B417" s="151" t="n">
        <v>1533</v>
      </c>
      <c r="C417" s="121" t="n"/>
      <c r="D417" s="121" t="n"/>
      <c r="E417" s="121" t="n"/>
      <c r="F417" s="121" t="n"/>
      <c r="G417" s="121" t="n"/>
      <c r="H417" s="121" t="n"/>
      <c r="I417" s="121" t="n"/>
      <c r="J417" s="121" t="n"/>
      <c r="K417" s="121" t="n"/>
      <c r="L417" s="121" t="n"/>
      <c r="M417" s="121" t="n"/>
      <c r="N417" s="121" t="n"/>
    </row>
    <row customHeight="1" ht="12.75" r="418" s="161">
      <c r="A418" s="121" t="n"/>
      <c r="B418" s="151" t="n">
        <v>1534</v>
      </c>
      <c r="C418" s="121" t="n"/>
      <c r="D418" s="121" t="n"/>
      <c r="E418" s="121" t="n"/>
      <c r="F418" s="121" t="n"/>
      <c r="G418" s="121" t="n"/>
      <c r="H418" s="121" t="n"/>
      <c r="I418" s="121" t="n"/>
      <c r="J418" s="121" t="n"/>
      <c r="K418" s="121" t="n"/>
      <c r="L418" s="121" t="n"/>
      <c r="M418" s="121" t="n"/>
      <c r="N418" s="121" t="n"/>
    </row>
    <row customHeight="1" ht="12.75" r="419" s="161">
      <c r="A419" s="121" t="n"/>
      <c r="B419" s="151" t="n">
        <v>1535</v>
      </c>
      <c r="C419" s="121" t="n"/>
      <c r="D419" s="121" t="n"/>
      <c r="E419" s="121" t="n"/>
      <c r="F419" s="121" t="n"/>
      <c r="G419" s="121" t="n"/>
      <c r="H419" s="121" t="n"/>
      <c r="I419" s="121" t="n"/>
      <c r="J419" s="121" t="n"/>
      <c r="K419" s="121" t="n"/>
      <c r="L419" s="121" t="n"/>
      <c r="M419" s="121" t="n"/>
      <c r="N419" s="121" t="n"/>
    </row>
    <row customHeight="1" ht="12.75" r="420" s="161">
      <c r="A420" s="121" t="n"/>
      <c r="B420" s="151" t="n">
        <v>1536</v>
      </c>
      <c r="C420" s="121" t="n"/>
      <c r="D420" s="121" t="n"/>
      <c r="E420" s="121" t="n"/>
      <c r="F420" s="121" t="n"/>
      <c r="G420" s="121" t="n"/>
      <c r="H420" s="121" t="n"/>
      <c r="I420" s="121" t="n"/>
      <c r="J420" s="121" t="n"/>
      <c r="K420" s="121" t="n"/>
      <c r="L420" s="121" t="n"/>
      <c r="M420" s="121" t="n"/>
      <c r="N420" s="121" t="n"/>
    </row>
    <row customHeight="1" ht="12.75" r="421" s="161">
      <c r="A421" s="121" t="n"/>
      <c r="B421" s="151" t="n">
        <v>1537</v>
      </c>
      <c r="C421" s="121" t="n"/>
      <c r="D421" s="121" t="n"/>
      <c r="E421" s="121" t="n"/>
      <c r="F421" s="121" t="n"/>
      <c r="G421" s="121" t="n"/>
      <c r="H421" s="121" t="n"/>
      <c r="I421" s="121" t="n"/>
      <c r="J421" s="121" t="n"/>
      <c r="K421" s="121" t="n"/>
      <c r="L421" s="121" t="n"/>
      <c r="M421" s="121" t="n"/>
      <c r="N421" s="121" t="n"/>
    </row>
    <row customHeight="1" ht="12.75" r="422" s="161">
      <c r="A422" s="121" t="n"/>
      <c r="B422" s="151" t="n">
        <v>1538</v>
      </c>
      <c r="C422" s="121" t="n"/>
      <c r="D422" s="121" t="n"/>
      <c r="E422" s="121" t="n"/>
      <c r="F422" s="121" t="n"/>
      <c r="G422" s="121" t="n"/>
      <c r="H422" s="121" t="n"/>
      <c r="I422" s="121" t="n"/>
      <c r="J422" s="121" t="n"/>
      <c r="K422" s="121" t="n"/>
      <c r="L422" s="121" t="n"/>
      <c r="M422" s="121" t="n"/>
      <c r="N422" s="121" t="n"/>
    </row>
    <row customHeight="1" ht="12.75" r="423" s="161">
      <c r="A423" s="121" t="n"/>
      <c r="B423" s="151" t="n">
        <v>1539</v>
      </c>
      <c r="C423" s="121" t="n"/>
      <c r="D423" s="121" t="n"/>
      <c r="E423" s="121" t="n"/>
      <c r="F423" s="121" t="n"/>
      <c r="G423" s="121" t="n"/>
      <c r="H423" s="121" t="n"/>
      <c r="I423" s="121" t="n"/>
      <c r="J423" s="121" t="n"/>
      <c r="K423" s="121" t="n"/>
      <c r="L423" s="121" t="n"/>
      <c r="M423" s="121" t="n"/>
      <c r="N423" s="121" t="n"/>
    </row>
    <row customHeight="1" ht="12.75" r="424" s="161">
      <c r="A424" s="121" t="n"/>
      <c r="B424" s="151" t="n">
        <v>1540</v>
      </c>
      <c r="C424" s="121" t="n"/>
      <c r="D424" s="121" t="n"/>
      <c r="E424" s="121" t="n"/>
      <c r="F424" s="121" t="n"/>
      <c r="G424" s="121" t="n"/>
      <c r="H424" s="121" t="n"/>
      <c r="I424" s="121" t="n"/>
      <c r="J424" s="121" t="n"/>
      <c r="K424" s="121" t="n"/>
      <c r="L424" s="121" t="n"/>
      <c r="M424" s="121" t="n"/>
      <c r="N424" s="121" t="n"/>
    </row>
    <row customHeight="1" ht="12.75" r="425" s="161">
      <c r="A425" s="121" t="n"/>
      <c r="B425" s="151" t="n">
        <v>1541</v>
      </c>
      <c r="C425" s="121" t="n"/>
      <c r="D425" s="121" t="n"/>
      <c r="E425" s="121" t="n"/>
      <c r="F425" s="121" t="n"/>
      <c r="G425" s="121" t="n"/>
      <c r="H425" s="121" t="n"/>
      <c r="I425" s="121" t="n"/>
      <c r="J425" s="121" t="n"/>
      <c r="K425" s="121" t="n"/>
      <c r="L425" s="121" t="n"/>
      <c r="M425" s="121" t="n"/>
      <c r="N425" s="121" t="n"/>
    </row>
    <row customHeight="1" ht="12.75" r="426" s="161">
      <c r="A426" s="121" t="n"/>
      <c r="B426" s="151" t="n">
        <v>1542</v>
      </c>
      <c r="C426" s="121" t="n"/>
      <c r="D426" s="121" t="n"/>
      <c r="E426" s="121" t="n"/>
      <c r="F426" s="121" t="n"/>
      <c r="G426" s="121" t="n"/>
      <c r="H426" s="121" t="n"/>
      <c r="I426" s="121" t="n"/>
      <c r="J426" s="121" t="n"/>
      <c r="K426" s="121" t="n"/>
      <c r="L426" s="121" t="n"/>
      <c r="M426" s="121" t="n"/>
      <c r="N426" s="121" t="n"/>
    </row>
    <row customHeight="1" ht="12.75" r="427" s="161">
      <c r="A427" s="121" t="n"/>
      <c r="B427" s="151" t="n">
        <v>1543</v>
      </c>
      <c r="C427" s="121" t="n"/>
      <c r="D427" s="121" t="n"/>
      <c r="E427" s="121" t="n"/>
      <c r="F427" s="121" t="n"/>
      <c r="G427" s="121" t="n"/>
      <c r="H427" s="121" t="n"/>
      <c r="I427" s="121" t="n"/>
      <c r="J427" s="121" t="n"/>
      <c r="K427" s="121" t="n"/>
      <c r="L427" s="121" t="n"/>
      <c r="M427" s="121" t="n"/>
      <c r="N427" s="121" t="n"/>
    </row>
    <row customHeight="1" ht="12.75" r="428" s="161">
      <c r="A428" s="121" t="n"/>
      <c r="B428" s="151" t="n">
        <v>1544</v>
      </c>
      <c r="C428" s="121" t="n"/>
      <c r="D428" s="121" t="n"/>
      <c r="E428" s="121" t="n"/>
      <c r="F428" s="121" t="n"/>
      <c r="G428" s="121" t="n"/>
      <c r="H428" s="121" t="n"/>
      <c r="I428" s="121" t="n"/>
      <c r="J428" s="121" t="n"/>
      <c r="K428" s="121" t="n"/>
      <c r="L428" s="121" t="n"/>
      <c r="M428" s="121" t="n"/>
      <c r="N428" s="121" t="n"/>
    </row>
    <row customHeight="1" ht="12.75" r="429" s="161">
      <c r="A429" s="121" t="n"/>
      <c r="B429" s="151" t="n">
        <v>1545</v>
      </c>
      <c r="C429" s="121" t="n"/>
      <c r="D429" s="121" t="n"/>
      <c r="E429" s="121" t="n"/>
      <c r="F429" s="121" t="n"/>
      <c r="G429" s="121" t="n"/>
      <c r="H429" s="121" t="n"/>
      <c r="I429" s="121" t="n"/>
      <c r="J429" s="121" t="n"/>
      <c r="K429" s="121" t="n"/>
      <c r="L429" s="121" t="n"/>
      <c r="M429" s="121" t="n"/>
      <c r="N429" s="121" t="n"/>
    </row>
    <row customHeight="1" ht="12.75" r="430" s="161">
      <c r="A430" s="121" t="n"/>
      <c r="B430" s="151" t="n">
        <v>1546</v>
      </c>
      <c r="C430" s="121" t="n"/>
      <c r="D430" s="121" t="n"/>
      <c r="E430" s="121" t="n"/>
      <c r="F430" s="121" t="n"/>
      <c r="G430" s="121" t="n"/>
      <c r="H430" s="121" t="n"/>
      <c r="I430" s="121" t="n"/>
      <c r="J430" s="121" t="n"/>
      <c r="K430" s="121" t="n"/>
      <c r="L430" s="121" t="n"/>
      <c r="M430" s="121" t="n"/>
      <c r="N430" s="121" t="n"/>
    </row>
    <row customHeight="1" ht="12.75" r="431" s="161">
      <c r="A431" s="121" t="n"/>
      <c r="B431" s="151" t="n">
        <v>1547</v>
      </c>
      <c r="C431" s="121" t="n"/>
      <c r="D431" s="121" t="n"/>
      <c r="E431" s="121" t="n"/>
      <c r="F431" s="121" t="n"/>
      <c r="G431" s="121" t="n"/>
      <c r="H431" s="121" t="n"/>
      <c r="I431" s="121" t="n"/>
      <c r="J431" s="121" t="n"/>
      <c r="K431" s="121" t="n"/>
      <c r="L431" s="121" t="n"/>
      <c r="M431" s="121" t="n"/>
      <c r="N431" s="121" t="n"/>
    </row>
    <row customHeight="1" ht="12.75" r="432" s="161">
      <c r="A432" s="121" t="n"/>
      <c r="B432" s="151" t="n">
        <v>1548</v>
      </c>
      <c r="C432" s="121" t="n"/>
      <c r="D432" s="121" t="n"/>
      <c r="E432" s="121" t="n"/>
      <c r="F432" s="121" t="n"/>
      <c r="G432" s="121" t="n"/>
      <c r="H432" s="121" t="n"/>
      <c r="I432" s="121" t="n"/>
      <c r="J432" s="121" t="n"/>
      <c r="K432" s="121" t="n"/>
      <c r="L432" s="121" t="n"/>
      <c r="M432" s="121" t="n"/>
      <c r="N432" s="121" t="n"/>
    </row>
    <row customHeight="1" ht="12.75" r="433" s="161">
      <c r="A433" s="121" t="n"/>
      <c r="B433" s="151" t="n">
        <v>1549</v>
      </c>
      <c r="C433" s="121" t="n"/>
      <c r="D433" s="121" t="n"/>
      <c r="E433" s="121" t="n"/>
      <c r="F433" s="121" t="n"/>
      <c r="G433" s="121" t="n"/>
      <c r="H433" s="121" t="n"/>
      <c r="I433" s="121" t="n"/>
      <c r="J433" s="121" t="n"/>
      <c r="K433" s="121" t="n"/>
      <c r="L433" s="121" t="n"/>
      <c r="M433" s="121" t="n"/>
      <c r="N433" s="121" t="n"/>
    </row>
    <row customHeight="1" ht="12.75" r="434" s="161">
      <c r="A434" s="121" t="n"/>
      <c r="B434" s="151" t="n">
        <v>1550</v>
      </c>
      <c r="C434" s="121" t="n"/>
      <c r="D434" s="121" t="n"/>
      <c r="E434" s="121" t="n"/>
      <c r="F434" s="121" t="n"/>
      <c r="G434" s="121" t="n"/>
      <c r="H434" s="121" t="n"/>
      <c r="I434" s="121" t="n"/>
      <c r="J434" s="121" t="n"/>
      <c r="K434" s="121" t="n"/>
      <c r="L434" s="121" t="n"/>
      <c r="M434" s="121" t="n"/>
      <c r="N434" s="121" t="n"/>
    </row>
    <row customHeight="1" ht="12.75" r="435" s="161">
      <c r="A435" s="121" t="n"/>
      <c r="B435" s="151" t="n">
        <v>1551</v>
      </c>
      <c r="C435" s="121" t="n"/>
      <c r="D435" s="121" t="n"/>
      <c r="E435" s="121" t="n"/>
      <c r="F435" s="121" t="n"/>
      <c r="G435" s="121" t="n"/>
      <c r="H435" s="121" t="n"/>
      <c r="I435" s="121" t="n"/>
      <c r="J435" s="121" t="n"/>
      <c r="K435" s="121" t="n"/>
      <c r="L435" s="121" t="n"/>
      <c r="M435" s="121" t="n"/>
      <c r="N435" s="121" t="n"/>
    </row>
    <row customHeight="1" ht="12.75" r="436" s="161">
      <c r="A436" s="121" t="n"/>
      <c r="B436" s="151" t="n">
        <v>1552</v>
      </c>
      <c r="C436" s="121" t="n"/>
      <c r="D436" s="121" t="n"/>
      <c r="E436" s="121" t="n"/>
      <c r="F436" s="121" t="n"/>
      <c r="G436" s="121" t="n"/>
      <c r="H436" s="121" t="n"/>
      <c r="I436" s="121" t="n"/>
      <c r="J436" s="121" t="n"/>
      <c r="K436" s="121" t="n"/>
      <c r="L436" s="121" t="n"/>
      <c r="M436" s="121" t="n"/>
      <c r="N436" s="121" t="n"/>
    </row>
    <row customHeight="1" ht="12.75" r="437" s="161">
      <c r="A437" s="121" t="n"/>
      <c r="B437" s="151" t="n">
        <v>1553</v>
      </c>
      <c r="C437" s="121" t="n"/>
      <c r="D437" s="121" t="n"/>
      <c r="E437" s="121" t="n"/>
      <c r="F437" s="121" t="n"/>
      <c r="G437" s="121" t="n"/>
      <c r="H437" s="121" t="n"/>
      <c r="I437" s="121" t="n"/>
      <c r="J437" s="121" t="n"/>
      <c r="K437" s="121" t="n"/>
      <c r="L437" s="121" t="n"/>
      <c r="M437" s="121" t="n"/>
      <c r="N437" s="121" t="n"/>
    </row>
    <row customHeight="1" ht="12.75" r="438" s="161">
      <c r="A438" s="121" t="n"/>
      <c r="B438" s="151" t="n">
        <v>1554</v>
      </c>
      <c r="C438" s="121" t="n"/>
      <c r="D438" s="121" t="n"/>
      <c r="E438" s="121" t="n"/>
      <c r="F438" s="121" t="n"/>
      <c r="G438" s="121" t="n"/>
      <c r="H438" s="121" t="n"/>
      <c r="I438" s="121" t="n"/>
      <c r="J438" s="121" t="n"/>
      <c r="K438" s="121" t="n"/>
      <c r="L438" s="121" t="n"/>
      <c r="M438" s="121" t="n"/>
      <c r="N438" s="121" t="n"/>
    </row>
    <row customHeight="1" ht="12.75" r="439" s="161">
      <c r="A439" s="121" t="n"/>
      <c r="B439" s="151" t="n">
        <v>1555</v>
      </c>
      <c r="C439" s="121" t="n"/>
      <c r="D439" s="121" t="n"/>
      <c r="E439" s="121" t="n"/>
      <c r="F439" s="121" t="n"/>
      <c r="G439" s="121" t="n"/>
      <c r="H439" s="121" t="n"/>
      <c r="I439" s="121" t="n"/>
      <c r="J439" s="121" t="n"/>
      <c r="K439" s="121" t="n"/>
      <c r="L439" s="121" t="n"/>
      <c r="M439" s="121" t="n"/>
      <c r="N439" s="121" t="n"/>
    </row>
    <row customHeight="1" ht="12.75" r="440" s="161">
      <c r="A440" s="121" t="n"/>
      <c r="B440" s="151" t="n">
        <v>1556</v>
      </c>
      <c r="C440" s="121" t="n"/>
      <c r="D440" s="121" t="n"/>
      <c r="E440" s="121" t="n"/>
      <c r="F440" s="121" t="n"/>
      <c r="G440" s="121" t="n"/>
      <c r="H440" s="121" t="n"/>
      <c r="I440" s="121" t="n"/>
      <c r="J440" s="121" t="n"/>
      <c r="K440" s="121" t="n"/>
      <c r="L440" s="121" t="n"/>
      <c r="M440" s="121" t="n"/>
      <c r="N440" s="121" t="n"/>
    </row>
    <row customHeight="1" ht="12.75" r="441" s="161">
      <c r="A441" s="121" t="n"/>
      <c r="B441" s="151" t="n">
        <v>1557</v>
      </c>
      <c r="C441" s="121" t="n"/>
      <c r="D441" s="121" t="n"/>
      <c r="E441" s="121" t="n"/>
      <c r="F441" s="121" t="n"/>
      <c r="G441" s="121" t="n"/>
      <c r="H441" s="121" t="n"/>
      <c r="I441" s="121" t="n"/>
      <c r="J441" s="121" t="n"/>
      <c r="K441" s="121" t="n"/>
      <c r="L441" s="121" t="n"/>
      <c r="M441" s="121" t="n"/>
      <c r="N441" s="121" t="n"/>
    </row>
    <row customHeight="1" ht="12.75" r="442" s="161">
      <c r="A442" s="121" t="n"/>
      <c r="B442" s="151" t="n">
        <v>1558</v>
      </c>
      <c r="C442" s="121" t="n"/>
      <c r="D442" s="121" t="n"/>
      <c r="E442" s="121" t="n"/>
      <c r="F442" s="121" t="n"/>
      <c r="G442" s="121" t="n"/>
      <c r="H442" s="121" t="n"/>
      <c r="I442" s="121" t="n"/>
      <c r="J442" s="121" t="n"/>
      <c r="K442" s="121" t="n"/>
      <c r="L442" s="121" t="n"/>
      <c r="M442" s="121" t="n"/>
      <c r="N442" s="121" t="n"/>
    </row>
    <row customHeight="1" ht="12.75" r="443" s="161">
      <c r="A443" s="121" t="n"/>
      <c r="B443" s="151" t="n">
        <v>1559</v>
      </c>
      <c r="C443" s="121" t="n"/>
      <c r="D443" s="121" t="n"/>
      <c r="E443" s="121" t="n"/>
      <c r="F443" s="121" t="n"/>
      <c r="G443" s="121" t="n"/>
      <c r="H443" s="121" t="n"/>
      <c r="I443" s="121" t="n"/>
      <c r="J443" s="121" t="n"/>
      <c r="K443" s="121" t="n"/>
      <c r="L443" s="121" t="n"/>
      <c r="M443" s="121" t="n"/>
      <c r="N443" s="121" t="n"/>
    </row>
    <row customHeight="1" ht="12.75" r="444" s="161">
      <c r="A444" s="121" t="n"/>
      <c r="B444" s="151" t="n">
        <v>1560</v>
      </c>
      <c r="C444" s="121" t="n"/>
      <c r="D444" s="121" t="n"/>
      <c r="E444" s="121" t="n"/>
      <c r="F444" s="121" t="n"/>
      <c r="G444" s="121" t="n"/>
      <c r="H444" s="121" t="n"/>
      <c r="I444" s="121" t="n"/>
      <c r="J444" s="121" t="n"/>
      <c r="K444" s="121" t="n"/>
      <c r="L444" s="121" t="n"/>
      <c r="M444" s="121" t="n"/>
      <c r="N444" s="121" t="n"/>
    </row>
    <row customHeight="1" ht="12.75" r="445" s="161">
      <c r="A445" s="121" t="n"/>
      <c r="B445" s="151" t="n">
        <v>1561</v>
      </c>
      <c r="C445" s="121" t="n"/>
      <c r="D445" s="121" t="n"/>
      <c r="E445" s="121" t="n"/>
      <c r="F445" s="121" t="n"/>
      <c r="G445" s="121" t="n"/>
      <c r="H445" s="121" t="n"/>
      <c r="I445" s="121" t="n"/>
      <c r="J445" s="121" t="n"/>
      <c r="K445" s="121" t="n"/>
      <c r="L445" s="121" t="n"/>
      <c r="M445" s="121" t="n"/>
      <c r="N445" s="121" t="n"/>
    </row>
    <row customHeight="1" ht="12.75" r="446" s="161">
      <c r="A446" s="121" t="n"/>
      <c r="B446" s="151" t="n">
        <v>1562</v>
      </c>
      <c r="C446" s="121" t="n"/>
      <c r="D446" s="121" t="n"/>
      <c r="E446" s="121" t="n"/>
      <c r="F446" s="121" t="n"/>
      <c r="G446" s="121" t="n"/>
      <c r="H446" s="121" t="n"/>
      <c r="I446" s="121" t="n"/>
      <c r="J446" s="121" t="n"/>
      <c r="K446" s="121" t="n"/>
      <c r="L446" s="121" t="n"/>
      <c r="M446" s="121" t="n"/>
      <c r="N446" s="121" t="n"/>
    </row>
    <row customHeight="1" ht="12.75" r="447" s="161">
      <c r="A447" s="121" t="n"/>
      <c r="B447" s="151" t="n">
        <v>1563</v>
      </c>
      <c r="C447" s="121" t="n"/>
      <c r="D447" s="121" t="n"/>
      <c r="E447" s="121" t="n"/>
      <c r="F447" s="121" t="n"/>
      <c r="G447" s="121" t="n"/>
      <c r="H447" s="121" t="n"/>
      <c r="I447" s="121" t="n"/>
      <c r="J447" s="121" t="n"/>
      <c r="K447" s="121" t="n"/>
      <c r="L447" s="121" t="n"/>
      <c r="M447" s="121" t="n"/>
      <c r="N447" s="121" t="n"/>
    </row>
    <row customHeight="1" ht="12.75" r="448" s="161">
      <c r="A448" s="121" t="n"/>
      <c r="B448" s="151" t="n">
        <v>1564</v>
      </c>
      <c r="C448" s="121" t="n"/>
      <c r="D448" s="121" t="n"/>
      <c r="E448" s="121" t="n"/>
      <c r="F448" s="121" t="n"/>
      <c r="G448" s="121" t="n"/>
      <c r="H448" s="121" t="n"/>
      <c r="I448" s="121" t="n"/>
      <c r="J448" s="121" t="n"/>
      <c r="K448" s="121" t="n"/>
      <c r="L448" s="121" t="n"/>
      <c r="M448" s="121" t="n"/>
      <c r="N448" s="121" t="n"/>
    </row>
    <row customHeight="1" ht="12.75" r="449" s="161">
      <c r="A449" s="121" t="n"/>
      <c r="B449" s="151" t="n">
        <v>1565</v>
      </c>
      <c r="C449" s="121" t="n"/>
      <c r="D449" s="121" t="n"/>
      <c r="E449" s="121" t="n"/>
      <c r="F449" s="121" t="n"/>
      <c r="G449" s="121" t="n"/>
      <c r="H449" s="121" t="n"/>
      <c r="I449" s="121" t="n"/>
      <c r="J449" s="121" t="n"/>
      <c r="K449" s="121" t="n"/>
      <c r="L449" s="121" t="n"/>
      <c r="M449" s="121" t="n"/>
      <c r="N449" s="121" t="n"/>
    </row>
    <row customHeight="1" ht="12.75" r="450" s="161">
      <c r="A450" s="121" t="n"/>
      <c r="B450" s="151" t="n">
        <v>1566</v>
      </c>
      <c r="C450" s="121" t="n"/>
      <c r="D450" s="121" t="n"/>
      <c r="E450" s="121" t="n"/>
      <c r="F450" s="121" t="n"/>
      <c r="G450" s="121" t="n"/>
      <c r="H450" s="121" t="n"/>
      <c r="I450" s="121" t="n"/>
      <c r="J450" s="121" t="n"/>
      <c r="K450" s="121" t="n"/>
      <c r="L450" s="121" t="n"/>
      <c r="M450" s="121" t="n"/>
      <c r="N450" s="121" t="n"/>
    </row>
    <row customHeight="1" ht="12.75" r="451" s="161">
      <c r="A451" s="121" t="n"/>
      <c r="B451" s="151" t="n">
        <v>1567</v>
      </c>
      <c r="C451" s="121" t="n"/>
      <c r="D451" s="121" t="n"/>
      <c r="E451" s="121" t="n"/>
      <c r="F451" s="121" t="n"/>
      <c r="G451" s="121" t="n"/>
      <c r="H451" s="121" t="n"/>
      <c r="I451" s="121" t="n"/>
      <c r="J451" s="121" t="n"/>
      <c r="K451" s="121" t="n"/>
      <c r="L451" s="121" t="n"/>
      <c r="M451" s="121" t="n"/>
      <c r="N451" s="121" t="n"/>
    </row>
    <row customHeight="1" ht="12.75" r="452" s="161">
      <c r="A452" s="121" t="n"/>
      <c r="B452" s="151" t="n">
        <v>1568</v>
      </c>
      <c r="C452" s="121" t="n"/>
      <c r="D452" s="121" t="n"/>
      <c r="E452" s="121" t="n"/>
      <c r="F452" s="121" t="n"/>
      <c r="G452" s="121" t="n"/>
      <c r="H452" s="121" t="n"/>
      <c r="I452" s="121" t="n"/>
      <c r="J452" s="121" t="n"/>
      <c r="K452" s="121" t="n"/>
      <c r="L452" s="121" t="n"/>
      <c r="M452" s="121" t="n"/>
      <c r="N452" s="121" t="n"/>
    </row>
    <row customHeight="1" ht="12.75" r="453" s="161">
      <c r="A453" s="121" t="n"/>
      <c r="B453" s="151" t="n">
        <v>1569</v>
      </c>
      <c r="C453" s="121" t="n"/>
      <c r="D453" s="121" t="n"/>
      <c r="E453" s="121" t="n"/>
      <c r="F453" s="121" t="n"/>
      <c r="G453" s="121" t="n"/>
      <c r="H453" s="121" t="n"/>
      <c r="I453" s="121" t="n"/>
      <c r="J453" s="121" t="n"/>
      <c r="K453" s="121" t="n"/>
      <c r="L453" s="121" t="n"/>
      <c r="M453" s="121" t="n"/>
      <c r="N453" s="121" t="n"/>
    </row>
    <row customHeight="1" ht="12.75" r="454" s="161">
      <c r="A454" s="121" t="n"/>
      <c r="B454" s="151" t="n">
        <v>1570</v>
      </c>
      <c r="C454" s="121" t="n"/>
      <c r="D454" s="121" t="n"/>
      <c r="E454" s="121" t="n"/>
      <c r="F454" s="121" t="n"/>
      <c r="G454" s="121" t="n"/>
      <c r="H454" s="121" t="n"/>
      <c r="I454" s="121" t="n"/>
      <c r="J454" s="121" t="n"/>
      <c r="K454" s="121" t="n"/>
      <c r="L454" s="121" t="n"/>
      <c r="M454" s="121" t="n"/>
      <c r="N454" s="121" t="n"/>
    </row>
    <row customHeight="1" ht="12.75" r="455" s="161">
      <c r="A455" s="121" t="n"/>
      <c r="B455" s="151" t="n">
        <v>1571</v>
      </c>
      <c r="C455" s="121" t="n"/>
      <c r="D455" s="121" t="n"/>
      <c r="E455" s="121" t="n"/>
      <c r="F455" s="121" t="n"/>
      <c r="G455" s="121" t="n"/>
      <c r="H455" s="121" t="n"/>
      <c r="I455" s="121" t="n"/>
      <c r="J455" s="121" t="n"/>
      <c r="K455" s="121" t="n"/>
      <c r="L455" s="121" t="n"/>
      <c r="M455" s="121" t="n"/>
      <c r="N455" s="121" t="n"/>
    </row>
    <row customHeight="1" ht="12.75" r="456" s="161">
      <c r="A456" s="121" t="n"/>
      <c r="B456" s="151" t="n">
        <v>1572</v>
      </c>
      <c r="C456" s="121" t="n"/>
      <c r="D456" s="121" t="n"/>
      <c r="E456" s="121" t="n"/>
      <c r="F456" s="121" t="n"/>
      <c r="G456" s="121" t="n"/>
      <c r="H456" s="121" t="n"/>
      <c r="I456" s="121" t="n"/>
      <c r="J456" s="121" t="n"/>
      <c r="K456" s="121" t="n"/>
      <c r="L456" s="121" t="n"/>
      <c r="M456" s="121" t="n"/>
      <c r="N456" s="121" t="n"/>
    </row>
    <row customHeight="1" ht="12.75" r="457" s="161">
      <c r="A457" s="121" t="n"/>
      <c r="B457" s="151" t="n">
        <v>1573</v>
      </c>
      <c r="C457" s="121" t="n"/>
      <c r="D457" s="121" t="n"/>
      <c r="E457" s="121" t="n"/>
      <c r="F457" s="121" t="n"/>
      <c r="G457" s="121" t="n"/>
      <c r="H457" s="121" t="n"/>
      <c r="I457" s="121" t="n"/>
      <c r="J457" s="121" t="n"/>
      <c r="K457" s="121" t="n"/>
      <c r="L457" s="121" t="n"/>
      <c r="M457" s="121" t="n"/>
      <c r="N457" s="121" t="n"/>
    </row>
    <row customHeight="1" ht="12.75" r="458" s="161">
      <c r="A458" s="121" t="n"/>
      <c r="B458" s="151" t="n">
        <v>1574</v>
      </c>
      <c r="C458" s="121" t="n"/>
      <c r="D458" s="121" t="n"/>
      <c r="E458" s="121" t="n"/>
      <c r="F458" s="121" t="n"/>
      <c r="G458" s="121" t="n"/>
      <c r="H458" s="121" t="n"/>
      <c r="I458" s="121" t="n"/>
      <c r="J458" s="121" t="n"/>
      <c r="K458" s="121" t="n"/>
      <c r="L458" s="121" t="n"/>
      <c r="M458" s="121" t="n"/>
      <c r="N458" s="121" t="n"/>
    </row>
    <row customHeight="1" ht="12.75" r="459" s="161">
      <c r="A459" s="121" t="n"/>
      <c r="B459" s="151" t="n">
        <v>1575</v>
      </c>
      <c r="C459" s="121" t="n"/>
      <c r="D459" s="121" t="n"/>
      <c r="E459" s="121" t="n"/>
      <c r="F459" s="121" t="n"/>
      <c r="G459" s="121" t="n"/>
      <c r="H459" s="121" t="n"/>
      <c r="I459" s="121" t="n"/>
      <c r="J459" s="121" t="n"/>
      <c r="K459" s="121" t="n"/>
      <c r="L459" s="121" t="n"/>
      <c r="M459" s="121" t="n"/>
      <c r="N459" s="121" t="n"/>
    </row>
    <row customHeight="1" ht="12.75" r="460" s="161">
      <c r="A460" s="121" t="n"/>
      <c r="B460" s="151" t="n">
        <v>1576</v>
      </c>
      <c r="C460" s="121" t="n"/>
      <c r="D460" s="121" t="n"/>
      <c r="E460" s="121" t="n"/>
      <c r="F460" s="121" t="n"/>
      <c r="G460" s="121" t="n"/>
      <c r="H460" s="121" t="n"/>
      <c r="I460" s="121" t="n"/>
      <c r="J460" s="121" t="n"/>
      <c r="K460" s="121" t="n"/>
      <c r="L460" s="121" t="n"/>
      <c r="M460" s="121" t="n"/>
      <c r="N460" s="121" t="n"/>
    </row>
    <row customHeight="1" ht="12.75" r="461" s="161">
      <c r="A461" s="121" t="n"/>
      <c r="B461" s="151" t="n">
        <v>1577</v>
      </c>
      <c r="C461" s="121" t="n"/>
      <c r="D461" s="121" t="n"/>
      <c r="E461" s="121" t="n"/>
      <c r="F461" s="121" t="n"/>
      <c r="G461" s="121" t="n"/>
      <c r="H461" s="121" t="n"/>
      <c r="I461" s="121" t="n"/>
      <c r="J461" s="121" t="n"/>
      <c r="K461" s="121" t="n"/>
      <c r="L461" s="121" t="n"/>
      <c r="M461" s="121" t="n"/>
      <c r="N461" s="121" t="n"/>
    </row>
    <row customHeight="1" ht="12.75" r="462" s="161">
      <c r="A462" s="121" t="n"/>
      <c r="B462" s="151" t="n">
        <v>1578</v>
      </c>
      <c r="C462" s="121" t="n"/>
      <c r="D462" s="121" t="n"/>
      <c r="E462" s="121" t="n"/>
      <c r="F462" s="121" t="n"/>
      <c r="G462" s="121" t="n"/>
      <c r="H462" s="121" t="n"/>
      <c r="I462" s="121" t="n"/>
      <c r="J462" s="121" t="n"/>
      <c r="K462" s="121" t="n"/>
      <c r="L462" s="121" t="n"/>
      <c r="M462" s="121" t="n"/>
      <c r="N462" s="121" t="n"/>
    </row>
    <row customHeight="1" ht="12.75" r="463" s="161">
      <c r="A463" s="121" t="n"/>
      <c r="B463" s="151" t="n">
        <v>1579</v>
      </c>
      <c r="C463" s="121" t="n"/>
      <c r="D463" s="121" t="n"/>
      <c r="E463" s="121" t="n"/>
      <c r="F463" s="121" t="n"/>
      <c r="G463" s="121" t="n"/>
      <c r="H463" s="121" t="n"/>
      <c r="I463" s="121" t="n"/>
      <c r="J463" s="121" t="n"/>
      <c r="K463" s="121" t="n"/>
      <c r="L463" s="121" t="n"/>
      <c r="M463" s="121" t="n"/>
      <c r="N463" s="121" t="n"/>
    </row>
    <row customHeight="1" ht="12.75" r="464" s="161">
      <c r="A464" s="121" t="n"/>
      <c r="B464" s="151" t="n">
        <v>1580</v>
      </c>
      <c r="C464" s="121" t="n"/>
      <c r="D464" s="121" t="n"/>
      <c r="E464" s="121" t="n"/>
      <c r="F464" s="121" t="n"/>
      <c r="G464" s="121" t="n"/>
      <c r="H464" s="121" t="n"/>
      <c r="I464" s="121" t="n"/>
      <c r="J464" s="121" t="n"/>
      <c r="K464" s="121" t="n"/>
      <c r="L464" s="121" t="n"/>
      <c r="M464" s="121" t="n"/>
      <c r="N464" s="121" t="n"/>
    </row>
    <row customHeight="1" ht="12.75" r="465" s="161">
      <c r="A465" s="121" t="n"/>
      <c r="B465" s="151" t="n">
        <v>1581</v>
      </c>
      <c r="C465" s="121" t="n"/>
      <c r="D465" s="121" t="n"/>
      <c r="E465" s="121" t="n"/>
      <c r="F465" s="121" t="n"/>
      <c r="G465" s="121" t="n"/>
      <c r="H465" s="121" t="n"/>
      <c r="I465" s="121" t="n"/>
      <c r="J465" s="121" t="n"/>
      <c r="K465" s="121" t="n"/>
      <c r="L465" s="121" t="n"/>
      <c r="M465" s="121" t="n"/>
      <c r="N465" s="121" t="n"/>
    </row>
    <row customHeight="1" ht="12.75" r="466" s="161">
      <c r="A466" s="121" t="n"/>
      <c r="B466" s="151" t="n">
        <v>1582</v>
      </c>
      <c r="C466" s="121" t="n"/>
      <c r="D466" s="121" t="n"/>
      <c r="E466" s="121" t="n"/>
      <c r="F466" s="121" t="n"/>
      <c r="G466" s="121" t="n"/>
      <c r="H466" s="121" t="n"/>
      <c r="I466" s="121" t="n"/>
      <c r="J466" s="121" t="n"/>
      <c r="K466" s="121" t="n"/>
      <c r="L466" s="121" t="n"/>
      <c r="M466" s="121" t="n"/>
      <c r="N466" s="121" t="n"/>
    </row>
    <row customHeight="1" ht="12.75" r="467" s="161">
      <c r="A467" s="121" t="n"/>
      <c r="B467" s="151" t="n">
        <v>1583</v>
      </c>
      <c r="C467" s="121" t="n"/>
      <c r="D467" s="121" t="n"/>
      <c r="E467" s="121" t="n"/>
      <c r="F467" s="121" t="n"/>
      <c r="G467" s="121" t="n"/>
      <c r="H467" s="121" t="n"/>
      <c r="I467" s="121" t="n"/>
      <c r="J467" s="121" t="n"/>
      <c r="K467" s="121" t="n"/>
      <c r="L467" s="121" t="n"/>
      <c r="M467" s="121" t="n"/>
      <c r="N467" s="121" t="n"/>
    </row>
    <row customHeight="1" ht="12.75" r="468" s="161">
      <c r="A468" s="121" t="n"/>
      <c r="B468" s="151" t="n">
        <v>1584</v>
      </c>
      <c r="C468" s="121" t="n"/>
      <c r="D468" s="121" t="n"/>
      <c r="E468" s="121" t="n"/>
      <c r="F468" s="121" t="n"/>
      <c r="G468" s="121" t="n"/>
      <c r="H468" s="121" t="n"/>
      <c r="I468" s="121" t="n"/>
      <c r="J468" s="121" t="n"/>
      <c r="K468" s="121" t="n"/>
      <c r="L468" s="121" t="n"/>
      <c r="M468" s="121" t="n"/>
      <c r="N468" s="121" t="n"/>
    </row>
    <row customHeight="1" ht="12.75" r="469" s="161">
      <c r="A469" s="121" t="n"/>
      <c r="B469" s="151" t="n">
        <v>1585</v>
      </c>
      <c r="C469" s="121" t="n"/>
      <c r="D469" s="121" t="n"/>
      <c r="E469" s="121" t="n"/>
      <c r="F469" s="121" t="n"/>
      <c r="G469" s="121" t="n"/>
      <c r="H469" s="121" t="n"/>
      <c r="I469" s="121" t="n"/>
      <c r="J469" s="121" t="n"/>
      <c r="K469" s="121" t="n"/>
      <c r="L469" s="121" t="n"/>
      <c r="M469" s="121" t="n"/>
      <c r="N469" s="121" t="n"/>
    </row>
    <row customHeight="1" ht="12.75" r="470" s="161">
      <c r="A470" s="121" t="n"/>
      <c r="B470" s="151" t="n">
        <v>1586</v>
      </c>
      <c r="C470" s="121" t="n"/>
      <c r="D470" s="121" t="n"/>
      <c r="E470" s="121" t="n"/>
      <c r="F470" s="121" t="n"/>
      <c r="G470" s="121" t="n"/>
      <c r="H470" s="121" t="n"/>
      <c r="I470" s="121" t="n"/>
      <c r="J470" s="121" t="n"/>
      <c r="K470" s="121" t="n"/>
      <c r="L470" s="121" t="n"/>
      <c r="M470" s="121" t="n"/>
      <c r="N470" s="121" t="n"/>
    </row>
    <row customHeight="1" ht="12.75" r="471" s="161">
      <c r="A471" s="121" t="n"/>
      <c r="B471" s="151" t="n">
        <v>1587</v>
      </c>
      <c r="C471" s="121" t="n"/>
      <c r="D471" s="121" t="n"/>
      <c r="E471" s="121" t="n"/>
      <c r="F471" s="121" t="n"/>
      <c r="G471" s="121" t="n"/>
      <c r="H471" s="121" t="n"/>
      <c r="I471" s="121" t="n"/>
      <c r="J471" s="121" t="n"/>
      <c r="K471" s="121" t="n"/>
      <c r="L471" s="121" t="n"/>
      <c r="M471" s="121" t="n"/>
      <c r="N471" s="121" t="n"/>
    </row>
    <row customHeight="1" ht="12.75" r="472" s="161">
      <c r="A472" s="121" t="n"/>
      <c r="B472" s="151" t="n">
        <v>1588</v>
      </c>
      <c r="C472" s="121" t="n"/>
      <c r="D472" s="121" t="n"/>
      <c r="E472" s="121" t="n"/>
      <c r="F472" s="121" t="n"/>
      <c r="G472" s="121" t="n"/>
      <c r="H472" s="121" t="n"/>
      <c r="I472" s="121" t="n"/>
      <c r="J472" s="121" t="n"/>
      <c r="K472" s="121" t="n"/>
      <c r="L472" s="121" t="n"/>
      <c r="M472" s="121" t="n"/>
      <c r="N472" s="121" t="n"/>
    </row>
    <row customHeight="1" ht="12.75" r="473" s="161">
      <c r="A473" s="121" t="n"/>
      <c r="B473" s="151" t="n">
        <v>1589</v>
      </c>
      <c r="C473" s="121" t="n"/>
      <c r="D473" s="121" t="n"/>
      <c r="E473" s="121" t="n"/>
      <c r="F473" s="121" t="n"/>
      <c r="G473" s="121" t="n"/>
      <c r="H473" s="121" t="n"/>
      <c r="I473" s="121" t="n"/>
      <c r="J473" s="121" t="n"/>
      <c r="K473" s="121" t="n"/>
      <c r="L473" s="121" t="n"/>
      <c r="M473" s="121" t="n"/>
      <c r="N473" s="121" t="n"/>
    </row>
    <row customHeight="1" ht="12.75" r="474" s="161">
      <c r="A474" s="121" t="n"/>
      <c r="B474" s="151" t="n">
        <v>1590</v>
      </c>
      <c r="C474" s="121" t="n"/>
      <c r="D474" s="121" t="n"/>
      <c r="E474" s="121" t="n"/>
      <c r="F474" s="121" t="n"/>
      <c r="G474" s="121" t="n"/>
      <c r="H474" s="121" t="n"/>
      <c r="I474" s="121" t="n"/>
      <c r="J474" s="121" t="n"/>
      <c r="K474" s="121" t="n"/>
      <c r="L474" s="121" t="n"/>
      <c r="M474" s="121" t="n"/>
      <c r="N474" s="121" t="n"/>
    </row>
    <row customHeight="1" ht="12.75" r="475" s="161">
      <c r="A475" s="121" t="n"/>
      <c r="B475" s="151" t="n">
        <v>1591</v>
      </c>
      <c r="C475" s="121" t="n"/>
      <c r="D475" s="121" t="n"/>
      <c r="E475" s="121" t="n"/>
      <c r="F475" s="121" t="n"/>
      <c r="G475" s="121" t="n"/>
      <c r="H475" s="121" t="n"/>
      <c r="I475" s="121" t="n"/>
      <c r="J475" s="121" t="n"/>
      <c r="K475" s="121" t="n"/>
      <c r="L475" s="121" t="n"/>
      <c r="M475" s="121" t="n"/>
      <c r="N475" s="121" t="n"/>
    </row>
    <row customHeight="1" ht="12.75" r="476" s="161">
      <c r="A476" s="121" t="n"/>
      <c r="B476" s="151" t="n">
        <v>1592</v>
      </c>
      <c r="C476" s="121" t="n"/>
      <c r="D476" s="121" t="n"/>
      <c r="E476" s="121" t="n"/>
      <c r="F476" s="121" t="n"/>
      <c r="G476" s="121" t="n"/>
      <c r="H476" s="121" t="n"/>
      <c r="I476" s="121" t="n"/>
      <c r="J476" s="121" t="n"/>
      <c r="K476" s="121" t="n"/>
      <c r="L476" s="121" t="n"/>
      <c r="M476" s="121" t="n"/>
      <c r="N476" s="121" t="n"/>
    </row>
    <row customHeight="1" ht="12.75" r="477" s="161">
      <c r="A477" s="121" t="n"/>
      <c r="B477" s="151" t="n">
        <v>1593</v>
      </c>
      <c r="C477" s="121" t="n"/>
      <c r="D477" s="121" t="n"/>
      <c r="E477" s="121" t="n"/>
      <c r="F477" s="121" t="n"/>
      <c r="G477" s="121" t="n"/>
      <c r="H477" s="121" t="n"/>
      <c r="I477" s="121" t="n"/>
      <c r="J477" s="121" t="n"/>
      <c r="K477" s="121" t="n"/>
      <c r="L477" s="121" t="n"/>
      <c r="M477" s="121" t="n"/>
      <c r="N477" s="121" t="n"/>
    </row>
    <row customHeight="1" ht="12.75" r="478" s="161">
      <c r="A478" s="121" t="n"/>
      <c r="B478" s="151" t="n">
        <v>1594</v>
      </c>
      <c r="C478" s="121" t="n"/>
      <c r="D478" s="121" t="n"/>
      <c r="E478" s="121" t="n"/>
      <c r="F478" s="121" t="n"/>
      <c r="G478" s="121" t="n"/>
      <c r="H478" s="121" t="n"/>
      <c r="I478" s="121" t="n"/>
      <c r="J478" s="121" t="n"/>
      <c r="K478" s="121" t="n"/>
      <c r="L478" s="121" t="n"/>
      <c r="M478" s="121" t="n"/>
      <c r="N478" s="121" t="n"/>
    </row>
    <row customHeight="1" ht="12.75" r="479" s="161">
      <c r="A479" s="121" t="n"/>
      <c r="B479" s="151" t="n">
        <v>1595</v>
      </c>
      <c r="C479" s="121" t="n"/>
      <c r="D479" s="121" t="n"/>
      <c r="E479" s="121" t="n"/>
      <c r="F479" s="121" t="n"/>
      <c r="G479" s="121" t="n"/>
      <c r="H479" s="121" t="n"/>
      <c r="I479" s="121" t="n"/>
      <c r="J479" s="121" t="n"/>
      <c r="K479" s="121" t="n"/>
      <c r="L479" s="121" t="n"/>
      <c r="M479" s="121" t="n"/>
      <c r="N479" s="121" t="n"/>
    </row>
    <row customHeight="1" ht="12.75" r="480" s="161">
      <c r="A480" s="121" t="n"/>
      <c r="B480" s="151" t="n">
        <v>1596</v>
      </c>
      <c r="C480" s="121" t="n"/>
      <c r="D480" s="121" t="n"/>
      <c r="E480" s="121" t="n"/>
      <c r="F480" s="121" t="n"/>
      <c r="G480" s="121" t="n"/>
      <c r="H480" s="121" t="n"/>
      <c r="I480" s="121" t="n"/>
      <c r="J480" s="121" t="n"/>
      <c r="K480" s="121" t="n"/>
      <c r="L480" s="121" t="n"/>
      <c r="M480" s="121" t="n"/>
      <c r="N480" s="121" t="n"/>
    </row>
    <row customHeight="1" ht="12.75" r="481" s="161">
      <c r="A481" s="121" t="n"/>
      <c r="B481" s="151" t="n">
        <v>1597</v>
      </c>
      <c r="C481" s="121" t="n"/>
      <c r="D481" s="121" t="n"/>
      <c r="E481" s="121" t="n"/>
      <c r="F481" s="121" t="n"/>
      <c r="G481" s="121" t="n"/>
      <c r="H481" s="121" t="n"/>
      <c r="I481" s="121" t="n"/>
      <c r="J481" s="121" t="n"/>
      <c r="K481" s="121" t="n"/>
      <c r="L481" s="121" t="n"/>
      <c r="M481" s="121" t="n"/>
      <c r="N481" s="121" t="n"/>
    </row>
    <row customHeight="1" ht="12.75" r="482" s="161">
      <c r="A482" s="121" t="n"/>
      <c r="B482" s="151" t="n">
        <v>1598</v>
      </c>
      <c r="C482" s="121" t="n"/>
      <c r="D482" s="121" t="n"/>
      <c r="E482" s="121" t="n"/>
      <c r="F482" s="121" t="n"/>
      <c r="G482" s="121" t="n"/>
      <c r="H482" s="121" t="n"/>
      <c r="I482" s="121" t="n"/>
      <c r="J482" s="121" t="n"/>
      <c r="K482" s="121" t="n"/>
      <c r="L482" s="121" t="n"/>
      <c r="M482" s="121" t="n"/>
      <c r="N482" s="121" t="n"/>
    </row>
    <row customHeight="1" ht="12.75" r="483" s="161">
      <c r="A483" s="121" t="n"/>
      <c r="B483" s="151" t="n">
        <v>1599</v>
      </c>
      <c r="C483" s="121" t="n"/>
      <c r="D483" s="121" t="n"/>
      <c r="E483" s="121" t="n"/>
      <c r="F483" s="121" t="n"/>
      <c r="G483" s="121" t="n"/>
      <c r="H483" s="121" t="n"/>
      <c r="I483" s="121" t="n"/>
      <c r="J483" s="121" t="n"/>
      <c r="K483" s="121" t="n"/>
      <c r="L483" s="121" t="n"/>
      <c r="M483" s="121" t="n"/>
      <c r="N483" s="121" t="n"/>
    </row>
    <row customHeight="1" ht="12.75" r="484" s="161">
      <c r="A484" s="121" t="n"/>
      <c r="B484" s="151" t="n">
        <v>1600</v>
      </c>
      <c r="C484" s="121" t="n"/>
      <c r="D484" s="121" t="n"/>
      <c r="E484" s="121" t="n"/>
      <c r="F484" s="121" t="n"/>
      <c r="G484" s="121" t="n"/>
      <c r="H484" s="121" t="n"/>
      <c r="I484" s="121" t="n"/>
      <c r="J484" s="121" t="n"/>
      <c r="K484" s="121" t="n"/>
      <c r="L484" s="121" t="n"/>
      <c r="M484" s="121" t="n"/>
      <c r="N484" s="121" t="n"/>
    </row>
    <row customHeight="1" ht="12.75" r="485" s="161">
      <c r="A485" s="121" t="n"/>
      <c r="B485" s="151" t="n">
        <v>1601</v>
      </c>
      <c r="C485" s="121" t="n"/>
      <c r="D485" s="121" t="n"/>
      <c r="E485" s="121" t="n"/>
      <c r="F485" s="121" t="n"/>
      <c r="G485" s="121" t="n"/>
      <c r="H485" s="121" t="n"/>
      <c r="I485" s="121" t="n"/>
      <c r="J485" s="121" t="n"/>
      <c r="K485" s="121" t="n"/>
      <c r="L485" s="121" t="n"/>
      <c r="M485" s="121" t="n"/>
      <c r="N485" s="121" t="n"/>
    </row>
    <row customHeight="1" ht="12.75" r="486" s="161">
      <c r="A486" s="121" t="n"/>
      <c r="B486" s="151" t="n">
        <v>1602</v>
      </c>
      <c r="C486" s="121" t="n"/>
      <c r="D486" s="121" t="n"/>
      <c r="E486" s="121" t="n"/>
      <c r="F486" s="121" t="n"/>
      <c r="G486" s="121" t="n"/>
      <c r="H486" s="121" t="n"/>
      <c r="I486" s="121" t="n"/>
      <c r="J486" s="121" t="n"/>
      <c r="K486" s="121" t="n"/>
      <c r="L486" s="121" t="n"/>
      <c r="M486" s="121" t="n"/>
      <c r="N486" s="121" t="n"/>
    </row>
    <row customHeight="1" ht="12.75" r="487" s="161">
      <c r="A487" s="121" t="n"/>
      <c r="B487" s="151" t="n">
        <v>1603</v>
      </c>
      <c r="C487" s="121" t="n"/>
      <c r="D487" s="121" t="n"/>
      <c r="E487" s="121" t="n"/>
      <c r="F487" s="121" t="n"/>
      <c r="G487" s="121" t="n"/>
      <c r="H487" s="121" t="n"/>
      <c r="I487" s="121" t="n"/>
      <c r="J487" s="121" t="n"/>
      <c r="K487" s="121" t="n"/>
      <c r="L487" s="121" t="n"/>
      <c r="M487" s="121" t="n"/>
      <c r="N487" s="121" t="n"/>
    </row>
    <row customHeight="1" ht="12.75" r="488" s="161">
      <c r="A488" s="121" t="n"/>
      <c r="B488" s="151" t="n">
        <v>1604</v>
      </c>
      <c r="C488" s="121" t="n"/>
      <c r="D488" s="121" t="n"/>
      <c r="E488" s="121" t="n"/>
      <c r="F488" s="121" t="n"/>
      <c r="G488" s="121" t="n"/>
      <c r="H488" s="121" t="n"/>
      <c r="I488" s="121" t="n"/>
      <c r="J488" s="121" t="n"/>
      <c r="K488" s="121" t="n"/>
      <c r="L488" s="121" t="n"/>
      <c r="M488" s="121" t="n"/>
      <c r="N488" s="121" t="n"/>
    </row>
    <row customHeight="1" ht="12.75" r="489" s="161">
      <c r="A489" s="121" t="n"/>
      <c r="B489" s="151" t="n">
        <v>1605</v>
      </c>
      <c r="C489" s="121" t="n"/>
      <c r="D489" s="121" t="n"/>
      <c r="E489" s="121" t="n"/>
      <c r="F489" s="121" t="n"/>
      <c r="G489" s="121" t="n"/>
      <c r="H489" s="121" t="n"/>
      <c r="I489" s="121" t="n"/>
      <c r="J489" s="121" t="n"/>
      <c r="K489" s="121" t="n"/>
      <c r="L489" s="121" t="n"/>
      <c r="M489" s="121" t="n"/>
      <c r="N489" s="121" t="n"/>
    </row>
    <row customHeight="1" ht="12.75" r="490" s="161">
      <c r="A490" s="121" t="n"/>
      <c r="B490" s="151" t="n">
        <v>1606</v>
      </c>
      <c r="C490" s="121" t="n"/>
      <c r="D490" s="121" t="n"/>
      <c r="E490" s="121" t="n"/>
      <c r="F490" s="121" t="n"/>
      <c r="G490" s="121" t="n"/>
      <c r="H490" s="121" t="n"/>
      <c r="I490" s="121" t="n"/>
      <c r="J490" s="121" t="n"/>
      <c r="K490" s="121" t="n"/>
      <c r="L490" s="121" t="n"/>
      <c r="M490" s="121" t="n"/>
      <c r="N490" s="121" t="n"/>
    </row>
    <row customHeight="1" ht="12.75" r="491" s="161">
      <c r="A491" s="121" t="n"/>
      <c r="B491" s="151" t="n">
        <v>1607</v>
      </c>
      <c r="C491" s="121" t="n"/>
      <c r="D491" s="121" t="n"/>
      <c r="E491" s="121" t="n"/>
      <c r="F491" s="121" t="n"/>
      <c r="G491" s="121" t="n"/>
      <c r="H491" s="121" t="n"/>
      <c r="I491" s="121" t="n"/>
      <c r="J491" s="121" t="n"/>
      <c r="K491" s="121" t="n"/>
      <c r="L491" s="121" t="n"/>
      <c r="M491" s="121" t="n"/>
      <c r="N491" s="121" t="n"/>
    </row>
    <row customHeight="1" ht="12.75" r="492" s="161">
      <c r="A492" s="121" t="n"/>
      <c r="B492" s="151" t="n">
        <v>1608</v>
      </c>
      <c r="C492" s="121" t="n"/>
      <c r="D492" s="121" t="n"/>
      <c r="E492" s="121" t="n"/>
      <c r="F492" s="121" t="n"/>
      <c r="G492" s="121" t="n"/>
      <c r="H492" s="121" t="n"/>
      <c r="I492" s="121" t="n"/>
      <c r="J492" s="121" t="n"/>
      <c r="K492" s="121" t="n"/>
      <c r="L492" s="121" t="n"/>
      <c r="M492" s="121" t="n"/>
      <c r="N492" s="121" t="n"/>
    </row>
    <row customHeight="1" ht="12.75" r="493" s="161">
      <c r="A493" s="121" t="n"/>
      <c r="B493" s="151" t="n">
        <v>1609</v>
      </c>
      <c r="C493" s="121" t="n"/>
      <c r="D493" s="121" t="n"/>
      <c r="E493" s="121" t="n"/>
      <c r="F493" s="121" t="n"/>
      <c r="G493" s="121" t="n"/>
      <c r="H493" s="121" t="n"/>
      <c r="I493" s="121" t="n"/>
      <c r="J493" s="121" t="n"/>
      <c r="K493" s="121" t="n"/>
      <c r="L493" s="121" t="n"/>
      <c r="M493" s="121" t="n"/>
      <c r="N493" s="121" t="n"/>
    </row>
    <row customHeight="1" ht="12.75" r="494" s="161">
      <c r="A494" s="121" t="n"/>
      <c r="B494" s="151" t="n">
        <v>1610</v>
      </c>
      <c r="C494" s="121" t="n"/>
      <c r="D494" s="121" t="n"/>
      <c r="E494" s="121" t="n"/>
      <c r="F494" s="121" t="n"/>
      <c r="G494" s="121" t="n"/>
      <c r="H494" s="121" t="n"/>
      <c r="I494" s="121" t="n"/>
      <c r="J494" s="121" t="n"/>
      <c r="K494" s="121" t="n"/>
      <c r="L494" s="121" t="n"/>
      <c r="M494" s="121" t="n"/>
      <c r="N494" s="121" t="n"/>
    </row>
    <row customHeight="1" ht="12.75" r="495" s="161">
      <c r="A495" s="121" t="n"/>
      <c r="B495" s="151" t="n">
        <v>1611</v>
      </c>
      <c r="C495" s="121" t="n"/>
      <c r="D495" s="121" t="n"/>
      <c r="E495" s="121" t="n"/>
      <c r="F495" s="121" t="n"/>
      <c r="G495" s="121" t="n"/>
      <c r="H495" s="121" t="n"/>
      <c r="I495" s="121" t="n"/>
      <c r="J495" s="121" t="n"/>
      <c r="K495" s="121" t="n"/>
      <c r="L495" s="121" t="n"/>
      <c r="M495" s="121" t="n"/>
      <c r="N495" s="121" t="n"/>
    </row>
    <row customHeight="1" ht="12.75" r="496" s="161">
      <c r="A496" s="121" t="n"/>
      <c r="B496" s="151" t="n">
        <v>1612</v>
      </c>
      <c r="C496" s="121" t="n"/>
      <c r="D496" s="121" t="n"/>
      <c r="E496" s="121" t="n"/>
      <c r="F496" s="121" t="n"/>
      <c r="G496" s="121" t="n"/>
      <c r="H496" s="121" t="n"/>
      <c r="I496" s="121" t="n"/>
      <c r="J496" s="121" t="n"/>
      <c r="K496" s="121" t="n"/>
      <c r="L496" s="121" t="n"/>
      <c r="M496" s="121" t="n"/>
      <c r="N496" s="121" t="n"/>
    </row>
    <row customHeight="1" ht="12.75" r="497" s="161">
      <c r="A497" s="121" t="n"/>
      <c r="B497" s="151" t="n">
        <v>1613</v>
      </c>
      <c r="C497" s="121" t="n"/>
      <c r="D497" s="121" t="n"/>
      <c r="E497" s="121" t="n"/>
      <c r="F497" s="121" t="n"/>
      <c r="G497" s="121" t="n"/>
      <c r="H497" s="121" t="n"/>
      <c r="I497" s="121" t="n"/>
      <c r="J497" s="121" t="n"/>
      <c r="K497" s="121" t="n"/>
      <c r="L497" s="121" t="n"/>
      <c r="M497" s="121" t="n"/>
      <c r="N497" s="121" t="n"/>
    </row>
    <row customHeight="1" ht="12.75" r="498" s="161">
      <c r="A498" s="121" t="n"/>
      <c r="B498" s="151" t="n">
        <v>1614</v>
      </c>
      <c r="C498" s="121" t="n"/>
      <c r="D498" s="121" t="n"/>
      <c r="E498" s="121" t="n"/>
      <c r="F498" s="121" t="n"/>
      <c r="G498" s="121" t="n"/>
      <c r="H498" s="121" t="n"/>
      <c r="I498" s="121" t="n"/>
      <c r="J498" s="121" t="n"/>
      <c r="K498" s="121" t="n"/>
      <c r="L498" s="121" t="n"/>
      <c r="M498" s="121" t="n"/>
      <c r="N498" s="121" t="n"/>
    </row>
    <row customHeight="1" ht="12.75" r="499" s="161">
      <c r="A499" s="121" t="n"/>
      <c r="B499" s="151" t="n">
        <v>1615</v>
      </c>
      <c r="C499" s="121" t="n"/>
      <c r="D499" s="121" t="n"/>
      <c r="E499" s="121" t="n"/>
      <c r="F499" s="121" t="n"/>
      <c r="G499" s="121" t="n"/>
      <c r="H499" s="121" t="n"/>
      <c r="I499" s="121" t="n"/>
      <c r="J499" s="121" t="n"/>
      <c r="K499" s="121" t="n"/>
      <c r="L499" s="121" t="n"/>
      <c r="M499" s="121" t="n"/>
      <c r="N499" s="121" t="n"/>
    </row>
    <row customHeight="1" ht="12.75" r="500" s="161">
      <c r="A500" s="121" t="n"/>
      <c r="B500" s="151" t="n">
        <v>1616</v>
      </c>
      <c r="C500" s="121" t="n"/>
      <c r="D500" s="121" t="n"/>
      <c r="E500" s="121" t="n"/>
      <c r="F500" s="121" t="n"/>
      <c r="G500" s="121" t="n"/>
      <c r="H500" s="121" t="n"/>
      <c r="I500" s="121" t="n"/>
      <c r="J500" s="121" t="n"/>
      <c r="K500" s="121" t="n"/>
      <c r="L500" s="121" t="n"/>
      <c r="M500" s="121" t="n"/>
      <c r="N500" s="121" t="n"/>
    </row>
    <row customHeight="1" ht="12.75" r="501" s="161">
      <c r="A501" s="121" t="n"/>
      <c r="B501" s="151" t="n">
        <v>1617</v>
      </c>
      <c r="C501" s="121" t="n"/>
      <c r="D501" s="121" t="n"/>
      <c r="E501" s="121" t="n"/>
      <c r="F501" s="121" t="n"/>
      <c r="G501" s="121" t="n"/>
      <c r="H501" s="121" t="n"/>
      <c r="I501" s="121" t="n"/>
      <c r="J501" s="121" t="n"/>
      <c r="K501" s="121" t="n"/>
      <c r="L501" s="121" t="n"/>
      <c r="M501" s="121" t="n"/>
      <c r="N501" s="121" t="n"/>
    </row>
    <row customHeight="1" ht="12.75" r="502" s="161">
      <c r="A502" s="121" t="n"/>
      <c r="B502" s="151" t="n">
        <v>1618</v>
      </c>
      <c r="C502" s="121" t="n"/>
      <c r="D502" s="121" t="n"/>
      <c r="E502" s="121" t="n"/>
      <c r="F502" s="121" t="n"/>
      <c r="G502" s="121" t="n"/>
      <c r="H502" s="121" t="n"/>
      <c r="I502" s="121" t="n"/>
      <c r="J502" s="121" t="n"/>
      <c r="K502" s="121" t="n"/>
      <c r="L502" s="121" t="n"/>
      <c r="M502" s="121" t="n"/>
      <c r="N502" s="121" t="n"/>
    </row>
    <row customHeight="1" ht="12.75" r="503" s="161">
      <c r="A503" s="121" t="n"/>
      <c r="B503" s="151" t="n">
        <v>1619</v>
      </c>
      <c r="C503" s="121" t="n"/>
      <c r="D503" s="121" t="n"/>
      <c r="E503" s="121" t="n"/>
      <c r="F503" s="121" t="n"/>
      <c r="G503" s="121" t="n"/>
      <c r="H503" s="121" t="n"/>
      <c r="I503" s="121" t="n"/>
      <c r="J503" s="121" t="n"/>
      <c r="K503" s="121" t="n"/>
      <c r="L503" s="121" t="n"/>
      <c r="M503" s="121" t="n"/>
      <c r="N503" s="121" t="n"/>
    </row>
    <row customHeight="1" ht="12.75" r="504" s="161">
      <c r="A504" s="121" t="n"/>
      <c r="B504" s="151" t="n">
        <v>1620</v>
      </c>
      <c r="C504" s="121" t="n"/>
      <c r="D504" s="121" t="n"/>
      <c r="E504" s="121" t="n"/>
      <c r="F504" s="121" t="n"/>
      <c r="G504" s="121" t="n"/>
      <c r="H504" s="121" t="n"/>
      <c r="I504" s="121" t="n"/>
      <c r="J504" s="121" t="n"/>
      <c r="K504" s="121" t="n"/>
      <c r="L504" s="121" t="n"/>
      <c r="M504" s="121" t="n"/>
      <c r="N504" s="121" t="n"/>
    </row>
    <row customHeight="1" ht="12.75" r="505" s="161">
      <c r="A505" s="121" t="n"/>
      <c r="B505" s="151" t="n">
        <v>1621</v>
      </c>
      <c r="C505" s="121" t="n"/>
      <c r="D505" s="121" t="n"/>
      <c r="E505" s="121" t="n"/>
      <c r="F505" s="121" t="n"/>
      <c r="G505" s="121" t="n"/>
      <c r="H505" s="121" t="n"/>
      <c r="I505" s="121" t="n"/>
      <c r="J505" s="121" t="n"/>
      <c r="K505" s="121" t="n"/>
      <c r="L505" s="121" t="n"/>
      <c r="M505" s="121" t="n"/>
      <c r="N505" s="121" t="n"/>
    </row>
    <row customHeight="1" ht="12.75" r="506" s="161">
      <c r="A506" s="121" t="n"/>
      <c r="B506" s="151" t="n">
        <v>1622</v>
      </c>
      <c r="C506" s="121" t="n"/>
      <c r="D506" s="121" t="n"/>
      <c r="E506" s="121" t="n"/>
      <c r="F506" s="121" t="n"/>
      <c r="G506" s="121" t="n"/>
      <c r="H506" s="121" t="n"/>
      <c r="I506" s="121" t="n"/>
      <c r="J506" s="121" t="n"/>
      <c r="K506" s="121" t="n"/>
      <c r="L506" s="121" t="n"/>
      <c r="M506" s="121" t="n"/>
      <c r="N506" s="121" t="n"/>
    </row>
    <row customHeight="1" ht="12.75" r="507" s="161">
      <c r="A507" s="121" t="n"/>
      <c r="B507" s="151" t="n">
        <v>1623</v>
      </c>
      <c r="C507" s="121" t="n"/>
      <c r="D507" s="121" t="n"/>
      <c r="E507" s="121" t="n"/>
      <c r="F507" s="121" t="n"/>
      <c r="G507" s="121" t="n"/>
      <c r="H507" s="121" t="n"/>
      <c r="I507" s="121" t="n"/>
      <c r="J507" s="121" t="n"/>
      <c r="K507" s="121" t="n"/>
      <c r="L507" s="121" t="n"/>
      <c r="M507" s="121" t="n"/>
      <c r="N507" s="121" t="n"/>
    </row>
    <row customHeight="1" ht="12.75" r="508" s="161">
      <c r="A508" s="121" t="n"/>
      <c r="B508" s="151" t="n">
        <v>1624</v>
      </c>
      <c r="C508" s="121" t="n"/>
      <c r="D508" s="121" t="n"/>
      <c r="E508" s="121" t="n"/>
      <c r="F508" s="121" t="n"/>
      <c r="G508" s="121" t="n"/>
      <c r="H508" s="121" t="n"/>
      <c r="I508" s="121" t="n"/>
      <c r="J508" s="121" t="n"/>
      <c r="K508" s="121" t="n"/>
      <c r="L508" s="121" t="n"/>
      <c r="M508" s="121" t="n"/>
      <c r="N508" s="121" t="n"/>
    </row>
    <row customHeight="1" ht="12.75" r="509" s="161">
      <c r="A509" s="121" t="n"/>
      <c r="B509" s="151" t="n">
        <v>1625</v>
      </c>
      <c r="C509" s="121" t="n"/>
      <c r="D509" s="121" t="n"/>
      <c r="E509" s="121" t="n"/>
      <c r="F509" s="121" t="n"/>
      <c r="G509" s="121" t="n"/>
      <c r="H509" s="121" t="n"/>
      <c r="I509" s="121" t="n"/>
      <c r="J509" s="121" t="n"/>
      <c r="K509" s="121" t="n"/>
      <c r="L509" s="121" t="n"/>
      <c r="M509" s="121" t="n"/>
      <c r="N509" s="121" t="n"/>
    </row>
    <row customHeight="1" ht="12.75" r="510" s="161">
      <c r="A510" s="121" t="n"/>
      <c r="B510" s="151" t="n">
        <v>1626</v>
      </c>
      <c r="C510" s="121" t="n"/>
      <c r="D510" s="121" t="n"/>
      <c r="E510" s="121" t="n"/>
      <c r="F510" s="121" t="n"/>
      <c r="G510" s="121" t="n"/>
      <c r="H510" s="121" t="n"/>
      <c r="I510" s="121" t="n"/>
      <c r="J510" s="121" t="n"/>
      <c r="K510" s="121" t="n"/>
      <c r="L510" s="121" t="n"/>
      <c r="M510" s="121" t="n"/>
      <c r="N510" s="121" t="n"/>
    </row>
    <row customHeight="1" ht="12.75" r="511" s="161">
      <c r="A511" s="121" t="n"/>
      <c r="B511" s="151" t="n">
        <v>1627</v>
      </c>
      <c r="C511" s="121" t="n"/>
      <c r="D511" s="121" t="n"/>
      <c r="E511" s="121" t="n"/>
      <c r="F511" s="121" t="n"/>
      <c r="G511" s="121" t="n"/>
      <c r="H511" s="121" t="n"/>
      <c r="I511" s="121" t="n"/>
      <c r="J511" s="121" t="n"/>
      <c r="K511" s="121" t="n"/>
      <c r="L511" s="121" t="n"/>
      <c r="M511" s="121" t="n"/>
      <c r="N511" s="121" t="n"/>
    </row>
    <row customHeight="1" ht="12.75" r="512" s="161">
      <c r="A512" s="121" t="n"/>
      <c r="B512" s="151" t="n">
        <v>1628</v>
      </c>
      <c r="C512" s="121" t="n"/>
      <c r="D512" s="121" t="n"/>
      <c r="E512" s="121" t="n"/>
      <c r="F512" s="121" t="n"/>
      <c r="G512" s="121" t="n"/>
      <c r="H512" s="121" t="n"/>
      <c r="I512" s="121" t="n"/>
      <c r="J512" s="121" t="n"/>
      <c r="K512" s="121" t="n"/>
      <c r="L512" s="121" t="n"/>
      <c r="M512" s="121" t="n"/>
      <c r="N512" s="121" t="n"/>
    </row>
    <row customHeight="1" ht="12.75" r="513" s="161">
      <c r="A513" s="121" t="n"/>
      <c r="B513" s="151" t="n">
        <v>1629</v>
      </c>
      <c r="C513" s="121" t="n"/>
      <c r="D513" s="121" t="n"/>
      <c r="E513" s="121" t="n"/>
      <c r="F513" s="121" t="n"/>
      <c r="G513" s="121" t="n"/>
      <c r="H513" s="121" t="n"/>
      <c r="I513" s="121" t="n"/>
      <c r="J513" s="121" t="n"/>
      <c r="K513" s="121" t="n"/>
      <c r="L513" s="121" t="n"/>
      <c r="M513" s="121" t="n"/>
      <c r="N513" s="121" t="n"/>
    </row>
    <row customHeight="1" ht="12.75" r="514" s="161">
      <c r="A514" s="121" t="n"/>
      <c r="B514" s="151" t="n">
        <v>1630</v>
      </c>
      <c r="C514" s="121" t="n"/>
      <c r="D514" s="121" t="n"/>
      <c r="E514" s="121" t="n"/>
      <c r="F514" s="121" t="n"/>
      <c r="G514" s="121" t="n"/>
      <c r="H514" s="121" t="n"/>
      <c r="I514" s="121" t="n"/>
      <c r="J514" s="121" t="n"/>
      <c r="K514" s="121" t="n"/>
      <c r="L514" s="121" t="n"/>
      <c r="M514" s="121" t="n"/>
      <c r="N514" s="121" t="n"/>
    </row>
    <row customHeight="1" ht="12.75" r="515" s="161">
      <c r="A515" s="121" t="n"/>
      <c r="B515" s="151" t="n">
        <v>1631</v>
      </c>
      <c r="C515" s="121" t="n"/>
      <c r="D515" s="121" t="n"/>
      <c r="E515" s="121" t="n"/>
      <c r="F515" s="121" t="n"/>
      <c r="G515" s="121" t="n"/>
      <c r="H515" s="121" t="n"/>
      <c r="I515" s="121" t="n"/>
      <c r="J515" s="121" t="n"/>
      <c r="K515" s="121" t="n"/>
      <c r="L515" s="121" t="n"/>
      <c r="M515" s="121" t="n"/>
      <c r="N515" s="121" t="n"/>
    </row>
    <row customHeight="1" ht="12.75" r="516" s="161">
      <c r="A516" s="121" t="n"/>
      <c r="B516" s="151" t="n">
        <v>1632</v>
      </c>
      <c r="C516" s="121" t="n"/>
      <c r="D516" s="121" t="n"/>
      <c r="E516" s="121" t="n"/>
      <c r="F516" s="121" t="n"/>
      <c r="G516" s="121" t="n"/>
      <c r="H516" s="121" t="n"/>
      <c r="I516" s="121" t="n"/>
      <c r="J516" s="121" t="n"/>
      <c r="K516" s="121" t="n"/>
      <c r="L516" s="121" t="n"/>
      <c r="M516" s="121" t="n"/>
      <c r="N516" s="121" t="n"/>
    </row>
    <row customHeight="1" ht="12.75" r="517" s="161">
      <c r="A517" s="121" t="n"/>
      <c r="B517" s="151" t="n">
        <v>1633</v>
      </c>
      <c r="C517" s="121" t="n"/>
      <c r="D517" s="121" t="n"/>
      <c r="E517" s="121" t="n"/>
      <c r="F517" s="121" t="n"/>
      <c r="G517" s="121" t="n"/>
      <c r="H517" s="121" t="n"/>
      <c r="I517" s="121" t="n"/>
      <c r="J517" s="121" t="n"/>
      <c r="K517" s="121" t="n"/>
      <c r="L517" s="121" t="n"/>
      <c r="M517" s="121" t="n"/>
      <c r="N517" s="121" t="n"/>
    </row>
    <row customHeight="1" ht="12.75" r="518" s="161">
      <c r="A518" s="121" t="n"/>
      <c r="B518" s="151" t="n">
        <v>1634</v>
      </c>
      <c r="C518" s="121" t="n"/>
      <c r="D518" s="121" t="n"/>
      <c r="E518" s="121" t="n"/>
      <c r="F518" s="121" t="n"/>
      <c r="G518" s="121" t="n"/>
      <c r="H518" s="121" t="n"/>
      <c r="I518" s="121" t="n"/>
      <c r="J518" s="121" t="n"/>
      <c r="K518" s="121" t="n"/>
      <c r="L518" s="121" t="n"/>
      <c r="M518" s="121" t="n"/>
      <c r="N518" s="121" t="n"/>
    </row>
    <row customHeight="1" ht="12.75" r="519" s="161">
      <c r="A519" s="121" t="n"/>
      <c r="B519" s="151" t="n">
        <v>1635</v>
      </c>
      <c r="C519" s="121" t="n"/>
      <c r="D519" s="121" t="n"/>
      <c r="E519" s="121" t="n"/>
      <c r="F519" s="121" t="n"/>
      <c r="G519" s="121" t="n"/>
      <c r="H519" s="121" t="n"/>
      <c r="I519" s="121" t="n"/>
      <c r="J519" s="121" t="n"/>
      <c r="K519" s="121" t="n"/>
      <c r="L519" s="121" t="n"/>
      <c r="M519" s="121" t="n"/>
      <c r="N519" s="121" t="n"/>
    </row>
    <row customHeight="1" ht="12.75" r="520" s="161">
      <c r="A520" s="121" t="n"/>
      <c r="B520" s="151" t="n">
        <v>1636</v>
      </c>
      <c r="C520" s="121" t="n"/>
      <c r="D520" s="121" t="n"/>
      <c r="E520" s="121" t="n"/>
      <c r="F520" s="121" t="n"/>
      <c r="G520" s="121" t="n"/>
      <c r="H520" s="121" t="n"/>
      <c r="I520" s="121" t="n"/>
      <c r="J520" s="121" t="n"/>
      <c r="K520" s="121" t="n"/>
      <c r="L520" s="121" t="n"/>
      <c r="M520" s="121" t="n"/>
      <c r="N520" s="121" t="n"/>
    </row>
    <row customHeight="1" ht="12.75" r="521" s="161">
      <c r="A521" s="121" t="n"/>
      <c r="B521" s="151" t="n">
        <v>1637</v>
      </c>
      <c r="C521" s="121" t="n"/>
      <c r="D521" s="121" t="n"/>
      <c r="E521" s="121" t="n"/>
      <c r="F521" s="121" t="n"/>
      <c r="G521" s="121" t="n"/>
      <c r="H521" s="121" t="n"/>
      <c r="I521" s="121" t="n"/>
      <c r="J521" s="121" t="n"/>
      <c r="K521" s="121" t="n"/>
      <c r="L521" s="121" t="n"/>
      <c r="M521" s="121" t="n"/>
      <c r="N521" s="121" t="n"/>
    </row>
    <row customHeight="1" ht="12.75" r="522" s="161">
      <c r="A522" s="121" t="n"/>
      <c r="B522" s="151" t="n">
        <v>1638</v>
      </c>
      <c r="C522" s="121" t="n"/>
      <c r="D522" s="121" t="n"/>
      <c r="E522" s="121" t="n"/>
      <c r="F522" s="121" t="n"/>
      <c r="G522" s="121" t="n"/>
      <c r="H522" s="121" t="n"/>
      <c r="I522" s="121" t="n"/>
      <c r="J522" s="121" t="n"/>
      <c r="K522" s="121" t="n"/>
      <c r="L522" s="121" t="n"/>
      <c r="M522" s="121" t="n"/>
      <c r="N522" s="121" t="n"/>
    </row>
    <row customHeight="1" ht="12.75" r="523" s="161">
      <c r="A523" s="121" t="n"/>
      <c r="B523" s="151" t="n">
        <v>1639</v>
      </c>
      <c r="C523" s="121" t="n"/>
      <c r="D523" s="121" t="n"/>
      <c r="E523" s="121" t="n"/>
      <c r="F523" s="121" t="n"/>
      <c r="G523" s="121" t="n"/>
      <c r="H523" s="121" t="n"/>
      <c r="I523" s="121" t="n"/>
      <c r="J523" s="121" t="n"/>
      <c r="K523" s="121" t="n"/>
      <c r="L523" s="121" t="n"/>
      <c r="M523" s="121" t="n"/>
      <c r="N523" s="121" t="n"/>
    </row>
    <row customHeight="1" ht="12.75" r="524" s="161">
      <c r="A524" s="121" t="n"/>
      <c r="B524" s="151" t="n">
        <v>1640</v>
      </c>
      <c r="C524" s="121" t="n"/>
      <c r="D524" s="121" t="n"/>
      <c r="E524" s="121" t="n"/>
      <c r="F524" s="121" t="n"/>
      <c r="G524" s="121" t="n"/>
      <c r="H524" s="121" t="n"/>
      <c r="I524" s="121" t="n"/>
      <c r="J524" s="121" t="n"/>
      <c r="K524" s="121" t="n"/>
      <c r="L524" s="121" t="n"/>
      <c r="M524" s="121" t="n"/>
      <c r="N524" s="121" t="n"/>
    </row>
    <row customHeight="1" ht="12.75" r="525" s="161">
      <c r="A525" s="121" t="n"/>
      <c r="B525" s="151" t="n">
        <v>1641</v>
      </c>
      <c r="C525" s="121" t="n"/>
      <c r="D525" s="121" t="n"/>
      <c r="E525" s="121" t="n"/>
      <c r="F525" s="121" t="n"/>
      <c r="G525" s="121" t="n"/>
      <c r="H525" s="121" t="n"/>
      <c r="I525" s="121" t="n"/>
      <c r="J525" s="121" t="n"/>
      <c r="K525" s="121" t="n"/>
      <c r="L525" s="121" t="n"/>
      <c r="M525" s="121" t="n"/>
      <c r="N525" s="121" t="n"/>
    </row>
    <row customHeight="1" ht="12.75" r="526" s="161">
      <c r="A526" s="121" t="n"/>
      <c r="B526" s="151" t="n">
        <v>1642</v>
      </c>
      <c r="C526" s="121" t="n"/>
      <c r="D526" s="121" t="n"/>
      <c r="E526" s="121" t="n"/>
      <c r="F526" s="121" t="n"/>
      <c r="G526" s="121" t="n"/>
      <c r="H526" s="121" t="n"/>
      <c r="I526" s="121" t="n"/>
      <c r="J526" s="121" t="n"/>
      <c r="K526" s="121" t="n"/>
      <c r="L526" s="121" t="n"/>
      <c r="M526" s="121" t="n"/>
      <c r="N526" s="121" t="n"/>
    </row>
    <row customHeight="1" ht="12.75" r="527" s="161">
      <c r="A527" s="121" t="n"/>
      <c r="B527" s="151" t="n">
        <v>1643</v>
      </c>
      <c r="C527" s="121" t="n"/>
      <c r="D527" s="121" t="n"/>
      <c r="E527" s="121" t="n"/>
      <c r="F527" s="121" t="n"/>
      <c r="G527" s="121" t="n"/>
      <c r="H527" s="121" t="n"/>
      <c r="I527" s="121" t="n"/>
      <c r="J527" s="121" t="n"/>
      <c r="K527" s="121" t="n"/>
      <c r="L527" s="121" t="n"/>
      <c r="M527" s="121" t="n"/>
      <c r="N527" s="121" t="n"/>
    </row>
    <row customHeight="1" ht="12.75" r="528" s="161">
      <c r="A528" s="121" t="n"/>
      <c r="B528" s="151" t="n">
        <v>1644</v>
      </c>
      <c r="C528" s="121" t="n"/>
      <c r="D528" s="121" t="n"/>
      <c r="E528" s="121" t="n"/>
      <c r="F528" s="121" t="n"/>
      <c r="G528" s="121" t="n"/>
      <c r="H528" s="121" t="n"/>
      <c r="I528" s="121" t="n"/>
      <c r="J528" s="121" t="n"/>
      <c r="K528" s="121" t="n"/>
      <c r="L528" s="121" t="n"/>
      <c r="M528" s="121" t="n"/>
      <c r="N528" s="121" t="n"/>
    </row>
    <row customHeight="1" ht="12.75" r="529" s="161">
      <c r="A529" s="121" t="n"/>
      <c r="B529" s="151" t="n">
        <v>1645</v>
      </c>
      <c r="C529" s="121" t="n"/>
      <c r="D529" s="121" t="n"/>
      <c r="E529" s="121" t="n"/>
      <c r="F529" s="121" t="n"/>
      <c r="G529" s="121" t="n"/>
      <c r="H529" s="121" t="n"/>
      <c r="I529" s="121" t="n"/>
      <c r="J529" s="121" t="n"/>
      <c r="K529" s="121" t="n"/>
      <c r="L529" s="121" t="n"/>
      <c r="M529" s="121" t="n"/>
      <c r="N529" s="121" t="n"/>
    </row>
    <row customHeight="1" ht="12.75" r="530" s="161">
      <c r="A530" s="121" t="n"/>
      <c r="B530" s="151" t="n">
        <v>1646</v>
      </c>
      <c r="C530" s="121" t="n"/>
      <c r="D530" s="121" t="n"/>
      <c r="E530" s="121" t="n"/>
      <c r="F530" s="121" t="n"/>
      <c r="G530" s="121" t="n"/>
      <c r="H530" s="121" t="n"/>
      <c r="I530" s="121" t="n"/>
      <c r="J530" s="121" t="n"/>
      <c r="K530" s="121" t="n"/>
      <c r="L530" s="121" t="n"/>
      <c r="M530" s="121" t="n"/>
      <c r="N530" s="121" t="n"/>
    </row>
    <row customHeight="1" ht="12.75" r="531" s="161">
      <c r="A531" s="121" t="n"/>
      <c r="B531" s="151" t="n">
        <v>1647</v>
      </c>
      <c r="C531" s="121" t="n"/>
      <c r="D531" s="121" t="n"/>
      <c r="E531" s="121" t="n"/>
      <c r="F531" s="121" t="n"/>
      <c r="G531" s="121" t="n"/>
      <c r="H531" s="121" t="n"/>
      <c r="I531" s="121" t="n"/>
      <c r="J531" s="121" t="n"/>
      <c r="K531" s="121" t="n"/>
      <c r="L531" s="121" t="n"/>
      <c r="M531" s="121" t="n"/>
      <c r="N531" s="121" t="n"/>
    </row>
    <row customHeight="1" ht="12.75" r="532" s="161">
      <c r="A532" s="121" t="n"/>
      <c r="B532" s="151" t="n">
        <v>1648</v>
      </c>
      <c r="C532" s="121" t="n"/>
      <c r="D532" s="121" t="n"/>
      <c r="E532" s="121" t="n"/>
      <c r="F532" s="121" t="n"/>
      <c r="G532" s="121" t="n"/>
      <c r="H532" s="121" t="n"/>
      <c r="I532" s="121" t="n"/>
      <c r="J532" s="121" t="n"/>
      <c r="K532" s="121" t="n"/>
      <c r="L532" s="121" t="n"/>
      <c r="M532" s="121" t="n"/>
      <c r="N532" s="121" t="n"/>
    </row>
    <row customHeight="1" ht="12.75" r="533" s="161">
      <c r="A533" s="121" t="n"/>
      <c r="B533" s="151" t="n">
        <v>1649</v>
      </c>
      <c r="C533" s="121" t="n"/>
      <c r="D533" s="121" t="n"/>
      <c r="E533" s="121" t="n"/>
      <c r="F533" s="121" t="n"/>
      <c r="G533" s="121" t="n"/>
      <c r="H533" s="121" t="n"/>
      <c r="I533" s="121" t="n"/>
      <c r="J533" s="121" t="n"/>
      <c r="K533" s="121" t="n"/>
      <c r="L533" s="121" t="n"/>
      <c r="M533" s="121" t="n"/>
      <c r="N533" s="121" t="n"/>
    </row>
    <row customHeight="1" ht="12.75" r="534" s="161">
      <c r="A534" s="121" t="n"/>
      <c r="B534" s="151" t="n">
        <v>1650</v>
      </c>
      <c r="C534" s="121" t="n"/>
      <c r="D534" s="121" t="n"/>
      <c r="E534" s="121" t="n"/>
      <c r="F534" s="121" t="n"/>
      <c r="G534" s="121" t="n"/>
      <c r="H534" s="121" t="n"/>
      <c r="I534" s="121" t="n"/>
      <c r="J534" s="121" t="n"/>
      <c r="K534" s="121" t="n"/>
      <c r="L534" s="121" t="n"/>
      <c r="M534" s="121" t="n"/>
      <c r="N534" s="121" t="n"/>
    </row>
    <row customHeight="1" ht="12.75" r="535" s="161">
      <c r="A535" s="121" t="n"/>
      <c r="B535" s="151" t="n">
        <v>1651</v>
      </c>
      <c r="C535" s="121" t="n"/>
      <c r="D535" s="121" t="n"/>
      <c r="E535" s="121" t="n"/>
      <c r="F535" s="121" t="n"/>
      <c r="G535" s="121" t="n"/>
      <c r="H535" s="121" t="n"/>
      <c r="I535" s="121" t="n"/>
      <c r="J535" s="121" t="n"/>
      <c r="K535" s="121" t="n"/>
      <c r="L535" s="121" t="n"/>
      <c r="M535" s="121" t="n"/>
      <c r="N535" s="121" t="n"/>
    </row>
    <row customHeight="1" ht="12.75" r="536" s="161">
      <c r="A536" s="121" t="n"/>
      <c r="B536" s="151" t="n">
        <v>1652</v>
      </c>
      <c r="C536" s="121" t="n"/>
      <c r="D536" s="121" t="n"/>
      <c r="E536" s="121" t="n"/>
      <c r="F536" s="121" t="n"/>
      <c r="G536" s="121" t="n"/>
      <c r="H536" s="121" t="n"/>
      <c r="I536" s="121" t="n"/>
      <c r="J536" s="121" t="n"/>
      <c r="K536" s="121" t="n"/>
      <c r="L536" s="121" t="n"/>
      <c r="M536" s="121" t="n"/>
      <c r="N536" s="121" t="n"/>
    </row>
    <row customHeight="1" ht="12.75" r="537" s="161">
      <c r="A537" s="121" t="n"/>
      <c r="B537" s="151" t="n">
        <v>1653</v>
      </c>
      <c r="C537" s="121" t="n"/>
      <c r="D537" s="121" t="n"/>
      <c r="E537" s="121" t="n"/>
      <c r="F537" s="121" t="n"/>
      <c r="G537" s="121" t="n"/>
      <c r="H537" s="121" t="n"/>
      <c r="I537" s="121" t="n"/>
      <c r="J537" s="121" t="n"/>
      <c r="K537" s="121" t="n"/>
      <c r="L537" s="121" t="n"/>
      <c r="M537" s="121" t="n"/>
      <c r="N537" s="121" t="n"/>
    </row>
    <row customHeight="1" ht="12.75" r="538" s="161">
      <c r="A538" s="121" t="n"/>
      <c r="B538" s="151" t="n">
        <v>1654</v>
      </c>
      <c r="C538" s="121" t="n"/>
      <c r="D538" s="121" t="n"/>
      <c r="E538" s="121" t="n"/>
      <c r="F538" s="121" t="n"/>
      <c r="G538" s="121" t="n"/>
      <c r="H538" s="121" t="n"/>
      <c r="I538" s="121" t="n"/>
      <c r="J538" s="121" t="n"/>
      <c r="K538" s="121" t="n"/>
      <c r="L538" s="121" t="n"/>
      <c r="M538" s="121" t="n"/>
      <c r="N538" s="121" t="n"/>
    </row>
    <row customHeight="1" ht="12.75" r="539" s="161">
      <c r="A539" s="121" t="n"/>
      <c r="B539" s="151" t="n">
        <v>1655</v>
      </c>
      <c r="C539" s="121" t="n"/>
      <c r="D539" s="121" t="n"/>
      <c r="E539" s="121" t="n"/>
      <c r="F539" s="121" t="n"/>
      <c r="G539" s="121" t="n"/>
      <c r="H539" s="121" t="n"/>
      <c r="I539" s="121" t="n"/>
      <c r="J539" s="121" t="n"/>
      <c r="K539" s="121" t="n"/>
      <c r="L539" s="121" t="n"/>
      <c r="M539" s="121" t="n"/>
      <c r="N539" s="121" t="n"/>
    </row>
    <row customHeight="1" ht="12.75" r="540" s="161">
      <c r="A540" s="121" t="n"/>
      <c r="B540" s="151" t="n">
        <v>1656</v>
      </c>
      <c r="C540" s="121" t="n"/>
      <c r="D540" s="121" t="n"/>
      <c r="E540" s="121" t="n"/>
      <c r="F540" s="121" t="n"/>
      <c r="G540" s="121" t="n"/>
      <c r="H540" s="121" t="n"/>
      <c r="I540" s="121" t="n"/>
      <c r="J540" s="121" t="n"/>
      <c r="K540" s="121" t="n"/>
      <c r="L540" s="121" t="n"/>
      <c r="M540" s="121" t="n"/>
      <c r="N540" s="121" t="n"/>
    </row>
    <row customHeight="1" ht="12.75" r="541" s="161">
      <c r="A541" s="121" t="n"/>
      <c r="B541" s="151" t="n">
        <v>1657</v>
      </c>
      <c r="C541" s="121" t="n"/>
      <c r="D541" s="121" t="n"/>
      <c r="E541" s="121" t="n"/>
      <c r="F541" s="121" t="n"/>
      <c r="G541" s="121" t="n"/>
      <c r="H541" s="121" t="n"/>
      <c r="I541" s="121" t="n"/>
      <c r="J541" s="121" t="n"/>
      <c r="K541" s="121" t="n"/>
      <c r="L541" s="121" t="n"/>
      <c r="M541" s="121" t="n"/>
      <c r="N541" s="121" t="n"/>
    </row>
    <row customHeight="1" ht="12.75" r="542" s="161">
      <c r="A542" s="121" t="n"/>
      <c r="B542" s="151" t="n">
        <v>1658</v>
      </c>
      <c r="C542" s="121" t="n"/>
      <c r="D542" s="121" t="n"/>
      <c r="E542" s="121" t="n"/>
      <c r="F542" s="121" t="n"/>
      <c r="G542" s="121" t="n"/>
      <c r="H542" s="121" t="n"/>
      <c r="I542" s="121" t="n"/>
      <c r="J542" s="121" t="n"/>
      <c r="K542" s="121" t="n"/>
      <c r="L542" s="121" t="n"/>
      <c r="M542" s="121" t="n"/>
      <c r="N542" s="121" t="n"/>
    </row>
    <row customHeight="1" ht="12.75" r="543" s="161">
      <c r="A543" s="121" t="n"/>
      <c r="B543" s="151" t="n">
        <v>1659</v>
      </c>
      <c r="C543" s="121" t="n"/>
      <c r="D543" s="121" t="n"/>
      <c r="E543" s="121" t="n"/>
      <c r="F543" s="121" t="n"/>
      <c r="G543" s="121" t="n"/>
      <c r="H543" s="121" t="n"/>
      <c r="I543" s="121" t="n"/>
      <c r="J543" s="121" t="n"/>
      <c r="K543" s="121" t="n"/>
      <c r="L543" s="121" t="n"/>
      <c r="M543" s="121" t="n"/>
      <c r="N543" s="121" t="n"/>
    </row>
    <row customHeight="1" ht="12.75" r="544" s="161">
      <c r="A544" s="121" t="n"/>
      <c r="B544" s="151" t="n">
        <v>1660</v>
      </c>
      <c r="C544" s="121" t="n"/>
      <c r="D544" s="121" t="n"/>
      <c r="E544" s="121" t="n"/>
      <c r="F544" s="121" t="n"/>
      <c r="G544" s="121" t="n"/>
      <c r="H544" s="121" t="n"/>
      <c r="I544" s="121" t="n"/>
      <c r="J544" s="121" t="n"/>
      <c r="K544" s="121" t="n"/>
      <c r="L544" s="121" t="n"/>
      <c r="M544" s="121" t="n"/>
      <c r="N544" s="121" t="n"/>
    </row>
    <row customHeight="1" ht="12.75" r="545" s="161">
      <c r="A545" s="121" t="n"/>
      <c r="B545" s="151" t="n">
        <v>1661</v>
      </c>
      <c r="C545" s="121" t="n"/>
      <c r="D545" s="121" t="n"/>
      <c r="E545" s="121" t="n"/>
      <c r="F545" s="121" t="n"/>
      <c r="G545" s="121" t="n"/>
      <c r="H545" s="121" t="n"/>
      <c r="I545" s="121" t="n"/>
      <c r="J545" s="121" t="n"/>
      <c r="K545" s="121" t="n"/>
      <c r="L545" s="121" t="n"/>
      <c r="M545" s="121" t="n"/>
      <c r="N545" s="121" t="n"/>
    </row>
    <row customHeight="1" ht="12.75" r="546" s="161">
      <c r="A546" s="121" t="n"/>
      <c r="B546" s="151" t="n">
        <v>1662</v>
      </c>
      <c r="C546" s="121" t="n"/>
      <c r="D546" s="121" t="n"/>
      <c r="E546" s="121" t="n"/>
      <c r="F546" s="121" t="n"/>
      <c r="G546" s="121" t="n"/>
      <c r="H546" s="121" t="n"/>
      <c r="I546" s="121" t="n"/>
      <c r="J546" s="121" t="n"/>
      <c r="K546" s="121" t="n"/>
      <c r="L546" s="121" t="n"/>
      <c r="M546" s="121" t="n"/>
      <c r="N546" s="121" t="n"/>
    </row>
    <row customHeight="1" ht="12.75" r="547" s="161">
      <c r="A547" s="121" t="n"/>
      <c r="B547" s="151" t="n">
        <v>1663</v>
      </c>
      <c r="C547" s="121" t="n"/>
      <c r="D547" s="121" t="n"/>
      <c r="E547" s="121" t="n"/>
      <c r="F547" s="121" t="n"/>
      <c r="G547" s="121" t="n"/>
      <c r="H547" s="121" t="n"/>
      <c r="I547" s="121" t="n"/>
      <c r="J547" s="121" t="n"/>
      <c r="K547" s="121" t="n"/>
      <c r="L547" s="121" t="n"/>
      <c r="M547" s="121" t="n"/>
      <c r="N547" s="121" t="n"/>
    </row>
    <row customHeight="1" ht="12.75" r="548" s="161">
      <c r="A548" s="121" t="n"/>
      <c r="B548" s="151" t="n">
        <v>1664</v>
      </c>
      <c r="C548" s="121" t="n"/>
      <c r="D548" s="121" t="n"/>
      <c r="E548" s="121" t="n"/>
      <c r="F548" s="121" t="n"/>
      <c r="G548" s="121" t="n"/>
      <c r="H548" s="121" t="n"/>
      <c r="I548" s="121" t="n"/>
      <c r="J548" s="121" t="n"/>
      <c r="K548" s="121" t="n"/>
      <c r="L548" s="121" t="n"/>
      <c r="M548" s="121" t="n"/>
      <c r="N548" s="121" t="n"/>
    </row>
    <row customHeight="1" ht="12.75" r="549" s="161">
      <c r="A549" s="121" t="n"/>
      <c r="B549" s="151" t="n">
        <v>1665</v>
      </c>
      <c r="C549" s="121" t="n"/>
      <c r="D549" s="121" t="n"/>
      <c r="E549" s="121" t="n"/>
      <c r="F549" s="121" t="n"/>
      <c r="G549" s="121" t="n"/>
      <c r="H549" s="121" t="n"/>
      <c r="I549" s="121" t="n"/>
      <c r="J549" s="121" t="n"/>
      <c r="K549" s="121" t="n"/>
      <c r="L549" s="121" t="n"/>
      <c r="M549" s="121" t="n"/>
      <c r="N549" s="121" t="n"/>
    </row>
    <row customHeight="1" ht="12.75" r="550" s="161">
      <c r="A550" s="121" t="n"/>
      <c r="B550" s="151" t="n">
        <v>1666</v>
      </c>
      <c r="C550" s="121" t="n"/>
      <c r="D550" s="121" t="n"/>
      <c r="E550" s="121" t="n"/>
      <c r="F550" s="121" t="n"/>
      <c r="G550" s="121" t="n"/>
      <c r="H550" s="121" t="n"/>
      <c r="I550" s="121" t="n"/>
      <c r="J550" s="121" t="n"/>
      <c r="K550" s="121" t="n"/>
      <c r="L550" s="121" t="n"/>
      <c r="M550" s="121" t="n"/>
      <c r="N550" s="121" t="n"/>
    </row>
    <row customHeight="1" ht="12.75" r="551" s="161">
      <c r="A551" s="121" t="n"/>
      <c r="B551" s="151" t="n">
        <v>1667</v>
      </c>
      <c r="C551" s="121" t="n"/>
      <c r="D551" s="121" t="n"/>
      <c r="E551" s="121" t="n"/>
      <c r="F551" s="121" t="n"/>
      <c r="G551" s="121" t="n"/>
      <c r="H551" s="121" t="n"/>
      <c r="I551" s="121" t="n"/>
      <c r="J551" s="121" t="n"/>
      <c r="K551" s="121" t="n"/>
      <c r="L551" s="121" t="n"/>
      <c r="M551" s="121" t="n"/>
      <c r="N551" s="121" t="n"/>
    </row>
    <row customHeight="1" ht="12.75" r="552" s="161">
      <c r="A552" s="121" t="n"/>
      <c r="B552" s="151" t="n">
        <v>1668</v>
      </c>
      <c r="C552" s="121" t="n"/>
      <c r="D552" s="121" t="n"/>
      <c r="E552" s="121" t="n"/>
      <c r="F552" s="121" t="n"/>
      <c r="G552" s="121" t="n"/>
      <c r="H552" s="121" t="n"/>
      <c r="I552" s="121" t="n"/>
      <c r="J552" s="121" t="n"/>
      <c r="K552" s="121" t="n"/>
      <c r="L552" s="121" t="n"/>
      <c r="M552" s="121" t="n"/>
      <c r="N552" s="121" t="n"/>
    </row>
    <row customHeight="1" ht="12.75" r="553" s="161">
      <c r="A553" s="121" t="n"/>
      <c r="B553" s="151" t="n">
        <v>1669</v>
      </c>
      <c r="C553" s="121" t="n"/>
      <c r="D553" s="121" t="n"/>
      <c r="E553" s="121" t="n"/>
      <c r="F553" s="121" t="n"/>
      <c r="G553" s="121" t="n"/>
      <c r="H553" s="121" t="n"/>
      <c r="I553" s="121" t="n"/>
      <c r="J553" s="121" t="n"/>
      <c r="K553" s="121" t="n"/>
      <c r="L553" s="121" t="n"/>
      <c r="M553" s="121" t="n"/>
      <c r="N553" s="121" t="n"/>
    </row>
    <row customHeight="1" ht="12.75" r="554" s="161">
      <c r="A554" s="121" t="n"/>
      <c r="B554" s="151" t="n">
        <v>1670</v>
      </c>
      <c r="C554" s="121" t="n"/>
      <c r="D554" s="121" t="n"/>
      <c r="E554" s="121" t="n"/>
      <c r="F554" s="121" t="n"/>
      <c r="G554" s="121" t="n"/>
      <c r="H554" s="121" t="n"/>
      <c r="I554" s="121" t="n"/>
      <c r="J554" s="121" t="n"/>
      <c r="K554" s="121" t="n"/>
      <c r="L554" s="121" t="n"/>
      <c r="M554" s="121" t="n"/>
      <c r="N554" s="121" t="n"/>
    </row>
    <row customHeight="1" ht="12.75" r="555" s="161">
      <c r="A555" s="121" t="n"/>
      <c r="B555" s="151" t="n">
        <v>1671</v>
      </c>
      <c r="C555" s="121" t="n"/>
      <c r="D555" s="121" t="n"/>
      <c r="E555" s="121" t="n"/>
      <c r="F555" s="121" t="n"/>
      <c r="G555" s="121" t="n"/>
      <c r="H555" s="121" t="n"/>
      <c r="I555" s="121" t="n"/>
      <c r="J555" s="121" t="n"/>
      <c r="K555" s="121" t="n"/>
      <c r="L555" s="121" t="n"/>
      <c r="M555" s="121" t="n"/>
      <c r="N555" s="121" t="n"/>
    </row>
    <row customHeight="1" ht="12.75" r="556" s="161">
      <c r="A556" s="121" t="n"/>
      <c r="B556" s="151" t="n">
        <v>1672</v>
      </c>
      <c r="C556" s="121" t="n"/>
      <c r="D556" s="121" t="n"/>
      <c r="E556" s="121" t="n"/>
      <c r="F556" s="121" t="n"/>
      <c r="G556" s="121" t="n"/>
      <c r="H556" s="121" t="n"/>
      <c r="I556" s="121" t="n"/>
      <c r="J556" s="121" t="n"/>
      <c r="K556" s="121" t="n"/>
      <c r="L556" s="121" t="n"/>
      <c r="M556" s="121" t="n"/>
      <c r="N556" s="121" t="n"/>
    </row>
    <row customHeight="1" ht="12.75" r="557" s="161">
      <c r="A557" s="121" t="n"/>
      <c r="B557" s="151" t="n">
        <v>1673</v>
      </c>
      <c r="C557" s="121" t="n"/>
      <c r="D557" s="121" t="n"/>
      <c r="E557" s="121" t="n"/>
      <c r="F557" s="121" t="n"/>
      <c r="G557" s="121" t="n"/>
      <c r="H557" s="121" t="n"/>
      <c r="I557" s="121" t="n"/>
      <c r="J557" s="121" t="n"/>
      <c r="K557" s="121" t="n"/>
      <c r="L557" s="121" t="n"/>
      <c r="M557" s="121" t="n"/>
      <c r="N557" s="121" t="n"/>
    </row>
    <row customHeight="1" ht="12.75" r="558" s="161">
      <c r="A558" s="121" t="n"/>
      <c r="B558" s="151" t="n">
        <v>1674</v>
      </c>
      <c r="C558" s="121" t="n"/>
      <c r="D558" s="121" t="n"/>
      <c r="E558" s="121" t="n"/>
      <c r="F558" s="121" t="n"/>
      <c r="G558" s="121" t="n"/>
      <c r="H558" s="121" t="n"/>
      <c r="I558" s="121" t="n"/>
      <c r="J558" s="121" t="n"/>
      <c r="K558" s="121" t="n"/>
      <c r="L558" s="121" t="n"/>
      <c r="M558" s="121" t="n"/>
      <c r="N558" s="121" t="n"/>
    </row>
    <row customHeight="1" ht="12.75" r="559" s="161">
      <c r="A559" s="121" t="n"/>
      <c r="B559" s="151" t="n">
        <v>1675</v>
      </c>
      <c r="C559" s="121" t="n"/>
      <c r="D559" s="121" t="n"/>
      <c r="E559" s="121" t="n"/>
      <c r="F559" s="121" t="n"/>
      <c r="G559" s="121" t="n"/>
      <c r="H559" s="121" t="n"/>
      <c r="I559" s="121" t="n"/>
      <c r="J559" s="121" t="n"/>
      <c r="K559" s="121" t="n"/>
      <c r="L559" s="121" t="n"/>
      <c r="M559" s="121" t="n"/>
      <c r="N559" s="121" t="n"/>
    </row>
    <row customHeight="1" ht="12.75" r="560" s="161">
      <c r="A560" s="121" t="n"/>
      <c r="B560" s="151" t="n">
        <v>1676</v>
      </c>
      <c r="C560" s="121" t="n"/>
      <c r="D560" s="121" t="n"/>
      <c r="E560" s="121" t="n"/>
      <c r="F560" s="121" t="n"/>
      <c r="G560" s="121" t="n"/>
      <c r="H560" s="121" t="n"/>
      <c r="I560" s="121" t="n"/>
      <c r="J560" s="121" t="n"/>
      <c r="K560" s="121" t="n"/>
      <c r="L560" s="121" t="n"/>
      <c r="M560" s="121" t="n"/>
      <c r="N560" s="121" t="n"/>
    </row>
    <row customHeight="1" ht="12.75" r="561" s="161">
      <c r="A561" s="121" t="n"/>
      <c r="B561" s="151" t="n">
        <v>1677</v>
      </c>
      <c r="C561" s="121" t="n"/>
      <c r="D561" s="121" t="n"/>
      <c r="E561" s="121" t="n"/>
      <c r="F561" s="121" t="n"/>
      <c r="G561" s="121" t="n"/>
      <c r="H561" s="121" t="n"/>
      <c r="I561" s="121" t="n"/>
      <c r="J561" s="121" t="n"/>
      <c r="K561" s="121" t="n"/>
      <c r="L561" s="121" t="n"/>
      <c r="M561" s="121" t="n"/>
      <c r="N561" s="121" t="n"/>
    </row>
    <row customHeight="1" ht="12.75" r="562" s="161">
      <c r="A562" s="121" t="n"/>
      <c r="B562" s="151" t="n">
        <v>1678</v>
      </c>
      <c r="C562" s="121" t="n"/>
      <c r="D562" s="121" t="n"/>
      <c r="E562" s="121" t="n"/>
      <c r="F562" s="121" t="n"/>
      <c r="G562" s="121" t="n"/>
      <c r="H562" s="121" t="n"/>
      <c r="I562" s="121" t="n"/>
      <c r="J562" s="121" t="n"/>
      <c r="K562" s="121" t="n"/>
      <c r="L562" s="121" t="n"/>
      <c r="M562" s="121" t="n"/>
      <c r="N562" s="121" t="n"/>
    </row>
    <row customHeight="1" ht="12.75" r="563" s="161">
      <c r="A563" s="121" t="n"/>
      <c r="B563" s="151" t="n">
        <v>1679</v>
      </c>
      <c r="C563" s="121" t="n"/>
      <c r="D563" s="121" t="n"/>
      <c r="E563" s="121" t="n"/>
      <c r="F563" s="121" t="n"/>
      <c r="G563" s="121" t="n"/>
      <c r="H563" s="121" t="n"/>
      <c r="I563" s="121" t="n"/>
      <c r="J563" s="121" t="n"/>
      <c r="K563" s="121" t="n"/>
      <c r="L563" s="121" t="n"/>
      <c r="M563" s="121" t="n"/>
      <c r="N563" s="121" t="n"/>
    </row>
    <row customHeight="1" ht="12.75" r="564" s="161">
      <c r="A564" s="121" t="n"/>
      <c r="B564" s="151" t="n">
        <v>1680</v>
      </c>
      <c r="C564" s="121" t="n"/>
      <c r="D564" s="121" t="n"/>
      <c r="E564" s="121" t="n"/>
      <c r="F564" s="121" t="n"/>
      <c r="G564" s="121" t="n"/>
      <c r="H564" s="121" t="n"/>
      <c r="I564" s="121" t="n"/>
      <c r="J564" s="121" t="n"/>
      <c r="K564" s="121" t="n"/>
      <c r="L564" s="121" t="n"/>
      <c r="M564" s="121" t="n"/>
      <c r="N564" s="121" t="n"/>
    </row>
    <row customHeight="1" ht="12.75" r="565" s="161">
      <c r="A565" s="121" t="n"/>
      <c r="B565" s="151" t="n">
        <v>1681</v>
      </c>
      <c r="C565" s="121" t="n"/>
      <c r="D565" s="121" t="n"/>
      <c r="E565" s="121" t="n"/>
      <c r="F565" s="121" t="n"/>
      <c r="G565" s="121" t="n"/>
      <c r="H565" s="121" t="n"/>
      <c r="I565" s="121" t="n"/>
      <c r="J565" s="121" t="n"/>
      <c r="K565" s="121" t="n"/>
      <c r="L565" s="121" t="n"/>
      <c r="M565" s="121" t="n"/>
      <c r="N565" s="121" t="n"/>
    </row>
    <row customHeight="1" ht="12.75" r="566" s="161">
      <c r="A566" s="121" t="n"/>
      <c r="B566" s="151" t="n">
        <v>1682</v>
      </c>
      <c r="C566" s="121" t="n"/>
      <c r="D566" s="121" t="n"/>
      <c r="E566" s="121" t="n"/>
      <c r="F566" s="121" t="n"/>
      <c r="G566" s="121" t="n"/>
      <c r="H566" s="121" t="n"/>
      <c r="I566" s="121" t="n"/>
      <c r="J566" s="121" t="n"/>
      <c r="K566" s="121" t="n"/>
      <c r="L566" s="121" t="n"/>
      <c r="M566" s="121" t="n"/>
      <c r="N566" s="121" t="n"/>
    </row>
    <row customHeight="1" ht="12.75" r="567" s="161">
      <c r="A567" s="121" t="n"/>
      <c r="B567" s="151" t="n">
        <v>1683</v>
      </c>
      <c r="C567" s="121" t="n"/>
      <c r="D567" s="121" t="n"/>
      <c r="E567" s="121" t="n"/>
      <c r="F567" s="121" t="n"/>
      <c r="G567" s="121" t="n"/>
      <c r="H567" s="121" t="n"/>
      <c r="I567" s="121" t="n"/>
      <c r="J567" s="121" t="n"/>
      <c r="K567" s="121" t="n"/>
      <c r="L567" s="121" t="n"/>
      <c r="M567" s="121" t="n"/>
      <c r="N567" s="121" t="n"/>
    </row>
    <row customHeight="1" ht="12.75" r="568" s="161">
      <c r="A568" s="121" t="n"/>
      <c r="B568" s="151" t="n">
        <v>1684</v>
      </c>
      <c r="C568" s="121" t="n"/>
      <c r="D568" s="121" t="n"/>
      <c r="E568" s="121" t="n"/>
      <c r="F568" s="121" t="n"/>
      <c r="G568" s="121" t="n"/>
      <c r="H568" s="121" t="n"/>
      <c r="I568" s="121" t="n"/>
      <c r="J568" s="121" t="n"/>
      <c r="K568" s="121" t="n"/>
      <c r="L568" s="121" t="n"/>
      <c r="M568" s="121" t="n"/>
      <c r="N568" s="121" t="n"/>
    </row>
    <row customHeight="1" ht="12.75" r="569" s="161">
      <c r="A569" s="121" t="n"/>
      <c r="B569" s="151" t="n">
        <v>1685</v>
      </c>
      <c r="C569" s="121" t="n"/>
      <c r="D569" s="121" t="n"/>
      <c r="E569" s="121" t="n"/>
      <c r="F569" s="121" t="n"/>
      <c r="G569" s="121" t="n"/>
      <c r="H569" s="121" t="n"/>
      <c r="I569" s="121" t="n"/>
      <c r="J569" s="121" t="n"/>
      <c r="K569" s="121" t="n"/>
      <c r="L569" s="121" t="n"/>
      <c r="M569" s="121" t="n"/>
      <c r="N569" s="121" t="n"/>
    </row>
    <row customHeight="1" ht="12.75" r="570" s="161">
      <c r="A570" s="121" t="n"/>
      <c r="B570" s="151" t="n">
        <v>1686</v>
      </c>
      <c r="C570" s="121" t="n"/>
      <c r="D570" s="121" t="n"/>
      <c r="E570" s="121" t="n"/>
      <c r="F570" s="121" t="n"/>
      <c r="G570" s="121" t="n"/>
      <c r="H570" s="121" t="n"/>
      <c r="I570" s="121" t="n"/>
      <c r="J570" s="121" t="n"/>
      <c r="K570" s="121" t="n"/>
      <c r="L570" s="121" t="n"/>
      <c r="M570" s="121" t="n"/>
      <c r="N570" s="121" t="n"/>
    </row>
    <row customHeight="1" ht="12.75" r="571" s="161">
      <c r="A571" s="121" t="n"/>
      <c r="B571" s="151" t="n">
        <v>1687</v>
      </c>
      <c r="C571" s="121" t="n"/>
      <c r="D571" s="121" t="n"/>
      <c r="E571" s="121" t="n"/>
      <c r="F571" s="121" t="n"/>
      <c r="G571" s="121" t="n"/>
      <c r="H571" s="121" t="n"/>
      <c r="I571" s="121" t="n"/>
      <c r="J571" s="121" t="n"/>
      <c r="K571" s="121" t="n"/>
      <c r="L571" s="121" t="n"/>
      <c r="M571" s="121" t="n"/>
      <c r="N571" s="121" t="n"/>
    </row>
    <row customHeight="1" ht="12.75" r="572" s="161">
      <c r="A572" s="121" t="n"/>
      <c r="B572" s="151" t="n">
        <v>1688</v>
      </c>
      <c r="C572" s="121" t="n"/>
      <c r="D572" s="121" t="n"/>
      <c r="E572" s="121" t="n"/>
      <c r="F572" s="121" t="n"/>
      <c r="G572" s="121" t="n"/>
      <c r="H572" s="121" t="n"/>
      <c r="I572" s="121" t="n"/>
      <c r="J572" s="121" t="n"/>
      <c r="K572" s="121" t="n"/>
      <c r="L572" s="121" t="n"/>
      <c r="M572" s="121" t="n"/>
      <c r="N572" s="121" t="n"/>
    </row>
    <row customHeight="1" ht="12.75" r="573" s="161">
      <c r="A573" s="121" t="n"/>
      <c r="B573" s="151" t="n">
        <v>1689</v>
      </c>
      <c r="C573" s="121" t="n"/>
      <c r="D573" s="121" t="n"/>
      <c r="E573" s="121" t="n"/>
      <c r="F573" s="121" t="n"/>
      <c r="G573" s="121" t="n"/>
      <c r="H573" s="121" t="n"/>
      <c r="I573" s="121" t="n"/>
      <c r="J573" s="121" t="n"/>
      <c r="K573" s="121" t="n"/>
      <c r="L573" s="121" t="n"/>
      <c r="M573" s="121" t="n"/>
      <c r="N573" s="121" t="n"/>
    </row>
    <row customHeight="1" ht="12.75" r="574" s="161">
      <c r="A574" s="121" t="n"/>
      <c r="B574" s="151" t="n">
        <v>1690</v>
      </c>
      <c r="C574" s="121" t="n"/>
      <c r="D574" s="121" t="n"/>
      <c r="E574" s="121" t="n"/>
      <c r="F574" s="121" t="n"/>
      <c r="G574" s="121" t="n"/>
      <c r="H574" s="121" t="n"/>
      <c r="I574" s="121" t="n"/>
      <c r="J574" s="121" t="n"/>
      <c r="K574" s="121" t="n"/>
      <c r="L574" s="121" t="n"/>
      <c r="M574" s="121" t="n"/>
      <c r="N574" s="121" t="n"/>
    </row>
    <row customHeight="1" ht="12.75" r="575" s="161">
      <c r="A575" s="121" t="n"/>
      <c r="B575" s="151" t="n">
        <v>1691</v>
      </c>
      <c r="C575" s="121" t="n"/>
      <c r="D575" s="121" t="n"/>
      <c r="E575" s="121" t="n"/>
      <c r="F575" s="121" t="n"/>
      <c r="G575" s="121" t="n"/>
      <c r="H575" s="121" t="n"/>
      <c r="I575" s="121" t="n"/>
      <c r="J575" s="121" t="n"/>
      <c r="K575" s="121" t="n"/>
      <c r="L575" s="121" t="n"/>
      <c r="M575" s="121" t="n"/>
      <c r="N575" s="121" t="n"/>
    </row>
    <row customHeight="1" ht="12.75" r="576" s="161">
      <c r="A576" s="121" t="n"/>
      <c r="B576" s="151" t="n">
        <v>1692</v>
      </c>
      <c r="C576" s="121" t="n"/>
      <c r="D576" s="121" t="n"/>
      <c r="E576" s="121" t="n"/>
      <c r="F576" s="121" t="n"/>
      <c r="G576" s="121" t="n"/>
      <c r="H576" s="121" t="n"/>
      <c r="I576" s="121" t="n"/>
      <c r="J576" s="121" t="n"/>
      <c r="K576" s="121" t="n"/>
      <c r="L576" s="121" t="n"/>
      <c r="M576" s="121" t="n"/>
      <c r="N576" s="121" t="n"/>
    </row>
    <row customHeight="1" ht="12.75" r="577" s="161">
      <c r="A577" s="121" t="n"/>
      <c r="B577" s="151" t="n">
        <v>1693</v>
      </c>
      <c r="C577" s="121" t="n"/>
      <c r="D577" s="121" t="n"/>
      <c r="E577" s="121" t="n"/>
      <c r="F577" s="121" t="n"/>
      <c r="G577" s="121" t="n"/>
      <c r="H577" s="121" t="n"/>
      <c r="I577" s="121" t="n"/>
      <c r="J577" s="121" t="n"/>
      <c r="K577" s="121" t="n"/>
      <c r="L577" s="121" t="n"/>
      <c r="M577" s="121" t="n"/>
      <c r="N577" s="121" t="n"/>
    </row>
    <row customHeight="1" ht="12.75" r="578" s="161">
      <c r="A578" s="121" t="n"/>
      <c r="B578" s="151" t="n">
        <v>1694</v>
      </c>
      <c r="C578" s="121" t="n"/>
      <c r="D578" s="121" t="n"/>
      <c r="E578" s="121" t="n"/>
      <c r="F578" s="121" t="n"/>
      <c r="G578" s="121" t="n"/>
      <c r="H578" s="121" t="n"/>
      <c r="I578" s="121" t="n"/>
      <c r="J578" s="121" t="n"/>
      <c r="K578" s="121" t="n"/>
      <c r="L578" s="121" t="n"/>
      <c r="M578" s="121" t="n"/>
      <c r="N578" s="121" t="n"/>
    </row>
    <row customHeight="1" ht="12.75" r="579" s="161">
      <c r="A579" s="121" t="n"/>
      <c r="B579" s="151" t="n">
        <v>1695</v>
      </c>
      <c r="C579" s="121" t="n"/>
      <c r="D579" s="121" t="n"/>
      <c r="E579" s="121" t="n"/>
      <c r="F579" s="121" t="n"/>
      <c r="G579" s="121" t="n"/>
      <c r="H579" s="121" t="n"/>
      <c r="I579" s="121" t="n"/>
      <c r="J579" s="121" t="n"/>
      <c r="K579" s="121" t="n"/>
      <c r="L579" s="121" t="n"/>
      <c r="M579" s="121" t="n"/>
      <c r="N579" s="121" t="n"/>
    </row>
    <row customHeight="1" ht="12.75" r="580" s="161">
      <c r="A580" s="121" t="n"/>
      <c r="B580" s="151" t="n">
        <v>1696</v>
      </c>
      <c r="C580" s="121" t="n"/>
      <c r="D580" s="121" t="n"/>
      <c r="E580" s="121" t="n"/>
      <c r="F580" s="121" t="n"/>
      <c r="G580" s="121" t="n"/>
      <c r="H580" s="121" t="n"/>
      <c r="I580" s="121" t="n"/>
      <c r="J580" s="121" t="n"/>
      <c r="K580" s="121" t="n"/>
      <c r="L580" s="121" t="n"/>
      <c r="M580" s="121" t="n"/>
      <c r="N580" s="121" t="n"/>
    </row>
    <row customHeight="1" ht="12.75" r="581" s="161">
      <c r="A581" s="121" t="n"/>
      <c r="B581" s="151" t="n">
        <v>1697</v>
      </c>
      <c r="C581" s="121" t="n"/>
      <c r="D581" s="121" t="n"/>
      <c r="E581" s="121" t="n"/>
      <c r="F581" s="121" t="n"/>
      <c r="G581" s="121" t="n"/>
      <c r="H581" s="121" t="n"/>
      <c r="I581" s="121" t="n"/>
      <c r="J581" s="121" t="n"/>
      <c r="K581" s="121" t="n"/>
      <c r="L581" s="121" t="n"/>
      <c r="M581" s="121" t="n"/>
      <c r="N581" s="121" t="n"/>
    </row>
    <row customHeight="1" ht="12.75" r="582" s="161">
      <c r="A582" s="121" t="n"/>
      <c r="B582" s="151" t="n">
        <v>1698</v>
      </c>
      <c r="C582" s="121" t="n"/>
      <c r="D582" s="121" t="n"/>
      <c r="E582" s="121" t="n"/>
      <c r="F582" s="121" t="n"/>
      <c r="G582" s="121" t="n"/>
      <c r="H582" s="121" t="n"/>
      <c r="I582" s="121" t="n"/>
      <c r="J582" s="121" t="n"/>
      <c r="K582" s="121" t="n"/>
      <c r="L582" s="121" t="n"/>
      <c r="M582" s="121" t="n"/>
      <c r="N582" s="121" t="n"/>
    </row>
    <row customHeight="1" ht="12.75" r="583" s="161">
      <c r="A583" s="121" t="n"/>
      <c r="B583" s="151" t="n">
        <v>1699</v>
      </c>
      <c r="C583" s="121" t="n"/>
      <c r="D583" s="121" t="n"/>
      <c r="E583" s="121" t="n"/>
      <c r="F583" s="121" t="n"/>
      <c r="G583" s="121" t="n"/>
      <c r="H583" s="121" t="n"/>
      <c r="I583" s="121" t="n"/>
      <c r="J583" s="121" t="n"/>
      <c r="K583" s="121" t="n"/>
      <c r="L583" s="121" t="n"/>
      <c r="M583" s="121" t="n"/>
      <c r="N583" s="121" t="n"/>
    </row>
    <row customHeight="1" ht="12.75" r="584" s="161">
      <c r="A584" s="121" t="n"/>
      <c r="B584" s="151" t="n">
        <v>1700</v>
      </c>
      <c r="C584" s="121" t="n"/>
      <c r="D584" s="121" t="n"/>
      <c r="E584" s="121" t="n"/>
      <c r="F584" s="121" t="n"/>
      <c r="G584" s="121" t="n"/>
      <c r="H584" s="121" t="n"/>
      <c r="I584" s="121" t="n"/>
      <c r="J584" s="121" t="n"/>
      <c r="K584" s="121" t="n"/>
      <c r="L584" s="121" t="n"/>
      <c r="M584" s="121" t="n"/>
      <c r="N584" s="121" t="n"/>
    </row>
    <row customHeight="1" ht="12.75" r="585" s="161">
      <c r="A585" s="121" t="n"/>
      <c r="B585" s="151" t="n">
        <v>1701</v>
      </c>
      <c r="C585" s="121" t="n"/>
      <c r="D585" s="121" t="n"/>
      <c r="E585" s="121" t="n"/>
      <c r="F585" s="121" t="n"/>
      <c r="G585" s="121" t="n"/>
      <c r="H585" s="121" t="n"/>
      <c r="I585" s="121" t="n"/>
      <c r="J585" s="121" t="n"/>
      <c r="K585" s="121" t="n"/>
      <c r="L585" s="121" t="n"/>
      <c r="M585" s="121" t="n"/>
      <c r="N585" s="121" t="n"/>
    </row>
    <row customHeight="1" ht="12.75" r="586" s="161">
      <c r="A586" s="121" t="n"/>
      <c r="B586" s="121" t="n"/>
      <c r="C586" s="121" t="n"/>
      <c r="D586" s="121" t="n"/>
      <c r="E586" s="121" t="n"/>
      <c r="F586" s="121" t="n"/>
      <c r="G586" s="121" t="n"/>
      <c r="H586" s="121" t="n"/>
      <c r="I586" s="121" t="n"/>
      <c r="J586" s="121" t="n"/>
      <c r="K586" s="121" t="n"/>
      <c r="L586" s="121" t="n"/>
      <c r="M586" s="121" t="n"/>
      <c r="N586" s="121" t="n"/>
    </row>
    <row customHeight="1" ht="12.75" r="587" s="161">
      <c r="A587" s="121" t="n"/>
      <c r="B587" s="121" t="n"/>
      <c r="C587" s="121" t="n"/>
      <c r="D587" s="121" t="n"/>
      <c r="E587" s="121" t="n"/>
      <c r="F587" s="121" t="n"/>
      <c r="G587" s="121" t="n"/>
      <c r="H587" s="121" t="n"/>
      <c r="I587" s="121" t="n"/>
      <c r="J587" s="121" t="n"/>
      <c r="K587" s="121" t="n"/>
      <c r="L587" s="121" t="n"/>
      <c r="M587" s="121" t="n"/>
      <c r="N587" s="121" t="n"/>
    </row>
    <row customHeight="1" ht="12.75" r="588" s="161">
      <c r="A588" s="121" t="n"/>
      <c r="B588" s="121" t="n"/>
      <c r="C588" s="121" t="n"/>
      <c r="D588" s="121" t="n"/>
      <c r="E588" s="121" t="n"/>
      <c r="F588" s="121" t="n"/>
      <c r="G588" s="121" t="n"/>
      <c r="H588" s="121" t="n"/>
      <c r="I588" s="121" t="n"/>
      <c r="J588" s="121" t="n"/>
      <c r="K588" s="121" t="n"/>
      <c r="L588" s="121" t="n"/>
      <c r="M588" s="121" t="n"/>
      <c r="N588" s="121" t="n"/>
    </row>
    <row customHeight="1" ht="12.75" r="589" s="161">
      <c r="A589" s="121" t="n"/>
      <c r="B589" s="121" t="n"/>
      <c r="C589" s="121" t="n"/>
      <c r="D589" s="121" t="n"/>
      <c r="E589" s="121" t="n"/>
      <c r="F589" s="121" t="n"/>
      <c r="G589" s="121" t="n"/>
      <c r="H589" s="121" t="n"/>
      <c r="I589" s="121" t="n"/>
      <c r="J589" s="121" t="n"/>
      <c r="K589" s="121" t="n"/>
      <c r="L589" s="121" t="n"/>
      <c r="M589" s="121" t="n"/>
      <c r="N589" s="121" t="n"/>
    </row>
    <row customHeight="1" ht="12.75" r="590" s="161">
      <c r="A590" s="121" t="n"/>
      <c r="B590" s="121" t="n"/>
      <c r="C590" s="121" t="n"/>
      <c r="D590" s="121" t="n"/>
      <c r="E590" s="121" t="n"/>
      <c r="F590" s="121" t="n"/>
      <c r="G590" s="121" t="n"/>
      <c r="H590" s="121" t="n"/>
      <c r="I590" s="121" t="n"/>
      <c r="J590" s="121" t="n"/>
      <c r="K590" s="121" t="n"/>
      <c r="L590" s="121" t="n"/>
      <c r="M590" s="121" t="n"/>
      <c r="N590" s="121" t="n"/>
    </row>
    <row customHeight="1" ht="12.75" r="591" s="161">
      <c r="A591" s="121" t="n"/>
      <c r="B591" s="121" t="n"/>
      <c r="C591" s="121" t="n"/>
      <c r="D591" s="121" t="n"/>
      <c r="E591" s="121" t="n"/>
      <c r="F591" s="121" t="n"/>
      <c r="G591" s="121" t="n"/>
      <c r="H591" s="121" t="n"/>
      <c r="I591" s="121" t="n"/>
      <c r="J591" s="121" t="n"/>
      <c r="K591" s="121" t="n"/>
      <c r="L591" s="121" t="n"/>
      <c r="M591" s="121" t="n"/>
      <c r="N591" s="121" t="n"/>
    </row>
    <row customHeight="1" ht="12.75" r="592" s="161">
      <c r="A592" s="121" t="n"/>
      <c r="B592" s="121" t="n"/>
      <c r="C592" s="121" t="n"/>
      <c r="D592" s="121" t="n"/>
      <c r="E592" s="121" t="n"/>
      <c r="F592" s="121" t="n"/>
      <c r="G592" s="121" t="n"/>
      <c r="H592" s="121" t="n"/>
      <c r="I592" s="121" t="n"/>
      <c r="J592" s="121" t="n"/>
      <c r="K592" s="121" t="n"/>
      <c r="L592" s="121" t="n"/>
      <c r="M592" s="121" t="n"/>
      <c r="N592" s="121" t="n"/>
    </row>
    <row customHeight="1" ht="12.75" r="593" s="161">
      <c r="A593" s="121" t="n"/>
      <c r="B593" s="121" t="n"/>
      <c r="C593" s="121" t="n"/>
      <c r="D593" s="121" t="n"/>
      <c r="E593" s="121" t="n"/>
      <c r="F593" s="121" t="n"/>
      <c r="G593" s="121" t="n"/>
      <c r="H593" s="121" t="n"/>
      <c r="I593" s="121" t="n"/>
      <c r="J593" s="121" t="n"/>
      <c r="K593" s="121" t="n"/>
      <c r="L593" s="121" t="n"/>
      <c r="M593" s="121" t="n"/>
      <c r="N593" s="121" t="n"/>
    </row>
    <row customHeight="1" ht="12.75" r="594" s="161">
      <c r="A594" s="121" t="n"/>
      <c r="B594" s="121" t="n"/>
      <c r="C594" s="121" t="n"/>
      <c r="D594" s="121" t="n"/>
      <c r="E594" s="121" t="n"/>
      <c r="F594" s="121" t="n"/>
      <c r="G594" s="121" t="n"/>
      <c r="H594" s="121" t="n"/>
      <c r="I594" s="121" t="n"/>
      <c r="J594" s="121" t="n"/>
      <c r="K594" s="121" t="n"/>
      <c r="L594" s="121" t="n"/>
      <c r="M594" s="121" t="n"/>
      <c r="N594" s="121" t="n"/>
    </row>
    <row customHeight="1" ht="12.75" r="595" s="161">
      <c r="A595" s="121" t="n"/>
      <c r="B595" s="121" t="n"/>
      <c r="C595" s="121" t="n"/>
      <c r="D595" s="121" t="n"/>
      <c r="E595" s="121" t="n"/>
      <c r="F595" s="121" t="n"/>
      <c r="G595" s="121" t="n"/>
      <c r="H595" s="121" t="n"/>
      <c r="I595" s="121" t="n"/>
      <c r="J595" s="121" t="n"/>
      <c r="K595" s="121" t="n"/>
      <c r="L595" s="121" t="n"/>
      <c r="M595" s="121" t="n"/>
      <c r="N595" s="121" t="n"/>
    </row>
    <row customHeight="1" ht="12.75" r="596" s="161">
      <c r="A596" s="121" t="n"/>
      <c r="B596" s="121" t="n"/>
      <c r="C596" s="121" t="n"/>
      <c r="D596" s="121" t="n"/>
      <c r="E596" s="121" t="n"/>
      <c r="F596" s="121" t="n"/>
      <c r="G596" s="121" t="n"/>
      <c r="H596" s="121" t="n"/>
      <c r="I596" s="121" t="n"/>
      <c r="J596" s="121" t="n"/>
      <c r="K596" s="121" t="n"/>
      <c r="L596" s="121" t="n"/>
      <c r="M596" s="121" t="n"/>
      <c r="N596" s="121" t="n"/>
    </row>
    <row customHeight="1" ht="12.75" r="597" s="161">
      <c r="A597" s="121" t="n"/>
      <c r="B597" s="121" t="n"/>
      <c r="C597" s="121" t="n"/>
      <c r="D597" s="121" t="n"/>
      <c r="E597" s="121" t="n"/>
      <c r="F597" s="121" t="n"/>
      <c r="G597" s="121" t="n"/>
      <c r="H597" s="121" t="n"/>
      <c r="I597" s="121" t="n"/>
      <c r="J597" s="121" t="n"/>
      <c r="K597" s="121" t="n"/>
      <c r="L597" s="121" t="n"/>
      <c r="M597" s="121" t="n"/>
      <c r="N597" s="121" t="n"/>
    </row>
    <row customHeight="1" ht="12.75" r="598" s="161">
      <c r="A598" s="121" t="n"/>
      <c r="B598" s="121" t="n"/>
      <c r="C598" s="121" t="n"/>
      <c r="D598" s="121" t="n"/>
      <c r="E598" s="121" t="n"/>
      <c r="F598" s="121" t="n"/>
      <c r="G598" s="121" t="n"/>
      <c r="H598" s="121" t="n"/>
      <c r="I598" s="121" t="n"/>
      <c r="J598" s="121" t="n"/>
      <c r="K598" s="121" t="n"/>
      <c r="L598" s="121" t="n"/>
      <c r="M598" s="121" t="n"/>
      <c r="N598" s="121" t="n"/>
    </row>
    <row customHeight="1" ht="12.75" r="599" s="161">
      <c r="A599" s="121" t="n"/>
      <c r="B599" s="121" t="n"/>
      <c r="C599" s="121" t="n"/>
      <c r="D599" s="121" t="n"/>
      <c r="E599" s="121" t="n"/>
      <c r="F599" s="121" t="n"/>
      <c r="G599" s="121" t="n"/>
      <c r="H599" s="121" t="n"/>
      <c r="I599" s="121" t="n"/>
      <c r="J599" s="121" t="n"/>
      <c r="K599" s="121" t="n"/>
      <c r="L599" s="121" t="n"/>
      <c r="M599" s="121" t="n"/>
      <c r="N599" s="121" t="n"/>
    </row>
    <row customHeight="1" ht="12.75" r="600" s="161">
      <c r="A600" s="121" t="n"/>
      <c r="B600" s="121" t="n"/>
      <c r="C600" s="121" t="n"/>
      <c r="D600" s="121" t="n"/>
      <c r="E600" s="121" t="n"/>
      <c r="F600" s="121" t="n"/>
      <c r="G600" s="121" t="n"/>
      <c r="H600" s="121" t="n"/>
      <c r="I600" s="121" t="n"/>
      <c r="J600" s="121" t="n"/>
      <c r="K600" s="121" t="n"/>
      <c r="L600" s="121" t="n"/>
      <c r="M600" s="121" t="n"/>
      <c r="N600" s="121" t="n"/>
    </row>
    <row customHeight="1" ht="12.75" r="601" s="161">
      <c r="A601" s="121" t="n"/>
      <c r="B601" s="121" t="n"/>
      <c r="C601" s="121" t="n"/>
      <c r="D601" s="121" t="n"/>
      <c r="E601" s="121" t="n"/>
      <c r="F601" s="121" t="n"/>
      <c r="G601" s="121" t="n"/>
      <c r="H601" s="121" t="n"/>
      <c r="I601" s="121" t="n"/>
      <c r="J601" s="121" t="n"/>
      <c r="K601" s="121" t="n"/>
      <c r="L601" s="121" t="n"/>
      <c r="M601" s="121" t="n"/>
      <c r="N601" s="121" t="n"/>
    </row>
    <row customHeight="1" ht="12.75" r="602" s="161">
      <c r="A602" s="121" t="n"/>
      <c r="B602" s="121" t="n"/>
      <c r="C602" s="121" t="n"/>
      <c r="D602" s="121" t="n"/>
      <c r="E602" s="121" t="n"/>
      <c r="F602" s="121" t="n"/>
      <c r="G602" s="121" t="n"/>
      <c r="H602" s="121" t="n"/>
      <c r="I602" s="121" t="n"/>
      <c r="J602" s="121" t="n"/>
      <c r="K602" s="121" t="n"/>
      <c r="L602" s="121" t="n"/>
      <c r="M602" s="121" t="n"/>
      <c r="N602" s="121" t="n"/>
    </row>
    <row customHeight="1" ht="12.75" r="603" s="161">
      <c r="A603" s="121" t="n"/>
      <c r="B603" s="121" t="n"/>
      <c r="C603" s="121" t="n"/>
      <c r="D603" s="121" t="n"/>
      <c r="E603" s="121" t="n"/>
      <c r="F603" s="121" t="n"/>
      <c r="G603" s="121" t="n"/>
      <c r="H603" s="121" t="n"/>
      <c r="I603" s="121" t="n"/>
      <c r="J603" s="121" t="n"/>
      <c r="K603" s="121" t="n"/>
      <c r="L603" s="121" t="n"/>
      <c r="M603" s="121" t="n"/>
      <c r="N603" s="121" t="n"/>
    </row>
    <row customHeight="1" ht="12.75" r="604" s="161">
      <c r="A604" s="121" t="n"/>
      <c r="B604" s="121" t="n"/>
      <c r="C604" s="121" t="n"/>
      <c r="D604" s="121" t="n"/>
      <c r="E604" s="121" t="n"/>
      <c r="F604" s="121" t="n"/>
      <c r="G604" s="121" t="n"/>
      <c r="H604" s="121" t="n"/>
      <c r="I604" s="121" t="n"/>
      <c r="J604" s="121" t="n"/>
      <c r="K604" s="121" t="n"/>
      <c r="L604" s="121" t="n"/>
      <c r="M604" s="121" t="n"/>
      <c r="N604" s="121" t="n"/>
    </row>
    <row customHeight="1" ht="12.75" r="605" s="161">
      <c r="A605" s="121" t="n"/>
      <c r="B605" s="121" t="n"/>
      <c r="C605" s="121" t="n"/>
      <c r="D605" s="121" t="n"/>
      <c r="E605" s="121" t="n"/>
      <c r="F605" s="121" t="n"/>
      <c r="G605" s="121" t="n"/>
      <c r="H605" s="121" t="n"/>
      <c r="I605" s="121" t="n"/>
      <c r="J605" s="121" t="n"/>
      <c r="K605" s="121" t="n"/>
      <c r="L605" s="121" t="n"/>
      <c r="M605" s="121" t="n"/>
      <c r="N605" s="121" t="n"/>
    </row>
    <row customHeight="1" ht="12.75" r="606" s="161">
      <c r="A606" s="121" t="n"/>
      <c r="B606" s="121" t="n"/>
      <c r="C606" s="121" t="n"/>
      <c r="D606" s="121" t="n"/>
      <c r="E606" s="121" t="n"/>
      <c r="F606" s="121" t="n"/>
      <c r="G606" s="121" t="n"/>
      <c r="H606" s="121" t="n"/>
      <c r="I606" s="121" t="n"/>
      <c r="J606" s="121" t="n"/>
      <c r="K606" s="121" t="n"/>
      <c r="L606" s="121" t="n"/>
      <c r="M606" s="121" t="n"/>
      <c r="N606" s="121" t="n"/>
    </row>
    <row customHeight="1" ht="12.75" r="607" s="161">
      <c r="A607" s="121" t="n"/>
      <c r="B607" s="121" t="n"/>
      <c r="C607" s="121" t="n"/>
      <c r="D607" s="121" t="n"/>
      <c r="E607" s="121" t="n"/>
      <c r="F607" s="121" t="n"/>
      <c r="G607" s="121" t="n"/>
      <c r="H607" s="121" t="n"/>
      <c r="I607" s="121" t="n"/>
      <c r="J607" s="121" t="n"/>
      <c r="K607" s="121" t="n"/>
      <c r="L607" s="121" t="n"/>
      <c r="M607" s="121" t="n"/>
      <c r="N607" s="121" t="n"/>
    </row>
    <row customHeight="1" ht="12.75" r="608" s="161">
      <c r="A608" s="121" t="n"/>
      <c r="B608" s="121" t="n"/>
      <c r="C608" s="121" t="n"/>
      <c r="D608" s="121" t="n"/>
      <c r="E608" s="121" t="n"/>
      <c r="F608" s="121" t="n"/>
      <c r="G608" s="121" t="n"/>
      <c r="H608" s="121" t="n"/>
      <c r="I608" s="121" t="n"/>
      <c r="J608" s="121" t="n"/>
      <c r="K608" s="121" t="n"/>
      <c r="L608" s="121" t="n"/>
      <c r="M608" s="121" t="n"/>
      <c r="N608" s="121" t="n"/>
    </row>
    <row customHeight="1" ht="12.75" r="609" s="161">
      <c r="A609" s="121" t="n"/>
      <c r="B609" s="121" t="n"/>
      <c r="C609" s="121" t="n"/>
      <c r="D609" s="121" t="n"/>
      <c r="E609" s="121" t="n"/>
      <c r="F609" s="121" t="n"/>
      <c r="G609" s="121" t="n"/>
      <c r="H609" s="121" t="n"/>
      <c r="I609" s="121" t="n"/>
      <c r="J609" s="121" t="n"/>
      <c r="K609" s="121" t="n"/>
      <c r="L609" s="121" t="n"/>
      <c r="M609" s="121" t="n"/>
      <c r="N609" s="121" t="n"/>
    </row>
    <row customHeight="1" ht="12.75" r="610" s="161">
      <c r="A610" s="121" t="n"/>
      <c r="B610" s="121" t="n"/>
      <c r="C610" s="121" t="n"/>
      <c r="D610" s="121" t="n"/>
      <c r="E610" s="121" t="n"/>
      <c r="F610" s="121" t="n"/>
      <c r="G610" s="121" t="n"/>
      <c r="H610" s="121" t="n"/>
      <c r="I610" s="121" t="n"/>
      <c r="J610" s="121" t="n"/>
      <c r="K610" s="121" t="n"/>
      <c r="L610" s="121" t="n"/>
      <c r="M610" s="121" t="n"/>
      <c r="N610" s="121" t="n"/>
    </row>
    <row customHeight="1" ht="12.75" r="611" s="161">
      <c r="A611" s="121" t="n"/>
      <c r="B611" s="121" t="n"/>
      <c r="C611" s="121" t="n"/>
      <c r="D611" s="121" t="n"/>
      <c r="E611" s="121" t="n"/>
      <c r="F611" s="121" t="n"/>
      <c r="G611" s="121" t="n"/>
      <c r="H611" s="121" t="n"/>
      <c r="I611" s="121" t="n"/>
      <c r="J611" s="121" t="n"/>
      <c r="K611" s="121" t="n"/>
      <c r="L611" s="121" t="n"/>
      <c r="M611" s="121" t="n"/>
      <c r="N611" s="121" t="n"/>
    </row>
    <row customHeight="1" ht="12.75" r="612" s="161">
      <c r="A612" s="121" t="n"/>
      <c r="B612" s="121" t="n"/>
      <c r="C612" s="121" t="n"/>
      <c r="D612" s="121" t="n"/>
      <c r="E612" s="121" t="n"/>
      <c r="F612" s="121" t="n"/>
      <c r="G612" s="121" t="n"/>
      <c r="H612" s="121" t="n"/>
      <c r="I612" s="121" t="n"/>
      <c r="J612" s="121" t="n"/>
      <c r="K612" s="121" t="n"/>
      <c r="L612" s="121" t="n"/>
      <c r="M612" s="121" t="n"/>
      <c r="N612" s="121" t="n"/>
    </row>
    <row customHeight="1" ht="12.75" r="613" s="161">
      <c r="A613" s="121" t="n"/>
      <c r="B613" s="121" t="n"/>
      <c r="C613" s="121" t="n"/>
      <c r="D613" s="121" t="n"/>
      <c r="E613" s="121" t="n"/>
      <c r="F613" s="121" t="n"/>
      <c r="G613" s="121" t="n"/>
      <c r="H613" s="121" t="n"/>
      <c r="I613" s="121" t="n"/>
      <c r="J613" s="121" t="n"/>
      <c r="K613" s="121" t="n"/>
      <c r="L613" s="121" t="n"/>
      <c r="M613" s="121" t="n"/>
      <c r="N613" s="121" t="n"/>
    </row>
    <row customHeight="1" ht="12.75" r="614" s="161">
      <c r="A614" s="121" t="n"/>
      <c r="B614" s="121" t="n"/>
      <c r="C614" s="121" t="n"/>
      <c r="D614" s="121" t="n"/>
      <c r="E614" s="121" t="n"/>
      <c r="F614" s="121" t="n"/>
      <c r="G614" s="121" t="n"/>
      <c r="H614" s="121" t="n"/>
      <c r="I614" s="121" t="n"/>
      <c r="J614" s="121" t="n"/>
      <c r="K614" s="121" t="n"/>
      <c r="L614" s="121" t="n"/>
      <c r="M614" s="121" t="n"/>
      <c r="N614" s="121" t="n"/>
    </row>
    <row customHeight="1" ht="12.75" r="615" s="161">
      <c r="A615" s="121" t="n"/>
      <c r="B615" s="121" t="n"/>
      <c r="C615" s="121" t="n"/>
      <c r="D615" s="121" t="n"/>
      <c r="E615" s="121" t="n"/>
      <c r="F615" s="121" t="n"/>
      <c r="G615" s="121" t="n"/>
      <c r="H615" s="121" t="n"/>
      <c r="I615" s="121" t="n"/>
      <c r="J615" s="121" t="n"/>
      <c r="K615" s="121" t="n"/>
      <c r="L615" s="121" t="n"/>
      <c r="M615" s="121" t="n"/>
      <c r="N615" s="121" t="n"/>
    </row>
    <row customHeight="1" ht="12.75" r="616" s="161">
      <c r="A616" s="121" t="n"/>
      <c r="B616" s="121" t="n"/>
      <c r="C616" s="121" t="n"/>
      <c r="D616" s="121" t="n"/>
      <c r="E616" s="121" t="n"/>
      <c r="F616" s="121" t="n"/>
      <c r="G616" s="121" t="n"/>
      <c r="H616" s="121" t="n"/>
      <c r="I616" s="121" t="n"/>
      <c r="J616" s="121" t="n"/>
      <c r="K616" s="121" t="n"/>
      <c r="L616" s="121" t="n"/>
      <c r="M616" s="121" t="n"/>
      <c r="N616" s="121" t="n"/>
    </row>
    <row customHeight="1" ht="12.75" r="617" s="161">
      <c r="A617" s="121" t="n"/>
      <c r="B617" s="121" t="n"/>
      <c r="C617" s="121" t="n"/>
      <c r="D617" s="121" t="n"/>
      <c r="E617" s="121" t="n"/>
      <c r="F617" s="121" t="n"/>
      <c r="G617" s="121" t="n"/>
      <c r="H617" s="121" t="n"/>
      <c r="I617" s="121" t="n"/>
      <c r="J617" s="121" t="n"/>
      <c r="K617" s="121" t="n"/>
      <c r="L617" s="121" t="n"/>
      <c r="M617" s="121" t="n"/>
      <c r="N617" s="121" t="n"/>
    </row>
    <row customHeight="1" ht="12.75" r="618" s="161">
      <c r="A618" s="121" t="n"/>
      <c r="B618" s="121" t="n"/>
      <c r="C618" s="121" t="n"/>
      <c r="D618" s="121" t="n"/>
      <c r="E618" s="121" t="n"/>
      <c r="F618" s="121" t="n"/>
      <c r="G618" s="121" t="n"/>
      <c r="H618" s="121" t="n"/>
      <c r="I618" s="121" t="n"/>
      <c r="J618" s="121" t="n"/>
      <c r="K618" s="121" t="n"/>
      <c r="L618" s="121" t="n"/>
      <c r="M618" s="121" t="n"/>
      <c r="N618" s="121" t="n"/>
    </row>
    <row customHeight="1" ht="12.75" r="619" s="161">
      <c r="A619" s="121" t="n"/>
      <c r="B619" s="121" t="n"/>
      <c r="C619" s="121" t="n"/>
      <c r="D619" s="121" t="n"/>
      <c r="E619" s="121" t="n"/>
      <c r="F619" s="121" t="n"/>
      <c r="G619" s="121" t="n"/>
      <c r="H619" s="121" t="n"/>
      <c r="I619" s="121" t="n"/>
      <c r="J619" s="121" t="n"/>
      <c r="K619" s="121" t="n"/>
      <c r="L619" s="121" t="n"/>
      <c r="M619" s="121" t="n"/>
      <c r="N619" s="121" t="n"/>
    </row>
    <row customHeight="1" ht="12.75" r="620" s="161">
      <c r="A620" s="121" t="n"/>
      <c r="B620" s="121" t="n"/>
      <c r="C620" s="121" t="n"/>
      <c r="D620" s="121" t="n"/>
      <c r="E620" s="121" t="n"/>
      <c r="F620" s="121" t="n"/>
      <c r="G620" s="121" t="n"/>
      <c r="H620" s="121" t="n"/>
      <c r="I620" s="121" t="n"/>
      <c r="J620" s="121" t="n"/>
      <c r="K620" s="121" t="n"/>
      <c r="L620" s="121" t="n"/>
      <c r="M620" s="121" t="n"/>
      <c r="N620" s="121" t="n"/>
    </row>
    <row customHeight="1" ht="12.75" r="621" s="161">
      <c r="A621" s="121" t="n"/>
      <c r="B621" s="121" t="n"/>
      <c r="C621" s="121" t="n"/>
      <c r="D621" s="121" t="n"/>
      <c r="E621" s="121" t="n"/>
      <c r="F621" s="121" t="n"/>
      <c r="G621" s="121" t="n"/>
      <c r="H621" s="121" t="n"/>
      <c r="I621" s="121" t="n"/>
      <c r="J621" s="121" t="n"/>
      <c r="K621" s="121" t="n"/>
      <c r="L621" s="121" t="n"/>
      <c r="M621" s="121" t="n"/>
      <c r="N621" s="121" t="n"/>
    </row>
    <row customHeight="1" ht="12.75" r="622" s="161">
      <c r="A622" s="121" t="n"/>
      <c r="B622" s="121" t="n"/>
      <c r="C622" s="121" t="n"/>
      <c r="D622" s="121" t="n"/>
      <c r="E622" s="121" t="n"/>
      <c r="F622" s="121" t="n"/>
      <c r="G622" s="121" t="n"/>
      <c r="H622" s="121" t="n"/>
      <c r="I622" s="121" t="n"/>
      <c r="J622" s="121" t="n"/>
      <c r="K622" s="121" t="n"/>
      <c r="L622" s="121" t="n"/>
      <c r="M622" s="121" t="n"/>
      <c r="N622" s="121" t="n"/>
    </row>
    <row customHeight="1" ht="12.75" r="623" s="161">
      <c r="A623" s="121" t="n"/>
      <c r="B623" s="121" t="n"/>
      <c r="C623" s="121" t="n"/>
      <c r="D623" s="121" t="n"/>
      <c r="E623" s="121" t="n"/>
      <c r="F623" s="121" t="n"/>
      <c r="G623" s="121" t="n"/>
      <c r="H623" s="121" t="n"/>
      <c r="I623" s="121" t="n"/>
      <c r="J623" s="121" t="n"/>
      <c r="K623" s="121" t="n"/>
      <c r="L623" s="121" t="n"/>
      <c r="M623" s="121" t="n"/>
      <c r="N623" s="121" t="n"/>
    </row>
    <row customHeight="1" ht="12.75" r="624" s="161">
      <c r="A624" s="121" t="n"/>
      <c r="B624" s="121" t="n"/>
      <c r="C624" s="121" t="n"/>
      <c r="D624" s="121" t="n"/>
      <c r="E624" s="121" t="n"/>
      <c r="F624" s="121" t="n"/>
      <c r="G624" s="121" t="n"/>
      <c r="H624" s="121" t="n"/>
      <c r="I624" s="121" t="n"/>
      <c r="J624" s="121" t="n"/>
      <c r="K624" s="121" t="n"/>
      <c r="L624" s="121" t="n"/>
      <c r="M624" s="121" t="n"/>
      <c r="N624" s="121" t="n"/>
    </row>
    <row customHeight="1" ht="12.75" r="625" s="161">
      <c r="A625" s="121" t="n"/>
      <c r="B625" s="121" t="n"/>
      <c r="C625" s="121" t="n"/>
      <c r="D625" s="121" t="n"/>
      <c r="E625" s="121" t="n"/>
      <c r="F625" s="121" t="n"/>
      <c r="G625" s="121" t="n"/>
      <c r="H625" s="121" t="n"/>
      <c r="I625" s="121" t="n"/>
      <c r="J625" s="121" t="n"/>
      <c r="K625" s="121" t="n"/>
      <c r="L625" s="121" t="n"/>
      <c r="M625" s="121" t="n"/>
      <c r="N625" s="121" t="n"/>
    </row>
    <row customHeight="1" ht="12.75" r="626" s="161">
      <c r="A626" s="121" t="n"/>
      <c r="B626" s="121" t="n"/>
      <c r="C626" s="121" t="n"/>
      <c r="D626" s="121" t="n"/>
      <c r="E626" s="121" t="n"/>
      <c r="F626" s="121" t="n"/>
      <c r="G626" s="121" t="n"/>
      <c r="H626" s="121" t="n"/>
      <c r="I626" s="121" t="n"/>
      <c r="J626" s="121" t="n"/>
      <c r="K626" s="121" t="n"/>
      <c r="L626" s="121" t="n"/>
      <c r="M626" s="121" t="n"/>
      <c r="N626" s="121" t="n"/>
    </row>
    <row customHeight="1" ht="12.75" r="627" s="161">
      <c r="A627" s="121" t="n"/>
      <c r="B627" s="121" t="n"/>
      <c r="C627" s="121" t="n"/>
      <c r="D627" s="121" t="n"/>
      <c r="E627" s="121" t="n"/>
      <c r="F627" s="121" t="n"/>
      <c r="G627" s="121" t="n"/>
      <c r="H627" s="121" t="n"/>
      <c r="I627" s="121" t="n"/>
      <c r="J627" s="121" t="n"/>
      <c r="K627" s="121" t="n"/>
      <c r="L627" s="121" t="n"/>
      <c r="M627" s="121" t="n"/>
      <c r="N627" s="121" t="n"/>
    </row>
    <row customHeight="1" ht="12.75" r="628" s="161">
      <c r="A628" s="121" t="n"/>
      <c r="B628" s="121" t="n"/>
      <c r="C628" s="121" t="n"/>
      <c r="D628" s="121" t="n"/>
      <c r="E628" s="121" t="n"/>
      <c r="F628" s="121" t="n"/>
      <c r="G628" s="121" t="n"/>
      <c r="H628" s="121" t="n"/>
      <c r="I628" s="121" t="n"/>
      <c r="J628" s="121" t="n"/>
      <c r="K628" s="121" t="n"/>
      <c r="L628" s="121" t="n"/>
      <c r="M628" s="121" t="n"/>
      <c r="N628" s="121" t="n"/>
    </row>
    <row customHeight="1" ht="12.75" r="629" s="161">
      <c r="A629" s="121" t="n"/>
      <c r="B629" s="121" t="n"/>
      <c r="C629" s="121" t="n"/>
      <c r="D629" s="121" t="n"/>
      <c r="E629" s="121" t="n"/>
      <c r="F629" s="121" t="n"/>
      <c r="G629" s="121" t="n"/>
      <c r="H629" s="121" t="n"/>
      <c r="I629" s="121" t="n"/>
      <c r="J629" s="121" t="n"/>
      <c r="K629" s="121" t="n"/>
      <c r="L629" s="121" t="n"/>
      <c r="M629" s="121" t="n"/>
      <c r="N629" s="121" t="n"/>
    </row>
    <row customHeight="1" ht="12.75" r="630" s="161">
      <c r="A630" s="121" t="n"/>
      <c r="B630" s="121" t="n"/>
      <c r="C630" s="121" t="n"/>
      <c r="D630" s="121" t="n"/>
      <c r="E630" s="121" t="n"/>
      <c r="F630" s="121" t="n"/>
      <c r="G630" s="121" t="n"/>
      <c r="H630" s="121" t="n"/>
      <c r="I630" s="121" t="n"/>
      <c r="J630" s="121" t="n"/>
      <c r="K630" s="121" t="n"/>
      <c r="L630" s="121" t="n"/>
      <c r="M630" s="121" t="n"/>
      <c r="N630" s="121" t="n"/>
    </row>
    <row customHeight="1" ht="12.75" r="631" s="161">
      <c r="A631" s="121" t="n"/>
      <c r="B631" s="121" t="n"/>
      <c r="C631" s="121" t="n"/>
      <c r="D631" s="121" t="n"/>
      <c r="E631" s="121" t="n"/>
      <c r="F631" s="121" t="n"/>
      <c r="G631" s="121" t="n"/>
      <c r="H631" s="121" t="n"/>
      <c r="I631" s="121" t="n"/>
      <c r="J631" s="121" t="n"/>
      <c r="K631" s="121" t="n"/>
      <c r="L631" s="121" t="n"/>
      <c r="M631" s="121" t="n"/>
      <c r="N631" s="121" t="n"/>
    </row>
    <row customHeight="1" ht="12.75" r="632" s="161">
      <c r="A632" s="121" t="n"/>
      <c r="B632" s="121" t="n"/>
      <c r="C632" s="121" t="n"/>
      <c r="D632" s="121" t="n"/>
      <c r="E632" s="121" t="n"/>
      <c r="F632" s="121" t="n"/>
      <c r="G632" s="121" t="n"/>
      <c r="H632" s="121" t="n"/>
      <c r="I632" s="121" t="n"/>
      <c r="J632" s="121" t="n"/>
      <c r="K632" s="121" t="n"/>
      <c r="L632" s="121" t="n"/>
      <c r="M632" s="121" t="n"/>
      <c r="N632" s="121" t="n"/>
    </row>
    <row customHeight="1" ht="12.75" r="633" s="161">
      <c r="A633" s="121" t="n"/>
      <c r="B633" s="121" t="n"/>
      <c r="C633" s="121" t="n"/>
      <c r="D633" s="121" t="n"/>
      <c r="E633" s="121" t="n"/>
      <c r="F633" s="121" t="n"/>
      <c r="G633" s="121" t="n"/>
      <c r="H633" s="121" t="n"/>
      <c r="I633" s="121" t="n"/>
      <c r="J633" s="121" t="n"/>
      <c r="K633" s="121" t="n"/>
      <c r="L633" s="121" t="n"/>
      <c r="M633" s="121" t="n"/>
      <c r="N633" s="121" t="n"/>
    </row>
    <row customHeight="1" ht="12.75" r="634" s="161">
      <c r="A634" s="121" t="n"/>
      <c r="B634" s="121" t="n"/>
      <c r="C634" s="121" t="n"/>
      <c r="D634" s="121" t="n"/>
      <c r="E634" s="121" t="n"/>
      <c r="F634" s="121" t="n"/>
      <c r="G634" s="121" t="n"/>
      <c r="H634" s="121" t="n"/>
      <c r="I634" s="121" t="n"/>
      <c r="J634" s="121" t="n"/>
      <c r="K634" s="121" t="n"/>
      <c r="L634" s="121" t="n"/>
      <c r="M634" s="121" t="n"/>
      <c r="N634" s="121" t="n"/>
    </row>
    <row customHeight="1" ht="12.75" r="635" s="161">
      <c r="A635" s="121" t="n"/>
      <c r="B635" s="121" t="n"/>
      <c r="C635" s="121" t="n"/>
      <c r="D635" s="121" t="n"/>
      <c r="E635" s="121" t="n"/>
      <c r="F635" s="121" t="n"/>
      <c r="G635" s="121" t="n"/>
      <c r="H635" s="121" t="n"/>
      <c r="I635" s="121" t="n"/>
      <c r="J635" s="121" t="n"/>
      <c r="K635" s="121" t="n"/>
      <c r="L635" s="121" t="n"/>
      <c r="M635" s="121" t="n"/>
      <c r="N635" s="121" t="n"/>
    </row>
    <row customHeight="1" ht="12.75" r="636" s="161">
      <c r="A636" s="121" t="n"/>
      <c r="B636" s="121" t="n"/>
      <c r="C636" s="121" t="n"/>
      <c r="D636" s="121" t="n"/>
      <c r="E636" s="121" t="n"/>
      <c r="F636" s="121" t="n"/>
      <c r="G636" s="121" t="n"/>
      <c r="H636" s="121" t="n"/>
      <c r="I636" s="121" t="n"/>
      <c r="J636" s="121" t="n"/>
      <c r="K636" s="121" t="n"/>
      <c r="L636" s="121" t="n"/>
      <c r="M636" s="121" t="n"/>
      <c r="N636" s="121" t="n"/>
    </row>
    <row customHeight="1" ht="12.75" r="637" s="161">
      <c r="A637" s="121" t="n"/>
      <c r="B637" s="121" t="n"/>
      <c r="C637" s="121" t="n"/>
      <c r="D637" s="121" t="n"/>
      <c r="E637" s="121" t="n"/>
      <c r="F637" s="121" t="n"/>
      <c r="G637" s="121" t="n"/>
      <c r="H637" s="121" t="n"/>
      <c r="I637" s="121" t="n"/>
      <c r="J637" s="121" t="n"/>
      <c r="K637" s="121" t="n"/>
      <c r="L637" s="121" t="n"/>
      <c r="M637" s="121" t="n"/>
      <c r="N637" s="121" t="n"/>
    </row>
    <row customHeight="1" ht="12.75" r="638" s="161">
      <c r="A638" s="121" t="n"/>
      <c r="B638" s="121" t="n"/>
      <c r="C638" s="121" t="n"/>
      <c r="D638" s="121" t="n"/>
      <c r="E638" s="121" t="n"/>
      <c r="F638" s="121" t="n"/>
      <c r="G638" s="121" t="n"/>
      <c r="H638" s="121" t="n"/>
      <c r="I638" s="121" t="n"/>
      <c r="J638" s="121" t="n"/>
      <c r="K638" s="121" t="n"/>
      <c r="L638" s="121" t="n"/>
      <c r="M638" s="121" t="n"/>
      <c r="N638" s="121" t="n"/>
    </row>
    <row customHeight="1" ht="12.75" r="639" s="161">
      <c r="A639" s="121" t="n"/>
      <c r="B639" s="121" t="n"/>
      <c r="C639" s="121" t="n"/>
      <c r="D639" s="121" t="n"/>
      <c r="E639" s="121" t="n"/>
      <c r="F639" s="121" t="n"/>
      <c r="G639" s="121" t="n"/>
      <c r="H639" s="121" t="n"/>
      <c r="I639" s="121" t="n"/>
      <c r="J639" s="121" t="n"/>
      <c r="K639" s="121" t="n"/>
      <c r="L639" s="121" t="n"/>
      <c r="M639" s="121" t="n"/>
      <c r="N639" s="121" t="n"/>
    </row>
    <row customHeight="1" ht="12.75" r="640" s="161">
      <c r="A640" s="121" t="n"/>
      <c r="B640" s="121" t="n"/>
      <c r="C640" s="121" t="n"/>
      <c r="D640" s="121" t="n"/>
      <c r="E640" s="121" t="n"/>
      <c r="F640" s="121" t="n"/>
      <c r="G640" s="121" t="n"/>
      <c r="H640" s="121" t="n"/>
      <c r="I640" s="121" t="n"/>
      <c r="J640" s="121" t="n"/>
      <c r="K640" s="121" t="n"/>
      <c r="L640" s="121" t="n"/>
      <c r="M640" s="121" t="n"/>
      <c r="N640" s="121" t="n"/>
    </row>
    <row customHeight="1" ht="12.75" r="641" s="161">
      <c r="A641" s="121" t="n"/>
      <c r="B641" s="121" t="n"/>
      <c r="C641" s="121" t="n"/>
      <c r="D641" s="121" t="n"/>
      <c r="E641" s="121" t="n"/>
      <c r="F641" s="121" t="n"/>
      <c r="G641" s="121" t="n"/>
      <c r="H641" s="121" t="n"/>
      <c r="I641" s="121" t="n"/>
      <c r="J641" s="121" t="n"/>
      <c r="K641" s="121" t="n"/>
      <c r="L641" s="121" t="n"/>
      <c r="M641" s="121" t="n"/>
      <c r="N641" s="121" t="n"/>
    </row>
    <row customHeight="1" ht="12.75" r="642" s="161">
      <c r="A642" s="121" t="n"/>
      <c r="B642" s="121" t="n"/>
      <c r="C642" s="121" t="n"/>
      <c r="D642" s="121" t="n"/>
      <c r="E642" s="121" t="n"/>
      <c r="F642" s="121" t="n"/>
      <c r="G642" s="121" t="n"/>
      <c r="H642" s="121" t="n"/>
      <c r="I642" s="121" t="n"/>
      <c r="J642" s="121" t="n"/>
      <c r="K642" s="121" t="n"/>
      <c r="L642" s="121" t="n"/>
      <c r="M642" s="121" t="n"/>
      <c r="N642" s="121" t="n"/>
    </row>
    <row customHeight="1" ht="12.75" r="643" s="161">
      <c r="A643" s="121" t="n"/>
      <c r="B643" s="121" t="n"/>
      <c r="C643" s="121" t="n"/>
      <c r="D643" s="121" t="n"/>
      <c r="E643" s="121" t="n"/>
      <c r="F643" s="121" t="n"/>
      <c r="G643" s="121" t="n"/>
      <c r="H643" s="121" t="n"/>
      <c r="I643" s="121" t="n"/>
      <c r="J643" s="121" t="n"/>
      <c r="K643" s="121" t="n"/>
      <c r="L643" s="121" t="n"/>
      <c r="M643" s="121" t="n"/>
      <c r="N643" s="121" t="n"/>
    </row>
    <row customHeight="1" ht="12.75" r="644" s="161">
      <c r="A644" s="121" t="n"/>
      <c r="B644" s="121" t="n"/>
      <c r="C644" s="121" t="n"/>
      <c r="D644" s="121" t="n"/>
      <c r="E644" s="121" t="n"/>
      <c r="F644" s="121" t="n"/>
      <c r="G644" s="121" t="n"/>
      <c r="H644" s="121" t="n"/>
      <c r="I644" s="121" t="n"/>
      <c r="J644" s="121" t="n"/>
      <c r="K644" s="121" t="n"/>
      <c r="L644" s="121" t="n"/>
      <c r="M644" s="121" t="n"/>
      <c r="N644" s="121" t="n"/>
    </row>
    <row customHeight="1" ht="12.75" r="645" s="161">
      <c r="A645" s="121" t="n"/>
      <c r="B645" s="121" t="n"/>
      <c r="C645" s="121" t="n"/>
      <c r="D645" s="121" t="n"/>
      <c r="E645" s="121" t="n"/>
      <c r="F645" s="121" t="n"/>
      <c r="G645" s="121" t="n"/>
      <c r="H645" s="121" t="n"/>
      <c r="I645" s="121" t="n"/>
      <c r="J645" s="121" t="n"/>
      <c r="K645" s="121" t="n"/>
      <c r="L645" s="121" t="n"/>
      <c r="M645" s="121" t="n"/>
      <c r="N645" s="121" t="n"/>
    </row>
    <row customHeight="1" ht="12.75" r="646" s="161">
      <c r="A646" s="121" t="n"/>
      <c r="B646" s="121" t="n"/>
      <c r="C646" s="121" t="n"/>
      <c r="D646" s="121" t="n"/>
      <c r="E646" s="121" t="n"/>
      <c r="F646" s="121" t="n"/>
      <c r="G646" s="121" t="n"/>
      <c r="H646" s="121" t="n"/>
      <c r="I646" s="121" t="n"/>
      <c r="J646" s="121" t="n"/>
      <c r="K646" s="121" t="n"/>
      <c r="L646" s="121" t="n"/>
      <c r="M646" s="121" t="n"/>
      <c r="N646" s="121" t="n"/>
    </row>
    <row customHeight="1" ht="12.75" r="647" s="161">
      <c r="A647" s="121" t="n"/>
      <c r="B647" s="121" t="n"/>
      <c r="C647" s="121" t="n"/>
      <c r="D647" s="121" t="n"/>
      <c r="E647" s="121" t="n"/>
      <c r="F647" s="121" t="n"/>
      <c r="G647" s="121" t="n"/>
      <c r="H647" s="121" t="n"/>
      <c r="I647" s="121" t="n"/>
      <c r="J647" s="121" t="n"/>
      <c r="K647" s="121" t="n"/>
      <c r="L647" s="121" t="n"/>
      <c r="M647" s="121" t="n"/>
      <c r="N647" s="121" t="n"/>
    </row>
    <row customHeight="1" ht="12.75" r="648" s="161">
      <c r="A648" s="121" t="n"/>
      <c r="B648" s="121" t="n"/>
      <c r="C648" s="121" t="n"/>
      <c r="D648" s="121" t="n"/>
      <c r="E648" s="121" t="n"/>
      <c r="F648" s="121" t="n"/>
      <c r="G648" s="121" t="n"/>
      <c r="H648" s="121" t="n"/>
      <c r="I648" s="121" t="n"/>
      <c r="J648" s="121" t="n"/>
      <c r="K648" s="121" t="n"/>
      <c r="L648" s="121" t="n"/>
      <c r="M648" s="121" t="n"/>
      <c r="N648" s="121" t="n"/>
    </row>
    <row customHeight="1" ht="12.75" r="649" s="161">
      <c r="A649" s="121" t="n"/>
      <c r="B649" s="121" t="n"/>
      <c r="C649" s="121" t="n"/>
      <c r="D649" s="121" t="n"/>
      <c r="E649" s="121" t="n"/>
      <c r="F649" s="121" t="n"/>
      <c r="G649" s="121" t="n"/>
      <c r="H649" s="121" t="n"/>
      <c r="I649" s="121" t="n"/>
      <c r="J649" s="121" t="n"/>
      <c r="K649" s="121" t="n"/>
      <c r="L649" s="121" t="n"/>
      <c r="M649" s="121" t="n"/>
      <c r="N649" s="121" t="n"/>
    </row>
    <row customHeight="1" ht="12.75" r="650" s="161">
      <c r="A650" s="121" t="n"/>
      <c r="B650" s="121" t="n"/>
      <c r="C650" s="121" t="n"/>
      <c r="D650" s="121" t="n"/>
      <c r="E650" s="121" t="n"/>
      <c r="F650" s="121" t="n"/>
      <c r="G650" s="121" t="n"/>
      <c r="H650" s="121" t="n"/>
      <c r="I650" s="121" t="n"/>
      <c r="J650" s="121" t="n"/>
      <c r="K650" s="121" t="n"/>
      <c r="L650" s="121" t="n"/>
      <c r="M650" s="121" t="n"/>
      <c r="N650" s="121" t="n"/>
    </row>
    <row customHeight="1" ht="12.75" r="651" s="161">
      <c r="A651" s="121" t="n"/>
      <c r="B651" s="121" t="n"/>
      <c r="C651" s="121" t="n"/>
      <c r="D651" s="121" t="n"/>
      <c r="E651" s="121" t="n"/>
      <c r="F651" s="121" t="n"/>
      <c r="G651" s="121" t="n"/>
      <c r="H651" s="121" t="n"/>
      <c r="I651" s="121" t="n"/>
      <c r="J651" s="121" t="n"/>
      <c r="K651" s="121" t="n"/>
      <c r="L651" s="121" t="n"/>
      <c r="M651" s="121" t="n"/>
      <c r="N651" s="121" t="n"/>
    </row>
    <row customHeight="1" ht="12.75" r="652" s="161">
      <c r="A652" s="121" t="n"/>
      <c r="B652" s="121" t="n"/>
      <c r="C652" s="121" t="n"/>
      <c r="D652" s="121" t="n"/>
      <c r="E652" s="121" t="n"/>
      <c r="F652" s="121" t="n"/>
      <c r="G652" s="121" t="n"/>
      <c r="H652" s="121" t="n"/>
      <c r="I652" s="121" t="n"/>
      <c r="J652" s="121" t="n"/>
      <c r="K652" s="121" t="n"/>
      <c r="L652" s="121" t="n"/>
      <c r="M652" s="121" t="n"/>
      <c r="N652" s="121" t="n"/>
    </row>
    <row customHeight="1" ht="12.75" r="653" s="161">
      <c r="A653" s="121" t="n"/>
      <c r="B653" s="121" t="n"/>
      <c r="C653" s="121" t="n"/>
      <c r="D653" s="121" t="n"/>
      <c r="E653" s="121" t="n"/>
      <c r="F653" s="121" t="n"/>
      <c r="G653" s="121" t="n"/>
      <c r="H653" s="121" t="n"/>
      <c r="I653" s="121" t="n"/>
      <c r="J653" s="121" t="n"/>
      <c r="K653" s="121" t="n"/>
      <c r="L653" s="121" t="n"/>
      <c r="M653" s="121" t="n"/>
      <c r="N653" s="121" t="n"/>
    </row>
    <row customHeight="1" ht="12.75" r="654" s="161">
      <c r="A654" s="121" t="n"/>
      <c r="B654" s="121" t="n"/>
      <c r="C654" s="121" t="n"/>
      <c r="D654" s="121" t="n"/>
      <c r="E654" s="121" t="n"/>
      <c r="F654" s="121" t="n"/>
      <c r="G654" s="121" t="n"/>
      <c r="H654" s="121" t="n"/>
      <c r="I654" s="121" t="n"/>
      <c r="J654" s="121" t="n"/>
      <c r="K654" s="121" t="n"/>
      <c r="L654" s="121" t="n"/>
      <c r="M654" s="121" t="n"/>
      <c r="N654" s="121" t="n"/>
    </row>
    <row customHeight="1" ht="12.75" r="655" s="161">
      <c r="A655" s="121" t="n"/>
      <c r="B655" s="121" t="n"/>
      <c r="C655" s="121" t="n"/>
      <c r="D655" s="121" t="n"/>
      <c r="E655" s="121" t="n"/>
      <c r="F655" s="121" t="n"/>
      <c r="G655" s="121" t="n"/>
      <c r="H655" s="121" t="n"/>
      <c r="I655" s="121" t="n"/>
      <c r="J655" s="121" t="n"/>
      <c r="K655" s="121" t="n"/>
      <c r="L655" s="121" t="n"/>
      <c r="M655" s="121" t="n"/>
      <c r="N655" s="121" t="n"/>
    </row>
    <row customHeight="1" ht="12.75" r="656" s="161">
      <c r="A656" s="121" t="n"/>
      <c r="B656" s="121" t="n"/>
      <c r="C656" s="121" t="n"/>
      <c r="D656" s="121" t="n"/>
      <c r="E656" s="121" t="n"/>
      <c r="F656" s="121" t="n"/>
      <c r="G656" s="121" t="n"/>
      <c r="H656" s="121" t="n"/>
      <c r="I656" s="121" t="n"/>
      <c r="J656" s="121" t="n"/>
      <c r="K656" s="121" t="n"/>
      <c r="L656" s="121" t="n"/>
      <c r="M656" s="121" t="n"/>
      <c r="N656" s="121" t="n"/>
    </row>
    <row customHeight="1" ht="12.75" r="657" s="161">
      <c r="A657" s="121" t="n"/>
      <c r="B657" s="121" t="n"/>
      <c r="C657" s="121" t="n"/>
      <c r="D657" s="121" t="n"/>
      <c r="E657" s="121" t="n"/>
      <c r="F657" s="121" t="n"/>
      <c r="G657" s="121" t="n"/>
      <c r="H657" s="121" t="n"/>
      <c r="I657" s="121" t="n"/>
      <c r="J657" s="121" t="n"/>
      <c r="K657" s="121" t="n"/>
      <c r="L657" s="121" t="n"/>
      <c r="M657" s="121" t="n"/>
      <c r="N657" s="121" t="n"/>
    </row>
    <row customHeight="1" ht="12.75" r="658" s="161">
      <c r="A658" s="121" t="n"/>
      <c r="B658" s="121" t="n"/>
      <c r="C658" s="121" t="n"/>
      <c r="D658" s="121" t="n"/>
      <c r="E658" s="121" t="n"/>
      <c r="F658" s="121" t="n"/>
      <c r="G658" s="121" t="n"/>
      <c r="H658" s="121" t="n"/>
      <c r="I658" s="121" t="n"/>
      <c r="J658" s="121" t="n"/>
      <c r="K658" s="121" t="n"/>
      <c r="L658" s="121" t="n"/>
      <c r="M658" s="121" t="n"/>
      <c r="N658" s="121" t="n"/>
    </row>
    <row customHeight="1" ht="12.75" r="659" s="161">
      <c r="A659" s="121" t="n"/>
      <c r="B659" s="121" t="n"/>
      <c r="C659" s="121" t="n"/>
      <c r="D659" s="121" t="n"/>
      <c r="E659" s="121" t="n"/>
      <c r="F659" s="121" t="n"/>
      <c r="G659" s="121" t="n"/>
      <c r="H659" s="121" t="n"/>
      <c r="I659" s="121" t="n"/>
      <c r="J659" s="121" t="n"/>
      <c r="K659" s="121" t="n"/>
      <c r="L659" s="121" t="n"/>
      <c r="M659" s="121" t="n"/>
      <c r="N659" s="121" t="n"/>
    </row>
    <row customHeight="1" ht="12.75" r="660" s="161">
      <c r="A660" s="121" t="n"/>
      <c r="B660" s="121" t="n"/>
      <c r="C660" s="121" t="n"/>
      <c r="D660" s="121" t="n"/>
      <c r="E660" s="121" t="n"/>
      <c r="F660" s="121" t="n"/>
      <c r="G660" s="121" t="n"/>
      <c r="H660" s="121" t="n"/>
      <c r="I660" s="121" t="n"/>
      <c r="J660" s="121" t="n"/>
      <c r="K660" s="121" t="n"/>
      <c r="L660" s="121" t="n"/>
      <c r="M660" s="121" t="n"/>
      <c r="N660" s="121" t="n"/>
    </row>
    <row customHeight="1" ht="12.75" r="661" s="161">
      <c r="A661" s="121" t="n"/>
      <c r="B661" s="121" t="n"/>
      <c r="C661" s="121" t="n"/>
      <c r="D661" s="121" t="n"/>
      <c r="E661" s="121" t="n"/>
      <c r="F661" s="121" t="n"/>
      <c r="G661" s="121" t="n"/>
      <c r="H661" s="121" t="n"/>
      <c r="I661" s="121" t="n"/>
      <c r="J661" s="121" t="n"/>
      <c r="K661" s="121" t="n"/>
      <c r="L661" s="121" t="n"/>
      <c r="M661" s="121" t="n"/>
      <c r="N661" s="121" t="n"/>
    </row>
    <row customHeight="1" ht="12.75" r="662" s="161">
      <c r="A662" s="121" t="n"/>
      <c r="B662" s="121" t="n"/>
      <c r="C662" s="121" t="n"/>
      <c r="D662" s="121" t="n"/>
      <c r="E662" s="121" t="n"/>
      <c r="F662" s="121" t="n"/>
      <c r="G662" s="121" t="n"/>
      <c r="H662" s="121" t="n"/>
      <c r="I662" s="121" t="n"/>
      <c r="J662" s="121" t="n"/>
      <c r="K662" s="121" t="n"/>
      <c r="L662" s="121" t="n"/>
      <c r="M662" s="121" t="n"/>
      <c r="N662" s="121" t="n"/>
    </row>
    <row customHeight="1" ht="12.75" r="663" s="161">
      <c r="A663" s="121" t="n"/>
      <c r="B663" s="121" t="n"/>
      <c r="C663" s="121" t="n"/>
      <c r="D663" s="121" t="n"/>
      <c r="E663" s="121" t="n"/>
      <c r="F663" s="121" t="n"/>
      <c r="G663" s="121" t="n"/>
      <c r="H663" s="121" t="n"/>
      <c r="I663" s="121" t="n"/>
      <c r="J663" s="121" t="n"/>
      <c r="K663" s="121" t="n"/>
      <c r="L663" s="121" t="n"/>
      <c r="M663" s="121" t="n"/>
      <c r="N663" s="121" t="n"/>
    </row>
    <row customHeight="1" ht="12.75" r="664" s="161">
      <c r="A664" s="121" t="n"/>
      <c r="B664" s="121" t="n"/>
      <c r="C664" s="121" t="n"/>
      <c r="D664" s="121" t="n"/>
      <c r="E664" s="121" t="n"/>
      <c r="F664" s="121" t="n"/>
      <c r="G664" s="121" t="n"/>
      <c r="H664" s="121" t="n"/>
      <c r="I664" s="121" t="n"/>
      <c r="J664" s="121" t="n"/>
      <c r="K664" s="121" t="n"/>
      <c r="L664" s="121" t="n"/>
      <c r="M664" s="121" t="n"/>
      <c r="N664" s="121" t="n"/>
    </row>
    <row customHeight="1" ht="12.75" r="665" s="161">
      <c r="A665" s="121" t="n"/>
      <c r="B665" s="121" t="n"/>
      <c r="C665" s="121" t="n"/>
      <c r="D665" s="121" t="n"/>
      <c r="E665" s="121" t="n"/>
      <c r="F665" s="121" t="n"/>
      <c r="G665" s="121" t="n"/>
      <c r="H665" s="121" t="n"/>
      <c r="I665" s="121" t="n"/>
      <c r="J665" s="121" t="n"/>
      <c r="K665" s="121" t="n"/>
      <c r="L665" s="121" t="n"/>
      <c r="M665" s="121" t="n"/>
      <c r="N665" s="121" t="n"/>
    </row>
    <row customHeight="1" ht="12.75" r="666" s="161">
      <c r="A666" s="121" t="n"/>
      <c r="B666" s="121" t="n"/>
      <c r="C666" s="121" t="n"/>
      <c r="D666" s="121" t="n"/>
      <c r="E666" s="121" t="n"/>
      <c r="F666" s="121" t="n"/>
      <c r="G666" s="121" t="n"/>
      <c r="H666" s="121" t="n"/>
      <c r="I666" s="121" t="n"/>
      <c r="J666" s="121" t="n"/>
      <c r="K666" s="121" t="n"/>
      <c r="L666" s="121" t="n"/>
      <c r="M666" s="121" t="n"/>
      <c r="N666" s="121" t="n"/>
    </row>
    <row customHeight="1" ht="12.75" r="667" s="161">
      <c r="A667" s="121" t="n"/>
      <c r="B667" s="121" t="n"/>
      <c r="C667" s="121" t="n"/>
      <c r="D667" s="121" t="n"/>
      <c r="E667" s="121" t="n"/>
      <c r="F667" s="121" t="n"/>
      <c r="G667" s="121" t="n"/>
      <c r="H667" s="121" t="n"/>
      <c r="I667" s="121" t="n"/>
      <c r="J667" s="121" t="n"/>
      <c r="K667" s="121" t="n"/>
      <c r="L667" s="121" t="n"/>
      <c r="M667" s="121" t="n"/>
      <c r="N667" s="121" t="n"/>
    </row>
    <row customHeight="1" ht="12.75" r="668" s="161">
      <c r="A668" s="121" t="n"/>
      <c r="B668" s="121" t="n"/>
      <c r="C668" s="121" t="n"/>
      <c r="D668" s="121" t="n"/>
      <c r="E668" s="121" t="n"/>
      <c r="F668" s="121" t="n"/>
      <c r="G668" s="121" t="n"/>
      <c r="H668" s="121" t="n"/>
      <c r="I668" s="121" t="n"/>
      <c r="J668" s="121" t="n"/>
      <c r="K668" s="121" t="n"/>
      <c r="L668" s="121" t="n"/>
      <c r="M668" s="121" t="n"/>
      <c r="N668" s="121" t="n"/>
    </row>
    <row customHeight="1" ht="12.75" r="669" s="161">
      <c r="A669" s="121" t="n"/>
      <c r="B669" s="121" t="n"/>
      <c r="C669" s="121" t="n"/>
      <c r="D669" s="121" t="n"/>
      <c r="E669" s="121" t="n"/>
      <c r="F669" s="121" t="n"/>
      <c r="G669" s="121" t="n"/>
      <c r="H669" s="121" t="n"/>
      <c r="I669" s="121" t="n"/>
      <c r="J669" s="121" t="n"/>
      <c r="K669" s="121" t="n"/>
      <c r="L669" s="121" t="n"/>
      <c r="M669" s="121" t="n"/>
      <c r="N669" s="121" t="n"/>
    </row>
    <row customHeight="1" ht="12.75" r="670" s="161">
      <c r="A670" s="121" t="n"/>
      <c r="B670" s="121" t="n"/>
      <c r="C670" s="121" t="n"/>
      <c r="D670" s="121" t="n"/>
      <c r="E670" s="121" t="n"/>
      <c r="F670" s="121" t="n"/>
      <c r="G670" s="121" t="n"/>
      <c r="H670" s="121" t="n"/>
      <c r="I670" s="121" t="n"/>
      <c r="J670" s="121" t="n"/>
      <c r="K670" s="121" t="n"/>
      <c r="L670" s="121" t="n"/>
      <c r="M670" s="121" t="n"/>
      <c r="N670" s="121" t="n"/>
    </row>
    <row customHeight="1" ht="12.75" r="671" s="161">
      <c r="A671" s="121" t="n"/>
      <c r="B671" s="121" t="n"/>
      <c r="C671" s="121" t="n"/>
      <c r="D671" s="121" t="n"/>
      <c r="E671" s="121" t="n"/>
      <c r="F671" s="121" t="n"/>
      <c r="G671" s="121" t="n"/>
      <c r="H671" s="121" t="n"/>
      <c r="I671" s="121" t="n"/>
      <c r="J671" s="121" t="n"/>
      <c r="K671" s="121" t="n"/>
      <c r="L671" s="121" t="n"/>
      <c r="M671" s="121" t="n"/>
      <c r="N671" s="121" t="n"/>
    </row>
    <row customHeight="1" ht="12.75" r="672" s="161">
      <c r="A672" s="121" t="n"/>
      <c r="B672" s="121" t="n"/>
      <c r="C672" s="121" t="n"/>
      <c r="D672" s="121" t="n"/>
      <c r="E672" s="121" t="n"/>
      <c r="F672" s="121" t="n"/>
      <c r="G672" s="121" t="n"/>
      <c r="H672" s="121" t="n"/>
      <c r="I672" s="121" t="n"/>
      <c r="J672" s="121" t="n"/>
      <c r="K672" s="121" t="n"/>
      <c r="L672" s="121" t="n"/>
      <c r="M672" s="121" t="n"/>
      <c r="N672" s="121" t="n"/>
    </row>
    <row customHeight="1" ht="12.75" r="673" s="161">
      <c r="A673" s="121" t="n"/>
      <c r="B673" s="121" t="n"/>
      <c r="C673" s="121" t="n"/>
      <c r="D673" s="121" t="n"/>
      <c r="E673" s="121" t="n"/>
      <c r="F673" s="121" t="n"/>
      <c r="G673" s="121" t="n"/>
      <c r="H673" s="121" t="n"/>
      <c r="I673" s="121" t="n"/>
      <c r="J673" s="121" t="n"/>
      <c r="K673" s="121" t="n"/>
      <c r="L673" s="121" t="n"/>
      <c r="M673" s="121" t="n"/>
      <c r="N673" s="121" t="n"/>
    </row>
    <row customHeight="1" ht="12.75" r="674" s="161">
      <c r="A674" s="121" t="n"/>
      <c r="B674" s="121" t="n"/>
      <c r="C674" s="121" t="n"/>
      <c r="D674" s="121" t="n"/>
      <c r="E674" s="121" t="n"/>
      <c r="F674" s="121" t="n"/>
      <c r="G674" s="121" t="n"/>
      <c r="H674" s="121" t="n"/>
      <c r="I674" s="121" t="n"/>
      <c r="J674" s="121" t="n"/>
      <c r="K674" s="121" t="n"/>
      <c r="L674" s="121" t="n"/>
      <c r="M674" s="121" t="n"/>
      <c r="N674" s="121" t="n"/>
    </row>
    <row customHeight="1" ht="12.75" r="675" s="161">
      <c r="A675" s="121" t="n"/>
      <c r="B675" s="121" t="n"/>
      <c r="C675" s="121" t="n"/>
      <c r="D675" s="121" t="n"/>
      <c r="E675" s="121" t="n"/>
      <c r="F675" s="121" t="n"/>
      <c r="G675" s="121" t="n"/>
      <c r="H675" s="121" t="n"/>
      <c r="I675" s="121" t="n"/>
      <c r="J675" s="121" t="n"/>
      <c r="K675" s="121" t="n"/>
      <c r="L675" s="121" t="n"/>
      <c r="M675" s="121" t="n"/>
      <c r="N675" s="121" t="n"/>
    </row>
    <row customHeight="1" ht="12.75" r="676" s="161">
      <c r="A676" s="121" t="n"/>
      <c r="B676" s="121" t="n"/>
      <c r="C676" s="121" t="n"/>
      <c r="D676" s="121" t="n"/>
      <c r="E676" s="121" t="n"/>
      <c r="F676" s="121" t="n"/>
      <c r="G676" s="121" t="n"/>
      <c r="H676" s="121" t="n"/>
      <c r="I676" s="121" t="n"/>
      <c r="J676" s="121" t="n"/>
      <c r="K676" s="121" t="n"/>
      <c r="L676" s="121" t="n"/>
      <c r="M676" s="121" t="n"/>
      <c r="N676" s="121" t="n"/>
    </row>
    <row customHeight="1" ht="12.75" r="677" s="161">
      <c r="A677" s="121" t="n"/>
      <c r="B677" s="121" t="n"/>
      <c r="C677" s="121" t="n"/>
      <c r="D677" s="121" t="n"/>
      <c r="E677" s="121" t="n"/>
      <c r="F677" s="121" t="n"/>
      <c r="G677" s="121" t="n"/>
      <c r="H677" s="121" t="n"/>
      <c r="I677" s="121" t="n"/>
      <c r="J677" s="121" t="n"/>
      <c r="K677" s="121" t="n"/>
      <c r="L677" s="121" t="n"/>
      <c r="M677" s="121" t="n"/>
      <c r="N677" s="121" t="n"/>
    </row>
    <row customHeight="1" ht="12.75" r="678" s="161">
      <c r="A678" s="121" t="n"/>
      <c r="B678" s="121" t="n"/>
      <c r="C678" s="121" t="n"/>
      <c r="D678" s="121" t="n"/>
      <c r="E678" s="121" t="n"/>
      <c r="F678" s="121" t="n"/>
      <c r="G678" s="121" t="n"/>
      <c r="H678" s="121" t="n"/>
      <c r="I678" s="121" t="n"/>
      <c r="J678" s="121" t="n"/>
      <c r="K678" s="121" t="n"/>
      <c r="L678" s="121" t="n"/>
      <c r="M678" s="121" t="n"/>
      <c r="N678" s="121" t="n"/>
    </row>
    <row customHeight="1" ht="12.75" r="679" s="161">
      <c r="A679" s="121" t="n"/>
      <c r="B679" s="121" t="n"/>
      <c r="C679" s="121" t="n"/>
      <c r="D679" s="121" t="n"/>
      <c r="E679" s="121" t="n"/>
      <c r="F679" s="121" t="n"/>
      <c r="G679" s="121" t="n"/>
      <c r="H679" s="121" t="n"/>
      <c r="I679" s="121" t="n"/>
      <c r="J679" s="121" t="n"/>
      <c r="K679" s="121" t="n"/>
      <c r="L679" s="121" t="n"/>
      <c r="M679" s="121" t="n"/>
      <c r="N679" s="121" t="n"/>
    </row>
    <row customHeight="1" ht="12.75" r="680" s="161">
      <c r="A680" s="121" t="n"/>
      <c r="B680" s="121" t="n"/>
      <c r="C680" s="121" t="n"/>
      <c r="D680" s="121" t="n"/>
      <c r="E680" s="121" t="n"/>
      <c r="F680" s="121" t="n"/>
      <c r="G680" s="121" t="n"/>
      <c r="H680" s="121" t="n"/>
      <c r="I680" s="121" t="n"/>
      <c r="J680" s="121" t="n"/>
      <c r="K680" s="121" t="n"/>
      <c r="L680" s="121" t="n"/>
      <c r="M680" s="121" t="n"/>
      <c r="N680" s="121" t="n"/>
    </row>
    <row customHeight="1" ht="12.75" r="681" s="161">
      <c r="A681" s="121" t="n"/>
      <c r="B681" s="121" t="n"/>
      <c r="C681" s="121" t="n"/>
      <c r="D681" s="121" t="n"/>
      <c r="E681" s="121" t="n"/>
      <c r="F681" s="121" t="n"/>
      <c r="G681" s="121" t="n"/>
      <c r="H681" s="121" t="n"/>
      <c r="I681" s="121" t="n"/>
      <c r="J681" s="121" t="n"/>
      <c r="K681" s="121" t="n"/>
      <c r="L681" s="121" t="n"/>
      <c r="M681" s="121" t="n"/>
      <c r="N681" s="121" t="n"/>
    </row>
    <row customHeight="1" ht="12.75" r="682" s="161">
      <c r="A682" s="121" t="n"/>
      <c r="B682" s="121" t="n"/>
      <c r="C682" s="121" t="n"/>
      <c r="D682" s="121" t="n"/>
      <c r="E682" s="121" t="n"/>
      <c r="F682" s="121" t="n"/>
      <c r="G682" s="121" t="n"/>
      <c r="H682" s="121" t="n"/>
      <c r="I682" s="121" t="n"/>
      <c r="J682" s="121" t="n"/>
      <c r="K682" s="121" t="n"/>
      <c r="L682" s="121" t="n"/>
      <c r="M682" s="121" t="n"/>
      <c r="N682" s="121" t="n"/>
    </row>
    <row customHeight="1" ht="12.75" r="683" s="161">
      <c r="A683" s="121" t="n"/>
      <c r="B683" s="121" t="n"/>
      <c r="C683" s="121" t="n"/>
      <c r="D683" s="121" t="n"/>
      <c r="E683" s="121" t="n"/>
      <c r="F683" s="121" t="n"/>
      <c r="G683" s="121" t="n"/>
      <c r="H683" s="121" t="n"/>
      <c r="I683" s="121" t="n"/>
      <c r="J683" s="121" t="n"/>
      <c r="K683" s="121" t="n"/>
      <c r="L683" s="121" t="n"/>
      <c r="M683" s="121" t="n"/>
      <c r="N683" s="121" t="n"/>
    </row>
    <row customHeight="1" ht="12.75" r="684" s="161">
      <c r="A684" s="121" t="n"/>
      <c r="B684" s="121" t="n"/>
      <c r="C684" s="121" t="n"/>
      <c r="D684" s="121" t="n"/>
      <c r="E684" s="121" t="n"/>
      <c r="F684" s="121" t="n"/>
      <c r="G684" s="121" t="n"/>
      <c r="H684" s="121" t="n"/>
      <c r="I684" s="121" t="n"/>
      <c r="J684" s="121" t="n"/>
      <c r="K684" s="121" t="n"/>
      <c r="L684" s="121" t="n"/>
      <c r="M684" s="121" t="n"/>
      <c r="N684" s="121" t="n"/>
    </row>
    <row customHeight="1" ht="12.75" r="685" s="161">
      <c r="A685" s="121" t="n"/>
      <c r="B685" s="121" t="n"/>
      <c r="C685" s="121" t="n"/>
      <c r="D685" s="121" t="n"/>
      <c r="E685" s="121" t="n"/>
      <c r="F685" s="121" t="n"/>
      <c r="G685" s="121" t="n"/>
      <c r="H685" s="121" t="n"/>
      <c r="I685" s="121" t="n"/>
      <c r="J685" s="121" t="n"/>
      <c r="K685" s="121" t="n"/>
      <c r="L685" s="121" t="n"/>
      <c r="M685" s="121" t="n"/>
      <c r="N685" s="121" t="n"/>
    </row>
    <row customHeight="1" ht="12.75" r="686" s="161">
      <c r="A686" s="121" t="n"/>
      <c r="B686" s="121" t="n"/>
      <c r="C686" s="121" t="n"/>
      <c r="D686" s="121" t="n"/>
      <c r="E686" s="121" t="n"/>
      <c r="F686" s="121" t="n"/>
      <c r="G686" s="121" t="n"/>
      <c r="H686" s="121" t="n"/>
      <c r="I686" s="121" t="n"/>
      <c r="J686" s="121" t="n"/>
      <c r="K686" s="121" t="n"/>
      <c r="L686" s="121" t="n"/>
      <c r="M686" s="121" t="n"/>
      <c r="N686" s="121" t="n"/>
    </row>
    <row customHeight="1" ht="12.75" r="687" s="161">
      <c r="A687" s="121" t="n"/>
      <c r="B687" s="121" t="n"/>
      <c r="C687" s="121" t="n"/>
      <c r="D687" s="121" t="n"/>
      <c r="E687" s="121" t="n"/>
      <c r="F687" s="121" t="n"/>
      <c r="G687" s="121" t="n"/>
      <c r="H687" s="121" t="n"/>
      <c r="I687" s="121" t="n"/>
      <c r="J687" s="121" t="n"/>
      <c r="K687" s="121" t="n"/>
      <c r="L687" s="121" t="n"/>
      <c r="M687" s="121" t="n"/>
      <c r="N687" s="121" t="n"/>
    </row>
    <row customHeight="1" ht="12.75" r="688" s="161">
      <c r="A688" s="121" t="n"/>
      <c r="B688" s="121" t="n"/>
      <c r="C688" s="121" t="n"/>
      <c r="D688" s="121" t="n"/>
      <c r="E688" s="121" t="n"/>
      <c r="F688" s="121" t="n"/>
      <c r="G688" s="121" t="n"/>
      <c r="H688" s="121" t="n"/>
      <c r="I688" s="121" t="n"/>
      <c r="J688" s="121" t="n"/>
      <c r="K688" s="121" t="n"/>
      <c r="L688" s="121" t="n"/>
      <c r="M688" s="121" t="n"/>
      <c r="N688" s="121" t="n"/>
    </row>
    <row customHeight="1" ht="12.75" r="689" s="161">
      <c r="A689" s="121" t="n"/>
      <c r="B689" s="121" t="n"/>
      <c r="C689" s="121" t="n"/>
      <c r="D689" s="121" t="n"/>
      <c r="E689" s="121" t="n"/>
      <c r="F689" s="121" t="n"/>
      <c r="G689" s="121" t="n"/>
      <c r="H689" s="121" t="n"/>
      <c r="I689" s="121" t="n"/>
      <c r="J689" s="121" t="n"/>
      <c r="K689" s="121" t="n"/>
      <c r="L689" s="121" t="n"/>
      <c r="M689" s="121" t="n"/>
      <c r="N689" s="121" t="n"/>
    </row>
    <row customHeight="1" ht="12.75" r="690" s="161">
      <c r="A690" s="121" t="n"/>
      <c r="B690" s="121" t="n"/>
      <c r="C690" s="121" t="n"/>
      <c r="D690" s="121" t="n"/>
      <c r="E690" s="121" t="n"/>
      <c r="F690" s="121" t="n"/>
      <c r="G690" s="121" t="n"/>
      <c r="H690" s="121" t="n"/>
      <c r="I690" s="121" t="n"/>
      <c r="J690" s="121" t="n"/>
      <c r="K690" s="121" t="n"/>
      <c r="L690" s="121" t="n"/>
      <c r="M690" s="121" t="n"/>
      <c r="N690" s="121" t="n"/>
    </row>
    <row customHeight="1" ht="12.75" r="691" s="161">
      <c r="A691" s="121" t="n"/>
      <c r="B691" s="121" t="n"/>
      <c r="C691" s="121" t="n"/>
      <c r="D691" s="121" t="n"/>
      <c r="E691" s="121" t="n"/>
      <c r="F691" s="121" t="n"/>
      <c r="G691" s="121" t="n"/>
      <c r="H691" s="121" t="n"/>
      <c r="I691" s="121" t="n"/>
      <c r="J691" s="121" t="n"/>
      <c r="K691" s="121" t="n"/>
      <c r="L691" s="121" t="n"/>
      <c r="M691" s="121" t="n"/>
      <c r="N691" s="121" t="n"/>
    </row>
    <row customHeight="1" ht="12.75" r="692" s="161">
      <c r="A692" s="121" t="n"/>
      <c r="B692" s="121" t="n"/>
      <c r="C692" s="121" t="n"/>
      <c r="D692" s="121" t="n"/>
      <c r="E692" s="121" t="n"/>
      <c r="F692" s="121" t="n"/>
      <c r="G692" s="121" t="n"/>
      <c r="H692" s="121" t="n"/>
      <c r="I692" s="121" t="n"/>
      <c r="J692" s="121" t="n"/>
      <c r="K692" s="121" t="n"/>
      <c r="L692" s="121" t="n"/>
      <c r="M692" s="121" t="n"/>
      <c r="N692" s="121" t="n"/>
    </row>
    <row customHeight="1" ht="12.75" r="693" s="161">
      <c r="A693" s="121" t="n"/>
      <c r="B693" s="121" t="n"/>
      <c r="C693" s="121" t="n"/>
      <c r="D693" s="121" t="n"/>
      <c r="E693" s="121" t="n"/>
      <c r="F693" s="121" t="n"/>
      <c r="G693" s="121" t="n"/>
      <c r="H693" s="121" t="n"/>
      <c r="I693" s="121" t="n"/>
      <c r="J693" s="121" t="n"/>
      <c r="K693" s="121" t="n"/>
      <c r="L693" s="121" t="n"/>
      <c r="M693" s="121" t="n"/>
      <c r="N693" s="121" t="n"/>
    </row>
    <row customHeight="1" ht="12.75" r="694" s="161">
      <c r="A694" s="121" t="n"/>
      <c r="B694" s="121" t="n"/>
      <c r="C694" s="121" t="n"/>
      <c r="D694" s="121" t="n"/>
      <c r="E694" s="121" t="n"/>
      <c r="F694" s="121" t="n"/>
      <c r="G694" s="121" t="n"/>
      <c r="H694" s="121" t="n"/>
      <c r="I694" s="121" t="n"/>
      <c r="J694" s="121" t="n"/>
      <c r="K694" s="121" t="n"/>
      <c r="L694" s="121" t="n"/>
      <c r="M694" s="121" t="n"/>
      <c r="N694" s="121" t="n"/>
    </row>
    <row customHeight="1" ht="12.75" r="695" s="161">
      <c r="A695" s="121" t="n"/>
      <c r="B695" s="121" t="n"/>
      <c r="C695" s="121" t="n"/>
      <c r="D695" s="121" t="n"/>
      <c r="E695" s="121" t="n"/>
      <c r="F695" s="121" t="n"/>
      <c r="G695" s="121" t="n"/>
      <c r="H695" s="121" t="n"/>
      <c r="I695" s="121" t="n"/>
      <c r="J695" s="121" t="n"/>
      <c r="K695" s="121" t="n"/>
      <c r="L695" s="121" t="n"/>
      <c r="M695" s="121" t="n"/>
      <c r="N695" s="121" t="n"/>
    </row>
    <row customHeight="1" ht="12.75" r="696" s="161">
      <c r="A696" s="121" t="n"/>
      <c r="B696" s="121" t="n"/>
      <c r="C696" s="121" t="n"/>
      <c r="D696" s="121" t="n"/>
      <c r="E696" s="121" t="n"/>
      <c r="F696" s="121" t="n"/>
      <c r="G696" s="121" t="n"/>
      <c r="H696" s="121" t="n"/>
      <c r="I696" s="121" t="n"/>
      <c r="J696" s="121" t="n"/>
      <c r="K696" s="121" t="n"/>
      <c r="L696" s="121" t="n"/>
      <c r="M696" s="121" t="n"/>
      <c r="N696" s="121" t="n"/>
    </row>
    <row customHeight="1" ht="12.75" r="697" s="161">
      <c r="A697" s="121" t="n"/>
      <c r="B697" s="121" t="n"/>
      <c r="C697" s="121" t="n"/>
      <c r="D697" s="121" t="n"/>
      <c r="E697" s="121" t="n"/>
      <c r="F697" s="121" t="n"/>
      <c r="G697" s="121" t="n"/>
      <c r="H697" s="121" t="n"/>
      <c r="I697" s="121" t="n"/>
      <c r="J697" s="121" t="n"/>
      <c r="K697" s="121" t="n"/>
      <c r="L697" s="121" t="n"/>
      <c r="M697" s="121" t="n"/>
      <c r="N697" s="121" t="n"/>
    </row>
    <row customHeight="1" ht="12.75" r="698" s="161">
      <c r="A698" s="121" t="n"/>
      <c r="B698" s="121" t="n"/>
      <c r="C698" s="121" t="n"/>
      <c r="D698" s="121" t="n"/>
      <c r="E698" s="121" t="n"/>
      <c r="F698" s="121" t="n"/>
      <c r="G698" s="121" t="n"/>
      <c r="H698" s="121" t="n"/>
      <c r="I698" s="121" t="n"/>
      <c r="J698" s="121" t="n"/>
      <c r="K698" s="121" t="n"/>
      <c r="L698" s="121" t="n"/>
      <c r="M698" s="121" t="n"/>
      <c r="N698" s="121" t="n"/>
    </row>
    <row customHeight="1" ht="12.75" r="699" s="161">
      <c r="A699" s="121" t="n"/>
      <c r="B699" s="121" t="n"/>
      <c r="C699" s="121" t="n"/>
      <c r="D699" s="121" t="n"/>
      <c r="E699" s="121" t="n"/>
      <c r="F699" s="121" t="n"/>
      <c r="G699" s="121" t="n"/>
      <c r="H699" s="121" t="n"/>
      <c r="I699" s="121" t="n"/>
      <c r="J699" s="121" t="n"/>
      <c r="K699" s="121" t="n"/>
      <c r="L699" s="121" t="n"/>
      <c r="M699" s="121" t="n"/>
      <c r="N699" s="121" t="n"/>
    </row>
    <row customHeight="1" ht="12.75" r="700" s="161">
      <c r="A700" s="121" t="n"/>
      <c r="B700" s="121" t="n"/>
      <c r="C700" s="121" t="n"/>
      <c r="D700" s="121" t="n"/>
      <c r="E700" s="121" t="n"/>
      <c r="F700" s="121" t="n"/>
      <c r="G700" s="121" t="n"/>
      <c r="H700" s="121" t="n"/>
      <c r="I700" s="121" t="n"/>
      <c r="J700" s="121" t="n"/>
      <c r="K700" s="121" t="n"/>
      <c r="L700" s="121" t="n"/>
      <c r="M700" s="121" t="n"/>
      <c r="N700" s="121" t="n"/>
    </row>
    <row customHeight="1" ht="12.75" r="701" s="161">
      <c r="A701" s="121" t="n"/>
      <c r="B701" s="121" t="n"/>
      <c r="C701" s="121" t="n"/>
      <c r="D701" s="121" t="n"/>
      <c r="E701" s="121" t="n"/>
      <c r="F701" s="121" t="n"/>
      <c r="G701" s="121" t="n"/>
      <c r="H701" s="121" t="n"/>
      <c r="I701" s="121" t="n"/>
      <c r="J701" s="121" t="n"/>
      <c r="K701" s="121" t="n"/>
      <c r="L701" s="121" t="n"/>
      <c r="M701" s="121" t="n"/>
      <c r="N701" s="121" t="n"/>
    </row>
    <row customHeight="1" ht="12.75" r="702" s="161">
      <c r="A702" s="121" t="n"/>
      <c r="B702" s="121" t="n"/>
      <c r="C702" s="121" t="n"/>
      <c r="D702" s="121" t="n"/>
      <c r="E702" s="121" t="n"/>
      <c r="F702" s="121" t="n"/>
      <c r="G702" s="121" t="n"/>
      <c r="H702" s="121" t="n"/>
      <c r="I702" s="121" t="n"/>
      <c r="J702" s="121" t="n"/>
      <c r="K702" s="121" t="n"/>
      <c r="L702" s="121" t="n"/>
      <c r="M702" s="121" t="n"/>
      <c r="N702" s="121" t="n"/>
    </row>
    <row customHeight="1" ht="12.75" r="703" s="161">
      <c r="A703" s="121" t="n"/>
      <c r="B703" s="121" t="n"/>
      <c r="C703" s="121" t="n"/>
      <c r="D703" s="121" t="n"/>
      <c r="E703" s="121" t="n"/>
      <c r="F703" s="121" t="n"/>
      <c r="G703" s="121" t="n"/>
      <c r="H703" s="121" t="n"/>
      <c r="I703" s="121" t="n"/>
      <c r="J703" s="121" t="n"/>
      <c r="K703" s="121" t="n"/>
      <c r="L703" s="121" t="n"/>
      <c r="M703" s="121" t="n"/>
      <c r="N703" s="121" t="n"/>
    </row>
    <row customHeight="1" ht="12.75" r="704" s="161">
      <c r="A704" s="121" t="n"/>
      <c r="B704" s="121" t="n"/>
      <c r="C704" s="121" t="n"/>
      <c r="D704" s="121" t="n"/>
      <c r="E704" s="121" t="n"/>
      <c r="F704" s="121" t="n"/>
      <c r="G704" s="121" t="n"/>
      <c r="H704" s="121" t="n"/>
      <c r="I704" s="121" t="n"/>
      <c r="J704" s="121" t="n"/>
      <c r="K704" s="121" t="n"/>
      <c r="L704" s="121" t="n"/>
      <c r="M704" s="121" t="n"/>
      <c r="N704" s="121" t="n"/>
    </row>
    <row customHeight="1" ht="12.75" r="705" s="161">
      <c r="A705" s="121" t="n"/>
      <c r="B705" s="121" t="n"/>
      <c r="C705" s="121" t="n"/>
      <c r="D705" s="121" t="n"/>
      <c r="E705" s="121" t="n"/>
      <c r="F705" s="121" t="n"/>
      <c r="G705" s="121" t="n"/>
      <c r="H705" s="121" t="n"/>
      <c r="I705" s="121" t="n"/>
      <c r="J705" s="121" t="n"/>
      <c r="K705" s="121" t="n"/>
      <c r="L705" s="121" t="n"/>
      <c r="M705" s="121" t="n"/>
      <c r="N705" s="121" t="n"/>
    </row>
    <row customHeight="1" ht="12.75" r="706" s="161">
      <c r="A706" s="121" t="n"/>
      <c r="B706" s="121" t="n"/>
      <c r="C706" s="121" t="n"/>
      <c r="D706" s="121" t="n"/>
      <c r="E706" s="121" t="n"/>
      <c r="F706" s="121" t="n"/>
      <c r="G706" s="121" t="n"/>
      <c r="H706" s="121" t="n"/>
      <c r="I706" s="121" t="n"/>
      <c r="J706" s="121" t="n"/>
      <c r="K706" s="121" t="n"/>
      <c r="L706" s="121" t="n"/>
      <c r="M706" s="121" t="n"/>
      <c r="N706" s="121" t="n"/>
    </row>
    <row customHeight="1" ht="12.75" r="707" s="161">
      <c r="A707" s="121" t="n"/>
      <c r="B707" s="121" t="n"/>
      <c r="C707" s="121" t="n"/>
      <c r="D707" s="121" t="n"/>
      <c r="E707" s="121" t="n"/>
      <c r="F707" s="121" t="n"/>
      <c r="G707" s="121" t="n"/>
      <c r="H707" s="121" t="n"/>
      <c r="I707" s="121" t="n"/>
      <c r="J707" s="121" t="n"/>
      <c r="K707" s="121" t="n"/>
      <c r="L707" s="121" t="n"/>
      <c r="M707" s="121" t="n"/>
      <c r="N707" s="121" t="n"/>
    </row>
    <row customHeight="1" ht="12.75" r="708" s="161">
      <c r="A708" s="121" t="n"/>
      <c r="B708" s="121" t="n"/>
      <c r="C708" s="121" t="n"/>
      <c r="D708" s="121" t="n"/>
      <c r="E708" s="121" t="n"/>
      <c r="F708" s="121" t="n"/>
      <c r="G708" s="121" t="n"/>
      <c r="H708" s="121" t="n"/>
      <c r="I708" s="121" t="n"/>
      <c r="J708" s="121" t="n"/>
      <c r="K708" s="121" t="n"/>
      <c r="L708" s="121" t="n"/>
      <c r="M708" s="121" t="n"/>
      <c r="N708" s="121" t="n"/>
    </row>
    <row customHeight="1" ht="12.75" r="709" s="161">
      <c r="A709" s="121" t="n"/>
      <c r="B709" s="121" t="n"/>
      <c r="C709" s="121" t="n"/>
      <c r="D709" s="121" t="n"/>
      <c r="E709" s="121" t="n"/>
      <c r="F709" s="121" t="n"/>
      <c r="G709" s="121" t="n"/>
      <c r="H709" s="121" t="n"/>
      <c r="I709" s="121" t="n"/>
      <c r="J709" s="121" t="n"/>
      <c r="K709" s="121" t="n"/>
      <c r="L709" s="121" t="n"/>
      <c r="M709" s="121" t="n"/>
      <c r="N709" s="121" t="n"/>
    </row>
    <row customHeight="1" ht="12.75" r="710" s="161">
      <c r="A710" s="121" t="n"/>
      <c r="B710" s="121" t="n"/>
      <c r="C710" s="121" t="n"/>
      <c r="D710" s="121" t="n"/>
      <c r="E710" s="121" t="n"/>
      <c r="F710" s="121" t="n"/>
      <c r="G710" s="121" t="n"/>
      <c r="H710" s="121" t="n"/>
      <c r="I710" s="121" t="n"/>
      <c r="J710" s="121" t="n"/>
      <c r="K710" s="121" t="n"/>
      <c r="L710" s="121" t="n"/>
      <c r="M710" s="121" t="n"/>
      <c r="N710" s="121" t="n"/>
    </row>
    <row customHeight="1" ht="12.75" r="711" s="161">
      <c r="A711" s="121" t="n"/>
      <c r="B711" s="121" t="n"/>
      <c r="C711" s="121" t="n"/>
      <c r="D711" s="121" t="n"/>
      <c r="E711" s="121" t="n"/>
      <c r="F711" s="121" t="n"/>
      <c r="G711" s="121" t="n"/>
      <c r="H711" s="121" t="n"/>
      <c r="I711" s="121" t="n"/>
      <c r="J711" s="121" t="n"/>
      <c r="K711" s="121" t="n"/>
      <c r="L711" s="121" t="n"/>
      <c r="M711" s="121" t="n"/>
      <c r="N711" s="121" t="n"/>
    </row>
    <row customHeight="1" ht="12.75" r="712" s="161">
      <c r="A712" s="121" t="n"/>
      <c r="B712" s="121" t="n"/>
      <c r="C712" s="121" t="n"/>
      <c r="D712" s="121" t="n"/>
      <c r="E712" s="121" t="n"/>
      <c r="F712" s="121" t="n"/>
      <c r="G712" s="121" t="n"/>
      <c r="H712" s="121" t="n"/>
      <c r="I712" s="121" t="n"/>
      <c r="J712" s="121" t="n"/>
      <c r="K712" s="121" t="n"/>
      <c r="L712" s="121" t="n"/>
      <c r="M712" s="121" t="n"/>
      <c r="N712" s="121" t="n"/>
    </row>
    <row customHeight="1" ht="12.75" r="713" s="161">
      <c r="A713" s="121" t="n"/>
      <c r="B713" s="121" t="n"/>
      <c r="C713" s="121" t="n"/>
      <c r="D713" s="121" t="n"/>
      <c r="E713" s="121" t="n"/>
      <c r="F713" s="121" t="n"/>
      <c r="G713" s="121" t="n"/>
      <c r="H713" s="121" t="n"/>
      <c r="I713" s="121" t="n"/>
      <c r="J713" s="121" t="n"/>
      <c r="K713" s="121" t="n"/>
      <c r="L713" s="121" t="n"/>
      <c r="M713" s="121" t="n"/>
      <c r="N713" s="121" t="n"/>
    </row>
    <row customHeight="1" ht="12.75" r="714" s="161">
      <c r="A714" s="121" t="n"/>
      <c r="B714" s="121" t="n"/>
      <c r="C714" s="121" t="n"/>
      <c r="D714" s="121" t="n"/>
      <c r="E714" s="121" t="n"/>
      <c r="F714" s="121" t="n"/>
      <c r="G714" s="121" t="n"/>
      <c r="H714" s="121" t="n"/>
      <c r="I714" s="121" t="n"/>
      <c r="J714" s="121" t="n"/>
      <c r="K714" s="121" t="n"/>
      <c r="L714" s="121" t="n"/>
      <c r="M714" s="121" t="n"/>
      <c r="N714" s="121" t="n"/>
    </row>
    <row customHeight="1" ht="12.75" r="715" s="161">
      <c r="A715" s="121" t="n"/>
      <c r="B715" s="121" t="n"/>
      <c r="C715" s="121" t="n"/>
      <c r="D715" s="121" t="n"/>
      <c r="E715" s="121" t="n"/>
      <c r="F715" s="121" t="n"/>
      <c r="G715" s="121" t="n"/>
      <c r="H715" s="121" t="n"/>
      <c r="I715" s="121" t="n"/>
      <c r="J715" s="121" t="n"/>
      <c r="K715" s="121" t="n"/>
      <c r="L715" s="121" t="n"/>
      <c r="M715" s="121" t="n"/>
      <c r="N715" s="121" t="n"/>
    </row>
    <row customHeight="1" ht="12.75" r="716" s="161">
      <c r="A716" s="121" t="n"/>
      <c r="B716" s="121" t="n"/>
      <c r="C716" s="121" t="n"/>
      <c r="D716" s="121" t="n"/>
      <c r="E716" s="121" t="n"/>
      <c r="F716" s="121" t="n"/>
      <c r="G716" s="121" t="n"/>
      <c r="H716" s="121" t="n"/>
      <c r="I716" s="121" t="n"/>
      <c r="J716" s="121" t="n"/>
      <c r="K716" s="121" t="n"/>
      <c r="L716" s="121" t="n"/>
      <c r="M716" s="121" t="n"/>
      <c r="N716" s="121" t="n"/>
    </row>
    <row customHeight="1" ht="12.75" r="717" s="161">
      <c r="A717" s="121" t="n"/>
      <c r="B717" s="121" t="n"/>
      <c r="C717" s="121" t="n"/>
      <c r="D717" s="121" t="n"/>
      <c r="E717" s="121" t="n"/>
      <c r="F717" s="121" t="n"/>
      <c r="G717" s="121" t="n"/>
      <c r="H717" s="121" t="n"/>
      <c r="I717" s="121" t="n"/>
      <c r="J717" s="121" t="n"/>
      <c r="K717" s="121" t="n"/>
      <c r="L717" s="121" t="n"/>
      <c r="M717" s="121" t="n"/>
      <c r="N717" s="121" t="n"/>
    </row>
    <row customHeight="1" ht="12.75" r="718" s="161">
      <c r="A718" s="121" t="n"/>
      <c r="B718" s="121" t="n"/>
      <c r="C718" s="121" t="n"/>
      <c r="D718" s="121" t="n"/>
      <c r="E718" s="121" t="n"/>
      <c r="F718" s="121" t="n"/>
      <c r="G718" s="121" t="n"/>
      <c r="H718" s="121" t="n"/>
      <c r="I718" s="121" t="n"/>
      <c r="J718" s="121" t="n"/>
      <c r="K718" s="121" t="n"/>
      <c r="L718" s="121" t="n"/>
      <c r="M718" s="121" t="n"/>
      <c r="N718" s="121" t="n"/>
    </row>
    <row customHeight="1" ht="12.75" r="719" s="161">
      <c r="A719" s="121" t="n"/>
      <c r="B719" s="121" t="n"/>
      <c r="C719" s="121" t="n"/>
      <c r="D719" s="121" t="n"/>
      <c r="E719" s="121" t="n"/>
      <c r="F719" s="121" t="n"/>
      <c r="G719" s="121" t="n"/>
      <c r="H719" s="121" t="n"/>
      <c r="I719" s="121" t="n"/>
      <c r="J719" s="121" t="n"/>
      <c r="K719" s="121" t="n"/>
      <c r="L719" s="121" t="n"/>
      <c r="M719" s="121" t="n"/>
      <c r="N719" s="121" t="n"/>
    </row>
    <row customHeight="1" ht="12.75" r="720" s="161">
      <c r="A720" s="121" t="n"/>
      <c r="B720" s="121" t="n"/>
      <c r="C720" s="121" t="n"/>
      <c r="D720" s="121" t="n"/>
      <c r="E720" s="121" t="n"/>
      <c r="F720" s="121" t="n"/>
      <c r="G720" s="121" t="n"/>
      <c r="H720" s="121" t="n"/>
      <c r="I720" s="121" t="n"/>
      <c r="J720" s="121" t="n"/>
      <c r="K720" s="121" t="n"/>
      <c r="L720" s="121" t="n"/>
      <c r="M720" s="121" t="n"/>
      <c r="N720" s="121" t="n"/>
    </row>
    <row customHeight="1" ht="12.75" r="721" s="161">
      <c r="A721" s="121" t="n"/>
      <c r="B721" s="121" t="n"/>
      <c r="C721" s="121" t="n"/>
      <c r="D721" s="121" t="n"/>
      <c r="E721" s="121" t="n"/>
      <c r="F721" s="121" t="n"/>
      <c r="G721" s="121" t="n"/>
      <c r="H721" s="121" t="n"/>
      <c r="I721" s="121" t="n"/>
      <c r="J721" s="121" t="n"/>
      <c r="K721" s="121" t="n"/>
      <c r="L721" s="121" t="n"/>
      <c r="M721" s="121" t="n"/>
      <c r="N721" s="121" t="n"/>
    </row>
    <row customHeight="1" ht="12.75" r="722" s="161">
      <c r="A722" s="121" t="n"/>
      <c r="B722" s="121" t="n"/>
      <c r="C722" s="121" t="n"/>
      <c r="D722" s="121" t="n"/>
      <c r="E722" s="121" t="n"/>
      <c r="F722" s="121" t="n"/>
      <c r="G722" s="121" t="n"/>
      <c r="H722" s="121" t="n"/>
      <c r="I722" s="121" t="n"/>
      <c r="J722" s="121" t="n"/>
      <c r="K722" s="121" t="n"/>
      <c r="L722" s="121" t="n"/>
      <c r="M722" s="121" t="n"/>
      <c r="N722" s="121" t="n"/>
    </row>
    <row customHeight="1" ht="12.75" r="723" s="161">
      <c r="A723" s="121" t="n"/>
      <c r="B723" s="121" t="n"/>
      <c r="C723" s="121" t="n"/>
      <c r="D723" s="121" t="n"/>
      <c r="E723" s="121" t="n"/>
      <c r="F723" s="121" t="n"/>
      <c r="G723" s="121" t="n"/>
      <c r="H723" s="121" t="n"/>
      <c r="I723" s="121" t="n"/>
      <c r="J723" s="121" t="n"/>
      <c r="K723" s="121" t="n"/>
      <c r="L723" s="121" t="n"/>
      <c r="M723" s="121" t="n"/>
      <c r="N723" s="121" t="n"/>
    </row>
    <row customHeight="1" ht="12.75" r="724" s="161">
      <c r="A724" s="121" t="n"/>
      <c r="B724" s="121" t="n"/>
      <c r="C724" s="121" t="n"/>
      <c r="D724" s="121" t="n"/>
      <c r="E724" s="121" t="n"/>
      <c r="F724" s="121" t="n"/>
      <c r="G724" s="121" t="n"/>
      <c r="H724" s="121" t="n"/>
      <c r="I724" s="121" t="n"/>
      <c r="J724" s="121" t="n"/>
      <c r="K724" s="121" t="n"/>
      <c r="L724" s="121" t="n"/>
      <c r="M724" s="121" t="n"/>
      <c r="N724" s="121" t="n"/>
    </row>
    <row customHeight="1" ht="12.75" r="725" s="161">
      <c r="A725" s="121" t="n"/>
      <c r="B725" s="121" t="n"/>
      <c r="C725" s="121" t="n"/>
      <c r="D725" s="121" t="n"/>
      <c r="E725" s="121" t="n"/>
      <c r="F725" s="121" t="n"/>
      <c r="G725" s="121" t="n"/>
      <c r="H725" s="121" t="n"/>
      <c r="I725" s="121" t="n"/>
      <c r="J725" s="121" t="n"/>
      <c r="K725" s="121" t="n"/>
      <c r="L725" s="121" t="n"/>
      <c r="M725" s="121" t="n"/>
      <c r="N725" s="121" t="n"/>
    </row>
    <row customHeight="1" ht="12.75" r="726" s="161">
      <c r="A726" s="121" t="n"/>
      <c r="B726" s="121" t="n"/>
      <c r="C726" s="121" t="n"/>
      <c r="D726" s="121" t="n"/>
      <c r="E726" s="121" t="n"/>
      <c r="F726" s="121" t="n"/>
      <c r="G726" s="121" t="n"/>
      <c r="H726" s="121" t="n"/>
      <c r="I726" s="121" t="n"/>
      <c r="J726" s="121" t="n"/>
      <c r="K726" s="121" t="n"/>
      <c r="L726" s="121" t="n"/>
      <c r="M726" s="121" t="n"/>
      <c r="N726" s="121" t="n"/>
    </row>
    <row customHeight="1" ht="12.75" r="727" s="161">
      <c r="A727" s="121" t="n"/>
      <c r="B727" s="121" t="n"/>
      <c r="C727" s="121" t="n"/>
      <c r="D727" s="121" t="n"/>
      <c r="E727" s="121" t="n"/>
      <c r="F727" s="121" t="n"/>
      <c r="G727" s="121" t="n"/>
      <c r="H727" s="121" t="n"/>
      <c r="I727" s="121" t="n"/>
      <c r="J727" s="121" t="n"/>
      <c r="K727" s="121" t="n"/>
      <c r="L727" s="121" t="n"/>
      <c r="M727" s="121" t="n"/>
      <c r="N727" s="121" t="n"/>
    </row>
    <row customHeight="1" ht="12.75" r="728" s="161">
      <c r="A728" s="121" t="n"/>
      <c r="B728" s="121" t="n"/>
      <c r="C728" s="121" t="n"/>
      <c r="D728" s="121" t="n"/>
      <c r="E728" s="121" t="n"/>
      <c r="F728" s="121" t="n"/>
      <c r="G728" s="121" t="n"/>
      <c r="H728" s="121" t="n"/>
      <c r="I728" s="121" t="n"/>
      <c r="J728" s="121" t="n"/>
      <c r="K728" s="121" t="n"/>
      <c r="L728" s="121" t="n"/>
      <c r="M728" s="121" t="n"/>
      <c r="N728" s="121" t="n"/>
    </row>
    <row customHeight="1" ht="12.75" r="729" s="161">
      <c r="A729" s="121" t="n"/>
      <c r="B729" s="121" t="n"/>
      <c r="C729" s="121" t="n"/>
      <c r="D729" s="121" t="n"/>
      <c r="E729" s="121" t="n"/>
      <c r="F729" s="121" t="n"/>
      <c r="G729" s="121" t="n"/>
      <c r="H729" s="121" t="n"/>
      <c r="I729" s="121" t="n"/>
      <c r="J729" s="121" t="n"/>
      <c r="K729" s="121" t="n"/>
      <c r="L729" s="121" t="n"/>
      <c r="M729" s="121" t="n"/>
      <c r="N729" s="121" t="n"/>
    </row>
    <row customHeight="1" ht="12.75" r="730" s="161">
      <c r="A730" s="121" t="n"/>
      <c r="B730" s="121" t="n"/>
      <c r="C730" s="121" t="n"/>
      <c r="D730" s="121" t="n"/>
      <c r="E730" s="121" t="n"/>
      <c r="F730" s="121" t="n"/>
      <c r="G730" s="121" t="n"/>
      <c r="H730" s="121" t="n"/>
      <c r="I730" s="121" t="n"/>
      <c r="J730" s="121" t="n"/>
      <c r="K730" s="121" t="n"/>
      <c r="L730" s="121" t="n"/>
      <c r="M730" s="121" t="n"/>
      <c r="N730" s="121" t="n"/>
    </row>
    <row customHeight="1" ht="12.75" r="731" s="161">
      <c r="A731" s="121" t="n"/>
      <c r="B731" s="121" t="n"/>
      <c r="C731" s="121" t="n"/>
      <c r="D731" s="121" t="n"/>
      <c r="E731" s="121" t="n"/>
      <c r="F731" s="121" t="n"/>
      <c r="G731" s="121" t="n"/>
      <c r="H731" s="121" t="n"/>
      <c r="I731" s="121" t="n"/>
      <c r="J731" s="121" t="n"/>
      <c r="K731" s="121" t="n"/>
      <c r="L731" s="121" t="n"/>
      <c r="M731" s="121" t="n"/>
      <c r="N731" s="121" t="n"/>
    </row>
    <row customHeight="1" ht="12.75" r="732" s="161">
      <c r="A732" s="121" t="n"/>
      <c r="B732" s="121" t="n"/>
      <c r="C732" s="121" t="n"/>
      <c r="D732" s="121" t="n"/>
      <c r="E732" s="121" t="n"/>
      <c r="F732" s="121" t="n"/>
      <c r="G732" s="121" t="n"/>
      <c r="H732" s="121" t="n"/>
      <c r="I732" s="121" t="n"/>
      <c r="J732" s="121" t="n"/>
      <c r="K732" s="121" t="n"/>
      <c r="L732" s="121" t="n"/>
      <c r="M732" s="121" t="n"/>
      <c r="N732" s="121" t="n"/>
    </row>
    <row customHeight="1" ht="12.75" r="733" s="161">
      <c r="A733" s="121" t="n"/>
      <c r="B733" s="121" t="n"/>
      <c r="C733" s="121" t="n"/>
      <c r="D733" s="121" t="n"/>
      <c r="E733" s="121" t="n"/>
      <c r="F733" s="121" t="n"/>
      <c r="G733" s="121" t="n"/>
      <c r="H733" s="121" t="n"/>
      <c r="I733" s="121" t="n"/>
      <c r="J733" s="121" t="n"/>
      <c r="K733" s="121" t="n"/>
      <c r="L733" s="121" t="n"/>
      <c r="M733" s="121" t="n"/>
      <c r="N733" s="121" t="n"/>
    </row>
    <row customHeight="1" ht="12.75" r="734" s="161">
      <c r="A734" s="121" t="n"/>
      <c r="B734" s="121" t="n"/>
      <c r="C734" s="121" t="n"/>
      <c r="D734" s="121" t="n"/>
      <c r="E734" s="121" t="n"/>
      <c r="F734" s="121" t="n"/>
      <c r="G734" s="121" t="n"/>
      <c r="H734" s="121" t="n"/>
      <c r="I734" s="121" t="n"/>
      <c r="J734" s="121" t="n"/>
      <c r="K734" s="121" t="n"/>
      <c r="L734" s="121" t="n"/>
      <c r="M734" s="121" t="n"/>
      <c r="N734" s="121" t="n"/>
    </row>
    <row customHeight="1" ht="12.75" r="735" s="161">
      <c r="A735" s="121" t="n"/>
      <c r="B735" s="121" t="n"/>
      <c r="C735" s="121" t="n"/>
      <c r="D735" s="121" t="n"/>
      <c r="E735" s="121" t="n"/>
      <c r="F735" s="121" t="n"/>
      <c r="G735" s="121" t="n"/>
      <c r="H735" s="121" t="n"/>
      <c r="I735" s="121" t="n"/>
      <c r="J735" s="121" t="n"/>
      <c r="K735" s="121" t="n"/>
      <c r="L735" s="121" t="n"/>
      <c r="M735" s="121" t="n"/>
      <c r="N735" s="121" t="n"/>
    </row>
    <row customHeight="1" ht="12.75" r="736" s="161">
      <c r="A736" s="121" t="n"/>
      <c r="B736" s="121" t="n"/>
      <c r="C736" s="121" t="n"/>
      <c r="D736" s="121" t="n"/>
      <c r="E736" s="121" t="n"/>
      <c r="F736" s="121" t="n"/>
      <c r="G736" s="121" t="n"/>
      <c r="H736" s="121" t="n"/>
      <c r="I736" s="121" t="n"/>
      <c r="J736" s="121" t="n"/>
      <c r="K736" s="121" t="n"/>
      <c r="L736" s="121" t="n"/>
      <c r="M736" s="121" t="n"/>
      <c r="N736" s="121" t="n"/>
    </row>
    <row customHeight="1" ht="12.75" r="737" s="161">
      <c r="A737" s="121" t="n"/>
      <c r="B737" s="121" t="n"/>
      <c r="C737" s="121" t="n"/>
      <c r="D737" s="121" t="n"/>
      <c r="E737" s="121" t="n"/>
      <c r="F737" s="121" t="n"/>
      <c r="G737" s="121" t="n"/>
      <c r="H737" s="121" t="n"/>
      <c r="I737" s="121" t="n"/>
      <c r="J737" s="121" t="n"/>
      <c r="K737" s="121" t="n"/>
      <c r="L737" s="121" t="n"/>
      <c r="M737" s="121" t="n"/>
      <c r="N737" s="121" t="n"/>
    </row>
    <row customHeight="1" ht="12.75" r="738" s="161">
      <c r="A738" s="121" t="n"/>
      <c r="B738" s="121" t="n"/>
      <c r="C738" s="121" t="n"/>
      <c r="D738" s="121" t="n"/>
      <c r="E738" s="121" t="n"/>
      <c r="F738" s="121" t="n"/>
      <c r="G738" s="121" t="n"/>
      <c r="H738" s="121" t="n"/>
      <c r="I738" s="121" t="n"/>
      <c r="J738" s="121" t="n"/>
      <c r="K738" s="121" t="n"/>
      <c r="L738" s="121" t="n"/>
      <c r="M738" s="121" t="n"/>
      <c r="N738" s="121" t="n"/>
    </row>
    <row customHeight="1" ht="12.75" r="739" s="161">
      <c r="A739" s="121" t="n"/>
      <c r="B739" s="121" t="n"/>
      <c r="C739" s="121" t="n"/>
      <c r="D739" s="121" t="n"/>
      <c r="E739" s="121" t="n"/>
      <c r="F739" s="121" t="n"/>
      <c r="G739" s="121" t="n"/>
      <c r="H739" s="121" t="n"/>
      <c r="I739" s="121" t="n"/>
      <c r="J739" s="121" t="n"/>
      <c r="K739" s="121" t="n"/>
      <c r="L739" s="121" t="n"/>
      <c r="M739" s="121" t="n"/>
      <c r="N739" s="121" t="n"/>
    </row>
    <row customHeight="1" ht="12.75" r="740" s="161">
      <c r="A740" s="121" t="n"/>
      <c r="B740" s="121" t="n"/>
      <c r="C740" s="121" t="n"/>
      <c r="D740" s="121" t="n"/>
      <c r="E740" s="121" t="n"/>
      <c r="F740" s="121" t="n"/>
      <c r="G740" s="121" t="n"/>
      <c r="H740" s="121" t="n"/>
      <c r="I740" s="121" t="n"/>
      <c r="J740" s="121" t="n"/>
      <c r="K740" s="121" t="n"/>
      <c r="L740" s="121" t="n"/>
      <c r="M740" s="121" t="n"/>
      <c r="N740" s="121" t="n"/>
    </row>
    <row customHeight="1" ht="12.75" r="741" s="161">
      <c r="A741" s="121" t="n"/>
      <c r="B741" s="121" t="n"/>
      <c r="C741" s="121" t="n"/>
      <c r="D741" s="121" t="n"/>
      <c r="E741" s="121" t="n"/>
      <c r="F741" s="121" t="n"/>
      <c r="G741" s="121" t="n"/>
      <c r="H741" s="121" t="n"/>
      <c r="I741" s="121" t="n"/>
      <c r="J741" s="121" t="n"/>
      <c r="K741" s="121" t="n"/>
      <c r="L741" s="121" t="n"/>
      <c r="M741" s="121" t="n"/>
      <c r="N741" s="121" t="n"/>
    </row>
    <row customHeight="1" ht="12.75" r="742" s="161">
      <c r="A742" s="121" t="n"/>
      <c r="B742" s="121" t="n"/>
      <c r="C742" s="121" t="n"/>
      <c r="D742" s="121" t="n"/>
      <c r="E742" s="121" t="n"/>
      <c r="F742" s="121" t="n"/>
      <c r="G742" s="121" t="n"/>
      <c r="H742" s="121" t="n"/>
      <c r="I742" s="121" t="n"/>
      <c r="J742" s="121" t="n"/>
      <c r="K742" s="121" t="n"/>
      <c r="L742" s="121" t="n"/>
      <c r="M742" s="121" t="n"/>
      <c r="N742" s="121" t="n"/>
    </row>
    <row customHeight="1" ht="12.75" r="743" s="161">
      <c r="A743" s="121" t="n"/>
      <c r="B743" s="121" t="n"/>
      <c r="C743" s="121" t="n"/>
      <c r="D743" s="121" t="n"/>
      <c r="E743" s="121" t="n"/>
      <c r="F743" s="121" t="n"/>
      <c r="G743" s="121" t="n"/>
      <c r="H743" s="121" t="n"/>
      <c r="I743" s="121" t="n"/>
      <c r="J743" s="121" t="n"/>
      <c r="K743" s="121" t="n"/>
      <c r="L743" s="121" t="n"/>
      <c r="M743" s="121" t="n"/>
      <c r="N743" s="121" t="n"/>
    </row>
    <row customHeight="1" ht="12.75" r="744" s="161">
      <c r="A744" s="121" t="n"/>
      <c r="B744" s="121" t="n"/>
      <c r="C744" s="121" t="n"/>
      <c r="D744" s="121" t="n"/>
      <c r="E744" s="121" t="n"/>
      <c r="F744" s="121" t="n"/>
      <c r="G744" s="121" t="n"/>
      <c r="H744" s="121" t="n"/>
      <c r="I744" s="121" t="n"/>
      <c r="J744" s="121" t="n"/>
      <c r="K744" s="121" t="n"/>
      <c r="L744" s="121" t="n"/>
      <c r="M744" s="121" t="n"/>
      <c r="N744" s="121" t="n"/>
    </row>
    <row customHeight="1" ht="12.75" r="745" s="161">
      <c r="A745" s="121" t="n"/>
      <c r="B745" s="121" t="n"/>
      <c r="C745" s="121" t="n"/>
      <c r="D745" s="121" t="n"/>
      <c r="E745" s="121" t="n"/>
      <c r="F745" s="121" t="n"/>
      <c r="G745" s="121" t="n"/>
      <c r="H745" s="121" t="n"/>
      <c r="I745" s="121" t="n"/>
      <c r="J745" s="121" t="n"/>
      <c r="K745" s="121" t="n"/>
      <c r="L745" s="121" t="n"/>
      <c r="M745" s="121" t="n"/>
      <c r="N745" s="121" t="n"/>
    </row>
    <row customHeight="1" ht="12.75" r="746" s="161">
      <c r="A746" s="121" t="n"/>
      <c r="B746" s="121" t="n"/>
      <c r="C746" s="121" t="n"/>
      <c r="D746" s="121" t="n"/>
      <c r="E746" s="121" t="n"/>
      <c r="F746" s="121" t="n"/>
      <c r="G746" s="121" t="n"/>
      <c r="H746" s="121" t="n"/>
      <c r="I746" s="121" t="n"/>
      <c r="J746" s="121" t="n"/>
      <c r="K746" s="121" t="n"/>
      <c r="L746" s="121" t="n"/>
      <c r="M746" s="121" t="n"/>
      <c r="N746" s="121" t="n"/>
    </row>
    <row customHeight="1" ht="12.75" r="747" s="161">
      <c r="A747" s="121" t="n"/>
      <c r="B747" s="121" t="n"/>
      <c r="C747" s="121" t="n"/>
      <c r="D747" s="121" t="n"/>
      <c r="E747" s="121" t="n"/>
      <c r="F747" s="121" t="n"/>
      <c r="G747" s="121" t="n"/>
      <c r="H747" s="121" t="n"/>
      <c r="I747" s="121" t="n"/>
      <c r="J747" s="121" t="n"/>
      <c r="K747" s="121" t="n"/>
      <c r="L747" s="121" t="n"/>
      <c r="M747" s="121" t="n"/>
      <c r="N747" s="121" t="n"/>
    </row>
    <row customHeight="1" ht="12.75" r="748" s="161">
      <c r="A748" s="121" t="n"/>
      <c r="B748" s="121" t="n"/>
      <c r="C748" s="121" t="n"/>
      <c r="D748" s="121" t="n"/>
      <c r="E748" s="121" t="n"/>
      <c r="F748" s="121" t="n"/>
      <c r="G748" s="121" t="n"/>
      <c r="H748" s="121" t="n"/>
      <c r="I748" s="121" t="n"/>
      <c r="J748" s="121" t="n"/>
      <c r="K748" s="121" t="n"/>
      <c r="L748" s="121" t="n"/>
      <c r="M748" s="121" t="n"/>
      <c r="N748" s="121" t="n"/>
    </row>
    <row customHeight="1" ht="12.75" r="749" s="161">
      <c r="A749" s="121" t="n"/>
      <c r="B749" s="121" t="n"/>
      <c r="C749" s="121" t="n"/>
      <c r="D749" s="121" t="n"/>
      <c r="E749" s="121" t="n"/>
      <c r="F749" s="121" t="n"/>
      <c r="G749" s="121" t="n"/>
      <c r="H749" s="121" t="n"/>
      <c r="I749" s="121" t="n"/>
      <c r="J749" s="121" t="n"/>
      <c r="K749" s="121" t="n"/>
      <c r="L749" s="121" t="n"/>
      <c r="M749" s="121" t="n"/>
      <c r="N749" s="121" t="n"/>
    </row>
    <row customHeight="1" ht="12.75" r="750" s="161">
      <c r="A750" s="121" t="n"/>
      <c r="B750" s="121" t="n"/>
      <c r="C750" s="121" t="n"/>
      <c r="D750" s="121" t="n"/>
      <c r="E750" s="121" t="n"/>
      <c r="F750" s="121" t="n"/>
      <c r="G750" s="121" t="n"/>
      <c r="H750" s="121" t="n"/>
      <c r="I750" s="121" t="n"/>
      <c r="J750" s="121" t="n"/>
      <c r="K750" s="121" t="n"/>
      <c r="L750" s="121" t="n"/>
      <c r="M750" s="121" t="n"/>
      <c r="N750" s="121" t="n"/>
    </row>
    <row customHeight="1" ht="12.75" r="751" s="161">
      <c r="A751" s="121" t="n"/>
      <c r="B751" s="121" t="n"/>
      <c r="C751" s="121" t="n"/>
      <c r="D751" s="121" t="n"/>
      <c r="E751" s="121" t="n"/>
      <c r="F751" s="121" t="n"/>
      <c r="G751" s="121" t="n"/>
      <c r="H751" s="121" t="n"/>
      <c r="I751" s="121" t="n"/>
      <c r="J751" s="121" t="n"/>
      <c r="K751" s="121" t="n"/>
      <c r="L751" s="121" t="n"/>
      <c r="M751" s="121" t="n"/>
      <c r="N751" s="121" t="n"/>
    </row>
    <row customHeight="1" ht="12.75" r="752" s="161">
      <c r="A752" s="121" t="n"/>
      <c r="B752" s="121" t="n"/>
      <c r="C752" s="121" t="n"/>
      <c r="D752" s="121" t="n"/>
      <c r="E752" s="121" t="n"/>
      <c r="F752" s="121" t="n"/>
      <c r="G752" s="121" t="n"/>
      <c r="H752" s="121" t="n"/>
      <c r="I752" s="121" t="n"/>
      <c r="J752" s="121" t="n"/>
      <c r="K752" s="121" t="n"/>
      <c r="L752" s="121" t="n"/>
      <c r="M752" s="121" t="n"/>
      <c r="N752" s="121" t="n"/>
    </row>
    <row customHeight="1" ht="12.75" r="753" s="161">
      <c r="A753" s="121" t="n"/>
      <c r="B753" s="121" t="n"/>
      <c r="C753" s="121" t="n"/>
      <c r="D753" s="121" t="n"/>
      <c r="E753" s="121" t="n"/>
      <c r="F753" s="121" t="n"/>
      <c r="G753" s="121" t="n"/>
      <c r="H753" s="121" t="n"/>
      <c r="I753" s="121" t="n"/>
      <c r="J753" s="121" t="n"/>
      <c r="K753" s="121" t="n"/>
      <c r="L753" s="121" t="n"/>
      <c r="M753" s="121" t="n"/>
      <c r="N753" s="121" t="n"/>
    </row>
    <row customHeight="1" ht="12.75" r="754" s="161">
      <c r="A754" s="121" t="n"/>
      <c r="B754" s="121" t="n"/>
      <c r="C754" s="121" t="n"/>
      <c r="D754" s="121" t="n"/>
      <c r="E754" s="121" t="n"/>
      <c r="F754" s="121" t="n"/>
      <c r="G754" s="121" t="n"/>
      <c r="H754" s="121" t="n"/>
      <c r="I754" s="121" t="n"/>
      <c r="J754" s="121" t="n"/>
      <c r="K754" s="121" t="n"/>
      <c r="L754" s="121" t="n"/>
      <c r="M754" s="121" t="n"/>
      <c r="N754" s="121" t="n"/>
    </row>
    <row customHeight="1" ht="12.75" r="755" s="161">
      <c r="A755" s="121" t="n"/>
      <c r="B755" s="121" t="n"/>
      <c r="C755" s="121" t="n"/>
      <c r="D755" s="121" t="n"/>
      <c r="E755" s="121" t="n"/>
      <c r="F755" s="121" t="n"/>
      <c r="G755" s="121" t="n"/>
      <c r="H755" s="121" t="n"/>
      <c r="I755" s="121" t="n"/>
      <c r="J755" s="121" t="n"/>
      <c r="K755" s="121" t="n"/>
      <c r="L755" s="121" t="n"/>
      <c r="M755" s="121" t="n"/>
      <c r="N755" s="121" t="n"/>
    </row>
    <row customHeight="1" ht="12.75" r="756" s="161">
      <c r="A756" s="121" t="n"/>
      <c r="B756" s="121" t="n"/>
      <c r="C756" s="121" t="n"/>
      <c r="D756" s="121" t="n"/>
      <c r="E756" s="121" t="n"/>
      <c r="F756" s="121" t="n"/>
      <c r="G756" s="121" t="n"/>
      <c r="H756" s="121" t="n"/>
      <c r="I756" s="121" t="n"/>
      <c r="J756" s="121" t="n"/>
      <c r="K756" s="121" t="n"/>
      <c r="L756" s="121" t="n"/>
      <c r="M756" s="121" t="n"/>
      <c r="N756" s="121" t="n"/>
    </row>
    <row customHeight="1" ht="12.75" r="757" s="161">
      <c r="A757" s="121" t="n"/>
      <c r="B757" s="121" t="n"/>
      <c r="C757" s="121" t="n"/>
      <c r="D757" s="121" t="n"/>
      <c r="E757" s="121" t="n"/>
      <c r="F757" s="121" t="n"/>
      <c r="G757" s="121" t="n"/>
      <c r="H757" s="121" t="n"/>
      <c r="I757" s="121" t="n"/>
      <c r="J757" s="121" t="n"/>
      <c r="K757" s="121" t="n"/>
      <c r="L757" s="121" t="n"/>
      <c r="M757" s="121" t="n"/>
      <c r="N757" s="121" t="n"/>
    </row>
    <row customHeight="1" ht="12.75" r="758" s="161">
      <c r="A758" s="121" t="n"/>
      <c r="B758" s="121" t="n"/>
      <c r="C758" s="121" t="n"/>
      <c r="D758" s="121" t="n"/>
      <c r="E758" s="121" t="n"/>
      <c r="F758" s="121" t="n"/>
      <c r="G758" s="121" t="n"/>
      <c r="H758" s="121" t="n"/>
      <c r="I758" s="121" t="n"/>
      <c r="J758" s="121" t="n"/>
      <c r="K758" s="121" t="n"/>
      <c r="L758" s="121" t="n"/>
      <c r="M758" s="121" t="n"/>
      <c r="N758" s="121" t="n"/>
    </row>
    <row customHeight="1" ht="12.75" r="759" s="161">
      <c r="A759" s="121" t="n"/>
      <c r="B759" s="121" t="n"/>
      <c r="C759" s="121" t="n"/>
      <c r="D759" s="121" t="n"/>
      <c r="E759" s="121" t="n"/>
      <c r="F759" s="121" t="n"/>
      <c r="G759" s="121" t="n"/>
      <c r="H759" s="121" t="n"/>
      <c r="I759" s="121" t="n"/>
      <c r="J759" s="121" t="n"/>
      <c r="K759" s="121" t="n"/>
      <c r="L759" s="121" t="n"/>
      <c r="M759" s="121" t="n"/>
      <c r="N759" s="121" t="n"/>
    </row>
    <row customHeight="1" ht="12.75" r="760" s="161">
      <c r="A760" s="121" t="n"/>
      <c r="B760" s="121" t="n"/>
      <c r="C760" s="121" t="n"/>
      <c r="D760" s="121" t="n"/>
      <c r="E760" s="121" t="n"/>
      <c r="F760" s="121" t="n"/>
      <c r="G760" s="121" t="n"/>
      <c r="H760" s="121" t="n"/>
      <c r="I760" s="121" t="n"/>
      <c r="J760" s="121" t="n"/>
      <c r="K760" s="121" t="n"/>
      <c r="L760" s="121" t="n"/>
      <c r="M760" s="121" t="n"/>
      <c r="N760" s="121" t="n"/>
    </row>
    <row customHeight="1" ht="12.75" r="761" s="161">
      <c r="A761" s="121" t="n"/>
      <c r="B761" s="121" t="n"/>
      <c r="C761" s="121" t="n"/>
      <c r="D761" s="121" t="n"/>
      <c r="E761" s="121" t="n"/>
      <c r="F761" s="121" t="n"/>
      <c r="G761" s="121" t="n"/>
      <c r="H761" s="121" t="n"/>
      <c r="I761" s="121" t="n"/>
      <c r="J761" s="121" t="n"/>
      <c r="K761" s="121" t="n"/>
      <c r="L761" s="121" t="n"/>
      <c r="M761" s="121" t="n"/>
      <c r="N761" s="121" t="n"/>
    </row>
    <row customHeight="1" ht="12.75" r="762" s="161">
      <c r="A762" s="121" t="n"/>
      <c r="B762" s="121" t="n"/>
      <c r="C762" s="121" t="n"/>
      <c r="D762" s="121" t="n"/>
      <c r="E762" s="121" t="n"/>
      <c r="F762" s="121" t="n"/>
      <c r="G762" s="121" t="n"/>
      <c r="H762" s="121" t="n"/>
      <c r="I762" s="121" t="n"/>
      <c r="J762" s="121" t="n"/>
      <c r="K762" s="121" t="n"/>
      <c r="L762" s="121" t="n"/>
      <c r="M762" s="121" t="n"/>
      <c r="N762" s="121" t="n"/>
    </row>
    <row customHeight="1" ht="12.75" r="763" s="161">
      <c r="A763" s="121" t="n"/>
      <c r="B763" s="121" t="n"/>
      <c r="C763" s="121" t="n"/>
      <c r="D763" s="121" t="n"/>
      <c r="E763" s="121" t="n"/>
      <c r="F763" s="121" t="n"/>
      <c r="G763" s="121" t="n"/>
      <c r="H763" s="121" t="n"/>
      <c r="I763" s="121" t="n"/>
      <c r="J763" s="121" t="n"/>
      <c r="K763" s="121" t="n"/>
      <c r="L763" s="121" t="n"/>
      <c r="M763" s="121" t="n"/>
      <c r="N763" s="121" t="n"/>
    </row>
    <row customHeight="1" ht="12.75" r="764" s="161">
      <c r="A764" s="121" t="n"/>
      <c r="B764" s="121" t="n"/>
      <c r="C764" s="121" t="n"/>
      <c r="D764" s="121" t="n"/>
      <c r="E764" s="121" t="n"/>
      <c r="F764" s="121" t="n"/>
      <c r="G764" s="121" t="n"/>
      <c r="H764" s="121" t="n"/>
      <c r="I764" s="121" t="n"/>
      <c r="J764" s="121" t="n"/>
      <c r="K764" s="121" t="n"/>
      <c r="L764" s="121" t="n"/>
      <c r="M764" s="121" t="n"/>
      <c r="N764" s="121" t="n"/>
    </row>
    <row customHeight="1" ht="12.75" r="765" s="161">
      <c r="A765" s="121" t="n"/>
      <c r="B765" s="121" t="n"/>
      <c r="C765" s="121" t="n"/>
      <c r="D765" s="121" t="n"/>
      <c r="E765" s="121" t="n"/>
      <c r="F765" s="121" t="n"/>
      <c r="G765" s="121" t="n"/>
      <c r="H765" s="121" t="n"/>
      <c r="I765" s="121" t="n"/>
      <c r="J765" s="121" t="n"/>
      <c r="K765" s="121" t="n"/>
      <c r="L765" s="121" t="n"/>
      <c r="M765" s="121" t="n"/>
      <c r="N765" s="121" t="n"/>
    </row>
    <row customHeight="1" ht="12.75" r="766" s="161">
      <c r="A766" s="121" t="n"/>
      <c r="B766" s="121" t="n"/>
      <c r="C766" s="121" t="n"/>
      <c r="D766" s="121" t="n"/>
      <c r="E766" s="121" t="n"/>
      <c r="F766" s="121" t="n"/>
      <c r="G766" s="121" t="n"/>
      <c r="H766" s="121" t="n"/>
      <c r="I766" s="121" t="n"/>
      <c r="J766" s="121" t="n"/>
      <c r="K766" s="121" t="n"/>
      <c r="L766" s="121" t="n"/>
      <c r="M766" s="121" t="n"/>
      <c r="N766" s="121" t="n"/>
    </row>
    <row customHeight="1" ht="12.75" r="767" s="161">
      <c r="A767" s="121" t="n"/>
      <c r="B767" s="121" t="n"/>
      <c r="C767" s="121" t="n"/>
      <c r="D767" s="121" t="n"/>
      <c r="E767" s="121" t="n"/>
      <c r="F767" s="121" t="n"/>
      <c r="G767" s="121" t="n"/>
      <c r="H767" s="121" t="n"/>
      <c r="I767" s="121" t="n"/>
      <c r="J767" s="121" t="n"/>
      <c r="K767" s="121" t="n"/>
      <c r="L767" s="121" t="n"/>
      <c r="M767" s="121" t="n"/>
      <c r="N767" s="121" t="n"/>
    </row>
    <row customHeight="1" ht="12.75" r="768" s="161">
      <c r="A768" s="121" t="n"/>
      <c r="B768" s="121" t="n"/>
      <c r="C768" s="121" t="n"/>
      <c r="D768" s="121" t="n"/>
      <c r="E768" s="121" t="n"/>
      <c r="F768" s="121" t="n"/>
      <c r="G768" s="121" t="n"/>
      <c r="H768" s="121" t="n"/>
      <c r="I768" s="121" t="n"/>
      <c r="J768" s="121" t="n"/>
      <c r="K768" s="121" t="n"/>
      <c r="L768" s="121" t="n"/>
      <c r="M768" s="121" t="n"/>
      <c r="N768" s="121" t="n"/>
    </row>
    <row customHeight="1" ht="12.75" r="769" s="161">
      <c r="A769" s="121" t="n"/>
      <c r="B769" s="121" t="n"/>
      <c r="C769" s="121" t="n"/>
      <c r="D769" s="121" t="n"/>
      <c r="E769" s="121" t="n"/>
      <c r="F769" s="121" t="n"/>
      <c r="G769" s="121" t="n"/>
      <c r="H769" s="121" t="n"/>
      <c r="I769" s="121" t="n"/>
      <c r="J769" s="121" t="n"/>
      <c r="K769" s="121" t="n"/>
      <c r="L769" s="121" t="n"/>
      <c r="M769" s="121" t="n"/>
      <c r="N769" s="121" t="n"/>
    </row>
    <row customHeight="1" ht="12.75" r="770" s="161">
      <c r="A770" s="121" t="n"/>
      <c r="B770" s="121" t="n"/>
      <c r="C770" s="121" t="n"/>
      <c r="D770" s="121" t="n"/>
      <c r="E770" s="121" t="n"/>
      <c r="F770" s="121" t="n"/>
      <c r="G770" s="121" t="n"/>
      <c r="H770" s="121" t="n"/>
      <c r="I770" s="121" t="n"/>
      <c r="J770" s="121" t="n"/>
      <c r="K770" s="121" t="n"/>
      <c r="L770" s="121" t="n"/>
      <c r="M770" s="121" t="n"/>
      <c r="N770" s="121" t="n"/>
    </row>
    <row customHeight="1" ht="12.75" r="771" s="161">
      <c r="A771" s="121" t="n"/>
      <c r="B771" s="121" t="n"/>
      <c r="C771" s="121" t="n"/>
      <c r="D771" s="121" t="n"/>
      <c r="E771" s="121" t="n"/>
      <c r="F771" s="121" t="n"/>
      <c r="G771" s="121" t="n"/>
      <c r="H771" s="121" t="n"/>
      <c r="I771" s="121" t="n"/>
      <c r="J771" s="121" t="n"/>
      <c r="K771" s="121" t="n"/>
      <c r="L771" s="121" t="n"/>
      <c r="M771" s="121" t="n"/>
      <c r="N771" s="121" t="n"/>
    </row>
    <row customHeight="1" ht="12.75" r="772" s="161">
      <c r="A772" s="121" t="n"/>
      <c r="B772" s="121" t="n"/>
      <c r="C772" s="121" t="n"/>
      <c r="D772" s="121" t="n"/>
      <c r="E772" s="121" t="n"/>
      <c r="F772" s="121" t="n"/>
      <c r="G772" s="121" t="n"/>
      <c r="H772" s="121" t="n"/>
      <c r="I772" s="121" t="n"/>
      <c r="J772" s="121" t="n"/>
      <c r="K772" s="121" t="n"/>
      <c r="L772" s="121" t="n"/>
      <c r="M772" s="121" t="n"/>
      <c r="N772" s="121" t="n"/>
    </row>
    <row customHeight="1" ht="12.75" r="773" s="161">
      <c r="A773" s="121" t="n"/>
      <c r="B773" s="121" t="n"/>
      <c r="C773" s="121" t="n"/>
      <c r="D773" s="121" t="n"/>
      <c r="E773" s="121" t="n"/>
      <c r="F773" s="121" t="n"/>
      <c r="G773" s="121" t="n"/>
      <c r="H773" s="121" t="n"/>
      <c r="I773" s="121" t="n"/>
      <c r="J773" s="121" t="n"/>
      <c r="K773" s="121" t="n"/>
      <c r="L773" s="121" t="n"/>
      <c r="M773" s="121" t="n"/>
      <c r="N773" s="121" t="n"/>
    </row>
    <row customHeight="1" ht="12.75" r="774" s="161">
      <c r="A774" s="121" t="n"/>
      <c r="B774" s="121" t="n"/>
      <c r="C774" s="121" t="n"/>
      <c r="D774" s="121" t="n"/>
      <c r="E774" s="121" t="n"/>
      <c r="F774" s="121" t="n"/>
      <c r="G774" s="121" t="n"/>
      <c r="H774" s="121" t="n"/>
      <c r="I774" s="121" t="n"/>
      <c r="J774" s="121" t="n"/>
      <c r="K774" s="121" t="n"/>
      <c r="L774" s="121" t="n"/>
      <c r="M774" s="121" t="n"/>
      <c r="N774" s="121" t="n"/>
    </row>
    <row customHeight="1" ht="12.75" r="775" s="161">
      <c r="A775" s="121" t="n"/>
      <c r="B775" s="121" t="n"/>
      <c r="C775" s="121" t="n"/>
      <c r="D775" s="121" t="n"/>
      <c r="E775" s="121" t="n"/>
      <c r="F775" s="121" t="n"/>
      <c r="G775" s="121" t="n"/>
      <c r="H775" s="121" t="n"/>
      <c r="I775" s="121" t="n"/>
      <c r="J775" s="121" t="n"/>
      <c r="K775" s="121" t="n"/>
      <c r="L775" s="121" t="n"/>
      <c r="M775" s="121" t="n"/>
      <c r="N775" s="121" t="n"/>
    </row>
    <row customHeight="1" ht="12.75" r="776" s="161">
      <c r="A776" s="121" t="n"/>
      <c r="B776" s="121" t="n"/>
      <c r="C776" s="121" t="n"/>
      <c r="D776" s="121" t="n"/>
      <c r="E776" s="121" t="n"/>
      <c r="F776" s="121" t="n"/>
      <c r="G776" s="121" t="n"/>
      <c r="H776" s="121" t="n"/>
      <c r="I776" s="121" t="n"/>
      <c r="J776" s="121" t="n"/>
      <c r="K776" s="121" t="n"/>
      <c r="L776" s="121" t="n"/>
      <c r="M776" s="121" t="n"/>
      <c r="N776" s="121" t="n"/>
    </row>
    <row customHeight="1" ht="12.75" r="777" s="161">
      <c r="A777" s="121" t="n"/>
      <c r="B777" s="121" t="n"/>
      <c r="C777" s="121" t="n"/>
      <c r="D777" s="121" t="n"/>
      <c r="E777" s="121" t="n"/>
      <c r="F777" s="121" t="n"/>
      <c r="G777" s="121" t="n"/>
      <c r="H777" s="121" t="n"/>
      <c r="I777" s="121" t="n"/>
      <c r="J777" s="121" t="n"/>
      <c r="K777" s="121" t="n"/>
      <c r="L777" s="121" t="n"/>
      <c r="M777" s="121" t="n"/>
      <c r="N777" s="121" t="n"/>
    </row>
    <row customHeight="1" ht="12.75" r="778" s="161">
      <c r="A778" s="121" t="n"/>
      <c r="B778" s="121" t="n"/>
      <c r="C778" s="121" t="n"/>
      <c r="D778" s="121" t="n"/>
      <c r="E778" s="121" t="n"/>
      <c r="F778" s="121" t="n"/>
      <c r="G778" s="121" t="n"/>
      <c r="H778" s="121" t="n"/>
      <c r="I778" s="121" t="n"/>
      <c r="J778" s="121" t="n"/>
      <c r="K778" s="121" t="n"/>
      <c r="L778" s="121" t="n"/>
      <c r="M778" s="121" t="n"/>
      <c r="N778" s="121" t="n"/>
    </row>
    <row customHeight="1" ht="12.75" r="779" s="161">
      <c r="A779" s="121" t="n"/>
      <c r="B779" s="121" t="n"/>
      <c r="C779" s="121" t="n"/>
      <c r="D779" s="121" t="n"/>
      <c r="E779" s="121" t="n"/>
      <c r="F779" s="121" t="n"/>
      <c r="G779" s="121" t="n"/>
      <c r="H779" s="121" t="n"/>
      <c r="I779" s="121" t="n"/>
      <c r="J779" s="121" t="n"/>
      <c r="K779" s="121" t="n"/>
      <c r="L779" s="121" t="n"/>
      <c r="M779" s="121" t="n"/>
      <c r="N779" s="121" t="n"/>
    </row>
    <row customHeight="1" ht="12.75" r="780" s="161">
      <c r="A780" s="121" t="n"/>
      <c r="B780" s="121" t="n"/>
      <c r="C780" s="121" t="n"/>
      <c r="D780" s="121" t="n"/>
      <c r="E780" s="121" t="n"/>
      <c r="F780" s="121" t="n"/>
      <c r="G780" s="121" t="n"/>
      <c r="H780" s="121" t="n"/>
      <c r="I780" s="121" t="n"/>
      <c r="J780" s="121" t="n"/>
      <c r="K780" s="121" t="n"/>
      <c r="L780" s="121" t="n"/>
      <c r="M780" s="121" t="n"/>
      <c r="N780" s="121" t="n"/>
    </row>
    <row customHeight="1" ht="12.75" r="781" s="161">
      <c r="A781" s="121" t="n"/>
      <c r="B781" s="121" t="n"/>
      <c r="C781" s="121" t="n"/>
      <c r="D781" s="121" t="n"/>
      <c r="E781" s="121" t="n"/>
      <c r="F781" s="121" t="n"/>
      <c r="G781" s="121" t="n"/>
      <c r="H781" s="121" t="n"/>
      <c r="I781" s="121" t="n"/>
      <c r="J781" s="121" t="n"/>
      <c r="K781" s="121" t="n"/>
      <c r="L781" s="121" t="n"/>
      <c r="M781" s="121" t="n"/>
      <c r="N781" s="121" t="n"/>
    </row>
    <row customHeight="1" ht="12.75" r="782" s="161">
      <c r="A782" s="121" t="n"/>
      <c r="B782" s="121" t="n"/>
      <c r="C782" s="121" t="n"/>
      <c r="D782" s="121" t="n"/>
      <c r="E782" s="121" t="n"/>
      <c r="F782" s="121" t="n"/>
      <c r="G782" s="121" t="n"/>
      <c r="H782" s="121" t="n"/>
      <c r="I782" s="121" t="n"/>
      <c r="J782" s="121" t="n"/>
      <c r="K782" s="121" t="n"/>
      <c r="L782" s="121" t="n"/>
      <c r="M782" s="121" t="n"/>
      <c r="N782" s="121" t="n"/>
    </row>
    <row customHeight="1" ht="12.75" r="783" s="161">
      <c r="A783" s="121" t="n"/>
      <c r="B783" s="121" t="n"/>
      <c r="C783" s="121" t="n"/>
      <c r="D783" s="121" t="n"/>
      <c r="E783" s="121" t="n"/>
      <c r="F783" s="121" t="n"/>
      <c r="G783" s="121" t="n"/>
      <c r="H783" s="121" t="n"/>
      <c r="I783" s="121" t="n"/>
      <c r="J783" s="121" t="n"/>
      <c r="K783" s="121" t="n"/>
      <c r="L783" s="121" t="n"/>
      <c r="M783" s="121" t="n"/>
      <c r="N783" s="121" t="n"/>
    </row>
    <row customHeight="1" ht="12.75" r="784" s="161">
      <c r="A784" s="121" t="n"/>
      <c r="B784" s="121" t="n"/>
      <c r="C784" s="121" t="n"/>
      <c r="D784" s="121" t="n"/>
      <c r="E784" s="121" t="n"/>
      <c r="F784" s="121" t="n"/>
      <c r="G784" s="121" t="n"/>
      <c r="H784" s="121" t="n"/>
      <c r="I784" s="121" t="n"/>
      <c r="J784" s="121" t="n"/>
      <c r="K784" s="121" t="n"/>
      <c r="L784" s="121" t="n"/>
      <c r="M784" s="121" t="n"/>
      <c r="N784" s="121" t="n"/>
    </row>
    <row customHeight="1" ht="12.75" r="785" s="161">
      <c r="A785" s="121" t="n"/>
      <c r="B785" s="121" t="n"/>
      <c r="C785" s="121" t="n"/>
      <c r="D785" s="121" t="n"/>
      <c r="E785" s="121" t="n"/>
      <c r="F785" s="121" t="n"/>
      <c r="G785" s="121" t="n"/>
      <c r="H785" s="121" t="n"/>
      <c r="I785" s="121" t="n"/>
      <c r="J785" s="121" t="n"/>
      <c r="K785" s="121" t="n"/>
      <c r="L785" s="121" t="n"/>
      <c r="M785" s="121" t="n"/>
      <c r="N785" s="121" t="n"/>
    </row>
    <row customHeight="1" ht="12.75" r="786" s="161">
      <c r="A786" s="121" t="n"/>
      <c r="B786" s="121" t="n"/>
      <c r="C786" s="121" t="n"/>
      <c r="D786" s="121" t="n"/>
      <c r="E786" s="121" t="n"/>
      <c r="F786" s="121" t="n"/>
      <c r="G786" s="121" t="n"/>
      <c r="H786" s="121" t="n"/>
      <c r="I786" s="121" t="n"/>
      <c r="J786" s="121" t="n"/>
      <c r="K786" s="121" t="n"/>
      <c r="L786" s="121" t="n"/>
      <c r="M786" s="121" t="n"/>
      <c r="N786" s="121" t="n"/>
    </row>
    <row customHeight="1" ht="12.75" r="787" s="161">
      <c r="A787" s="121" t="n"/>
      <c r="B787" s="121" t="n"/>
      <c r="C787" s="121" t="n"/>
      <c r="D787" s="121" t="n"/>
      <c r="E787" s="121" t="n"/>
      <c r="F787" s="121" t="n"/>
      <c r="G787" s="121" t="n"/>
      <c r="H787" s="121" t="n"/>
      <c r="I787" s="121" t="n"/>
      <c r="J787" s="121" t="n"/>
      <c r="K787" s="121" t="n"/>
      <c r="L787" s="121" t="n"/>
      <c r="M787" s="121" t="n"/>
      <c r="N787" s="121" t="n"/>
    </row>
    <row customHeight="1" ht="12.75" r="788" s="161">
      <c r="A788" s="121" t="n"/>
      <c r="B788" s="121" t="n"/>
      <c r="C788" s="121" t="n"/>
      <c r="D788" s="121" t="n"/>
      <c r="E788" s="121" t="n"/>
      <c r="F788" s="121" t="n"/>
      <c r="G788" s="121" t="n"/>
      <c r="H788" s="121" t="n"/>
      <c r="I788" s="121" t="n"/>
      <c r="J788" s="121" t="n"/>
      <c r="K788" s="121" t="n"/>
      <c r="L788" s="121" t="n"/>
      <c r="M788" s="121" t="n"/>
      <c r="N788" s="121" t="n"/>
    </row>
    <row customHeight="1" ht="12.75" r="789" s="161">
      <c r="A789" s="121" t="n"/>
      <c r="B789" s="121" t="n"/>
      <c r="C789" s="121" t="n"/>
      <c r="D789" s="121" t="n"/>
      <c r="E789" s="121" t="n"/>
      <c r="F789" s="121" t="n"/>
      <c r="G789" s="121" t="n"/>
      <c r="H789" s="121" t="n"/>
      <c r="I789" s="121" t="n"/>
      <c r="J789" s="121" t="n"/>
      <c r="K789" s="121" t="n"/>
      <c r="L789" s="121" t="n"/>
      <c r="M789" s="121" t="n"/>
      <c r="N789" s="121" t="n"/>
    </row>
    <row customHeight="1" ht="12.75" r="790" s="161">
      <c r="A790" s="121" t="n"/>
      <c r="B790" s="121" t="n"/>
      <c r="C790" s="121" t="n"/>
      <c r="D790" s="121" t="n"/>
      <c r="E790" s="121" t="n"/>
      <c r="F790" s="121" t="n"/>
      <c r="G790" s="121" t="n"/>
      <c r="H790" s="121" t="n"/>
      <c r="I790" s="121" t="n"/>
      <c r="J790" s="121" t="n"/>
      <c r="K790" s="121" t="n"/>
      <c r="L790" s="121" t="n"/>
      <c r="M790" s="121" t="n"/>
      <c r="N790" s="121" t="n"/>
    </row>
    <row customHeight="1" ht="12.75" r="791" s="161">
      <c r="A791" s="121" t="n"/>
      <c r="B791" s="121" t="n"/>
      <c r="C791" s="121" t="n"/>
      <c r="D791" s="121" t="n"/>
      <c r="E791" s="121" t="n"/>
      <c r="F791" s="121" t="n"/>
      <c r="G791" s="121" t="n"/>
      <c r="H791" s="121" t="n"/>
      <c r="I791" s="121" t="n"/>
      <c r="J791" s="121" t="n"/>
      <c r="K791" s="121" t="n"/>
      <c r="L791" s="121" t="n"/>
      <c r="M791" s="121" t="n"/>
      <c r="N791" s="121" t="n"/>
    </row>
    <row customHeight="1" ht="12.75" r="792" s="161">
      <c r="A792" s="121" t="n"/>
      <c r="B792" s="121" t="n"/>
      <c r="C792" s="121" t="n"/>
      <c r="D792" s="121" t="n"/>
      <c r="E792" s="121" t="n"/>
      <c r="F792" s="121" t="n"/>
      <c r="G792" s="121" t="n"/>
      <c r="H792" s="121" t="n"/>
      <c r="I792" s="121" t="n"/>
      <c r="J792" s="121" t="n"/>
      <c r="K792" s="121" t="n"/>
      <c r="L792" s="121" t="n"/>
      <c r="M792" s="121" t="n"/>
      <c r="N792" s="121" t="n"/>
    </row>
    <row customHeight="1" ht="12.75" r="793" s="161">
      <c r="A793" s="121" t="n"/>
      <c r="B793" s="121" t="n"/>
      <c r="C793" s="121" t="n"/>
      <c r="D793" s="121" t="n"/>
      <c r="E793" s="121" t="n"/>
      <c r="F793" s="121" t="n"/>
      <c r="G793" s="121" t="n"/>
      <c r="H793" s="121" t="n"/>
      <c r="I793" s="121" t="n"/>
      <c r="J793" s="121" t="n"/>
      <c r="K793" s="121" t="n"/>
      <c r="L793" s="121" t="n"/>
      <c r="M793" s="121" t="n"/>
      <c r="N793" s="121" t="n"/>
    </row>
    <row customHeight="1" ht="12.75" r="794" s="161">
      <c r="A794" s="121" t="n"/>
      <c r="B794" s="121" t="n"/>
      <c r="C794" s="121" t="n"/>
      <c r="D794" s="121" t="n"/>
      <c r="E794" s="121" t="n"/>
      <c r="F794" s="121" t="n"/>
      <c r="G794" s="121" t="n"/>
      <c r="H794" s="121" t="n"/>
      <c r="I794" s="121" t="n"/>
      <c r="J794" s="121" t="n"/>
      <c r="K794" s="121" t="n"/>
      <c r="L794" s="121" t="n"/>
      <c r="M794" s="121" t="n"/>
      <c r="N794" s="121" t="n"/>
    </row>
    <row customHeight="1" ht="12.75" r="795" s="161">
      <c r="A795" s="121" t="n"/>
      <c r="B795" s="121" t="n"/>
      <c r="C795" s="121" t="n"/>
      <c r="D795" s="121" t="n"/>
      <c r="E795" s="121" t="n"/>
      <c r="F795" s="121" t="n"/>
      <c r="G795" s="121" t="n"/>
      <c r="H795" s="121" t="n"/>
      <c r="I795" s="121" t="n"/>
      <c r="J795" s="121" t="n"/>
      <c r="K795" s="121" t="n"/>
      <c r="L795" s="121" t="n"/>
      <c r="M795" s="121" t="n"/>
      <c r="N795" s="121" t="n"/>
    </row>
    <row customHeight="1" ht="12.75" r="796" s="161">
      <c r="A796" s="121" t="n"/>
      <c r="B796" s="121" t="n"/>
      <c r="C796" s="121" t="n"/>
      <c r="D796" s="121" t="n"/>
      <c r="E796" s="121" t="n"/>
      <c r="F796" s="121" t="n"/>
      <c r="G796" s="121" t="n"/>
      <c r="H796" s="121" t="n"/>
      <c r="I796" s="121" t="n"/>
      <c r="J796" s="121" t="n"/>
      <c r="K796" s="121" t="n"/>
      <c r="L796" s="121" t="n"/>
      <c r="M796" s="121" t="n"/>
      <c r="N796" s="121" t="n"/>
    </row>
    <row customHeight="1" ht="12.75" r="797" s="161">
      <c r="A797" s="121" t="n"/>
      <c r="B797" s="121" t="n"/>
      <c r="C797" s="121" t="n"/>
      <c r="D797" s="121" t="n"/>
      <c r="E797" s="121" t="n"/>
      <c r="F797" s="121" t="n"/>
      <c r="G797" s="121" t="n"/>
      <c r="H797" s="121" t="n"/>
      <c r="I797" s="121" t="n"/>
      <c r="J797" s="121" t="n"/>
      <c r="K797" s="121" t="n"/>
      <c r="L797" s="121" t="n"/>
      <c r="M797" s="121" t="n"/>
      <c r="N797" s="121" t="n"/>
    </row>
    <row customHeight="1" ht="12.75" r="798" s="161">
      <c r="A798" s="121" t="n"/>
      <c r="B798" s="121" t="n"/>
      <c r="C798" s="121" t="n"/>
      <c r="D798" s="121" t="n"/>
      <c r="E798" s="121" t="n"/>
      <c r="F798" s="121" t="n"/>
      <c r="G798" s="121" t="n"/>
      <c r="H798" s="121" t="n"/>
      <c r="I798" s="121" t="n"/>
      <c r="J798" s="121" t="n"/>
      <c r="K798" s="121" t="n"/>
      <c r="L798" s="121" t="n"/>
      <c r="M798" s="121" t="n"/>
      <c r="N798" s="121" t="n"/>
    </row>
    <row customHeight="1" ht="12.75" r="799" s="161">
      <c r="A799" s="121" t="n"/>
      <c r="B799" s="121" t="n"/>
      <c r="C799" s="121" t="n"/>
      <c r="D799" s="121" t="n"/>
      <c r="E799" s="121" t="n"/>
      <c r="F799" s="121" t="n"/>
      <c r="G799" s="121" t="n"/>
      <c r="H799" s="121" t="n"/>
      <c r="I799" s="121" t="n"/>
      <c r="J799" s="121" t="n"/>
      <c r="K799" s="121" t="n"/>
      <c r="L799" s="121" t="n"/>
      <c r="M799" s="121" t="n"/>
      <c r="N799" s="121" t="n"/>
    </row>
    <row customHeight="1" ht="12.75" r="800" s="161">
      <c r="A800" s="121" t="n"/>
      <c r="B800" s="121" t="n"/>
      <c r="C800" s="121" t="n"/>
      <c r="D800" s="121" t="n"/>
      <c r="E800" s="121" t="n"/>
      <c r="F800" s="121" t="n"/>
      <c r="G800" s="121" t="n"/>
      <c r="H800" s="121" t="n"/>
      <c r="I800" s="121" t="n"/>
      <c r="J800" s="121" t="n"/>
      <c r="K800" s="121" t="n"/>
      <c r="L800" s="121" t="n"/>
      <c r="M800" s="121" t="n"/>
      <c r="N800" s="121" t="n"/>
    </row>
    <row customHeight="1" ht="12.75" r="801" s="161">
      <c r="A801" s="121" t="n"/>
      <c r="B801" s="121" t="n"/>
      <c r="C801" s="121" t="n"/>
      <c r="D801" s="121" t="n"/>
      <c r="E801" s="121" t="n"/>
      <c r="F801" s="121" t="n"/>
      <c r="G801" s="121" t="n"/>
      <c r="H801" s="121" t="n"/>
      <c r="I801" s="121" t="n"/>
      <c r="J801" s="121" t="n"/>
      <c r="K801" s="121" t="n"/>
      <c r="L801" s="121" t="n"/>
      <c r="M801" s="121" t="n"/>
      <c r="N801" s="121" t="n"/>
    </row>
    <row customHeight="1" ht="12.75" r="802" s="161">
      <c r="A802" s="121" t="n"/>
      <c r="B802" s="121" t="n"/>
      <c r="C802" s="121" t="n"/>
      <c r="D802" s="121" t="n"/>
      <c r="E802" s="121" t="n"/>
      <c r="F802" s="121" t="n"/>
      <c r="G802" s="121" t="n"/>
      <c r="H802" s="121" t="n"/>
      <c r="I802" s="121" t="n"/>
      <c r="J802" s="121" t="n"/>
      <c r="K802" s="121" t="n"/>
      <c r="L802" s="121" t="n"/>
      <c r="M802" s="121" t="n"/>
      <c r="N802" s="121" t="n"/>
    </row>
    <row customHeight="1" ht="12.75" r="803" s="161">
      <c r="A803" s="121" t="n"/>
      <c r="B803" s="121" t="n"/>
      <c r="C803" s="121" t="n"/>
      <c r="D803" s="121" t="n"/>
      <c r="E803" s="121" t="n"/>
      <c r="F803" s="121" t="n"/>
      <c r="G803" s="121" t="n"/>
      <c r="H803" s="121" t="n"/>
      <c r="I803" s="121" t="n"/>
      <c r="J803" s="121" t="n"/>
      <c r="K803" s="121" t="n"/>
      <c r="L803" s="121" t="n"/>
      <c r="M803" s="121" t="n"/>
      <c r="N803" s="121" t="n"/>
    </row>
    <row customHeight="1" ht="12.75" r="804" s="161">
      <c r="A804" s="121" t="n"/>
      <c r="B804" s="121" t="n"/>
      <c r="C804" s="121" t="n"/>
      <c r="D804" s="121" t="n"/>
      <c r="E804" s="121" t="n"/>
      <c r="F804" s="121" t="n"/>
      <c r="G804" s="121" t="n"/>
      <c r="H804" s="121" t="n"/>
      <c r="I804" s="121" t="n"/>
      <c r="J804" s="121" t="n"/>
      <c r="K804" s="121" t="n"/>
      <c r="L804" s="121" t="n"/>
      <c r="M804" s="121" t="n"/>
      <c r="N804" s="121" t="n"/>
    </row>
    <row customHeight="1" ht="12.75" r="805" s="161">
      <c r="A805" s="121" t="n"/>
      <c r="B805" s="121" t="n"/>
      <c r="C805" s="121" t="n"/>
      <c r="D805" s="121" t="n"/>
      <c r="E805" s="121" t="n"/>
      <c r="F805" s="121" t="n"/>
      <c r="G805" s="121" t="n"/>
      <c r="H805" s="121" t="n"/>
      <c r="I805" s="121" t="n"/>
      <c r="J805" s="121" t="n"/>
      <c r="K805" s="121" t="n"/>
      <c r="L805" s="121" t="n"/>
      <c r="M805" s="121" t="n"/>
      <c r="N805" s="121" t="n"/>
    </row>
    <row customHeight="1" ht="12.75" r="806" s="161">
      <c r="A806" s="121" t="n"/>
      <c r="B806" s="121" t="n"/>
      <c r="C806" s="121" t="n"/>
      <c r="D806" s="121" t="n"/>
      <c r="E806" s="121" t="n"/>
      <c r="F806" s="121" t="n"/>
      <c r="G806" s="121" t="n"/>
      <c r="H806" s="121" t="n"/>
      <c r="I806" s="121" t="n"/>
      <c r="J806" s="121" t="n"/>
      <c r="K806" s="121" t="n"/>
      <c r="L806" s="121" t="n"/>
      <c r="M806" s="121" t="n"/>
      <c r="N806" s="121" t="n"/>
    </row>
    <row customHeight="1" ht="12.75" r="807" s="161">
      <c r="A807" s="121" t="n"/>
      <c r="B807" s="121" t="n"/>
      <c r="C807" s="121" t="n"/>
      <c r="D807" s="121" t="n"/>
      <c r="E807" s="121" t="n"/>
      <c r="F807" s="121" t="n"/>
      <c r="G807" s="121" t="n"/>
      <c r="H807" s="121" t="n"/>
      <c r="I807" s="121" t="n"/>
      <c r="J807" s="121" t="n"/>
      <c r="K807" s="121" t="n"/>
      <c r="L807" s="121" t="n"/>
      <c r="M807" s="121" t="n"/>
      <c r="N807" s="121" t="n"/>
    </row>
    <row customHeight="1" ht="12.75" r="808" s="161">
      <c r="A808" s="121" t="n"/>
      <c r="B808" s="121" t="n"/>
      <c r="C808" s="121" t="n"/>
      <c r="D808" s="121" t="n"/>
      <c r="E808" s="121" t="n"/>
      <c r="F808" s="121" t="n"/>
      <c r="G808" s="121" t="n"/>
      <c r="H808" s="121" t="n"/>
      <c r="I808" s="121" t="n"/>
      <c r="J808" s="121" t="n"/>
      <c r="K808" s="121" t="n"/>
      <c r="L808" s="121" t="n"/>
      <c r="M808" s="121" t="n"/>
      <c r="N808" s="121" t="n"/>
    </row>
    <row customHeight="1" ht="12.75" r="809" s="161">
      <c r="A809" s="121" t="n"/>
      <c r="B809" s="121" t="n"/>
      <c r="C809" s="121" t="n"/>
      <c r="D809" s="121" t="n"/>
      <c r="E809" s="121" t="n"/>
      <c r="F809" s="121" t="n"/>
      <c r="G809" s="121" t="n"/>
      <c r="H809" s="121" t="n"/>
      <c r="I809" s="121" t="n"/>
      <c r="J809" s="121" t="n"/>
      <c r="K809" s="121" t="n"/>
      <c r="L809" s="121" t="n"/>
      <c r="M809" s="121" t="n"/>
      <c r="N809" s="121" t="n"/>
    </row>
    <row customHeight="1" ht="12.75" r="810" s="161">
      <c r="A810" s="121" t="n"/>
      <c r="B810" s="121" t="n"/>
      <c r="C810" s="121" t="n"/>
      <c r="D810" s="121" t="n"/>
      <c r="E810" s="121" t="n"/>
      <c r="F810" s="121" t="n"/>
      <c r="G810" s="121" t="n"/>
      <c r="H810" s="121" t="n"/>
      <c r="I810" s="121" t="n"/>
      <c r="J810" s="121" t="n"/>
      <c r="K810" s="121" t="n"/>
      <c r="L810" s="121" t="n"/>
      <c r="M810" s="121" t="n"/>
      <c r="N810" s="121" t="n"/>
    </row>
    <row customHeight="1" ht="12.75" r="811" s="161">
      <c r="A811" s="121" t="n"/>
      <c r="B811" s="121" t="n"/>
      <c r="C811" s="121" t="n"/>
      <c r="D811" s="121" t="n"/>
      <c r="E811" s="121" t="n"/>
      <c r="F811" s="121" t="n"/>
      <c r="G811" s="121" t="n"/>
      <c r="H811" s="121" t="n"/>
      <c r="I811" s="121" t="n"/>
      <c r="J811" s="121" t="n"/>
      <c r="K811" s="121" t="n"/>
      <c r="L811" s="121" t="n"/>
      <c r="M811" s="121" t="n"/>
      <c r="N811" s="121" t="n"/>
    </row>
    <row customHeight="1" ht="12.75" r="812" s="161">
      <c r="A812" s="121" t="n"/>
      <c r="B812" s="121" t="n"/>
      <c r="C812" s="121" t="n"/>
      <c r="D812" s="121" t="n"/>
      <c r="E812" s="121" t="n"/>
      <c r="F812" s="121" t="n"/>
      <c r="G812" s="121" t="n"/>
      <c r="H812" s="121" t="n"/>
      <c r="I812" s="121" t="n"/>
      <c r="J812" s="121" t="n"/>
      <c r="K812" s="121" t="n"/>
      <c r="L812" s="121" t="n"/>
      <c r="M812" s="121" t="n"/>
      <c r="N812" s="121" t="n"/>
    </row>
    <row customHeight="1" ht="12.75" r="813" s="161">
      <c r="A813" s="121" t="n"/>
      <c r="B813" s="121" t="n"/>
      <c r="C813" s="121" t="n"/>
      <c r="D813" s="121" t="n"/>
      <c r="E813" s="121" t="n"/>
      <c r="F813" s="121" t="n"/>
      <c r="G813" s="121" t="n"/>
      <c r="H813" s="121" t="n"/>
      <c r="I813" s="121" t="n"/>
      <c r="J813" s="121" t="n"/>
      <c r="K813" s="121" t="n"/>
      <c r="L813" s="121" t="n"/>
      <c r="M813" s="121" t="n"/>
      <c r="N813" s="121" t="n"/>
    </row>
    <row customHeight="1" ht="12.75" r="814" s="161">
      <c r="A814" s="121" t="n"/>
      <c r="B814" s="121" t="n"/>
      <c r="C814" s="121" t="n"/>
      <c r="D814" s="121" t="n"/>
      <c r="E814" s="121" t="n"/>
      <c r="F814" s="121" t="n"/>
      <c r="G814" s="121" t="n"/>
      <c r="H814" s="121" t="n"/>
      <c r="I814" s="121" t="n"/>
      <c r="J814" s="121" t="n"/>
      <c r="K814" s="121" t="n"/>
      <c r="L814" s="121" t="n"/>
      <c r="M814" s="121" t="n"/>
      <c r="N814" s="121" t="n"/>
    </row>
    <row customHeight="1" ht="12.75" r="815" s="161">
      <c r="A815" s="121" t="n"/>
      <c r="B815" s="121" t="n"/>
      <c r="C815" s="121" t="n"/>
      <c r="D815" s="121" t="n"/>
      <c r="E815" s="121" t="n"/>
      <c r="F815" s="121" t="n"/>
      <c r="G815" s="121" t="n"/>
      <c r="H815" s="121" t="n"/>
      <c r="I815" s="121" t="n"/>
      <c r="J815" s="121" t="n"/>
      <c r="K815" s="121" t="n"/>
      <c r="L815" s="121" t="n"/>
      <c r="M815" s="121" t="n"/>
      <c r="N815" s="121" t="n"/>
    </row>
    <row customHeight="1" ht="12.75" r="816" s="161">
      <c r="A816" s="121" t="n"/>
      <c r="B816" s="121" t="n"/>
      <c r="C816" s="121" t="n"/>
      <c r="D816" s="121" t="n"/>
      <c r="E816" s="121" t="n"/>
      <c r="F816" s="121" t="n"/>
      <c r="G816" s="121" t="n"/>
      <c r="H816" s="121" t="n"/>
      <c r="I816" s="121" t="n"/>
      <c r="J816" s="121" t="n"/>
      <c r="K816" s="121" t="n"/>
      <c r="L816" s="121" t="n"/>
      <c r="M816" s="121" t="n"/>
      <c r="N816" s="121" t="n"/>
    </row>
    <row customHeight="1" ht="12.75" r="817" s="161">
      <c r="A817" s="121" t="n"/>
      <c r="B817" s="121" t="n"/>
      <c r="C817" s="121" t="n"/>
      <c r="D817" s="121" t="n"/>
      <c r="E817" s="121" t="n"/>
      <c r="F817" s="121" t="n"/>
      <c r="G817" s="121" t="n"/>
      <c r="H817" s="121" t="n"/>
      <c r="I817" s="121" t="n"/>
      <c r="J817" s="121" t="n"/>
      <c r="K817" s="121" t="n"/>
      <c r="L817" s="121" t="n"/>
      <c r="M817" s="121" t="n"/>
      <c r="N817" s="121" t="n"/>
    </row>
    <row customHeight="1" ht="12.75" r="818" s="161">
      <c r="A818" s="121" t="n"/>
      <c r="B818" s="121" t="n"/>
      <c r="C818" s="121" t="n"/>
      <c r="D818" s="121" t="n"/>
      <c r="E818" s="121" t="n"/>
      <c r="F818" s="121" t="n"/>
      <c r="G818" s="121" t="n"/>
      <c r="H818" s="121" t="n"/>
      <c r="I818" s="121" t="n"/>
      <c r="J818" s="121" t="n"/>
      <c r="K818" s="121" t="n"/>
      <c r="L818" s="121" t="n"/>
      <c r="M818" s="121" t="n"/>
      <c r="N818" s="121" t="n"/>
    </row>
    <row customHeight="1" ht="12.75" r="819" s="161">
      <c r="A819" s="121" t="n"/>
      <c r="B819" s="121" t="n"/>
      <c r="C819" s="121" t="n"/>
      <c r="D819" s="121" t="n"/>
      <c r="E819" s="121" t="n"/>
      <c r="F819" s="121" t="n"/>
      <c r="G819" s="121" t="n"/>
      <c r="H819" s="121" t="n"/>
      <c r="I819" s="121" t="n"/>
      <c r="J819" s="121" t="n"/>
      <c r="K819" s="121" t="n"/>
      <c r="L819" s="121" t="n"/>
      <c r="M819" s="121" t="n"/>
      <c r="N819" s="121" t="n"/>
    </row>
    <row customHeight="1" ht="12.75" r="820" s="161">
      <c r="A820" s="121" t="n"/>
      <c r="B820" s="121" t="n"/>
      <c r="C820" s="121" t="n"/>
      <c r="D820" s="121" t="n"/>
      <c r="E820" s="121" t="n"/>
      <c r="F820" s="121" t="n"/>
      <c r="G820" s="121" t="n"/>
      <c r="H820" s="121" t="n"/>
      <c r="I820" s="121" t="n"/>
      <c r="J820" s="121" t="n"/>
      <c r="K820" s="121" t="n"/>
      <c r="L820" s="121" t="n"/>
      <c r="M820" s="121" t="n"/>
      <c r="N820" s="121" t="n"/>
    </row>
    <row customHeight="1" ht="12.75" r="821" s="161">
      <c r="A821" s="121" t="n"/>
      <c r="B821" s="121" t="n"/>
      <c r="C821" s="121" t="n"/>
      <c r="D821" s="121" t="n"/>
      <c r="E821" s="121" t="n"/>
      <c r="F821" s="121" t="n"/>
      <c r="G821" s="121" t="n"/>
      <c r="H821" s="121" t="n"/>
      <c r="I821" s="121" t="n"/>
      <c r="J821" s="121" t="n"/>
      <c r="K821" s="121" t="n"/>
      <c r="L821" s="121" t="n"/>
      <c r="M821" s="121" t="n"/>
      <c r="N821" s="121" t="n"/>
    </row>
    <row customHeight="1" ht="12.75" r="822" s="161">
      <c r="A822" s="121" t="n"/>
      <c r="B822" s="121" t="n"/>
      <c r="C822" s="121" t="n"/>
      <c r="D822" s="121" t="n"/>
      <c r="E822" s="121" t="n"/>
      <c r="F822" s="121" t="n"/>
      <c r="G822" s="121" t="n"/>
      <c r="H822" s="121" t="n"/>
      <c r="I822" s="121" t="n"/>
      <c r="J822" s="121" t="n"/>
      <c r="K822" s="121" t="n"/>
      <c r="L822" s="121" t="n"/>
      <c r="M822" s="121" t="n"/>
      <c r="N822" s="121" t="n"/>
    </row>
    <row customHeight="1" ht="12.75" r="823" s="161">
      <c r="A823" s="121" t="n"/>
      <c r="B823" s="121" t="n"/>
      <c r="C823" s="121" t="n"/>
      <c r="D823" s="121" t="n"/>
      <c r="E823" s="121" t="n"/>
      <c r="F823" s="121" t="n"/>
      <c r="G823" s="121" t="n"/>
      <c r="H823" s="121" t="n"/>
      <c r="I823" s="121" t="n"/>
      <c r="J823" s="121" t="n"/>
      <c r="K823" s="121" t="n"/>
      <c r="L823" s="121" t="n"/>
      <c r="M823" s="121" t="n"/>
      <c r="N823" s="121" t="n"/>
    </row>
    <row customHeight="1" ht="12.75" r="824" s="161">
      <c r="A824" s="121" t="n"/>
      <c r="B824" s="121" t="n"/>
      <c r="C824" s="121" t="n"/>
      <c r="D824" s="121" t="n"/>
      <c r="E824" s="121" t="n"/>
      <c r="F824" s="121" t="n"/>
      <c r="G824" s="121" t="n"/>
      <c r="H824" s="121" t="n"/>
      <c r="I824" s="121" t="n"/>
      <c r="J824" s="121" t="n"/>
      <c r="K824" s="121" t="n"/>
      <c r="L824" s="121" t="n"/>
      <c r="M824" s="121" t="n"/>
      <c r="N824" s="121" t="n"/>
    </row>
    <row customHeight="1" ht="12.75" r="825" s="161">
      <c r="A825" s="121" t="n"/>
      <c r="B825" s="121" t="n"/>
      <c r="C825" s="121" t="n"/>
      <c r="D825" s="121" t="n"/>
      <c r="E825" s="121" t="n"/>
      <c r="F825" s="121" t="n"/>
      <c r="G825" s="121" t="n"/>
      <c r="H825" s="121" t="n"/>
      <c r="I825" s="121" t="n"/>
      <c r="J825" s="121" t="n"/>
      <c r="K825" s="121" t="n"/>
      <c r="L825" s="121" t="n"/>
      <c r="M825" s="121" t="n"/>
      <c r="N825" s="121" t="n"/>
    </row>
    <row customHeight="1" ht="12.75" r="826" s="161">
      <c r="A826" s="121" t="n"/>
      <c r="B826" s="121" t="n"/>
      <c r="C826" s="121" t="n"/>
      <c r="D826" s="121" t="n"/>
      <c r="E826" s="121" t="n"/>
      <c r="F826" s="121" t="n"/>
      <c r="G826" s="121" t="n"/>
      <c r="H826" s="121" t="n"/>
      <c r="I826" s="121" t="n"/>
      <c r="J826" s="121" t="n"/>
      <c r="K826" s="121" t="n"/>
      <c r="L826" s="121" t="n"/>
      <c r="M826" s="121" t="n"/>
      <c r="N826" s="121" t="n"/>
    </row>
    <row customHeight="1" ht="12.75" r="827" s="161">
      <c r="A827" s="121" t="n"/>
      <c r="B827" s="121" t="n"/>
      <c r="C827" s="121" t="n"/>
      <c r="D827" s="121" t="n"/>
      <c r="E827" s="121" t="n"/>
      <c r="F827" s="121" t="n"/>
      <c r="G827" s="121" t="n"/>
      <c r="H827" s="121" t="n"/>
      <c r="I827" s="121" t="n"/>
      <c r="J827" s="121" t="n"/>
      <c r="K827" s="121" t="n"/>
      <c r="L827" s="121" t="n"/>
      <c r="M827" s="121" t="n"/>
      <c r="N827" s="121" t="n"/>
    </row>
    <row customHeight="1" ht="12.75" r="828" s="161">
      <c r="A828" s="121" t="n"/>
      <c r="B828" s="121" t="n"/>
      <c r="C828" s="121" t="n"/>
      <c r="D828" s="121" t="n"/>
      <c r="E828" s="121" t="n"/>
      <c r="F828" s="121" t="n"/>
      <c r="G828" s="121" t="n"/>
      <c r="H828" s="121" t="n"/>
      <c r="I828" s="121" t="n"/>
      <c r="J828" s="121" t="n"/>
      <c r="K828" s="121" t="n"/>
      <c r="L828" s="121" t="n"/>
      <c r="M828" s="121" t="n"/>
      <c r="N828" s="121" t="n"/>
    </row>
    <row customHeight="1" ht="12.75" r="829" s="161">
      <c r="A829" s="121" t="n"/>
      <c r="B829" s="121" t="n"/>
      <c r="C829" s="121" t="n"/>
      <c r="D829" s="121" t="n"/>
      <c r="E829" s="121" t="n"/>
      <c r="F829" s="121" t="n"/>
      <c r="G829" s="121" t="n"/>
      <c r="H829" s="121" t="n"/>
      <c r="I829" s="121" t="n"/>
      <c r="J829" s="121" t="n"/>
      <c r="K829" s="121" t="n"/>
      <c r="L829" s="121" t="n"/>
      <c r="M829" s="121" t="n"/>
      <c r="N829" s="121" t="n"/>
    </row>
    <row customHeight="1" ht="12.75" r="830" s="161">
      <c r="A830" s="121" t="n"/>
      <c r="B830" s="121" t="n"/>
      <c r="C830" s="121" t="n"/>
      <c r="D830" s="121" t="n"/>
      <c r="E830" s="121" t="n"/>
      <c r="F830" s="121" t="n"/>
      <c r="G830" s="121" t="n"/>
      <c r="H830" s="121" t="n"/>
      <c r="I830" s="121" t="n"/>
      <c r="J830" s="121" t="n"/>
      <c r="K830" s="121" t="n"/>
      <c r="L830" s="121" t="n"/>
      <c r="M830" s="121" t="n"/>
      <c r="N830" s="121" t="n"/>
    </row>
    <row customHeight="1" ht="12.75" r="831" s="161">
      <c r="A831" s="121" t="n"/>
      <c r="B831" s="121" t="n"/>
      <c r="C831" s="121" t="n"/>
      <c r="D831" s="121" t="n"/>
      <c r="E831" s="121" t="n"/>
      <c r="F831" s="121" t="n"/>
      <c r="G831" s="121" t="n"/>
      <c r="H831" s="121" t="n"/>
      <c r="I831" s="121" t="n"/>
      <c r="J831" s="121" t="n"/>
      <c r="K831" s="121" t="n"/>
      <c r="L831" s="121" t="n"/>
      <c r="M831" s="121" t="n"/>
      <c r="N831" s="121" t="n"/>
    </row>
    <row customHeight="1" ht="12.75" r="832" s="161">
      <c r="A832" s="121" t="n"/>
      <c r="B832" s="121" t="n"/>
      <c r="C832" s="121" t="n"/>
      <c r="D832" s="121" t="n"/>
      <c r="E832" s="121" t="n"/>
      <c r="F832" s="121" t="n"/>
      <c r="G832" s="121" t="n"/>
      <c r="H832" s="121" t="n"/>
      <c r="I832" s="121" t="n"/>
      <c r="J832" s="121" t="n"/>
      <c r="K832" s="121" t="n"/>
      <c r="L832" s="121" t="n"/>
      <c r="M832" s="121" t="n"/>
      <c r="N832" s="121" t="n"/>
    </row>
    <row customHeight="1" ht="12.75" r="833" s="161">
      <c r="A833" s="121" t="n"/>
      <c r="B833" s="121" t="n"/>
      <c r="C833" s="121" t="n"/>
      <c r="D833" s="121" t="n"/>
      <c r="E833" s="121" t="n"/>
      <c r="F833" s="121" t="n"/>
      <c r="G833" s="121" t="n"/>
      <c r="H833" s="121" t="n"/>
      <c r="I833" s="121" t="n"/>
      <c r="J833" s="121" t="n"/>
      <c r="K833" s="121" t="n"/>
      <c r="L833" s="121" t="n"/>
      <c r="M833" s="121" t="n"/>
      <c r="N833" s="121" t="n"/>
    </row>
    <row customHeight="1" ht="12.75" r="834" s="161">
      <c r="A834" s="121" t="n"/>
      <c r="B834" s="121" t="n"/>
      <c r="C834" s="121" t="n"/>
      <c r="D834" s="121" t="n"/>
      <c r="E834" s="121" t="n"/>
      <c r="F834" s="121" t="n"/>
      <c r="G834" s="121" t="n"/>
      <c r="H834" s="121" t="n"/>
      <c r="I834" s="121" t="n"/>
      <c r="J834" s="121" t="n"/>
      <c r="K834" s="121" t="n"/>
      <c r="L834" s="121" t="n"/>
      <c r="M834" s="121" t="n"/>
      <c r="N834" s="121" t="n"/>
    </row>
    <row customHeight="1" ht="12.75" r="835" s="161">
      <c r="A835" s="121" t="n"/>
      <c r="B835" s="121" t="n"/>
      <c r="C835" s="121" t="n"/>
      <c r="D835" s="121" t="n"/>
      <c r="E835" s="121" t="n"/>
      <c r="F835" s="121" t="n"/>
      <c r="G835" s="121" t="n"/>
      <c r="H835" s="121" t="n"/>
      <c r="I835" s="121" t="n"/>
      <c r="J835" s="121" t="n"/>
      <c r="K835" s="121" t="n"/>
      <c r="L835" s="121" t="n"/>
      <c r="M835" s="121" t="n"/>
      <c r="N835" s="121" t="n"/>
    </row>
    <row customHeight="1" ht="12.75" r="836" s="161">
      <c r="A836" s="121" t="n"/>
      <c r="B836" s="121" t="n"/>
      <c r="C836" s="121" t="n"/>
      <c r="D836" s="121" t="n"/>
      <c r="E836" s="121" t="n"/>
      <c r="F836" s="121" t="n"/>
      <c r="G836" s="121" t="n"/>
      <c r="H836" s="121" t="n"/>
      <c r="I836" s="121" t="n"/>
      <c r="J836" s="121" t="n"/>
      <c r="K836" s="121" t="n"/>
      <c r="L836" s="121" t="n"/>
      <c r="M836" s="121" t="n"/>
      <c r="N836" s="121" t="n"/>
    </row>
    <row customHeight="1" ht="12.75" r="837" s="161">
      <c r="A837" s="121" t="n"/>
      <c r="B837" s="121" t="n"/>
      <c r="C837" s="121" t="n"/>
      <c r="D837" s="121" t="n"/>
      <c r="E837" s="121" t="n"/>
      <c r="F837" s="121" t="n"/>
      <c r="G837" s="121" t="n"/>
      <c r="H837" s="121" t="n"/>
      <c r="I837" s="121" t="n"/>
      <c r="J837" s="121" t="n"/>
      <c r="K837" s="121" t="n"/>
      <c r="L837" s="121" t="n"/>
      <c r="M837" s="121" t="n"/>
      <c r="N837" s="121" t="n"/>
    </row>
    <row customHeight="1" ht="12.75" r="838" s="161">
      <c r="A838" s="121" t="n"/>
      <c r="B838" s="121" t="n"/>
      <c r="C838" s="121" t="n"/>
      <c r="D838" s="121" t="n"/>
      <c r="E838" s="121" t="n"/>
      <c r="F838" s="121" t="n"/>
      <c r="G838" s="121" t="n"/>
      <c r="H838" s="121" t="n"/>
      <c r="I838" s="121" t="n"/>
      <c r="J838" s="121" t="n"/>
      <c r="K838" s="121" t="n"/>
      <c r="L838" s="121" t="n"/>
      <c r="M838" s="121" t="n"/>
      <c r="N838" s="121" t="n"/>
    </row>
    <row customHeight="1" ht="12.75" r="839" s="161">
      <c r="A839" s="121" t="n"/>
      <c r="B839" s="121" t="n"/>
      <c r="C839" s="121" t="n"/>
      <c r="D839" s="121" t="n"/>
      <c r="E839" s="121" t="n"/>
      <c r="F839" s="121" t="n"/>
      <c r="G839" s="121" t="n"/>
      <c r="H839" s="121" t="n"/>
      <c r="I839" s="121" t="n"/>
      <c r="J839" s="121" t="n"/>
      <c r="K839" s="121" t="n"/>
      <c r="L839" s="121" t="n"/>
      <c r="M839" s="121" t="n"/>
      <c r="N839" s="121" t="n"/>
    </row>
    <row customHeight="1" ht="12.75" r="840" s="161">
      <c r="A840" s="121" t="n"/>
      <c r="B840" s="121" t="n"/>
      <c r="C840" s="121" t="n"/>
      <c r="D840" s="121" t="n"/>
      <c r="E840" s="121" t="n"/>
      <c r="F840" s="121" t="n"/>
      <c r="G840" s="121" t="n"/>
      <c r="H840" s="121" t="n"/>
      <c r="I840" s="121" t="n"/>
      <c r="J840" s="121" t="n"/>
      <c r="K840" s="121" t="n"/>
      <c r="L840" s="121" t="n"/>
      <c r="M840" s="121" t="n"/>
      <c r="N840" s="121" t="n"/>
    </row>
    <row customHeight="1" ht="12.75" r="841" s="161">
      <c r="A841" s="121" t="n"/>
      <c r="B841" s="121" t="n"/>
      <c r="C841" s="121" t="n"/>
      <c r="D841" s="121" t="n"/>
      <c r="E841" s="121" t="n"/>
      <c r="F841" s="121" t="n"/>
      <c r="G841" s="121" t="n"/>
      <c r="H841" s="121" t="n"/>
      <c r="I841" s="121" t="n"/>
      <c r="J841" s="121" t="n"/>
      <c r="K841" s="121" t="n"/>
      <c r="L841" s="121" t="n"/>
      <c r="M841" s="121" t="n"/>
      <c r="N841" s="121" t="n"/>
    </row>
    <row customHeight="1" ht="12.75" r="842" s="161">
      <c r="A842" s="121" t="n"/>
      <c r="B842" s="121" t="n"/>
      <c r="C842" s="121" t="n"/>
      <c r="D842" s="121" t="n"/>
      <c r="E842" s="121" t="n"/>
      <c r="F842" s="121" t="n"/>
      <c r="G842" s="121" t="n"/>
      <c r="H842" s="121" t="n"/>
      <c r="I842" s="121" t="n"/>
      <c r="J842" s="121" t="n"/>
      <c r="K842" s="121" t="n"/>
      <c r="L842" s="121" t="n"/>
      <c r="M842" s="121" t="n"/>
      <c r="N842" s="121" t="n"/>
    </row>
    <row customHeight="1" ht="12.75" r="843" s="161">
      <c r="A843" s="121" t="n"/>
      <c r="B843" s="121" t="n"/>
      <c r="C843" s="121" t="n"/>
      <c r="D843" s="121" t="n"/>
      <c r="E843" s="121" t="n"/>
      <c r="F843" s="121" t="n"/>
      <c r="G843" s="121" t="n"/>
      <c r="H843" s="121" t="n"/>
      <c r="I843" s="121" t="n"/>
      <c r="J843" s="121" t="n"/>
      <c r="K843" s="121" t="n"/>
      <c r="L843" s="121" t="n"/>
      <c r="M843" s="121" t="n"/>
      <c r="N843" s="121" t="n"/>
    </row>
    <row customHeight="1" ht="12.75" r="844" s="161">
      <c r="A844" s="121" t="n"/>
      <c r="B844" s="121" t="n"/>
      <c r="C844" s="121" t="n"/>
      <c r="D844" s="121" t="n"/>
      <c r="E844" s="121" t="n"/>
      <c r="F844" s="121" t="n"/>
      <c r="G844" s="121" t="n"/>
      <c r="H844" s="121" t="n"/>
      <c r="I844" s="121" t="n"/>
      <c r="J844" s="121" t="n"/>
      <c r="K844" s="121" t="n"/>
      <c r="L844" s="121" t="n"/>
      <c r="M844" s="121" t="n"/>
      <c r="N844" s="121" t="n"/>
    </row>
    <row customHeight="1" ht="12.75" r="845" s="161">
      <c r="A845" s="121" t="n"/>
      <c r="B845" s="121" t="n"/>
      <c r="C845" s="121" t="n"/>
      <c r="D845" s="121" t="n"/>
      <c r="E845" s="121" t="n"/>
      <c r="F845" s="121" t="n"/>
      <c r="G845" s="121" t="n"/>
      <c r="H845" s="121" t="n"/>
      <c r="I845" s="121" t="n"/>
      <c r="J845" s="121" t="n"/>
      <c r="K845" s="121" t="n"/>
      <c r="L845" s="121" t="n"/>
      <c r="M845" s="121" t="n"/>
      <c r="N845" s="121" t="n"/>
    </row>
    <row customHeight="1" ht="12.75" r="846" s="161">
      <c r="A846" s="121" t="n"/>
      <c r="B846" s="121" t="n"/>
      <c r="C846" s="121" t="n"/>
      <c r="D846" s="121" t="n"/>
      <c r="E846" s="121" t="n"/>
      <c r="F846" s="121" t="n"/>
      <c r="G846" s="121" t="n"/>
      <c r="H846" s="121" t="n"/>
      <c r="I846" s="121" t="n"/>
      <c r="J846" s="121" t="n"/>
      <c r="K846" s="121" t="n"/>
      <c r="L846" s="121" t="n"/>
      <c r="M846" s="121" t="n"/>
      <c r="N846" s="121" t="n"/>
    </row>
    <row customHeight="1" ht="12.75" r="847" s="161">
      <c r="A847" s="121" t="n"/>
      <c r="B847" s="121" t="n"/>
      <c r="C847" s="121" t="n"/>
      <c r="D847" s="121" t="n"/>
      <c r="E847" s="121" t="n"/>
      <c r="F847" s="121" t="n"/>
      <c r="G847" s="121" t="n"/>
      <c r="H847" s="121" t="n"/>
      <c r="I847" s="121" t="n"/>
      <c r="J847" s="121" t="n"/>
      <c r="K847" s="121" t="n"/>
      <c r="L847" s="121" t="n"/>
      <c r="M847" s="121" t="n"/>
      <c r="N847" s="121" t="n"/>
    </row>
    <row customHeight="1" ht="12.75" r="848" s="161">
      <c r="A848" s="121" t="n"/>
      <c r="B848" s="121" t="n"/>
      <c r="C848" s="121" t="n"/>
      <c r="D848" s="121" t="n"/>
      <c r="E848" s="121" t="n"/>
      <c r="F848" s="121" t="n"/>
      <c r="G848" s="121" t="n"/>
      <c r="H848" s="121" t="n"/>
      <c r="I848" s="121" t="n"/>
      <c r="J848" s="121" t="n"/>
      <c r="K848" s="121" t="n"/>
      <c r="L848" s="121" t="n"/>
      <c r="M848" s="121" t="n"/>
      <c r="N848" s="121" t="n"/>
    </row>
    <row customHeight="1" ht="12.75" r="849" s="161">
      <c r="A849" s="121" t="n"/>
      <c r="B849" s="121" t="n"/>
      <c r="C849" s="121" t="n"/>
      <c r="D849" s="121" t="n"/>
      <c r="E849" s="121" t="n"/>
      <c r="F849" s="121" t="n"/>
      <c r="G849" s="121" t="n"/>
      <c r="H849" s="121" t="n"/>
      <c r="I849" s="121" t="n"/>
      <c r="J849" s="121" t="n"/>
      <c r="K849" s="121" t="n"/>
      <c r="L849" s="121" t="n"/>
      <c r="M849" s="121" t="n"/>
      <c r="N849" s="121" t="n"/>
    </row>
    <row customHeight="1" ht="12.75" r="850" s="161">
      <c r="A850" s="121" t="n"/>
      <c r="B850" s="121" t="n"/>
      <c r="C850" s="121" t="n"/>
      <c r="D850" s="121" t="n"/>
      <c r="E850" s="121" t="n"/>
      <c r="F850" s="121" t="n"/>
      <c r="G850" s="121" t="n"/>
      <c r="H850" s="121" t="n"/>
      <c r="I850" s="121" t="n"/>
      <c r="J850" s="121" t="n"/>
      <c r="K850" s="121" t="n"/>
      <c r="L850" s="121" t="n"/>
      <c r="M850" s="121" t="n"/>
      <c r="N850" s="121" t="n"/>
    </row>
    <row customHeight="1" ht="12.75" r="851" s="161">
      <c r="A851" s="121" t="n"/>
      <c r="B851" s="121" t="n"/>
      <c r="C851" s="121" t="n"/>
      <c r="D851" s="121" t="n"/>
      <c r="E851" s="121" t="n"/>
      <c r="F851" s="121" t="n"/>
      <c r="G851" s="121" t="n"/>
      <c r="H851" s="121" t="n"/>
      <c r="I851" s="121" t="n"/>
      <c r="J851" s="121" t="n"/>
      <c r="K851" s="121" t="n"/>
      <c r="L851" s="121" t="n"/>
      <c r="M851" s="121" t="n"/>
      <c r="N851" s="121" t="n"/>
    </row>
    <row customHeight="1" ht="12.75" r="852" s="161">
      <c r="A852" s="121" t="n"/>
      <c r="B852" s="121" t="n"/>
      <c r="C852" s="121" t="n"/>
      <c r="D852" s="121" t="n"/>
      <c r="E852" s="121" t="n"/>
      <c r="F852" s="121" t="n"/>
      <c r="G852" s="121" t="n"/>
      <c r="H852" s="121" t="n"/>
      <c r="I852" s="121" t="n"/>
      <c r="J852" s="121" t="n"/>
      <c r="K852" s="121" t="n"/>
      <c r="L852" s="121" t="n"/>
      <c r="M852" s="121" t="n"/>
      <c r="N852" s="121" t="n"/>
    </row>
    <row customHeight="1" ht="12.75" r="853" s="161">
      <c r="A853" s="121" t="n"/>
      <c r="B853" s="121" t="n"/>
      <c r="C853" s="121" t="n"/>
      <c r="D853" s="121" t="n"/>
      <c r="E853" s="121" t="n"/>
      <c r="F853" s="121" t="n"/>
      <c r="G853" s="121" t="n"/>
      <c r="H853" s="121" t="n"/>
      <c r="I853" s="121" t="n"/>
      <c r="J853" s="121" t="n"/>
      <c r="K853" s="121" t="n"/>
      <c r="L853" s="121" t="n"/>
      <c r="M853" s="121" t="n"/>
      <c r="N853" s="121" t="n"/>
    </row>
    <row customHeight="1" ht="12.75" r="854" s="161">
      <c r="A854" s="121" t="n"/>
      <c r="B854" s="121" t="n"/>
      <c r="C854" s="121" t="n"/>
      <c r="D854" s="121" t="n"/>
      <c r="E854" s="121" t="n"/>
      <c r="F854" s="121" t="n"/>
      <c r="G854" s="121" t="n"/>
      <c r="H854" s="121" t="n"/>
      <c r="I854" s="121" t="n"/>
      <c r="J854" s="121" t="n"/>
      <c r="K854" s="121" t="n"/>
      <c r="L854" s="121" t="n"/>
      <c r="M854" s="121" t="n"/>
      <c r="N854" s="121" t="n"/>
    </row>
    <row customHeight="1" ht="12.75" r="855" s="161">
      <c r="A855" s="121" t="n"/>
      <c r="B855" s="121" t="n"/>
      <c r="C855" s="121" t="n"/>
      <c r="D855" s="121" t="n"/>
      <c r="E855" s="121" t="n"/>
      <c r="F855" s="121" t="n"/>
      <c r="G855" s="121" t="n"/>
      <c r="H855" s="121" t="n"/>
      <c r="I855" s="121" t="n"/>
      <c r="J855" s="121" t="n"/>
      <c r="K855" s="121" t="n"/>
      <c r="L855" s="121" t="n"/>
      <c r="M855" s="121" t="n"/>
      <c r="N855" s="121" t="n"/>
    </row>
    <row customHeight="1" ht="12.75" r="856" s="161">
      <c r="A856" s="121" t="n"/>
      <c r="B856" s="121" t="n"/>
      <c r="C856" s="121" t="n"/>
      <c r="D856" s="121" t="n"/>
      <c r="E856" s="121" t="n"/>
      <c r="F856" s="121" t="n"/>
      <c r="G856" s="121" t="n"/>
      <c r="H856" s="121" t="n"/>
      <c r="I856" s="121" t="n"/>
      <c r="J856" s="121" t="n"/>
      <c r="K856" s="121" t="n"/>
      <c r="L856" s="121" t="n"/>
      <c r="M856" s="121" t="n"/>
      <c r="N856" s="121" t="n"/>
    </row>
    <row customHeight="1" ht="12.75" r="857" s="161">
      <c r="A857" s="121" t="n"/>
      <c r="B857" s="121" t="n"/>
      <c r="C857" s="121" t="n"/>
      <c r="D857" s="121" t="n"/>
      <c r="E857" s="121" t="n"/>
      <c r="F857" s="121" t="n"/>
      <c r="G857" s="121" t="n"/>
      <c r="H857" s="121" t="n"/>
      <c r="I857" s="121" t="n"/>
      <c r="J857" s="121" t="n"/>
      <c r="K857" s="121" t="n"/>
      <c r="L857" s="121" t="n"/>
      <c r="M857" s="121" t="n"/>
      <c r="N857" s="121" t="n"/>
    </row>
    <row customHeight="1" ht="12.75" r="858" s="161">
      <c r="A858" s="121" t="n"/>
      <c r="B858" s="121" t="n"/>
      <c r="C858" s="121" t="n"/>
      <c r="D858" s="121" t="n"/>
      <c r="E858" s="121" t="n"/>
      <c r="F858" s="121" t="n"/>
      <c r="G858" s="121" t="n"/>
      <c r="H858" s="121" t="n"/>
      <c r="I858" s="121" t="n"/>
      <c r="J858" s="121" t="n"/>
      <c r="K858" s="121" t="n"/>
      <c r="L858" s="121" t="n"/>
      <c r="M858" s="121" t="n"/>
      <c r="N858" s="121" t="n"/>
    </row>
    <row customHeight="1" ht="12.75" r="859" s="161">
      <c r="A859" s="121" t="n"/>
      <c r="B859" s="121" t="n"/>
      <c r="C859" s="121" t="n"/>
      <c r="D859" s="121" t="n"/>
      <c r="E859" s="121" t="n"/>
      <c r="F859" s="121" t="n"/>
      <c r="G859" s="121" t="n"/>
      <c r="H859" s="121" t="n"/>
      <c r="I859" s="121" t="n"/>
      <c r="J859" s="121" t="n"/>
      <c r="K859" s="121" t="n"/>
      <c r="L859" s="121" t="n"/>
      <c r="M859" s="121" t="n"/>
      <c r="N859" s="121" t="n"/>
    </row>
    <row customHeight="1" ht="12.75" r="860" s="161">
      <c r="A860" s="121" t="n"/>
      <c r="B860" s="121" t="n"/>
      <c r="C860" s="121" t="n"/>
      <c r="D860" s="121" t="n"/>
      <c r="E860" s="121" t="n"/>
      <c r="F860" s="121" t="n"/>
      <c r="G860" s="121" t="n"/>
      <c r="H860" s="121" t="n"/>
      <c r="I860" s="121" t="n"/>
      <c r="J860" s="121" t="n"/>
      <c r="K860" s="121" t="n"/>
      <c r="L860" s="121" t="n"/>
      <c r="M860" s="121" t="n"/>
      <c r="N860" s="121" t="n"/>
    </row>
    <row customHeight="1" ht="12.75" r="861" s="161">
      <c r="A861" s="121" t="n"/>
      <c r="B861" s="121" t="n"/>
      <c r="C861" s="121" t="n"/>
      <c r="D861" s="121" t="n"/>
      <c r="E861" s="121" t="n"/>
      <c r="F861" s="121" t="n"/>
      <c r="G861" s="121" t="n"/>
      <c r="H861" s="121" t="n"/>
      <c r="I861" s="121" t="n"/>
      <c r="J861" s="121" t="n"/>
      <c r="K861" s="121" t="n"/>
      <c r="L861" s="121" t="n"/>
      <c r="M861" s="121" t="n"/>
      <c r="N861" s="121" t="n"/>
    </row>
    <row customHeight="1" ht="12.75" r="862" s="161">
      <c r="A862" s="121" t="n"/>
      <c r="B862" s="121" t="n"/>
      <c r="C862" s="121" t="n"/>
      <c r="D862" s="121" t="n"/>
      <c r="E862" s="121" t="n"/>
      <c r="F862" s="121" t="n"/>
      <c r="G862" s="121" t="n"/>
      <c r="H862" s="121" t="n"/>
      <c r="I862" s="121" t="n"/>
      <c r="J862" s="121" t="n"/>
      <c r="K862" s="121" t="n"/>
      <c r="L862" s="121" t="n"/>
      <c r="M862" s="121" t="n"/>
      <c r="N862" s="121" t="n"/>
    </row>
    <row customHeight="1" ht="12.75" r="863" s="161">
      <c r="A863" s="121" t="n"/>
      <c r="B863" s="121" t="n"/>
      <c r="C863" s="121" t="n"/>
      <c r="D863" s="121" t="n"/>
      <c r="E863" s="121" t="n"/>
      <c r="F863" s="121" t="n"/>
      <c r="G863" s="121" t="n"/>
      <c r="H863" s="121" t="n"/>
      <c r="I863" s="121" t="n"/>
      <c r="J863" s="121" t="n"/>
      <c r="K863" s="121" t="n"/>
      <c r="L863" s="121" t="n"/>
      <c r="M863" s="121" t="n"/>
      <c r="N863" s="121" t="n"/>
    </row>
    <row customHeight="1" ht="12.75" r="864" s="161">
      <c r="A864" s="121" t="n"/>
      <c r="B864" s="121" t="n"/>
      <c r="C864" s="121" t="n"/>
      <c r="D864" s="121" t="n"/>
      <c r="E864" s="121" t="n"/>
      <c r="F864" s="121" t="n"/>
      <c r="G864" s="121" t="n"/>
      <c r="H864" s="121" t="n"/>
      <c r="I864" s="121" t="n"/>
      <c r="J864" s="121" t="n"/>
      <c r="K864" s="121" t="n"/>
      <c r="L864" s="121" t="n"/>
      <c r="M864" s="121" t="n"/>
      <c r="N864" s="121" t="n"/>
    </row>
    <row customHeight="1" ht="12.75" r="865" s="161">
      <c r="A865" s="121" t="n"/>
      <c r="B865" s="121" t="n"/>
      <c r="C865" s="121" t="n"/>
      <c r="D865" s="121" t="n"/>
      <c r="E865" s="121" t="n"/>
      <c r="F865" s="121" t="n"/>
      <c r="G865" s="121" t="n"/>
      <c r="H865" s="121" t="n"/>
      <c r="I865" s="121" t="n"/>
      <c r="J865" s="121" t="n"/>
      <c r="K865" s="121" t="n"/>
      <c r="L865" s="121" t="n"/>
      <c r="M865" s="121" t="n"/>
      <c r="N865" s="121" t="n"/>
    </row>
    <row customHeight="1" ht="12.75" r="866" s="161">
      <c r="A866" s="121" t="n"/>
      <c r="B866" s="121" t="n"/>
      <c r="C866" s="121" t="n"/>
      <c r="D866" s="121" t="n"/>
      <c r="E866" s="121" t="n"/>
      <c r="F866" s="121" t="n"/>
      <c r="G866" s="121" t="n"/>
      <c r="H866" s="121" t="n"/>
      <c r="I866" s="121" t="n"/>
      <c r="J866" s="121" t="n"/>
      <c r="K866" s="121" t="n"/>
      <c r="L866" s="121" t="n"/>
      <c r="M866" s="121" t="n"/>
      <c r="N866" s="121" t="n"/>
    </row>
    <row customHeight="1" ht="12.75" r="867" s="161">
      <c r="A867" s="121" t="n"/>
      <c r="B867" s="121" t="n"/>
      <c r="C867" s="121" t="n"/>
      <c r="D867" s="121" t="n"/>
      <c r="E867" s="121" t="n"/>
      <c r="F867" s="121" t="n"/>
      <c r="G867" s="121" t="n"/>
      <c r="H867" s="121" t="n"/>
      <c r="I867" s="121" t="n"/>
      <c r="J867" s="121" t="n"/>
      <c r="K867" s="121" t="n"/>
      <c r="L867" s="121" t="n"/>
      <c r="M867" s="121" t="n"/>
      <c r="N867" s="121" t="n"/>
    </row>
    <row customHeight="1" ht="12.75" r="868" s="161">
      <c r="A868" s="121" t="n"/>
      <c r="B868" s="121" t="n"/>
      <c r="C868" s="121" t="n"/>
      <c r="D868" s="121" t="n"/>
      <c r="E868" s="121" t="n"/>
      <c r="F868" s="121" t="n"/>
      <c r="G868" s="121" t="n"/>
      <c r="H868" s="121" t="n"/>
      <c r="I868" s="121" t="n"/>
      <c r="J868" s="121" t="n"/>
      <c r="K868" s="121" t="n"/>
      <c r="L868" s="121" t="n"/>
      <c r="M868" s="121" t="n"/>
      <c r="N868" s="121" t="n"/>
    </row>
    <row customHeight="1" ht="12.75" r="869" s="161">
      <c r="A869" s="121" t="n"/>
      <c r="B869" s="121" t="n"/>
      <c r="C869" s="121" t="n"/>
      <c r="D869" s="121" t="n"/>
      <c r="E869" s="121" t="n"/>
      <c r="F869" s="121" t="n"/>
      <c r="G869" s="121" t="n"/>
      <c r="H869" s="121" t="n"/>
      <c r="I869" s="121" t="n"/>
      <c r="J869" s="121" t="n"/>
      <c r="K869" s="121" t="n"/>
      <c r="L869" s="121" t="n"/>
      <c r="M869" s="121" t="n"/>
      <c r="N869" s="121" t="n"/>
    </row>
    <row customHeight="1" ht="12.75" r="870" s="161">
      <c r="A870" s="121" t="n"/>
      <c r="B870" s="121" t="n"/>
      <c r="C870" s="121" t="n"/>
      <c r="D870" s="121" t="n"/>
      <c r="E870" s="121" t="n"/>
      <c r="F870" s="121" t="n"/>
      <c r="G870" s="121" t="n"/>
      <c r="H870" s="121" t="n"/>
      <c r="I870" s="121" t="n"/>
      <c r="J870" s="121" t="n"/>
      <c r="K870" s="121" t="n"/>
      <c r="L870" s="121" t="n"/>
      <c r="M870" s="121" t="n"/>
      <c r="N870" s="121" t="n"/>
    </row>
    <row customHeight="1" ht="12.75" r="871" s="161">
      <c r="A871" s="121" t="n"/>
      <c r="B871" s="121" t="n"/>
      <c r="C871" s="121" t="n"/>
      <c r="D871" s="121" t="n"/>
      <c r="E871" s="121" t="n"/>
      <c r="F871" s="121" t="n"/>
      <c r="G871" s="121" t="n"/>
      <c r="H871" s="121" t="n"/>
      <c r="I871" s="121" t="n"/>
      <c r="J871" s="121" t="n"/>
      <c r="K871" s="121" t="n"/>
      <c r="L871" s="121" t="n"/>
      <c r="M871" s="121" t="n"/>
      <c r="N871" s="121" t="n"/>
    </row>
    <row customHeight="1" ht="12.75" r="872" s="161">
      <c r="A872" s="121" t="n"/>
      <c r="B872" s="121" t="n"/>
      <c r="C872" s="121" t="n"/>
      <c r="D872" s="121" t="n"/>
      <c r="E872" s="121" t="n"/>
      <c r="F872" s="121" t="n"/>
      <c r="G872" s="121" t="n"/>
      <c r="H872" s="121" t="n"/>
      <c r="I872" s="121" t="n"/>
      <c r="J872" s="121" t="n"/>
      <c r="K872" s="121" t="n"/>
      <c r="L872" s="121" t="n"/>
      <c r="M872" s="121" t="n"/>
      <c r="N872" s="121" t="n"/>
    </row>
    <row customHeight="1" ht="12.75" r="873" s="161">
      <c r="A873" s="121" t="n"/>
      <c r="B873" s="121" t="n"/>
      <c r="C873" s="121" t="n"/>
      <c r="D873" s="121" t="n"/>
      <c r="E873" s="121" t="n"/>
      <c r="F873" s="121" t="n"/>
      <c r="G873" s="121" t="n"/>
      <c r="H873" s="121" t="n"/>
      <c r="I873" s="121" t="n"/>
      <c r="J873" s="121" t="n"/>
      <c r="K873" s="121" t="n"/>
      <c r="L873" s="121" t="n"/>
      <c r="M873" s="121" t="n"/>
      <c r="N873" s="121" t="n"/>
    </row>
    <row customHeight="1" ht="12.75" r="874" s="161">
      <c r="A874" s="121" t="n"/>
      <c r="B874" s="121" t="n"/>
      <c r="C874" s="121" t="n"/>
      <c r="D874" s="121" t="n"/>
      <c r="E874" s="121" t="n"/>
      <c r="F874" s="121" t="n"/>
      <c r="G874" s="121" t="n"/>
      <c r="H874" s="121" t="n"/>
      <c r="I874" s="121" t="n"/>
      <c r="J874" s="121" t="n"/>
      <c r="K874" s="121" t="n"/>
      <c r="L874" s="121" t="n"/>
      <c r="M874" s="121" t="n"/>
      <c r="N874" s="121" t="n"/>
    </row>
    <row customHeight="1" ht="12.75" r="875" s="161">
      <c r="A875" s="121" t="n"/>
      <c r="B875" s="121" t="n"/>
      <c r="C875" s="121" t="n"/>
      <c r="D875" s="121" t="n"/>
      <c r="E875" s="121" t="n"/>
      <c r="F875" s="121" t="n"/>
      <c r="G875" s="121" t="n"/>
      <c r="H875" s="121" t="n"/>
      <c r="I875" s="121" t="n"/>
      <c r="J875" s="121" t="n"/>
      <c r="K875" s="121" t="n"/>
      <c r="L875" s="121" t="n"/>
      <c r="M875" s="121" t="n"/>
      <c r="N875" s="121" t="n"/>
    </row>
    <row customHeight="1" ht="12.75" r="876" s="161">
      <c r="A876" s="121" t="n"/>
      <c r="B876" s="121" t="n"/>
      <c r="C876" s="121" t="n"/>
      <c r="D876" s="121" t="n"/>
      <c r="E876" s="121" t="n"/>
      <c r="F876" s="121" t="n"/>
      <c r="G876" s="121" t="n"/>
      <c r="H876" s="121" t="n"/>
      <c r="I876" s="121" t="n"/>
      <c r="J876" s="121" t="n"/>
      <c r="K876" s="121" t="n"/>
      <c r="L876" s="121" t="n"/>
      <c r="M876" s="121" t="n"/>
      <c r="N876" s="121" t="n"/>
    </row>
    <row customHeight="1" ht="12.75" r="877" s="161">
      <c r="A877" s="121" t="n"/>
      <c r="B877" s="121" t="n"/>
      <c r="C877" s="121" t="n"/>
      <c r="D877" s="121" t="n"/>
      <c r="E877" s="121" t="n"/>
      <c r="F877" s="121" t="n"/>
      <c r="G877" s="121" t="n"/>
      <c r="H877" s="121" t="n"/>
      <c r="I877" s="121" t="n"/>
      <c r="J877" s="121" t="n"/>
      <c r="K877" s="121" t="n"/>
      <c r="L877" s="121" t="n"/>
      <c r="M877" s="121" t="n"/>
      <c r="N877" s="121" t="n"/>
    </row>
    <row customHeight="1" ht="12.75" r="878" s="161">
      <c r="A878" s="121" t="n"/>
      <c r="B878" s="121" t="n"/>
      <c r="C878" s="121" t="n"/>
      <c r="D878" s="121" t="n"/>
      <c r="E878" s="121" t="n"/>
      <c r="F878" s="121" t="n"/>
      <c r="G878" s="121" t="n"/>
      <c r="H878" s="121" t="n"/>
      <c r="I878" s="121" t="n"/>
      <c r="J878" s="121" t="n"/>
      <c r="K878" s="121" t="n"/>
      <c r="L878" s="121" t="n"/>
      <c r="M878" s="121" t="n"/>
      <c r="N878" s="121" t="n"/>
    </row>
    <row customHeight="1" ht="12.75" r="879" s="161">
      <c r="A879" s="121" t="n"/>
      <c r="B879" s="121" t="n"/>
      <c r="C879" s="121" t="n"/>
      <c r="D879" s="121" t="n"/>
      <c r="E879" s="121" t="n"/>
      <c r="F879" s="121" t="n"/>
      <c r="G879" s="121" t="n"/>
      <c r="H879" s="121" t="n"/>
      <c r="I879" s="121" t="n"/>
      <c r="J879" s="121" t="n"/>
      <c r="K879" s="121" t="n"/>
      <c r="L879" s="121" t="n"/>
      <c r="M879" s="121" t="n"/>
      <c r="N879" s="121" t="n"/>
    </row>
    <row customHeight="1" ht="12.75" r="880" s="161">
      <c r="A880" s="121" t="n"/>
      <c r="B880" s="121" t="n"/>
      <c r="C880" s="121" t="n"/>
      <c r="D880" s="121" t="n"/>
      <c r="E880" s="121" t="n"/>
      <c r="F880" s="121" t="n"/>
      <c r="G880" s="121" t="n"/>
      <c r="H880" s="121" t="n"/>
      <c r="I880" s="121" t="n"/>
      <c r="J880" s="121" t="n"/>
      <c r="K880" s="121" t="n"/>
      <c r="L880" s="121" t="n"/>
      <c r="M880" s="121" t="n"/>
      <c r="N880" s="121" t="n"/>
    </row>
    <row customHeight="1" ht="12.75" r="881" s="161">
      <c r="A881" s="121" t="n"/>
      <c r="B881" s="121" t="n"/>
      <c r="C881" s="121" t="n"/>
      <c r="D881" s="121" t="n"/>
      <c r="E881" s="121" t="n"/>
      <c r="F881" s="121" t="n"/>
      <c r="G881" s="121" t="n"/>
      <c r="H881" s="121" t="n"/>
      <c r="I881" s="121" t="n"/>
      <c r="J881" s="121" t="n"/>
      <c r="K881" s="121" t="n"/>
      <c r="L881" s="121" t="n"/>
      <c r="M881" s="121" t="n"/>
      <c r="N881" s="121" t="n"/>
    </row>
    <row customHeight="1" ht="12.75" r="882" s="161">
      <c r="A882" s="121" t="n"/>
      <c r="B882" s="121" t="n"/>
      <c r="C882" s="121" t="n"/>
      <c r="D882" s="121" t="n"/>
      <c r="E882" s="121" t="n"/>
      <c r="F882" s="121" t="n"/>
      <c r="G882" s="121" t="n"/>
      <c r="H882" s="121" t="n"/>
      <c r="I882" s="121" t="n"/>
      <c r="J882" s="121" t="n"/>
      <c r="K882" s="121" t="n"/>
      <c r="L882" s="121" t="n"/>
      <c r="M882" s="121" t="n"/>
      <c r="N882" s="121" t="n"/>
    </row>
    <row customHeight="1" ht="12.75" r="883" s="161">
      <c r="A883" s="121" t="n"/>
      <c r="B883" s="121" t="n"/>
      <c r="C883" s="121" t="n"/>
      <c r="D883" s="121" t="n"/>
      <c r="E883" s="121" t="n"/>
      <c r="F883" s="121" t="n"/>
      <c r="G883" s="121" t="n"/>
      <c r="H883" s="121" t="n"/>
      <c r="I883" s="121" t="n"/>
      <c r="J883" s="121" t="n"/>
      <c r="K883" s="121" t="n"/>
      <c r="L883" s="121" t="n"/>
      <c r="M883" s="121" t="n"/>
      <c r="N883" s="121" t="n"/>
    </row>
    <row customHeight="1" ht="12.75" r="884" s="161">
      <c r="A884" s="121" t="n"/>
      <c r="B884" s="121" t="n"/>
      <c r="C884" s="121" t="n"/>
      <c r="D884" s="121" t="n"/>
      <c r="E884" s="121" t="n"/>
      <c r="F884" s="121" t="n"/>
      <c r="G884" s="121" t="n"/>
      <c r="H884" s="121" t="n"/>
      <c r="I884" s="121" t="n"/>
      <c r="J884" s="121" t="n"/>
      <c r="K884" s="121" t="n"/>
      <c r="L884" s="121" t="n"/>
      <c r="M884" s="121" t="n"/>
      <c r="N884" s="121" t="n"/>
    </row>
    <row customHeight="1" ht="12.75" r="885" s="161">
      <c r="A885" s="121" t="n"/>
      <c r="B885" s="121" t="n"/>
      <c r="C885" s="121" t="n"/>
      <c r="D885" s="121" t="n"/>
      <c r="E885" s="121" t="n"/>
      <c r="F885" s="121" t="n"/>
      <c r="G885" s="121" t="n"/>
      <c r="H885" s="121" t="n"/>
      <c r="I885" s="121" t="n"/>
      <c r="J885" s="121" t="n"/>
      <c r="K885" s="121" t="n"/>
      <c r="L885" s="121" t="n"/>
      <c r="M885" s="121" t="n"/>
      <c r="N885" s="121" t="n"/>
    </row>
    <row customHeight="1" ht="12.75" r="886" s="161">
      <c r="A886" s="121" t="n"/>
      <c r="B886" s="121" t="n"/>
      <c r="C886" s="121" t="n"/>
      <c r="D886" s="121" t="n"/>
      <c r="E886" s="121" t="n"/>
      <c r="F886" s="121" t="n"/>
      <c r="G886" s="121" t="n"/>
      <c r="H886" s="121" t="n"/>
      <c r="I886" s="121" t="n"/>
      <c r="J886" s="121" t="n"/>
      <c r="K886" s="121" t="n"/>
      <c r="L886" s="121" t="n"/>
      <c r="M886" s="121" t="n"/>
      <c r="N886" s="121" t="n"/>
    </row>
    <row customHeight="1" ht="12.75" r="887" s="161">
      <c r="A887" s="121" t="n"/>
      <c r="B887" s="121" t="n"/>
      <c r="C887" s="121" t="n"/>
      <c r="D887" s="121" t="n"/>
      <c r="E887" s="121" t="n"/>
      <c r="F887" s="121" t="n"/>
      <c r="G887" s="121" t="n"/>
      <c r="H887" s="121" t="n"/>
      <c r="I887" s="121" t="n"/>
      <c r="J887" s="121" t="n"/>
      <c r="K887" s="121" t="n"/>
      <c r="L887" s="121" t="n"/>
      <c r="M887" s="121" t="n"/>
      <c r="N887" s="121" t="n"/>
    </row>
    <row customHeight="1" ht="12.75" r="888" s="161">
      <c r="A888" s="121" t="n"/>
      <c r="B888" s="121" t="n"/>
      <c r="C888" s="121" t="n"/>
      <c r="D888" s="121" t="n"/>
      <c r="E888" s="121" t="n"/>
      <c r="F888" s="121" t="n"/>
      <c r="G888" s="121" t="n"/>
      <c r="H888" s="121" t="n"/>
      <c r="I888" s="121" t="n"/>
      <c r="J888" s="121" t="n"/>
      <c r="K888" s="121" t="n"/>
      <c r="L888" s="121" t="n"/>
      <c r="M888" s="121" t="n"/>
      <c r="N888" s="121" t="n"/>
    </row>
    <row customHeight="1" ht="12.75" r="889" s="161">
      <c r="A889" s="121" t="n"/>
      <c r="B889" s="121" t="n"/>
      <c r="C889" s="121" t="n"/>
      <c r="D889" s="121" t="n"/>
      <c r="E889" s="121" t="n"/>
      <c r="F889" s="121" t="n"/>
      <c r="G889" s="121" t="n"/>
      <c r="H889" s="121" t="n"/>
      <c r="I889" s="121" t="n"/>
      <c r="J889" s="121" t="n"/>
      <c r="K889" s="121" t="n"/>
      <c r="L889" s="121" t="n"/>
      <c r="M889" s="121" t="n"/>
      <c r="N889" s="121" t="n"/>
    </row>
    <row customHeight="1" ht="12.75" r="890" s="161">
      <c r="A890" s="121" t="n"/>
      <c r="B890" s="121" t="n"/>
      <c r="C890" s="121" t="n"/>
      <c r="D890" s="121" t="n"/>
      <c r="E890" s="121" t="n"/>
      <c r="F890" s="121" t="n"/>
      <c r="G890" s="121" t="n"/>
      <c r="H890" s="121" t="n"/>
      <c r="I890" s="121" t="n"/>
      <c r="J890" s="121" t="n"/>
      <c r="K890" s="121" t="n"/>
      <c r="L890" s="121" t="n"/>
      <c r="M890" s="121" t="n"/>
      <c r="N890" s="121" t="n"/>
    </row>
    <row customHeight="1" ht="12.75" r="891" s="161">
      <c r="A891" s="121" t="n"/>
      <c r="B891" s="121" t="n"/>
      <c r="C891" s="121" t="n"/>
      <c r="D891" s="121" t="n"/>
      <c r="E891" s="121" t="n"/>
      <c r="F891" s="121" t="n"/>
      <c r="G891" s="121" t="n"/>
      <c r="H891" s="121" t="n"/>
      <c r="I891" s="121" t="n"/>
      <c r="J891" s="121" t="n"/>
      <c r="K891" s="121" t="n"/>
      <c r="L891" s="121" t="n"/>
      <c r="M891" s="121" t="n"/>
      <c r="N891" s="121" t="n"/>
    </row>
    <row customHeight="1" ht="12.75" r="892" s="161">
      <c r="A892" s="121" t="n"/>
      <c r="B892" s="121" t="n"/>
      <c r="C892" s="121" t="n"/>
      <c r="D892" s="121" t="n"/>
      <c r="E892" s="121" t="n"/>
      <c r="F892" s="121" t="n"/>
      <c r="G892" s="121" t="n"/>
      <c r="H892" s="121" t="n"/>
      <c r="I892" s="121" t="n"/>
      <c r="J892" s="121" t="n"/>
      <c r="K892" s="121" t="n"/>
      <c r="L892" s="121" t="n"/>
      <c r="M892" s="121" t="n"/>
      <c r="N892" s="121" t="n"/>
    </row>
    <row customHeight="1" ht="12.75" r="893" s="161">
      <c r="A893" s="121" t="n"/>
      <c r="B893" s="121" t="n"/>
      <c r="C893" s="121" t="n"/>
      <c r="D893" s="121" t="n"/>
      <c r="E893" s="121" t="n"/>
      <c r="F893" s="121" t="n"/>
      <c r="G893" s="121" t="n"/>
      <c r="H893" s="121" t="n"/>
      <c r="I893" s="121" t="n"/>
      <c r="J893" s="121" t="n"/>
      <c r="K893" s="121" t="n"/>
      <c r="L893" s="121" t="n"/>
      <c r="M893" s="121" t="n"/>
      <c r="N893" s="121" t="n"/>
    </row>
    <row customHeight="1" ht="12.75" r="894" s="161">
      <c r="A894" s="121" t="n"/>
      <c r="B894" s="121" t="n"/>
      <c r="C894" s="121" t="n"/>
      <c r="D894" s="121" t="n"/>
      <c r="E894" s="121" t="n"/>
      <c r="F894" s="121" t="n"/>
      <c r="G894" s="121" t="n"/>
      <c r="H894" s="121" t="n"/>
      <c r="I894" s="121" t="n"/>
      <c r="J894" s="121" t="n"/>
      <c r="K894" s="121" t="n"/>
      <c r="L894" s="121" t="n"/>
      <c r="M894" s="121" t="n"/>
      <c r="N894" s="121" t="n"/>
    </row>
    <row customHeight="1" ht="12.75" r="895" s="161">
      <c r="A895" s="121" t="n"/>
      <c r="B895" s="121" t="n"/>
      <c r="C895" s="121" t="n"/>
      <c r="D895" s="121" t="n"/>
      <c r="E895" s="121" t="n"/>
      <c r="F895" s="121" t="n"/>
      <c r="G895" s="121" t="n"/>
      <c r="H895" s="121" t="n"/>
      <c r="I895" s="121" t="n"/>
      <c r="J895" s="121" t="n"/>
      <c r="K895" s="121" t="n"/>
      <c r="L895" s="121" t="n"/>
      <c r="M895" s="121" t="n"/>
      <c r="N895" s="121" t="n"/>
    </row>
    <row customHeight="1" ht="12.75" r="896" s="161">
      <c r="A896" s="121" t="n"/>
      <c r="B896" s="121" t="n"/>
      <c r="C896" s="121" t="n"/>
      <c r="D896" s="121" t="n"/>
      <c r="E896" s="121" t="n"/>
      <c r="F896" s="121" t="n"/>
      <c r="G896" s="121" t="n"/>
      <c r="H896" s="121" t="n"/>
      <c r="I896" s="121" t="n"/>
      <c r="J896" s="121" t="n"/>
      <c r="K896" s="121" t="n"/>
      <c r="L896" s="121" t="n"/>
      <c r="M896" s="121" t="n"/>
      <c r="N896" s="121" t="n"/>
    </row>
    <row customHeight="1" ht="12.75" r="897" s="161">
      <c r="A897" s="121" t="n"/>
      <c r="B897" s="121" t="n"/>
      <c r="C897" s="121" t="n"/>
      <c r="D897" s="121" t="n"/>
      <c r="E897" s="121" t="n"/>
      <c r="F897" s="121" t="n"/>
      <c r="G897" s="121" t="n"/>
      <c r="H897" s="121" t="n"/>
      <c r="I897" s="121" t="n"/>
      <c r="J897" s="121" t="n"/>
      <c r="K897" s="121" t="n"/>
      <c r="L897" s="121" t="n"/>
      <c r="M897" s="121" t="n"/>
      <c r="N897" s="121" t="n"/>
    </row>
    <row customHeight="1" ht="12.75" r="898" s="161">
      <c r="A898" s="121" t="n"/>
      <c r="B898" s="121" t="n"/>
      <c r="C898" s="121" t="n"/>
      <c r="D898" s="121" t="n"/>
      <c r="E898" s="121" t="n"/>
      <c r="F898" s="121" t="n"/>
      <c r="G898" s="121" t="n"/>
      <c r="H898" s="121" t="n"/>
      <c r="I898" s="121" t="n"/>
      <c r="J898" s="121" t="n"/>
      <c r="K898" s="121" t="n"/>
      <c r="L898" s="121" t="n"/>
      <c r="M898" s="121" t="n"/>
      <c r="N898" s="121" t="n"/>
    </row>
    <row customHeight="1" ht="12.75" r="899" s="161">
      <c r="A899" s="121" t="n"/>
      <c r="B899" s="121" t="n"/>
      <c r="C899" s="121" t="n"/>
      <c r="D899" s="121" t="n"/>
      <c r="E899" s="121" t="n"/>
      <c r="F899" s="121" t="n"/>
      <c r="G899" s="121" t="n"/>
      <c r="H899" s="121" t="n"/>
      <c r="I899" s="121" t="n"/>
      <c r="J899" s="121" t="n"/>
      <c r="K899" s="121" t="n"/>
      <c r="L899" s="121" t="n"/>
      <c r="M899" s="121" t="n"/>
      <c r="N899" s="121" t="n"/>
    </row>
    <row customHeight="1" ht="12.75" r="900" s="161">
      <c r="A900" s="121" t="n"/>
      <c r="B900" s="121" t="n"/>
      <c r="C900" s="121" t="n"/>
      <c r="D900" s="121" t="n"/>
      <c r="E900" s="121" t="n"/>
      <c r="F900" s="121" t="n"/>
      <c r="G900" s="121" t="n"/>
      <c r="H900" s="121" t="n"/>
      <c r="I900" s="121" t="n"/>
      <c r="J900" s="121" t="n"/>
      <c r="K900" s="121" t="n"/>
      <c r="L900" s="121" t="n"/>
      <c r="M900" s="121" t="n"/>
      <c r="N900" s="121" t="n"/>
    </row>
    <row customHeight="1" ht="12.75" r="901" s="161">
      <c r="A901" s="121" t="n"/>
      <c r="B901" s="121" t="n"/>
      <c r="C901" s="121" t="n"/>
      <c r="D901" s="121" t="n"/>
      <c r="E901" s="121" t="n"/>
      <c r="F901" s="121" t="n"/>
      <c r="G901" s="121" t="n"/>
      <c r="H901" s="121" t="n"/>
      <c r="I901" s="121" t="n"/>
      <c r="J901" s="121" t="n"/>
      <c r="K901" s="121" t="n"/>
      <c r="L901" s="121" t="n"/>
      <c r="M901" s="121" t="n"/>
      <c r="N901" s="121" t="n"/>
    </row>
    <row customHeight="1" ht="12.75" r="902" s="161">
      <c r="A902" s="121" t="n"/>
      <c r="B902" s="121" t="n"/>
      <c r="C902" s="121" t="n"/>
      <c r="D902" s="121" t="n"/>
      <c r="E902" s="121" t="n"/>
      <c r="F902" s="121" t="n"/>
      <c r="G902" s="121" t="n"/>
      <c r="H902" s="121" t="n"/>
      <c r="I902" s="121" t="n"/>
      <c r="J902" s="121" t="n"/>
      <c r="K902" s="121" t="n"/>
      <c r="L902" s="121" t="n"/>
      <c r="M902" s="121" t="n"/>
      <c r="N902" s="121" t="n"/>
    </row>
    <row customHeight="1" ht="12.75" r="903" s="161">
      <c r="A903" s="121" t="n"/>
      <c r="B903" s="121" t="n"/>
      <c r="C903" s="121" t="n"/>
      <c r="D903" s="121" t="n"/>
      <c r="E903" s="121" t="n"/>
      <c r="F903" s="121" t="n"/>
      <c r="G903" s="121" t="n"/>
      <c r="H903" s="121" t="n"/>
      <c r="I903" s="121" t="n"/>
      <c r="J903" s="121" t="n"/>
      <c r="K903" s="121" t="n"/>
      <c r="L903" s="121" t="n"/>
      <c r="M903" s="121" t="n"/>
      <c r="N903" s="121" t="n"/>
    </row>
    <row customHeight="1" ht="12.75" r="904" s="161">
      <c r="A904" s="121" t="n"/>
      <c r="B904" s="121" t="n"/>
      <c r="C904" s="121" t="n"/>
      <c r="D904" s="121" t="n"/>
      <c r="E904" s="121" t="n"/>
      <c r="F904" s="121" t="n"/>
      <c r="G904" s="121" t="n"/>
      <c r="H904" s="121" t="n"/>
      <c r="I904" s="121" t="n"/>
      <c r="J904" s="121" t="n"/>
      <c r="K904" s="121" t="n"/>
      <c r="L904" s="121" t="n"/>
      <c r="M904" s="121" t="n"/>
      <c r="N904" s="121" t="n"/>
    </row>
    <row customHeight="1" ht="12.75" r="905" s="161">
      <c r="A905" s="121" t="n"/>
      <c r="B905" s="121" t="n"/>
      <c r="C905" s="121" t="n"/>
      <c r="D905" s="121" t="n"/>
      <c r="E905" s="121" t="n"/>
      <c r="F905" s="121" t="n"/>
      <c r="G905" s="121" t="n"/>
      <c r="H905" s="121" t="n"/>
      <c r="I905" s="121" t="n"/>
      <c r="J905" s="121" t="n"/>
      <c r="K905" s="121" t="n"/>
      <c r="L905" s="121" t="n"/>
      <c r="M905" s="121" t="n"/>
      <c r="N905" s="121" t="n"/>
    </row>
    <row customHeight="1" ht="12.75" r="906" s="161">
      <c r="A906" s="121" t="n"/>
      <c r="B906" s="121" t="n"/>
      <c r="C906" s="121" t="n"/>
      <c r="D906" s="121" t="n"/>
      <c r="E906" s="121" t="n"/>
      <c r="F906" s="121" t="n"/>
      <c r="G906" s="121" t="n"/>
      <c r="H906" s="121" t="n"/>
      <c r="I906" s="121" t="n"/>
      <c r="J906" s="121" t="n"/>
      <c r="K906" s="121" t="n"/>
      <c r="L906" s="121" t="n"/>
      <c r="M906" s="121" t="n"/>
      <c r="N906" s="121" t="n"/>
    </row>
    <row customHeight="1" ht="12.75" r="907" s="161">
      <c r="A907" s="121" t="n"/>
      <c r="B907" s="121" t="n"/>
      <c r="C907" s="121" t="n"/>
      <c r="D907" s="121" t="n"/>
      <c r="E907" s="121" t="n"/>
      <c r="F907" s="121" t="n"/>
      <c r="G907" s="121" t="n"/>
      <c r="H907" s="121" t="n"/>
      <c r="I907" s="121" t="n"/>
      <c r="J907" s="121" t="n"/>
      <c r="K907" s="121" t="n"/>
      <c r="L907" s="121" t="n"/>
      <c r="M907" s="121" t="n"/>
      <c r="N907" s="121" t="n"/>
    </row>
    <row customHeight="1" ht="12.75" r="908" s="161">
      <c r="A908" s="121" t="n"/>
      <c r="B908" s="121" t="n"/>
      <c r="C908" s="121" t="n"/>
      <c r="D908" s="121" t="n"/>
      <c r="E908" s="121" t="n"/>
      <c r="F908" s="121" t="n"/>
      <c r="G908" s="121" t="n"/>
      <c r="H908" s="121" t="n"/>
      <c r="I908" s="121" t="n"/>
      <c r="J908" s="121" t="n"/>
      <c r="K908" s="121" t="n"/>
      <c r="L908" s="121" t="n"/>
      <c r="M908" s="121" t="n"/>
      <c r="N908" s="121" t="n"/>
    </row>
    <row customHeight="1" ht="12.75" r="909" s="161">
      <c r="A909" s="121" t="n"/>
      <c r="B909" s="121" t="n"/>
      <c r="C909" s="121" t="n"/>
      <c r="D909" s="121" t="n"/>
      <c r="E909" s="121" t="n"/>
      <c r="F909" s="121" t="n"/>
      <c r="G909" s="121" t="n"/>
      <c r="H909" s="121" t="n"/>
      <c r="I909" s="121" t="n"/>
      <c r="J909" s="121" t="n"/>
      <c r="K909" s="121" t="n"/>
      <c r="L909" s="121" t="n"/>
      <c r="M909" s="121" t="n"/>
      <c r="N909" s="121" t="n"/>
    </row>
    <row customHeight="1" ht="12.75" r="910" s="161">
      <c r="A910" s="121" t="n"/>
      <c r="B910" s="121" t="n"/>
      <c r="C910" s="121" t="n"/>
      <c r="D910" s="121" t="n"/>
      <c r="E910" s="121" t="n"/>
      <c r="F910" s="121" t="n"/>
      <c r="G910" s="121" t="n"/>
      <c r="H910" s="121" t="n"/>
      <c r="I910" s="121" t="n"/>
      <c r="J910" s="121" t="n"/>
      <c r="K910" s="121" t="n"/>
      <c r="L910" s="121" t="n"/>
      <c r="M910" s="121" t="n"/>
      <c r="N910" s="121" t="n"/>
    </row>
    <row customHeight="1" ht="12.75" r="911" s="161">
      <c r="A911" s="121" t="n"/>
      <c r="B911" s="121" t="n"/>
      <c r="C911" s="121" t="n"/>
      <c r="D911" s="121" t="n"/>
      <c r="E911" s="121" t="n"/>
      <c r="F911" s="121" t="n"/>
      <c r="G911" s="121" t="n"/>
      <c r="H911" s="121" t="n"/>
      <c r="I911" s="121" t="n"/>
      <c r="J911" s="121" t="n"/>
      <c r="K911" s="121" t="n"/>
      <c r="L911" s="121" t="n"/>
      <c r="M911" s="121" t="n"/>
      <c r="N911" s="121" t="n"/>
    </row>
    <row customHeight="1" ht="12.75" r="912" s="161">
      <c r="A912" s="121" t="n"/>
      <c r="B912" s="121" t="n"/>
      <c r="C912" s="121" t="n"/>
      <c r="D912" s="121" t="n"/>
      <c r="E912" s="121" t="n"/>
      <c r="F912" s="121" t="n"/>
      <c r="G912" s="121" t="n"/>
      <c r="H912" s="121" t="n"/>
      <c r="I912" s="121" t="n"/>
      <c r="J912" s="121" t="n"/>
      <c r="K912" s="121" t="n"/>
      <c r="L912" s="121" t="n"/>
      <c r="M912" s="121" t="n"/>
      <c r="N912" s="121" t="n"/>
    </row>
    <row customHeight="1" ht="12.75" r="913" s="161">
      <c r="A913" s="121" t="n"/>
      <c r="B913" s="121" t="n"/>
      <c r="C913" s="121" t="n"/>
      <c r="D913" s="121" t="n"/>
      <c r="E913" s="121" t="n"/>
      <c r="F913" s="121" t="n"/>
      <c r="G913" s="121" t="n"/>
      <c r="H913" s="121" t="n"/>
      <c r="I913" s="121" t="n"/>
      <c r="J913" s="121" t="n"/>
      <c r="K913" s="121" t="n"/>
      <c r="L913" s="121" t="n"/>
      <c r="M913" s="121" t="n"/>
      <c r="N913" s="121" t="n"/>
    </row>
    <row customHeight="1" ht="12.75" r="914" s="161">
      <c r="A914" s="121" t="n"/>
      <c r="B914" s="121" t="n"/>
      <c r="C914" s="121" t="n"/>
      <c r="D914" s="121" t="n"/>
      <c r="E914" s="121" t="n"/>
      <c r="F914" s="121" t="n"/>
      <c r="G914" s="121" t="n"/>
      <c r="H914" s="121" t="n"/>
      <c r="I914" s="121" t="n"/>
      <c r="J914" s="121" t="n"/>
      <c r="K914" s="121" t="n"/>
      <c r="L914" s="121" t="n"/>
      <c r="M914" s="121" t="n"/>
      <c r="N914" s="121" t="n"/>
    </row>
    <row customHeight="1" ht="12.75" r="915" s="161">
      <c r="A915" s="121" t="n"/>
      <c r="B915" s="121" t="n"/>
      <c r="C915" s="121" t="n"/>
      <c r="D915" s="121" t="n"/>
      <c r="E915" s="121" t="n"/>
      <c r="F915" s="121" t="n"/>
      <c r="G915" s="121" t="n"/>
      <c r="H915" s="121" t="n"/>
      <c r="I915" s="121" t="n"/>
      <c r="J915" s="121" t="n"/>
      <c r="K915" s="121" t="n"/>
      <c r="L915" s="121" t="n"/>
      <c r="M915" s="121" t="n"/>
      <c r="N915" s="121" t="n"/>
    </row>
    <row customHeight="1" ht="12.75" r="916" s="161">
      <c r="A916" s="121" t="n"/>
      <c r="B916" s="121" t="n"/>
      <c r="C916" s="121" t="n"/>
      <c r="D916" s="121" t="n"/>
      <c r="E916" s="121" t="n"/>
      <c r="F916" s="121" t="n"/>
      <c r="G916" s="121" t="n"/>
      <c r="H916" s="121" t="n"/>
      <c r="I916" s="121" t="n"/>
      <c r="J916" s="121" t="n"/>
      <c r="K916" s="121" t="n"/>
      <c r="L916" s="121" t="n"/>
      <c r="M916" s="121" t="n"/>
      <c r="N916" s="121" t="n"/>
    </row>
    <row customHeight="1" ht="12.75" r="917" s="161">
      <c r="A917" s="121" t="n"/>
      <c r="B917" s="121" t="n"/>
      <c r="C917" s="121" t="n"/>
      <c r="D917" s="121" t="n"/>
      <c r="E917" s="121" t="n"/>
      <c r="F917" s="121" t="n"/>
      <c r="G917" s="121" t="n"/>
      <c r="H917" s="121" t="n"/>
      <c r="I917" s="121" t="n"/>
      <c r="J917" s="121" t="n"/>
      <c r="K917" s="121" t="n"/>
      <c r="L917" s="121" t="n"/>
      <c r="M917" s="121" t="n"/>
      <c r="N917" s="121" t="n"/>
    </row>
    <row customHeight="1" ht="12.75" r="918" s="161">
      <c r="A918" s="121" t="n"/>
      <c r="B918" s="121" t="n"/>
      <c r="C918" s="121" t="n"/>
      <c r="D918" s="121" t="n"/>
      <c r="E918" s="121" t="n"/>
      <c r="F918" s="121" t="n"/>
      <c r="G918" s="121" t="n"/>
      <c r="H918" s="121" t="n"/>
      <c r="I918" s="121" t="n"/>
      <c r="J918" s="121" t="n"/>
      <c r="K918" s="121" t="n"/>
      <c r="L918" s="121" t="n"/>
      <c r="M918" s="121" t="n"/>
      <c r="N918" s="121" t="n"/>
    </row>
    <row customHeight="1" ht="12.75" r="919" s="161">
      <c r="A919" s="121" t="n"/>
      <c r="B919" s="121" t="n"/>
      <c r="C919" s="121" t="n"/>
      <c r="D919" s="121" t="n"/>
      <c r="E919" s="121" t="n"/>
      <c r="F919" s="121" t="n"/>
      <c r="G919" s="121" t="n"/>
      <c r="H919" s="121" t="n"/>
      <c r="I919" s="121" t="n"/>
      <c r="J919" s="121" t="n"/>
      <c r="K919" s="121" t="n"/>
      <c r="L919" s="121" t="n"/>
      <c r="M919" s="121" t="n"/>
      <c r="N919" s="121" t="n"/>
    </row>
    <row customHeight="1" ht="12.75" r="920" s="161">
      <c r="A920" s="121" t="n"/>
      <c r="B920" s="121" t="n"/>
      <c r="C920" s="121" t="n"/>
      <c r="D920" s="121" t="n"/>
      <c r="E920" s="121" t="n"/>
      <c r="F920" s="121" t="n"/>
      <c r="G920" s="121" t="n"/>
      <c r="H920" s="121" t="n"/>
      <c r="I920" s="121" t="n"/>
      <c r="J920" s="121" t="n"/>
      <c r="K920" s="121" t="n"/>
      <c r="L920" s="121" t="n"/>
      <c r="M920" s="121" t="n"/>
      <c r="N920" s="121" t="n"/>
    </row>
    <row customHeight="1" ht="12.75" r="921" s="161">
      <c r="A921" s="121" t="n"/>
      <c r="B921" s="121" t="n"/>
      <c r="C921" s="121" t="n"/>
      <c r="D921" s="121" t="n"/>
      <c r="E921" s="121" t="n"/>
      <c r="F921" s="121" t="n"/>
      <c r="G921" s="121" t="n"/>
      <c r="H921" s="121" t="n"/>
      <c r="I921" s="121" t="n"/>
      <c r="J921" s="121" t="n"/>
      <c r="K921" s="121" t="n"/>
      <c r="L921" s="121" t="n"/>
      <c r="M921" s="121" t="n"/>
      <c r="N921" s="121" t="n"/>
    </row>
    <row customHeight="1" ht="12.75" r="922" s="161">
      <c r="A922" s="121" t="n"/>
      <c r="B922" s="121" t="n"/>
      <c r="C922" s="121" t="n"/>
      <c r="D922" s="121" t="n"/>
      <c r="E922" s="121" t="n"/>
      <c r="F922" s="121" t="n"/>
      <c r="G922" s="121" t="n"/>
      <c r="H922" s="121" t="n"/>
      <c r="I922" s="121" t="n"/>
      <c r="J922" s="121" t="n"/>
      <c r="K922" s="121" t="n"/>
      <c r="L922" s="121" t="n"/>
      <c r="M922" s="121" t="n"/>
      <c r="N922" s="121" t="n"/>
    </row>
    <row customHeight="1" ht="12.75" r="923" s="161">
      <c r="A923" s="121" t="n"/>
      <c r="B923" s="121" t="n"/>
      <c r="C923" s="121" t="n"/>
      <c r="D923" s="121" t="n"/>
      <c r="E923" s="121" t="n"/>
      <c r="F923" s="121" t="n"/>
      <c r="G923" s="121" t="n"/>
      <c r="H923" s="121" t="n"/>
      <c r="I923" s="121" t="n"/>
      <c r="J923" s="121" t="n"/>
      <c r="K923" s="121" t="n"/>
      <c r="L923" s="121" t="n"/>
      <c r="M923" s="121" t="n"/>
      <c r="N923" s="121" t="n"/>
    </row>
    <row customHeight="1" ht="12.75" r="924" s="161">
      <c r="A924" s="121" t="n"/>
      <c r="B924" s="121" t="n"/>
      <c r="C924" s="121" t="n"/>
      <c r="D924" s="121" t="n"/>
      <c r="E924" s="121" t="n"/>
      <c r="F924" s="121" t="n"/>
      <c r="G924" s="121" t="n"/>
      <c r="H924" s="121" t="n"/>
      <c r="I924" s="121" t="n"/>
      <c r="J924" s="121" t="n"/>
      <c r="K924" s="121" t="n"/>
      <c r="L924" s="121" t="n"/>
      <c r="M924" s="121" t="n"/>
      <c r="N924" s="121" t="n"/>
    </row>
    <row customHeight="1" ht="12.75" r="925" s="161">
      <c r="A925" s="121" t="n"/>
      <c r="B925" s="121" t="n"/>
      <c r="C925" s="121" t="n"/>
      <c r="D925" s="121" t="n"/>
      <c r="E925" s="121" t="n"/>
      <c r="F925" s="121" t="n"/>
      <c r="G925" s="121" t="n"/>
      <c r="H925" s="121" t="n"/>
      <c r="I925" s="121" t="n"/>
      <c r="J925" s="121" t="n"/>
      <c r="K925" s="121" t="n"/>
      <c r="L925" s="121" t="n"/>
      <c r="M925" s="121" t="n"/>
      <c r="N925" s="121" t="n"/>
    </row>
    <row customHeight="1" ht="12.75" r="926" s="161">
      <c r="A926" s="121" t="n"/>
      <c r="B926" s="121" t="n"/>
      <c r="C926" s="121" t="n"/>
      <c r="D926" s="121" t="n"/>
      <c r="E926" s="121" t="n"/>
      <c r="F926" s="121" t="n"/>
      <c r="G926" s="121" t="n"/>
      <c r="H926" s="121" t="n"/>
      <c r="I926" s="121" t="n"/>
      <c r="J926" s="121" t="n"/>
      <c r="K926" s="121" t="n"/>
      <c r="L926" s="121" t="n"/>
      <c r="M926" s="121" t="n"/>
      <c r="N926" s="121" t="n"/>
    </row>
    <row customHeight="1" ht="12.75" r="927" s="161">
      <c r="A927" s="121" t="n"/>
      <c r="B927" s="121" t="n"/>
      <c r="C927" s="121" t="n"/>
      <c r="D927" s="121" t="n"/>
      <c r="E927" s="121" t="n"/>
      <c r="F927" s="121" t="n"/>
      <c r="G927" s="121" t="n"/>
      <c r="H927" s="121" t="n"/>
      <c r="I927" s="121" t="n"/>
      <c r="J927" s="121" t="n"/>
      <c r="K927" s="121" t="n"/>
      <c r="L927" s="121" t="n"/>
      <c r="M927" s="121" t="n"/>
      <c r="N927" s="121" t="n"/>
    </row>
    <row customHeight="1" ht="12.75" r="928" s="161">
      <c r="A928" s="121" t="n"/>
      <c r="B928" s="121" t="n"/>
      <c r="C928" s="121" t="n"/>
      <c r="D928" s="121" t="n"/>
      <c r="E928" s="121" t="n"/>
      <c r="F928" s="121" t="n"/>
      <c r="G928" s="121" t="n"/>
      <c r="H928" s="121" t="n"/>
      <c r="I928" s="121" t="n"/>
      <c r="J928" s="121" t="n"/>
      <c r="K928" s="121" t="n"/>
      <c r="L928" s="121" t="n"/>
      <c r="M928" s="121" t="n"/>
      <c r="N928" s="121" t="n"/>
    </row>
    <row customHeight="1" ht="12.75" r="929" s="161">
      <c r="A929" s="121" t="n"/>
      <c r="B929" s="121" t="n"/>
      <c r="C929" s="121" t="n"/>
      <c r="D929" s="121" t="n"/>
      <c r="E929" s="121" t="n"/>
      <c r="F929" s="121" t="n"/>
      <c r="G929" s="121" t="n"/>
      <c r="H929" s="121" t="n"/>
      <c r="I929" s="121" t="n"/>
      <c r="J929" s="121" t="n"/>
      <c r="K929" s="121" t="n"/>
      <c r="L929" s="121" t="n"/>
      <c r="M929" s="121" t="n"/>
      <c r="N929" s="121" t="n"/>
    </row>
    <row customHeight="1" ht="12.75" r="930" s="161">
      <c r="A930" s="121" t="n"/>
      <c r="B930" s="121" t="n"/>
      <c r="C930" s="121" t="n"/>
      <c r="D930" s="121" t="n"/>
      <c r="E930" s="121" t="n"/>
      <c r="F930" s="121" t="n"/>
      <c r="G930" s="121" t="n"/>
      <c r="H930" s="121" t="n"/>
      <c r="I930" s="121" t="n"/>
      <c r="J930" s="121" t="n"/>
      <c r="K930" s="121" t="n"/>
      <c r="L930" s="121" t="n"/>
      <c r="M930" s="121" t="n"/>
      <c r="N930" s="121" t="n"/>
    </row>
    <row customHeight="1" ht="12.75" r="931" s="161">
      <c r="A931" s="121" t="n"/>
      <c r="B931" s="121" t="n"/>
      <c r="C931" s="121" t="n"/>
      <c r="D931" s="121" t="n"/>
      <c r="E931" s="121" t="n"/>
      <c r="F931" s="121" t="n"/>
      <c r="G931" s="121" t="n"/>
      <c r="H931" s="121" t="n"/>
      <c r="I931" s="121" t="n"/>
      <c r="J931" s="121" t="n"/>
      <c r="K931" s="121" t="n"/>
      <c r="L931" s="121" t="n"/>
      <c r="M931" s="121" t="n"/>
      <c r="N931" s="121" t="n"/>
    </row>
    <row customHeight="1" ht="12.75" r="932" s="161">
      <c r="A932" s="121" t="n"/>
      <c r="B932" s="121" t="n"/>
      <c r="C932" s="121" t="n"/>
      <c r="D932" s="121" t="n"/>
      <c r="E932" s="121" t="n"/>
      <c r="F932" s="121" t="n"/>
      <c r="G932" s="121" t="n"/>
      <c r="H932" s="121" t="n"/>
      <c r="I932" s="121" t="n"/>
      <c r="J932" s="121" t="n"/>
      <c r="K932" s="121" t="n"/>
      <c r="L932" s="121" t="n"/>
      <c r="M932" s="121" t="n"/>
      <c r="N932" s="121" t="n"/>
    </row>
    <row customHeight="1" ht="12.75" r="933" s="161">
      <c r="A933" s="121" t="n"/>
      <c r="B933" s="121" t="n"/>
      <c r="C933" s="121" t="n"/>
      <c r="D933" s="121" t="n"/>
      <c r="E933" s="121" t="n"/>
      <c r="F933" s="121" t="n"/>
      <c r="G933" s="121" t="n"/>
      <c r="H933" s="121" t="n"/>
      <c r="I933" s="121" t="n"/>
      <c r="J933" s="121" t="n"/>
      <c r="K933" s="121" t="n"/>
      <c r="L933" s="121" t="n"/>
      <c r="M933" s="121" t="n"/>
      <c r="N933" s="121" t="n"/>
    </row>
    <row customHeight="1" ht="12.75" r="934" s="161">
      <c r="A934" s="121" t="n"/>
      <c r="B934" s="121" t="n"/>
      <c r="C934" s="121" t="n"/>
      <c r="D934" s="121" t="n"/>
      <c r="E934" s="121" t="n"/>
      <c r="F934" s="121" t="n"/>
      <c r="G934" s="121" t="n"/>
      <c r="H934" s="121" t="n"/>
      <c r="I934" s="121" t="n"/>
      <c r="J934" s="121" t="n"/>
      <c r="K934" s="121" t="n"/>
      <c r="L934" s="121" t="n"/>
      <c r="M934" s="121" t="n"/>
      <c r="N934" s="121" t="n"/>
    </row>
    <row customHeight="1" ht="12.75" r="935" s="161">
      <c r="A935" s="121" t="n"/>
      <c r="B935" s="121" t="n"/>
      <c r="C935" s="121" t="n"/>
      <c r="D935" s="121" t="n"/>
      <c r="E935" s="121" t="n"/>
      <c r="F935" s="121" t="n"/>
      <c r="G935" s="121" t="n"/>
      <c r="H935" s="121" t="n"/>
      <c r="I935" s="121" t="n"/>
      <c r="J935" s="121" t="n"/>
      <c r="K935" s="121" t="n"/>
      <c r="L935" s="121" t="n"/>
      <c r="M935" s="121" t="n"/>
      <c r="N935" s="121" t="n"/>
    </row>
    <row customHeight="1" ht="12.75" r="936" s="161">
      <c r="A936" s="121" t="n"/>
      <c r="B936" s="121" t="n"/>
      <c r="C936" s="121" t="n"/>
      <c r="D936" s="121" t="n"/>
      <c r="E936" s="121" t="n"/>
      <c r="F936" s="121" t="n"/>
      <c r="G936" s="121" t="n"/>
      <c r="H936" s="121" t="n"/>
      <c r="I936" s="121" t="n"/>
      <c r="J936" s="121" t="n"/>
      <c r="K936" s="121" t="n"/>
      <c r="L936" s="121" t="n"/>
      <c r="M936" s="121" t="n"/>
      <c r="N936" s="121" t="n"/>
    </row>
    <row customHeight="1" ht="12.75" r="937" s="161">
      <c r="A937" s="121" t="n"/>
      <c r="B937" s="121" t="n"/>
      <c r="C937" s="121" t="n"/>
      <c r="D937" s="121" t="n"/>
      <c r="E937" s="121" t="n"/>
      <c r="F937" s="121" t="n"/>
      <c r="G937" s="121" t="n"/>
      <c r="H937" s="121" t="n"/>
      <c r="I937" s="121" t="n"/>
      <c r="J937" s="121" t="n"/>
      <c r="K937" s="121" t="n"/>
      <c r="L937" s="121" t="n"/>
      <c r="M937" s="121" t="n"/>
      <c r="N937" s="121" t="n"/>
    </row>
    <row customHeight="1" ht="12.75" r="938" s="161">
      <c r="A938" s="121" t="n"/>
      <c r="B938" s="121" t="n"/>
      <c r="C938" s="121" t="n"/>
      <c r="D938" s="121" t="n"/>
      <c r="E938" s="121" t="n"/>
      <c r="F938" s="121" t="n"/>
      <c r="G938" s="121" t="n"/>
      <c r="H938" s="121" t="n"/>
      <c r="I938" s="121" t="n"/>
      <c r="J938" s="121" t="n"/>
      <c r="K938" s="121" t="n"/>
      <c r="L938" s="121" t="n"/>
      <c r="M938" s="121" t="n"/>
      <c r="N938" s="121" t="n"/>
    </row>
    <row customHeight="1" ht="12.75" r="939" s="161">
      <c r="A939" s="121" t="n"/>
      <c r="B939" s="121" t="n"/>
      <c r="C939" s="121" t="n"/>
      <c r="D939" s="121" t="n"/>
      <c r="E939" s="121" t="n"/>
      <c r="F939" s="121" t="n"/>
      <c r="G939" s="121" t="n"/>
      <c r="H939" s="121" t="n"/>
      <c r="I939" s="121" t="n"/>
      <c r="J939" s="121" t="n"/>
      <c r="K939" s="121" t="n"/>
      <c r="L939" s="121" t="n"/>
      <c r="M939" s="121" t="n"/>
      <c r="N939" s="121" t="n"/>
    </row>
    <row customHeight="1" ht="12.75" r="940" s="161">
      <c r="A940" s="121" t="n"/>
      <c r="B940" s="121" t="n"/>
      <c r="C940" s="121" t="n"/>
      <c r="D940" s="121" t="n"/>
      <c r="E940" s="121" t="n"/>
      <c r="F940" s="121" t="n"/>
      <c r="G940" s="121" t="n"/>
      <c r="H940" s="121" t="n"/>
      <c r="I940" s="121" t="n"/>
      <c r="J940" s="121" t="n"/>
      <c r="K940" s="121" t="n"/>
      <c r="L940" s="121" t="n"/>
      <c r="M940" s="121" t="n"/>
      <c r="N940" s="121" t="n"/>
    </row>
    <row customHeight="1" ht="12.75" r="941" s="161">
      <c r="A941" s="121" t="n"/>
      <c r="B941" s="121" t="n"/>
      <c r="C941" s="121" t="n"/>
      <c r="D941" s="121" t="n"/>
      <c r="E941" s="121" t="n"/>
      <c r="F941" s="121" t="n"/>
      <c r="G941" s="121" t="n"/>
      <c r="H941" s="121" t="n"/>
      <c r="I941" s="121" t="n"/>
      <c r="J941" s="121" t="n"/>
      <c r="K941" s="121" t="n"/>
      <c r="L941" s="121" t="n"/>
      <c r="M941" s="121" t="n"/>
      <c r="N941" s="121" t="n"/>
    </row>
    <row customHeight="1" ht="12.75" r="942" s="161">
      <c r="A942" s="121" t="n"/>
      <c r="B942" s="121" t="n"/>
      <c r="C942" s="121" t="n"/>
      <c r="D942" s="121" t="n"/>
      <c r="E942" s="121" t="n"/>
      <c r="F942" s="121" t="n"/>
      <c r="G942" s="121" t="n"/>
      <c r="H942" s="121" t="n"/>
      <c r="I942" s="121" t="n"/>
      <c r="J942" s="121" t="n"/>
      <c r="K942" s="121" t="n"/>
      <c r="L942" s="121" t="n"/>
      <c r="M942" s="121" t="n"/>
      <c r="N942" s="121" t="n"/>
    </row>
    <row customHeight="1" ht="12.75" r="943" s="161">
      <c r="A943" s="121" t="n"/>
      <c r="B943" s="121" t="n"/>
      <c r="C943" s="121" t="n"/>
      <c r="D943" s="121" t="n"/>
      <c r="E943" s="121" t="n"/>
      <c r="F943" s="121" t="n"/>
      <c r="G943" s="121" t="n"/>
      <c r="H943" s="121" t="n"/>
      <c r="I943" s="121" t="n"/>
      <c r="J943" s="121" t="n"/>
      <c r="K943" s="121" t="n"/>
      <c r="L943" s="121" t="n"/>
      <c r="M943" s="121" t="n"/>
      <c r="N943" s="121" t="n"/>
    </row>
    <row customHeight="1" ht="12.75" r="944" s="161">
      <c r="A944" s="121" t="n"/>
      <c r="B944" s="121" t="n"/>
      <c r="C944" s="121" t="n"/>
      <c r="D944" s="121" t="n"/>
      <c r="E944" s="121" t="n"/>
      <c r="F944" s="121" t="n"/>
      <c r="G944" s="121" t="n"/>
      <c r="H944" s="121" t="n"/>
      <c r="I944" s="121" t="n"/>
      <c r="J944" s="121" t="n"/>
      <c r="K944" s="121" t="n"/>
      <c r="L944" s="121" t="n"/>
      <c r="M944" s="121" t="n"/>
      <c r="N944" s="121" t="n"/>
    </row>
    <row customHeight="1" ht="12.75" r="945" s="161">
      <c r="A945" s="121" t="n"/>
      <c r="B945" s="121" t="n"/>
      <c r="C945" s="121" t="n"/>
      <c r="D945" s="121" t="n"/>
      <c r="E945" s="121" t="n"/>
      <c r="F945" s="121" t="n"/>
      <c r="G945" s="121" t="n"/>
      <c r="H945" s="121" t="n"/>
      <c r="I945" s="121" t="n"/>
      <c r="J945" s="121" t="n"/>
      <c r="K945" s="121" t="n"/>
      <c r="L945" s="121" t="n"/>
      <c r="M945" s="121" t="n"/>
      <c r="N945" s="121" t="n"/>
    </row>
    <row customHeight="1" ht="12.75" r="946" s="161">
      <c r="A946" s="121" t="n"/>
      <c r="B946" s="121" t="n"/>
      <c r="C946" s="121" t="n"/>
      <c r="D946" s="121" t="n"/>
      <c r="E946" s="121" t="n"/>
      <c r="F946" s="121" t="n"/>
      <c r="G946" s="121" t="n"/>
      <c r="H946" s="121" t="n"/>
      <c r="I946" s="121" t="n"/>
      <c r="J946" s="121" t="n"/>
      <c r="K946" s="121" t="n"/>
      <c r="L946" s="121" t="n"/>
      <c r="M946" s="121" t="n"/>
      <c r="N946" s="121" t="n"/>
    </row>
    <row customHeight="1" ht="12.75" r="947" s="161">
      <c r="A947" s="121" t="n"/>
      <c r="B947" s="121" t="n"/>
      <c r="C947" s="121" t="n"/>
      <c r="D947" s="121" t="n"/>
      <c r="E947" s="121" t="n"/>
      <c r="F947" s="121" t="n"/>
      <c r="G947" s="121" t="n"/>
      <c r="H947" s="121" t="n"/>
      <c r="I947" s="121" t="n"/>
      <c r="J947" s="121" t="n"/>
      <c r="K947" s="121" t="n"/>
      <c r="L947" s="121" t="n"/>
      <c r="M947" s="121" t="n"/>
      <c r="N947" s="121" t="n"/>
    </row>
    <row customHeight="1" ht="12.75" r="948" s="161">
      <c r="A948" s="121" t="n"/>
      <c r="B948" s="121" t="n"/>
      <c r="C948" s="121" t="n"/>
      <c r="D948" s="121" t="n"/>
      <c r="E948" s="121" t="n"/>
      <c r="F948" s="121" t="n"/>
      <c r="G948" s="121" t="n"/>
      <c r="H948" s="121" t="n"/>
      <c r="I948" s="121" t="n"/>
      <c r="J948" s="121" t="n"/>
      <c r="K948" s="121" t="n"/>
      <c r="L948" s="121" t="n"/>
      <c r="M948" s="121" t="n"/>
      <c r="N948" s="121" t="n"/>
    </row>
    <row customHeight="1" ht="12.75" r="949" s="161">
      <c r="A949" s="121" t="n"/>
      <c r="B949" s="121" t="n"/>
      <c r="C949" s="121" t="n"/>
      <c r="D949" s="121" t="n"/>
      <c r="E949" s="121" t="n"/>
      <c r="F949" s="121" t="n"/>
      <c r="G949" s="121" t="n"/>
      <c r="H949" s="121" t="n"/>
      <c r="I949" s="121" t="n"/>
      <c r="J949" s="121" t="n"/>
      <c r="K949" s="121" t="n"/>
      <c r="L949" s="121" t="n"/>
      <c r="M949" s="121" t="n"/>
      <c r="N949" s="121" t="n"/>
    </row>
    <row customHeight="1" ht="12.75" r="950" s="161">
      <c r="A950" s="121" t="n"/>
      <c r="B950" s="121" t="n"/>
      <c r="C950" s="121" t="n"/>
      <c r="D950" s="121" t="n"/>
      <c r="E950" s="121" t="n"/>
      <c r="F950" s="121" t="n"/>
      <c r="G950" s="121" t="n"/>
      <c r="H950" s="121" t="n"/>
      <c r="I950" s="121" t="n"/>
      <c r="J950" s="121" t="n"/>
      <c r="K950" s="121" t="n"/>
      <c r="L950" s="121" t="n"/>
      <c r="M950" s="121" t="n"/>
      <c r="N950" s="121" t="n"/>
    </row>
    <row customHeight="1" ht="12.75" r="951" s="161">
      <c r="A951" s="121" t="n"/>
      <c r="B951" s="121" t="n"/>
      <c r="C951" s="121" t="n"/>
      <c r="D951" s="121" t="n"/>
      <c r="E951" s="121" t="n"/>
      <c r="F951" s="121" t="n"/>
      <c r="G951" s="121" t="n"/>
      <c r="H951" s="121" t="n"/>
      <c r="I951" s="121" t="n"/>
      <c r="J951" s="121" t="n"/>
      <c r="K951" s="121" t="n"/>
      <c r="L951" s="121" t="n"/>
      <c r="M951" s="121" t="n"/>
      <c r="N951" s="121" t="n"/>
    </row>
    <row customHeight="1" ht="12.75" r="952" s="161">
      <c r="A952" s="121" t="n"/>
      <c r="B952" s="121" t="n"/>
      <c r="C952" s="121" t="n"/>
      <c r="D952" s="121" t="n"/>
      <c r="E952" s="121" t="n"/>
      <c r="F952" s="121" t="n"/>
      <c r="G952" s="121" t="n"/>
      <c r="H952" s="121" t="n"/>
      <c r="I952" s="121" t="n"/>
      <c r="J952" s="121" t="n"/>
      <c r="K952" s="121" t="n"/>
      <c r="L952" s="121" t="n"/>
      <c r="M952" s="121" t="n"/>
      <c r="N952" s="121" t="n"/>
    </row>
    <row customHeight="1" ht="12.75" r="953" s="161">
      <c r="A953" s="121" t="n"/>
      <c r="B953" s="121" t="n"/>
      <c r="C953" s="121" t="n"/>
      <c r="D953" s="121" t="n"/>
      <c r="E953" s="121" t="n"/>
      <c r="F953" s="121" t="n"/>
      <c r="G953" s="121" t="n"/>
      <c r="H953" s="121" t="n"/>
      <c r="I953" s="121" t="n"/>
      <c r="J953" s="121" t="n"/>
      <c r="K953" s="121" t="n"/>
      <c r="L953" s="121" t="n"/>
      <c r="M953" s="121" t="n"/>
      <c r="N953" s="121" t="n"/>
    </row>
    <row customHeight="1" ht="12.75" r="954" s="161">
      <c r="A954" s="121" t="n"/>
      <c r="B954" s="121" t="n"/>
      <c r="C954" s="121" t="n"/>
      <c r="D954" s="121" t="n"/>
      <c r="E954" s="121" t="n"/>
      <c r="F954" s="121" t="n"/>
      <c r="G954" s="121" t="n"/>
      <c r="H954" s="121" t="n"/>
      <c r="I954" s="121" t="n"/>
      <c r="J954" s="121" t="n"/>
      <c r="K954" s="121" t="n"/>
      <c r="L954" s="121" t="n"/>
      <c r="M954" s="121" t="n"/>
      <c r="N954" s="121" t="n"/>
    </row>
    <row customHeight="1" ht="12.75" r="955" s="161">
      <c r="A955" s="121" t="n"/>
      <c r="B955" s="121" t="n"/>
      <c r="C955" s="121" t="n"/>
      <c r="D955" s="121" t="n"/>
      <c r="E955" s="121" t="n"/>
      <c r="F955" s="121" t="n"/>
      <c r="G955" s="121" t="n"/>
      <c r="H955" s="121" t="n"/>
      <c r="I955" s="121" t="n"/>
      <c r="J955" s="121" t="n"/>
      <c r="K955" s="121" t="n"/>
      <c r="L955" s="121" t="n"/>
      <c r="M955" s="121" t="n"/>
      <c r="N955" s="121" t="n"/>
    </row>
    <row customHeight="1" ht="12.75" r="956" s="161">
      <c r="A956" s="121" t="n"/>
      <c r="B956" s="121" t="n"/>
      <c r="C956" s="121" t="n"/>
      <c r="D956" s="121" t="n"/>
      <c r="E956" s="121" t="n"/>
      <c r="F956" s="121" t="n"/>
      <c r="G956" s="121" t="n"/>
      <c r="H956" s="121" t="n"/>
      <c r="I956" s="121" t="n"/>
      <c r="J956" s="121" t="n"/>
      <c r="K956" s="121" t="n"/>
      <c r="L956" s="121" t="n"/>
      <c r="M956" s="121" t="n"/>
      <c r="N956" s="121" t="n"/>
    </row>
    <row customHeight="1" ht="12.75" r="957" s="161">
      <c r="A957" s="121" t="n"/>
      <c r="B957" s="121" t="n"/>
      <c r="C957" s="121" t="n"/>
      <c r="D957" s="121" t="n"/>
      <c r="E957" s="121" t="n"/>
      <c r="F957" s="121" t="n"/>
      <c r="G957" s="121" t="n"/>
      <c r="H957" s="121" t="n"/>
      <c r="I957" s="121" t="n"/>
      <c r="J957" s="121" t="n"/>
      <c r="K957" s="121" t="n"/>
      <c r="L957" s="121" t="n"/>
      <c r="M957" s="121" t="n"/>
      <c r="N957" s="121" t="n"/>
    </row>
    <row customHeight="1" ht="12.75" r="958" s="161">
      <c r="A958" s="121" t="n"/>
      <c r="B958" s="121" t="n"/>
      <c r="C958" s="121" t="n"/>
      <c r="D958" s="121" t="n"/>
      <c r="E958" s="121" t="n"/>
      <c r="F958" s="121" t="n"/>
      <c r="G958" s="121" t="n"/>
      <c r="H958" s="121" t="n"/>
      <c r="I958" s="121" t="n"/>
      <c r="J958" s="121" t="n"/>
      <c r="K958" s="121" t="n"/>
      <c r="L958" s="121" t="n"/>
      <c r="M958" s="121" t="n"/>
      <c r="N958" s="121" t="n"/>
    </row>
    <row customHeight="1" ht="12.75" r="959" s="161">
      <c r="A959" s="121" t="n"/>
      <c r="B959" s="121" t="n"/>
      <c r="C959" s="121" t="n"/>
      <c r="D959" s="121" t="n"/>
      <c r="E959" s="121" t="n"/>
      <c r="F959" s="121" t="n"/>
      <c r="G959" s="121" t="n"/>
      <c r="H959" s="121" t="n"/>
      <c r="I959" s="121" t="n"/>
      <c r="J959" s="121" t="n"/>
      <c r="K959" s="121" t="n"/>
      <c r="L959" s="121" t="n"/>
      <c r="M959" s="121" t="n"/>
      <c r="N959" s="121" t="n"/>
    </row>
    <row customHeight="1" ht="12.75" r="960" s="161">
      <c r="A960" s="121" t="n"/>
      <c r="B960" s="121" t="n"/>
      <c r="C960" s="121" t="n"/>
      <c r="D960" s="121" t="n"/>
      <c r="E960" s="121" t="n"/>
      <c r="F960" s="121" t="n"/>
      <c r="G960" s="121" t="n"/>
      <c r="H960" s="121" t="n"/>
      <c r="I960" s="121" t="n"/>
      <c r="J960" s="121" t="n"/>
      <c r="K960" s="121" t="n"/>
      <c r="L960" s="121" t="n"/>
      <c r="M960" s="121" t="n"/>
      <c r="N960" s="121" t="n"/>
    </row>
    <row customHeight="1" ht="12.75" r="961" s="161">
      <c r="A961" s="121" t="n"/>
      <c r="B961" s="121" t="n"/>
      <c r="C961" s="121" t="n"/>
      <c r="D961" s="121" t="n"/>
      <c r="E961" s="121" t="n"/>
      <c r="F961" s="121" t="n"/>
      <c r="G961" s="121" t="n"/>
      <c r="H961" s="121" t="n"/>
      <c r="I961" s="121" t="n"/>
      <c r="J961" s="121" t="n"/>
      <c r="K961" s="121" t="n"/>
      <c r="L961" s="121" t="n"/>
      <c r="M961" s="121" t="n"/>
      <c r="N961" s="121" t="n"/>
    </row>
    <row customHeight="1" ht="12.75" r="962" s="161">
      <c r="A962" s="121" t="n"/>
      <c r="B962" s="121" t="n"/>
      <c r="C962" s="121" t="n"/>
      <c r="D962" s="121" t="n"/>
      <c r="E962" s="121" t="n"/>
      <c r="F962" s="121" t="n"/>
      <c r="G962" s="121" t="n"/>
      <c r="H962" s="121" t="n"/>
      <c r="I962" s="121" t="n"/>
      <c r="J962" s="121" t="n"/>
      <c r="K962" s="121" t="n"/>
      <c r="L962" s="121" t="n"/>
      <c r="M962" s="121" t="n"/>
      <c r="N962" s="121" t="n"/>
    </row>
    <row customHeight="1" ht="12.75" r="963" s="161">
      <c r="A963" s="121" t="n"/>
      <c r="B963" s="121" t="n"/>
      <c r="C963" s="121" t="n"/>
      <c r="D963" s="121" t="n"/>
      <c r="E963" s="121" t="n"/>
      <c r="F963" s="121" t="n"/>
      <c r="G963" s="121" t="n"/>
      <c r="H963" s="121" t="n"/>
      <c r="I963" s="121" t="n"/>
      <c r="J963" s="121" t="n"/>
      <c r="K963" s="121" t="n"/>
      <c r="L963" s="121" t="n"/>
      <c r="M963" s="121" t="n"/>
      <c r="N963" s="121" t="n"/>
    </row>
    <row customHeight="1" ht="12.75" r="964" s="161">
      <c r="A964" s="121" t="n"/>
      <c r="B964" s="121" t="n"/>
      <c r="C964" s="121" t="n"/>
      <c r="D964" s="121" t="n"/>
      <c r="E964" s="121" t="n"/>
      <c r="F964" s="121" t="n"/>
      <c r="G964" s="121" t="n"/>
      <c r="H964" s="121" t="n"/>
      <c r="I964" s="121" t="n"/>
      <c r="J964" s="121" t="n"/>
      <c r="K964" s="121" t="n"/>
      <c r="L964" s="121" t="n"/>
      <c r="M964" s="121" t="n"/>
      <c r="N964" s="121" t="n"/>
    </row>
    <row customHeight="1" ht="12.75" r="965" s="161">
      <c r="A965" s="121" t="n"/>
      <c r="B965" s="121" t="n"/>
      <c r="C965" s="121" t="n"/>
      <c r="D965" s="121" t="n"/>
      <c r="E965" s="121" t="n"/>
      <c r="F965" s="121" t="n"/>
      <c r="G965" s="121" t="n"/>
      <c r="H965" s="121" t="n"/>
      <c r="I965" s="121" t="n"/>
      <c r="J965" s="121" t="n"/>
      <c r="K965" s="121" t="n"/>
      <c r="L965" s="121" t="n"/>
      <c r="M965" s="121" t="n"/>
      <c r="N965" s="121" t="n"/>
    </row>
    <row customHeight="1" ht="12.75" r="966" s="161">
      <c r="A966" s="121" t="n"/>
      <c r="B966" s="121" t="n"/>
      <c r="C966" s="121" t="n"/>
      <c r="D966" s="121" t="n"/>
      <c r="E966" s="121" t="n"/>
      <c r="F966" s="121" t="n"/>
      <c r="G966" s="121" t="n"/>
      <c r="H966" s="121" t="n"/>
      <c r="I966" s="121" t="n"/>
      <c r="J966" s="121" t="n"/>
      <c r="K966" s="121" t="n"/>
      <c r="L966" s="121" t="n"/>
      <c r="M966" s="121" t="n"/>
      <c r="N966" s="121" t="n"/>
    </row>
    <row customHeight="1" ht="12.75" r="967" s="161">
      <c r="A967" s="121" t="n"/>
      <c r="B967" s="121" t="n"/>
      <c r="C967" s="121" t="n"/>
      <c r="D967" s="121" t="n"/>
      <c r="E967" s="121" t="n"/>
      <c r="F967" s="121" t="n"/>
      <c r="G967" s="121" t="n"/>
      <c r="H967" s="121" t="n"/>
      <c r="I967" s="121" t="n"/>
      <c r="J967" s="121" t="n"/>
      <c r="K967" s="121" t="n"/>
      <c r="L967" s="121" t="n"/>
      <c r="M967" s="121" t="n"/>
      <c r="N967" s="121" t="n"/>
    </row>
    <row customHeight="1" ht="12.75" r="968" s="161">
      <c r="A968" s="121" t="n"/>
      <c r="B968" s="121" t="n"/>
      <c r="C968" s="121" t="n"/>
      <c r="D968" s="121" t="n"/>
      <c r="E968" s="121" t="n"/>
      <c r="F968" s="121" t="n"/>
      <c r="G968" s="121" t="n"/>
      <c r="H968" s="121" t="n"/>
      <c r="I968" s="121" t="n"/>
      <c r="J968" s="121" t="n"/>
      <c r="K968" s="121" t="n"/>
      <c r="L968" s="121" t="n"/>
      <c r="M968" s="121" t="n"/>
      <c r="N968" s="121" t="n"/>
    </row>
    <row customHeight="1" ht="12.75" r="969" s="161">
      <c r="A969" s="121" t="n"/>
      <c r="B969" s="121" t="n"/>
      <c r="C969" s="121" t="n"/>
      <c r="D969" s="121" t="n"/>
      <c r="E969" s="121" t="n"/>
      <c r="F969" s="121" t="n"/>
      <c r="G969" s="121" t="n"/>
      <c r="H969" s="121" t="n"/>
      <c r="I969" s="121" t="n"/>
      <c r="J969" s="121" t="n"/>
      <c r="K969" s="121" t="n"/>
      <c r="L969" s="121" t="n"/>
      <c r="M969" s="121" t="n"/>
      <c r="N969" s="121" t="n"/>
    </row>
    <row customHeight="1" ht="12.75" r="970" s="161">
      <c r="A970" s="121" t="n"/>
      <c r="B970" s="121" t="n"/>
      <c r="C970" s="121" t="n"/>
      <c r="D970" s="121" t="n"/>
      <c r="E970" s="121" t="n"/>
      <c r="F970" s="121" t="n"/>
      <c r="G970" s="121" t="n"/>
      <c r="H970" s="121" t="n"/>
      <c r="I970" s="121" t="n"/>
      <c r="J970" s="121" t="n"/>
      <c r="K970" s="121" t="n"/>
      <c r="L970" s="121" t="n"/>
      <c r="M970" s="121" t="n"/>
      <c r="N970" s="121" t="n"/>
    </row>
    <row customHeight="1" ht="12.75" r="971" s="161">
      <c r="A971" s="121" t="n"/>
      <c r="B971" s="121" t="n"/>
      <c r="C971" s="121" t="n"/>
      <c r="D971" s="121" t="n"/>
      <c r="E971" s="121" t="n"/>
      <c r="F971" s="121" t="n"/>
      <c r="G971" s="121" t="n"/>
      <c r="H971" s="121" t="n"/>
      <c r="I971" s="121" t="n"/>
      <c r="J971" s="121" t="n"/>
      <c r="K971" s="121" t="n"/>
      <c r="L971" s="121" t="n"/>
      <c r="M971" s="121" t="n"/>
      <c r="N971" s="121" t="n"/>
    </row>
    <row customHeight="1" ht="12.75" r="972" s="161">
      <c r="A972" s="121" t="n"/>
      <c r="B972" s="121" t="n"/>
      <c r="C972" s="121" t="n"/>
      <c r="D972" s="121" t="n"/>
      <c r="E972" s="121" t="n"/>
      <c r="F972" s="121" t="n"/>
      <c r="G972" s="121" t="n"/>
      <c r="H972" s="121" t="n"/>
      <c r="I972" s="121" t="n"/>
      <c r="J972" s="121" t="n"/>
      <c r="K972" s="121" t="n"/>
      <c r="L972" s="121" t="n"/>
      <c r="M972" s="121" t="n"/>
      <c r="N972" s="121" t="n"/>
    </row>
    <row customHeight="1" ht="12.75" r="973" s="161">
      <c r="A973" s="121" t="n"/>
      <c r="B973" s="121" t="n"/>
      <c r="C973" s="121" t="n"/>
      <c r="D973" s="121" t="n"/>
      <c r="E973" s="121" t="n"/>
      <c r="F973" s="121" t="n"/>
      <c r="G973" s="121" t="n"/>
      <c r="H973" s="121" t="n"/>
      <c r="I973" s="121" t="n"/>
      <c r="J973" s="121" t="n"/>
      <c r="K973" s="121" t="n"/>
      <c r="L973" s="121" t="n"/>
      <c r="M973" s="121" t="n"/>
      <c r="N973" s="121" t="n"/>
    </row>
    <row customHeight="1" ht="12.75" r="974" s="161">
      <c r="A974" s="121" t="n"/>
      <c r="B974" s="121" t="n"/>
      <c r="C974" s="121" t="n"/>
      <c r="D974" s="121" t="n"/>
      <c r="E974" s="121" t="n"/>
      <c r="F974" s="121" t="n"/>
      <c r="G974" s="121" t="n"/>
      <c r="H974" s="121" t="n"/>
      <c r="I974" s="121" t="n"/>
      <c r="J974" s="121" t="n"/>
      <c r="K974" s="121" t="n"/>
      <c r="L974" s="121" t="n"/>
      <c r="M974" s="121" t="n"/>
      <c r="N974" s="121" t="n"/>
    </row>
    <row customHeight="1" ht="12.75" r="975" s="161">
      <c r="A975" s="121" t="n"/>
      <c r="B975" s="121" t="n"/>
      <c r="C975" s="121" t="n"/>
      <c r="D975" s="121" t="n"/>
      <c r="E975" s="121" t="n"/>
      <c r="F975" s="121" t="n"/>
      <c r="G975" s="121" t="n"/>
      <c r="H975" s="121" t="n"/>
      <c r="I975" s="121" t="n"/>
      <c r="J975" s="121" t="n"/>
      <c r="K975" s="121" t="n"/>
      <c r="L975" s="121" t="n"/>
      <c r="M975" s="121" t="n"/>
      <c r="N975" s="121" t="n"/>
    </row>
    <row customHeight="1" ht="12.75" r="976" s="161">
      <c r="A976" s="121" t="n"/>
      <c r="B976" s="121" t="n"/>
      <c r="C976" s="121" t="n"/>
      <c r="D976" s="121" t="n"/>
      <c r="E976" s="121" t="n"/>
      <c r="F976" s="121" t="n"/>
      <c r="G976" s="121" t="n"/>
      <c r="H976" s="121" t="n"/>
      <c r="I976" s="121" t="n"/>
      <c r="J976" s="121" t="n"/>
      <c r="K976" s="121" t="n"/>
      <c r="L976" s="121" t="n"/>
      <c r="M976" s="121" t="n"/>
      <c r="N976" s="121" t="n"/>
    </row>
    <row customHeight="1" ht="12.75" r="977" s="161">
      <c r="A977" s="121" t="n"/>
      <c r="B977" s="121" t="n"/>
      <c r="C977" s="121" t="n"/>
      <c r="D977" s="121" t="n"/>
      <c r="E977" s="121" t="n"/>
      <c r="F977" s="121" t="n"/>
      <c r="G977" s="121" t="n"/>
      <c r="H977" s="121" t="n"/>
      <c r="I977" s="121" t="n"/>
      <c r="J977" s="121" t="n"/>
      <c r="K977" s="121" t="n"/>
      <c r="L977" s="121" t="n"/>
      <c r="M977" s="121" t="n"/>
      <c r="N977" s="121" t="n"/>
    </row>
    <row customHeight="1" ht="12.75" r="978" s="161">
      <c r="A978" s="121" t="n"/>
      <c r="B978" s="121" t="n"/>
      <c r="C978" s="121" t="n"/>
      <c r="D978" s="121" t="n"/>
      <c r="E978" s="121" t="n"/>
      <c r="F978" s="121" t="n"/>
      <c r="G978" s="121" t="n"/>
      <c r="H978" s="121" t="n"/>
      <c r="I978" s="121" t="n"/>
      <c r="J978" s="121" t="n"/>
      <c r="K978" s="121" t="n"/>
      <c r="L978" s="121" t="n"/>
      <c r="M978" s="121" t="n"/>
      <c r="N978" s="121" t="n"/>
    </row>
    <row customHeight="1" ht="12.75" r="979" s="161">
      <c r="A979" s="121" t="n"/>
      <c r="B979" s="121" t="n"/>
      <c r="C979" s="121" t="n"/>
      <c r="D979" s="121" t="n"/>
      <c r="E979" s="121" t="n"/>
      <c r="F979" s="121" t="n"/>
      <c r="G979" s="121" t="n"/>
      <c r="H979" s="121" t="n"/>
      <c r="I979" s="121" t="n"/>
      <c r="J979" s="121" t="n"/>
      <c r="K979" s="121" t="n"/>
      <c r="L979" s="121" t="n"/>
      <c r="M979" s="121" t="n"/>
      <c r="N979" s="121" t="n"/>
    </row>
    <row customHeight="1" ht="12.75" r="980" s="161">
      <c r="A980" s="121" t="n"/>
      <c r="B980" s="121" t="n"/>
      <c r="C980" s="121" t="n"/>
      <c r="D980" s="121" t="n"/>
      <c r="E980" s="121" t="n"/>
      <c r="F980" s="121" t="n"/>
      <c r="G980" s="121" t="n"/>
      <c r="H980" s="121" t="n"/>
      <c r="I980" s="121" t="n"/>
      <c r="J980" s="121" t="n"/>
      <c r="K980" s="121" t="n"/>
      <c r="L980" s="121" t="n"/>
      <c r="M980" s="121" t="n"/>
      <c r="N980" s="121" t="n"/>
    </row>
    <row customHeight="1" ht="12.75" r="981" s="161">
      <c r="A981" s="121" t="n"/>
      <c r="B981" s="121" t="n"/>
      <c r="C981" s="121" t="n"/>
      <c r="D981" s="121" t="n"/>
      <c r="E981" s="121" t="n"/>
      <c r="F981" s="121" t="n"/>
      <c r="G981" s="121" t="n"/>
      <c r="H981" s="121" t="n"/>
      <c r="I981" s="121" t="n"/>
      <c r="J981" s="121" t="n"/>
      <c r="K981" s="121" t="n"/>
      <c r="L981" s="121" t="n"/>
      <c r="M981" s="121" t="n"/>
      <c r="N981" s="121" t="n"/>
    </row>
    <row customHeight="1" ht="12.75" r="982" s="161">
      <c r="A982" s="121" t="n"/>
      <c r="B982" s="121" t="n"/>
      <c r="C982" s="121" t="n"/>
      <c r="D982" s="121" t="n"/>
      <c r="E982" s="121" t="n"/>
      <c r="F982" s="121" t="n"/>
      <c r="G982" s="121" t="n"/>
      <c r="H982" s="121" t="n"/>
      <c r="I982" s="121" t="n"/>
      <c r="J982" s="121" t="n"/>
      <c r="K982" s="121" t="n"/>
      <c r="L982" s="121" t="n"/>
      <c r="M982" s="121" t="n"/>
      <c r="N982" s="121" t="n"/>
    </row>
    <row customHeight="1" ht="12.75" r="983" s="161">
      <c r="A983" s="121" t="n"/>
      <c r="B983" s="121" t="n"/>
      <c r="C983" s="121" t="n"/>
      <c r="D983" s="121" t="n"/>
      <c r="E983" s="121" t="n"/>
      <c r="F983" s="121" t="n"/>
      <c r="G983" s="121" t="n"/>
      <c r="H983" s="121" t="n"/>
      <c r="I983" s="121" t="n"/>
      <c r="J983" s="121" t="n"/>
      <c r="K983" s="121" t="n"/>
      <c r="L983" s="121" t="n"/>
      <c r="M983" s="121" t="n"/>
      <c r="N983" s="121" t="n"/>
    </row>
    <row customHeight="1" ht="12.75" r="984" s="161">
      <c r="A984" s="121" t="n"/>
      <c r="B984" s="121" t="n"/>
      <c r="C984" s="121" t="n"/>
      <c r="D984" s="121" t="n"/>
      <c r="E984" s="121" t="n"/>
      <c r="F984" s="121" t="n"/>
      <c r="G984" s="121" t="n"/>
      <c r="H984" s="121" t="n"/>
      <c r="I984" s="121" t="n"/>
      <c r="J984" s="121" t="n"/>
      <c r="K984" s="121" t="n"/>
      <c r="L984" s="121" t="n"/>
      <c r="M984" s="121" t="n"/>
      <c r="N984" s="121" t="n"/>
    </row>
    <row customHeight="1" ht="12.75" r="985" s="161">
      <c r="A985" s="121" t="n"/>
      <c r="B985" s="121" t="n"/>
      <c r="C985" s="121" t="n"/>
      <c r="D985" s="121" t="n"/>
      <c r="E985" s="121" t="n"/>
      <c r="F985" s="121" t="n"/>
      <c r="G985" s="121" t="n"/>
      <c r="H985" s="121" t="n"/>
      <c r="I985" s="121" t="n"/>
      <c r="J985" s="121" t="n"/>
      <c r="K985" s="121" t="n"/>
      <c r="L985" s="121" t="n"/>
      <c r="M985" s="121" t="n"/>
      <c r="N985" s="121" t="n"/>
    </row>
    <row customHeight="1" ht="12.75" r="986" s="161">
      <c r="A986" s="121" t="n"/>
      <c r="B986" s="121" t="n"/>
      <c r="C986" s="121" t="n"/>
      <c r="D986" s="121" t="n"/>
      <c r="E986" s="121" t="n"/>
      <c r="F986" s="121" t="n"/>
      <c r="G986" s="121" t="n"/>
      <c r="H986" s="121" t="n"/>
      <c r="I986" s="121" t="n"/>
      <c r="J986" s="121" t="n"/>
      <c r="K986" s="121" t="n"/>
      <c r="L986" s="121" t="n"/>
      <c r="M986" s="121" t="n"/>
      <c r="N986" s="121" t="n"/>
    </row>
    <row customHeight="1" ht="12.75" r="987" s="161">
      <c r="A987" s="121" t="n"/>
      <c r="B987" s="121" t="n"/>
      <c r="C987" s="121" t="n"/>
      <c r="D987" s="121" t="n"/>
      <c r="E987" s="121" t="n"/>
      <c r="F987" s="121" t="n"/>
      <c r="G987" s="121" t="n"/>
      <c r="H987" s="121" t="n"/>
      <c r="I987" s="121" t="n"/>
      <c r="J987" s="121" t="n"/>
      <c r="K987" s="121" t="n"/>
      <c r="L987" s="121" t="n"/>
      <c r="M987" s="121" t="n"/>
      <c r="N987" s="121" t="n"/>
    </row>
    <row customHeight="1" ht="12.75" r="988" s="161">
      <c r="A988" s="121" t="n"/>
      <c r="B988" s="121" t="n"/>
      <c r="C988" s="121" t="n"/>
      <c r="D988" s="121" t="n"/>
      <c r="E988" s="121" t="n"/>
      <c r="F988" s="121" t="n"/>
      <c r="G988" s="121" t="n"/>
      <c r="H988" s="121" t="n"/>
      <c r="I988" s="121" t="n"/>
      <c r="J988" s="121" t="n"/>
      <c r="K988" s="121" t="n"/>
      <c r="L988" s="121" t="n"/>
      <c r="M988" s="121" t="n"/>
      <c r="N988" s="121" t="n"/>
    </row>
    <row customHeight="1" ht="12.75" r="989" s="161">
      <c r="A989" s="121" t="n"/>
      <c r="B989" s="121" t="n"/>
      <c r="C989" s="121" t="n"/>
      <c r="D989" s="121" t="n"/>
      <c r="E989" s="121" t="n"/>
      <c r="F989" s="121" t="n"/>
      <c r="G989" s="121" t="n"/>
      <c r="H989" s="121" t="n"/>
      <c r="I989" s="121" t="n"/>
      <c r="J989" s="121" t="n"/>
      <c r="K989" s="121" t="n"/>
      <c r="L989" s="121" t="n"/>
      <c r="M989" s="121" t="n"/>
      <c r="N989" s="121" t="n"/>
    </row>
    <row customHeight="1" ht="12.75" r="990" s="161">
      <c r="A990" s="121" t="n"/>
      <c r="B990" s="121" t="n"/>
      <c r="C990" s="121" t="n"/>
      <c r="D990" s="121" t="n"/>
      <c r="E990" s="121" t="n"/>
      <c r="F990" s="121" t="n"/>
      <c r="G990" s="121" t="n"/>
      <c r="H990" s="121" t="n"/>
      <c r="I990" s="121" t="n"/>
      <c r="J990" s="121" t="n"/>
      <c r="K990" s="121" t="n"/>
      <c r="L990" s="121" t="n"/>
      <c r="M990" s="121" t="n"/>
      <c r="N990" s="121" t="n"/>
    </row>
    <row customHeight="1" ht="12.75" r="991" s="161">
      <c r="A991" s="121" t="n"/>
      <c r="B991" s="121" t="n"/>
      <c r="C991" s="121" t="n"/>
      <c r="D991" s="121" t="n"/>
      <c r="E991" s="121" t="n"/>
      <c r="F991" s="121" t="n"/>
      <c r="G991" s="121" t="n"/>
      <c r="H991" s="121" t="n"/>
      <c r="I991" s="121" t="n"/>
      <c r="J991" s="121" t="n"/>
      <c r="K991" s="121" t="n"/>
      <c r="L991" s="121" t="n"/>
      <c r="M991" s="121" t="n"/>
      <c r="N991" s="121" t="n"/>
    </row>
    <row customHeight="1" ht="12.75" r="992" s="161">
      <c r="A992" s="121" t="n"/>
      <c r="B992" s="121" t="n"/>
      <c r="C992" s="121" t="n"/>
      <c r="D992" s="121" t="n"/>
      <c r="E992" s="121" t="n"/>
      <c r="F992" s="121" t="n"/>
      <c r="G992" s="121" t="n"/>
      <c r="H992" s="121" t="n"/>
      <c r="I992" s="121" t="n"/>
      <c r="J992" s="121" t="n"/>
      <c r="K992" s="121" t="n"/>
      <c r="L992" s="121" t="n"/>
      <c r="M992" s="121" t="n"/>
      <c r="N992" s="121" t="n"/>
    </row>
    <row customHeight="1" ht="12.75" r="993" s="161">
      <c r="A993" s="121" t="n"/>
      <c r="B993" s="121" t="n"/>
      <c r="C993" s="121" t="n"/>
      <c r="D993" s="121" t="n"/>
      <c r="E993" s="121" t="n"/>
      <c r="F993" s="121" t="n"/>
      <c r="G993" s="121" t="n"/>
      <c r="H993" s="121" t="n"/>
      <c r="I993" s="121" t="n"/>
      <c r="J993" s="121" t="n"/>
      <c r="K993" s="121" t="n"/>
      <c r="L993" s="121" t="n"/>
      <c r="M993" s="121" t="n"/>
      <c r="N993" s="121" t="n"/>
    </row>
    <row customHeight="1" ht="12.75" r="994" s="161">
      <c r="A994" s="121" t="n"/>
      <c r="B994" s="121" t="n"/>
      <c r="C994" s="121" t="n"/>
      <c r="D994" s="121" t="n"/>
      <c r="E994" s="121" t="n"/>
      <c r="F994" s="121" t="n"/>
      <c r="G994" s="121" t="n"/>
      <c r="H994" s="121" t="n"/>
      <c r="I994" s="121" t="n"/>
      <c r="J994" s="121" t="n"/>
      <c r="K994" s="121" t="n"/>
      <c r="L994" s="121" t="n"/>
      <c r="M994" s="121" t="n"/>
      <c r="N994" s="121" t="n"/>
    </row>
    <row customHeight="1" ht="12.75" r="995" s="161">
      <c r="A995" s="121" t="n"/>
      <c r="B995" s="121" t="n"/>
      <c r="C995" s="121" t="n"/>
      <c r="D995" s="121" t="n"/>
      <c r="E995" s="121" t="n"/>
      <c r="F995" s="121" t="n"/>
      <c r="G995" s="121" t="n"/>
      <c r="H995" s="121" t="n"/>
      <c r="I995" s="121" t="n"/>
      <c r="J995" s="121" t="n"/>
      <c r="K995" s="121" t="n"/>
      <c r="L995" s="121" t="n"/>
      <c r="M995" s="121" t="n"/>
      <c r="N995" s="121" t="n"/>
    </row>
    <row customHeight="1" ht="12.75" r="996" s="161">
      <c r="A996" s="121" t="n"/>
      <c r="B996" s="121" t="n"/>
      <c r="C996" s="121" t="n"/>
      <c r="D996" s="121" t="n"/>
      <c r="E996" s="121" t="n"/>
      <c r="F996" s="121" t="n"/>
      <c r="G996" s="121" t="n"/>
      <c r="H996" s="121" t="n"/>
      <c r="I996" s="121" t="n"/>
      <c r="J996" s="121" t="n"/>
      <c r="K996" s="121" t="n"/>
      <c r="L996" s="121" t="n"/>
      <c r="M996" s="121" t="n"/>
      <c r="N996" s="121" t="n"/>
    </row>
    <row customHeight="1" ht="12.75" r="997" s="161">
      <c r="A997" s="121" t="n"/>
      <c r="B997" s="121" t="n"/>
      <c r="C997" s="121" t="n"/>
      <c r="D997" s="121" t="n"/>
      <c r="E997" s="121" t="n"/>
      <c r="F997" s="121" t="n"/>
      <c r="G997" s="121" t="n"/>
      <c r="H997" s="121" t="n"/>
      <c r="I997" s="121" t="n"/>
      <c r="J997" s="121" t="n"/>
      <c r="K997" s="121" t="n"/>
      <c r="L997" s="121" t="n"/>
      <c r="M997" s="121" t="n"/>
      <c r="N997" s="121" t="n"/>
    </row>
    <row customHeight="1" ht="12.75" r="998" s="161">
      <c r="A998" s="121" t="n"/>
      <c r="B998" s="121" t="n"/>
      <c r="C998" s="121" t="n"/>
      <c r="D998" s="121" t="n"/>
      <c r="E998" s="121" t="n"/>
      <c r="F998" s="121" t="n"/>
      <c r="G998" s="121" t="n"/>
      <c r="H998" s="121" t="n"/>
      <c r="I998" s="121" t="n"/>
      <c r="J998" s="121" t="n"/>
      <c r="K998" s="121" t="n"/>
      <c r="L998" s="121" t="n"/>
      <c r="M998" s="121" t="n"/>
      <c r="N998" s="121" t="n"/>
    </row>
    <row customHeight="1" ht="12.75" r="999" s="161">
      <c r="A999" s="121" t="n"/>
      <c r="B999" s="121" t="n"/>
      <c r="C999" s="121" t="n"/>
      <c r="D999" s="121" t="n"/>
      <c r="E999" s="121" t="n"/>
      <c r="F999" s="121" t="n"/>
      <c r="G999" s="121" t="n"/>
      <c r="H999" s="121" t="n"/>
      <c r="I999" s="121" t="n"/>
      <c r="J999" s="121" t="n"/>
      <c r="K999" s="121" t="n"/>
      <c r="L999" s="121" t="n"/>
      <c r="M999" s="121" t="n"/>
      <c r="N999" s="121" t="n"/>
    </row>
    <row customHeight="1" ht="12.75" r="1000" s="161">
      <c r="A1000" s="121" t="n"/>
      <c r="B1000" s="121" t="n"/>
      <c r="C1000" s="121" t="n"/>
      <c r="D1000" s="121" t="n"/>
      <c r="E1000" s="121" t="n"/>
      <c r="F1000" s="121" t="n"/>
      <c r="G1000" s="121" t="n"/>
      <c r="H1000" s="121" t="n"/>
      <c r="I1000" s="121" t="n"/>
      <c r="J1000" s="121" t="n"/>
      <c r="K1000" s="121" t="n"/>
      <c r="L1000" s="121" t="n"/>
      <c r="M1000" s="121" t="n"/>
      <c r="N1000" s="121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Nayeem</dc:creator>
  <dcterms:created xsi:type="dcterms:W3CDTF">2020-09-13T06:09:37Z</dcterms:created>
  <dcterms:modified xsi:type="dcterms:W3CDTF">2020-09-13T06:09:37Z</dcterms:modified>
  <cp:lastModifiedBy>Nayeem</cp:lastModifiedBy>
</cp:coreProperties>
</file>