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AbuBakarAtiq\Desktop\Mechanics_of_Materials_Lab\"/>
    </mc:Choice>
  </mc:AlternateContent>
  <xr:revisionPtr revIDLastSave="0" documentId="13_ncr:1_{1AA812CD-93CA-4B65-856F-4D83D4D5188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Lab 01" sheetId="2" r:id="rId1"/>
    <sheet name="Lab 02" sheetId="3" r:id="rId2"/>
    <sheet name="Lab 03" sheetId="4" r:id="rId3"/>
    <sheet name="Lab 04" sheetId="5" r:id="rId4"/>
    <sheet name="Lab 05" sheetId="12" r:id="rId5"/>
    <sheet name="Lab 06" sheetId="14" r:id="rId6"/>
    <sheet name="Lab 07" sheetId="6" r:id="rId7"/>
    <sheet name="Lab 08" sheetId="11" r:id="rId8"/>
    <sheet name="Lab 09" sheetId="7" r:id="rId9"/>
    <sheet name="Lab 10" sheetId="8" r:id="rId10"/>
    <sheet name="Lab 11" sheetId="10" r:id="rId11"/>
  </sheets>
  <definedNames>
    <definedName name="_xlnm.Print_Area" localSheetId="1">'Lab 02'!$B$2:$M$44</definedName>
    <definedName name="_xlnm.Print_Area" localSheetId="2">'Lab 03'!$B$2:$J$35</definedName>
    <definedName name="_xlnm.Print_Area" localSheetId="3">'Lab 04'!$B$2:$W$26</definedName>
    <definedName name="_xlnm.Print_Area" localSheetId="4">'Lab 05'!$A$1:$L$50</definedName>
    <definedName name="_xlnm.Print_Area" localSheetId="5">'Lab 06'!$A$1:$L$50</definedName>
    <definedName name="_xlnm.Print_Area" localSheetId="6">'Lab 07'!$B$2:$Q$30</definedName>
    <definedName name="_xlnm.Print_Area" localSheetId="7">'Lab 08'!$A$1:$L$23</definedName>
    <definedName name="_xlnm.Print_Area" localSheetId="8">'Lab 09'!$B$2:$Q$30</definedName>
    <definedName name="_xlnm.Print_Area" localSheetId="9">'Lab 10'!$B$2:$Q$31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4" l="1"/>
  <c r="D4" i="14"/>
  <c r="D5" i="12"/>
  <c r="D4" i="12"/>
  <c r="G16" i="10"/>
  <c r="K16" i="10" s="1"/>
  <c r="P42" i="10"/>
  <c r="P43" i="10"/>
  <c r="P44" i="10"/>
  <c r="N42" i="10"/>
  <c r="N43" i="10"/>
  <c r="N44" i="10"/>
  <c r="P41" i="10"/>
  <c r="N41" i="10"/>
  <c r="E44" i="10"/>
  <c r="D42" i="10"/>
  <c r="E42" i="10" s="1"/>
  <c r="D43" i="10"/>
  <c r="E43" i="10" s="1"/>
  <c r="D44" i="10"/>
  <c r="D41" i="10"/>
  <c r="E41" i="10" s="1"/>
  <c r="G7" i="10"/>
  <c r="G6" i="10"/>
  <c r="I27" i="10" s="1"/>
  <c r="G5" i="10"/>
  <c r="R11" i="5"/>
  <c r="E11" i="5"/>
  <c r="Q10" i="5"/>
  <c r="S10" i="5" s="1"/>
  <c r="S9" i="5"/>
  <c r="S8" i="5"/>
  <c r="S7" i="5"/>
  <c r="U7" i="5" s="1"/>
  <c r="P29" i="8"/>
  <c r="O29" i="8"/>
  <c r="J29" i="8"/>
  <c r="K29" i="8" s="1"/>
  <c r="F29" i="8"/>
  <c r="P28" i="8"/>
  <c r="O28" i="8"/>
  <c r="J28" i="8"/>
  <c r="K28" i="8" s="1"/>
  <c r="F28" i="8"/>
  <c r="P27" i="8"/>
  <c r="O27" i="8"/>
  <c r="K27" i="8"/>
  <c r="J27" i="8"/>
  <c r="F27" i="8"/>
  <c r="P26" i="8"/>
  <c r="O26" i="8"/>
  <c r="J26" i="8"/>
  <c r="K26" i="8" s="1"/>
  <c r="F26" i="8"/>
  <c r="P19" i="8"/>
  <c r="O19" i="8"/>
  <c r="J19" i="8"/>
  <c r="K19" i="8" s="1"/>
  <c r="F19" i="8"/>
  <c r="P18" i="8"/>
  <c r="O18" i="8"/>
  <c r="J18" i="8"/>
  <c r="K18" i="8" s="1"/>
  <c r="F18" i="8"/>
  <c r="P17" i="8"/>
  <c r="O17" i="8"/>
  <c r="K17" i="8"/>
  <c r="J17" i="8"/>
  <c r="F17" i="8"/>
  <c r="P16" i="8"/>
  <c r="O16" i="8"/>
  <c r="J16" i="8"/>
  <c r="K16" i="8" s="1"/>
  <c r="G16" i="8"/>
  <c r="L8" i="8"/>
  <c r="N8" i="8" s="1"/>
  <c r="N7" i="8"/>
  <c r="L7" i="8"/>
  <c r="L6" i="8"/>
  <c r="N6" i="8" s="1"/>
  <c r="R43" i="10" l="1"/>
  <c r="R42" i="10"/>
  <c r="R41" i="10"/>
  <c r="R44" i="10"/>
  <c r="S42" i="10"/>
  <c r="S43" i="10"/>
  <c r="S44" i="10"/>
  <c r="S41" i="10"/>
  <c r="I9" i="8"/>
  <c r="K9" i="8" s="1"/>
  <c r="L27" i="8"/>
  <c r="L29" i="8"/>
  <c r="L18" i="8"/>
  <c r="L28" i="8"/>
  <c r="L16" i="8"/>
  <c r="L17" i="8"/>
  <c r="L19" i="8"/>
  <c r="L26" i="8"/>
  <c r="P28" i="7"/>
  <c r="O28" i="7"/>
  <c r="J28" i="7"/>
  <c r="K28" i="7" s="1"/>
  <c r="F28" i="7"/>
  <c r="P27" i="7"/>
  <c r="O27" i="7"/>
  <c r="J27" i="7"/>
  <c r="K27" i="7" s="1"/>
  <c r="F27" i="7"/>
  <c r="P26" i="7"/>
  <c r="O26" i="7"/>
  <c r="J26" i="7"/>
  <c r="K26" i="7" s="1"/>
  <c r="F26" i="7"/>
  <c r="P25" i="7"/>
  <c r="O25" i="7"/>
  <c r="J25" i="7"/>
  <c r="K25" i="7" s="1"/>
  <c r="F25" i="7"/>
  <c r="P19" i="7"/>
  <c r="O19" i="7"/>
  <c r="J19" i="7"/>
  <c r="K19" i="7" s="1"/>
  <c r="E19" i="7"/>
  <c r="F19" i="7" s="1"/>
  <c r="P18" i="7"/>
  <c r="O18" i="7"/>
  <c r="J18" i="7"/>
  <c r="K18" i="7" s="1"/>
  <c r="E18" i="7"/>
  <c r="F18" i="7" s="1"/>
  <c r="P17" i="7"/>
  <c r="O17" i="7"/>
  <c r="J17" i="7"/>
  <c r="K17" i="7" s="1"/>
  <c r="E17" i="7"/>
  <c r="F17" i="7" s="1"/>
  <c r="P16" i="7"/>
  <c r="O16" i="7"/>
  <c r="J16" i="7"/>
  <c r="K16" i="7" s="1"/>
  <c r="E16" i="7"/>
  <c r="F16" i="7" s="1"/>
  <c r="L8" i="7"/>
  <c r="N8" i="7" s="1"/>
  <c r="L7" i="7"/>
  <c r="I9" i="7" s="1"/>
  <c r="K9" i="7" s="1"/>
  <c r="L6" i="7"/>
  <c r="N6" i="7" s="1"/>
  <c r="L26" i="7" l="1"/>
  <c r="L27" i="7"/>
  <c r="N7" i="7"/>
  <c r="L17" i="7"/>
  <c r="L28" i="7"/>
  <c r="L18" i="7"/>
  <c r="L19" i="7"/>
  <c r="L25" i="7"/>
  <c r="L16" i="7"/>
  <c r="P28" i="6"/>
  <c r="O28" i="6"/>
  <c r="J28" i="6"/>
  <c r="K28" i="6" s="1"/>
  <c r="F28" i="6"/>
  <c r="P27" i="6"/>
  <c r="O27" i="6"/>
  <c r="J27" i="6"/>
  <c r="K27" i="6" s="1"/>
  <c r="F27" i="6"/>
  <c r="P26" i="6"/>
  <c r="O26" i="6"/>
  <c r="J26" i="6"/>
  <c r="K26" i="6" s="1"/>
  <c r="F26" i="6"/>
  <c r="P25" i="6"/>
  <c r="O25" i="6"/>
  <c r="J25" i="6"/>
  <c r="K25" i="6" s="1"/>
  <c r="F25" i="6"/>
  <c r="P19" i="6"/>
  <c r="O19" i="6"/>
  <c r="J19" i="6"/>
  <c r="K19" i="6" s="1"/>
  <c r="F19" i="6"/>
  <c r="G19" i="6" s="1"/>
  <c r="P18" i="6"/>
  <c r="O18" i="6"/>
  <c r="J18" i="6"/>
  <c r="K18" i="6" s="1"/>
  <c r="F18" i="6"/>
  <c r="G18" i="6" s="1"/>
  <c r="P17" i="6"/>
  <c r="O17" i="6"/>
  <c r="J17" i="6"/>
  <c r="K17" i="6" s="1"/>
  <c r="F17" i="6"/>
  <c r="G17" i="6" s="1"/>
  <c r="P16" i="6"/>
  <c r="O16" i="6"/>
  <c r="J16" i="6"/>
  <c r="K16" i="6" s="1"/>
  <c r="F16" i="6"/>
  <c r="G16" i="6" s="1"/>
  <c r="L8" i="6"/>
  <c r="N8" i="6" s="1"/>
  <c r="L7" i="6"/>
  <c r="I9" i="6" s="1"/>
  <c r="K9" i="6" s="1"/>
  <c r="L6" i="6"/>
  <c r="L26" i="6" l="1"/>
  <c r="N7" i="6"/>
  <c r="L27" i="6"/>
  <c r="L28" i="6"/>
  <c r="L17" i="6"/>
  <c r="L16" i="6"/>
  <c r="L18" i="6"/>
  <c r="L19" i="6"/>
  <c r="L25" i="6"/>
  <c r="N6" i="6"/>
  <c r="S23" i="5" l="1"/>
  <c r="R23" i="5"/>
  <c r="T23" i="5" s="1"/>
  <c r="P23" i="5"/>
  <c r="O23" i="5"/>
  <c r="Q23" i="5" s="1"/>
  <c r="N23" i="5"/>
  <c r="K23" i="5"/>
  <c r="G23" i="5"/>
  <c r="S22" i="5"/>
  <c r="R22" i="5"/>
  <c r="T22" i="5" s="1"/>
  <c r="P22" i="5"/>
  <c r="O22" i="5"/>
  <c r="Q22" i="5" s="1"/>
  <c r="N22" i="5"/>
  <c r="K22" i="5"/>
  <c r="G22" i="5"/>
  <c r="S21" i="5"/>
  <c r="R21" i="5"/>
  <c r="T21" i="5" s="1"/>
  <c r="U21" i="5" s="1"/>
  <c r="P21" i="5"/>
  <c r="O21" i="5"/>
  <c r="Q21" i="5" s="1"/>
  <c r="N21" i="5"/>
  <c r="K21" i="5"/>
  <c r="G21" i="5"/>
  <c r="S20" i="5"/>
  <c r="R20" i="5"/>
  <c r="T20" i="5" s="1"/>
  <c r="U20" i="5" s="1"/>
  <c r="P20" i="5"/>
  <c r="O20" i="5"/>
  <c r="Q20" i="5" s="1"/>
  <c r="N20" i="5"/>
  <c r="K20" i="5"/>
  <c r="G20" i="5"/>
  <c r="E15" i="5"/>
  <c r="H13" i="5"/>
  <c r="J13" i="5" s="1"/>
  <c r="H12" i="5"/>
  <c r="J12" i="5" s="1"/>
  <c r="D10" i="5"/>
  <c r="F10" i="5" s="1"/>
  <c r="F9" i="5"/>
  <c r="F8" i="5"/>
  <c r="F7" i="5"/>
  <c r="H7" i="5" s="1"/>
  <c r="H20" i="5" l="1"/>
  <c r="V20" i="5" s="1"/>
  <c r="H23" i="5"/>
  <c r="H22" i="5"/>
  <c r="V22" i="5" s="1"/>
  <c r="U23" i="5"/>
  <c r="H21" i="5"/>
  <c r="V21" i="5" s="1"/>
  <c r="U22" i="5"/>
  <c r="V23" i="5" l="1"/>
  <c r="G16" i="4"/>
  <c r="H16" i="4" s="1"/>
  <c r="D16" i="4"/>
  <c r="H15" i="4"/>
  <c r="G15" i="4"/>
  <c r="D15" i="4"/>
  <c r="G14" i="4"/>
  <c r="D14" i="4"/>
  <c r="G13" i="4"/>
  <c r="H13" i="4" s="1"/>
  <c r="D13" i="4"/>
  <c r="C9" i="4"/>
  <c r="H14" i="4" s="1"/>
  <c r="C8" i="4"/>
  <c r="C10" i="4" s="1"/>
  <c r="I15" i="4" l="1"/>
  <c r="J15" i="4" s="1"/>
  <c r="I14" i="4"/>
  <c r="J14" i="4" s="1"/>
  <c r="I16" i="4"/>
  <c r="J16" i="4" s="1"/>
  <c r="I13" i="4"/>
  <c r="J13" i="4" s="1"/>
  <c r="L41" i="3" l="1"/>
  <c r="H41" i="3"/>
  <c r="J41" i="3" s="1"/>
  <c r="K41" i="3" s="1"/>
  <c r="D41" i="3"/>
  <c r="C41" i="3" s="1"/>
  <c r="L40" i="3"/>
  <c r="I40" i="3"/>
  <c r="H40" i="3"/>
  <c r="J40" i="3" s="1"/>
  <c r="K40" i="3" s="1"/>
  <c r="D40" i="3"/>
  <c r="C40" i="3" s="1"/>
  <c r="L39" i="3"/>
  <c r="I39" i="3"/>
  <c r="H39" i="3"/>
  <c r="J39" i="3" s="1"/>
  <c r="K39" i="3" s="1"/>
  <c r="D39" i="3"/>
  <c r="C39" i="3" s="1"/>
  <c r="L38" i="3"/>
  <c r="I38" i="3"/>
  <c r="H38" i="3"/>
  <c r="J38" i="3" s="1"/>
  <c r="K38" i="3" s="1"/>
  <c r="D38" i="3"/>
  <c r="C38" i="3" s="1"/>
  <c r="H16" i="3"/>
  <c r="D16" i="3"/>
  <c r="E16" i="3" s="1"/>
  <c r="I15" i="3"/>
  <c r="H15" i="3"/>
  <c r="D15" i="3"/>
  <c r="E15" i="3" s="1"/>
  <c r="I14" i="3"/>
  <c r="H14" i="3"/>
  <c r="D14" i="3"/>
  <c r="E14" i="3" s="1"/>
  <c r="J14" i="3" s="1"/>
  <c r="K14" i="3" s="1"/>
  <c r="I13" i="3"/>
  <c r="H13" i="3"/>
  <c r="D13" i="3"/>
  <c r="E13" i="3" s="1"/>
  <c r="J13" i="3" s="1"/>
  <c r="K13" i="3" s="1"/>
  <c r="J15" i="3" l="1"/>
  <c r="K15" i="3" s="1"/>
  <c r="L15" i="3"/>
  <c r="L14" i="3"/>
  <c r="J16" i="3"/>
  <c r="K16" i="3" s="1"/>
  <c r="L16" i="3"/>
  <c r="L13" i="3"/>
</calcChain>
</file>

<file path=xl/sharedStrings.xml><?xml version="1.0" encoding="utf-8"?>
<sst xmlns="http://schemas.openxmlformats.org/spreadsheetml/2006/main" count="458" uniqueCount="163">
  <si>
    <t>Lab 01</t>
  </si>
  <si>
    <t>Layout Design and Introduction to Mechanics of Materials</t>
  </si>
  <si>
    <t>Student Name</t>
  </si>
  <si>
    <t>Mohammad Abubakar Atiq</t>
  </si>
  <si>
    <t>ID</t>
  </si>
  <si>
    <t>F2022031002</t>
  </si>
  <si>
    <t>Instructor</t>
  </si>
  <si>
    <t>Hafiz Osaid</t>
  </si>
  <si>
    <t>Batch/Program</t>
  </si>
  <si>
    <t>BSIE</t>
  </si>
  <si>
    <t>Lab 02</t>
  </si>
  <si>
    <t>To verify the validity of hookes law and determine the spring constant</t>
  </si>
  <si>
    <t>Apparatus</t>
  </si>
  <si>
    <t>Hookes Law Apparatus, UMT-29663</t>
  </si>
  <si>
    <t>Material</t>
  </si>
  <si>
    <t>3 springs, hardness different</t>
  </si>
  <si>
    <t>wire thickness is inversely proportional to hardness of the spring</t>
  </si>
  <si>
    <t>Soft Spring 1:</t>
  </si>
  <si>
    <t>Mass (g)</t>
  </si>
  <si>
    <t>Mass (Kg)</t>
  </si>
  <si>
    <t>Force (N)</t>
  </si>
  <si>
    <t>Deflection 1 of loading (mm)</t>
  </si>
  <si>
    <t>Deflection 2 of unloading (mm)</t>
  </si>
  <si>
    <t>Displacement Mean</t>
  </si>
  <si>
    <t>Change in Length (mm)</t>
  </si>
  <si>
    <t>Spring Constant (k) (N/mm)</t>
  </si>
  <si>
    <t>Spring Constant (k) (N/m) (Experimental)</t>
  </si>
  <si>
    <t>Spring Constant (k) (N/m) (Theoretical)</t>
  </si>
  <si>
    <t>Hard Spring</t>
  </si>
  <si>
    <t>Lab</t>
  </si>
  <si>
    <t>To determine the relationshi between shear load and shear strain</t>
  </si>
  <si>
    <t>G=(Shear stress)/(Shear Strain)</t>
  </si>
  <si>
    <t>Observation</t>
  </si>
  <si>
    <t>Least Count (mm)</t>
  </si>
  <si>
    <t>Length (L) mm</t>
  </si>
  <si>
    <t>Thickness (t) mm</t>
  </si>
  <si>
    <t>Width (W) mm</t>
  </si>
  <si>
    <t>Area (L*t)</t>
  </si>
  <si>
    <t>Shear Deformation</t>
  </si>
  <si>
    <t>Serial No</t>
  </si>
  <si>
    <t>Mass (kg)</t>
  </si>
  <si>
    <t>Load (N)</t>
  </si>
  <si>
    <t>Deflection Upon Loading (mm)</t>
  </si>
  <si>
    <t>Deflection Upon Unloading (mm)</t>
  </si>
  <si>
    <t>Mean (mm)</t>
  </si>
  <si>
    <t>Angle of Distortion= change in width/original width</t>
  </si>
  <si>
    <t>Shear stress=(force/Area)</t>
  </si>
  <si>
    <t>Modulus of Rigidity=Shear Stress/ Angle of Distortion</t>
  </si>
  <si>
    <t>Group 1:</t>
  </si>
  <si>
    <t>Barira Qasim</t>
  </si>
  <si>
    <t>Lab 04</t>
  </si>
  <si>
    <t>To find out the shear modulus of rods under torsional loading.</t>
  </si>
  <si>
    <t>Name:</t>
  </si>
  <si>
    <t>ID:</t>
  </si>
  <si>
    <t>Apparatus:</t>
  </si>
  <si>
    <t>Torsion of bar apparatus, vernier caliper, weights</t>
  </si>
  <si>
    <t>Length of shaft (L)=cm</t>
  </si>
  <si>
    <t>cm</t>
  </si>
  <si>
    <t>mm</t>
  </si>
  <si>
    <t>m</t>
  </si>
  <si>
    <t>Diameter of shaft (d)=mm</t>
  </si>
  <si>
    <t>Diameter of Torque pulley (D)=mm</t>
  </si>
  <si>
    <t>Radius of Torque Pulley (R=D/2)=</t>
  </si>
  <si>
    <t>Polar moment of insertion of the shaft=J</t>
  </si>
  <si>
    <t>=</t>
  </si>
  <si>
    <t>Theta_1</t>
  </si>
  <si>
    <t>Theta_2</t>
  </si>
  <si>
    <t>Mass</t>
  </si>
  <si>
    <t>Load (W)</t>
  </si>
  <si>
    <t>Torque WR</t>
  </si>
  <si>
    <t>Angle of Twist at 1st measuring arm</t>
  </si>
  <si>
    <t>Angle of Twist at 2nd measuring arm</t>
  </si>
  <si>
    <t>Angle of twist for effective length</t>
  </si>
  <si>
    <t>Modulus of rigidity</t>
  </si>
  <si>
    <t>g</t>
  </si>
  <si>
    <t>N</t>
  </si>
  <si>
    <t>Nm</t>
  </si>
  <si>
    <t>Loading (degree)</t>
  </si>
  <si>
    <t>Unloading (degree)</t>
  </si>
  <si>
    <t>Mean</t>
  </si>
  <si>
    <t>Loading (radian)</t>
  </si>
  <si>
    <t>Unloading (radian)</t>
  </si>
  <si>
    <t>Mean, theta_1</t>
  </si>
  <si>
    <t>Mean, theta_2</t>
  </si>
  <si>
    <t>theta</t>
  </si>
  <si>
    <t>Lab 07</t>
  </si>
  <si>
    <t>To determine central deflection of a simply supported beam loaded at mid span.</t>
  </si>
  <si>
    <t>Effective length of beam (L):</t>
  </si>
  <si>
    <t>in</t>
  </si>
  <si>
    <t>Width of beam (w):</t>
  </si>
  <si>
    <t>Height of beam (h):</t>
  </si>
  <si>
    <t>Area moment of inertia (I):</t>
  </si>
  <si>
    <t>Modulus of elasticity E:</t>
  </si>
  <si>
    <t>GPa</t>
  </si>
  <si>
    <t>Serial No.</t>
  </si>
  <si>
    <t xml:space="preserve">Applied Load (W) </t>
  </si>
  <si>
    <t>Experimental Deflection (W)</t>
  </si>
  <si>
    <t>Theoretical Deflection</t>
  </si>
  <si>
    <t>(g)</t>
  </si>
  <si>
    <t>(Kg)</t>
  </si>
  <si>
    <t>Loading</t>
  </si>
  <si>
    <t>Unloading</t>
  </si>
  <si>
    <t>Average</t>
  </si>
  <si>
    <t>(W)</t>
  </si>
  <si>
    <t>Lab 09</t>
  </si>
  <si>
    <t>To determine central deflection of a fixed ended beam loaded at mid span.</t>
  </si>
  <si>
    <t>Lab 10</t>
  </si>
  <si>
    <t>To determine deflection for a cantilever beam.</t>
  </si>
  <si>
    <t>Lab 11:</t>
  </si>
  <si>
    <t>To determine the horizontal deflection and vertical deflection of different curved beams due to point loading.</t>
  </si>
  <si>
    <t>By</t>
  </si>
  <si>
    <t>Mohammad Abubakar Atiq, F2022031002</t>
  </si>
  <si>
    <t>Length (L):</t>
  </si>
  <si>
    <t>Height (h):</t>
  </si>
  <si>
    <t>Width of ring (b):</t>
  </si>
  <si>
    <t>M</t>
  </si>
  <si>
    <t>E</t>
  </si>
  <si>
    <t>I</t>
  </si>
  <si>
    <t>EI</t>
  </si>
  <si>
    <t>L</t>
  </si>
  <si>
    <t>Bending moment</t>
  </si>
  <si>
    <t>Modulus of elasticity of beam material</t>
  </si>
  <si>
    <t>Moment of inertia of the beam</t>
  </si>
  <si>
    <t>Flexural rigidity of beam</t>
  </si>
  <si>
    <t>Length of beam</t>
  </si>
  <si>
    <t>For Ring, Case 01</t>
  </si>
  <si>
    <t>Horizontal deflection</t>
  </si>
  <si>
    <t>193-203</t>
  </si>
  <si>
    <t>Vertical deflection</t>
  </si>
  <si>
    <t>Moment of inertia (I)</t>
  </si>
  <si>
    <t>Sr#</t>
  </si>
  <si>
    <t>Vertical Deflection @ Loading</t>
  </si>
  <si>
    <t>Horizontal deflection @ Loading</t>
  </si>
  <si>
    <t>Vertical Deflection @ Unloading</t>
  </si>
  <si>
    <t>Horizontal deflection @Unloading</t>
  </si>
  <si>
    <t>Average Vertical Deflection</t>
  </si>
  <si>
    <t>Average Horizontal Deflection</t>
  </si>
  <si>
    <t>Dia (d)</t>
  </si>
  <si>
    <t>m^4</t>
  </si>
  <si>
    <t>P (N)</t>
  </si>
  <si>
    <t>Radius ®</t>
  </si>
  <si>
    <t>Objective:</t>
  </si>
  <si>
    <t>To analyze the response of metal under bending and determine bending strength of the specimen.</t>
  </si>
  <si>
    <t xml:space="preserve">Workpiece: </t>
  </si>
  <si>
    <t>Wood</t>
  </si>
  <si>
    <t>Load (kN)</t>
  </si>
  <si>
    <t>Deflection (mm)</t>
  </si>
  <si>
    <t>By: Mohammad Abubakar Atiq, F2022031002</t>
  </si>
  <si>
    <t>Date: 8th January, 2025</t>
  </si>
  <si>
    <t>Lab 08, EF321L Mechanics of Materials</t>
  </si>
  <si>
    <t>Lab 05</t>
  </si>
  <si>
    <t>To determine the tensile strength of a Mild Steel bar with the help of universal testing machine also draw stress strain curve.</t>
  </si>
  <si>
    <t>Length:</t>
  </si>
  <si>
    <t>Diameter:</t>
  </si>
  <si>
    <t>After experiment, length change =  58.8cm</t>
  </si>
  <si>
    <t>Lab 06</t>
  </si>
  <si>
    <t>To determine the compressive stength of a Mild steel bar with the help of universal testing machine.</t>
  </si>
  <si>
    <t>Height</t>
  </si>
  <si>
    <t>Materials Crack</t>
  </si>
  <si>
    <t>By:</t>
  </si>
  <si>
    <t>Barira Qasim, F2022031016</t>
  </si>
  <si>
    <t>F2022031016</t>
  </si>
  <si>
    <t>Mohammad Abubakar Atiq, F2022031002, Barira Qasim, F2022031016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</si>
</sst>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/>
    <xf numFmtId="0" fontId="0" fillId="0" borderId="7" xfId="0" applyBorder="1"/>
    <xf numFmtId="0" fontId="0" fillId="0" borderId="15" xfId="0" applyBorder="1"/>
    <xf numFmtId="11" fontId="0" fillId="0" borderId="7" xfId="0" applyNumberFormat="1" applyBorder="1" applyAlignment="1">
      <alignment horizontal="center" vertical="center"/>
    </xf>
    <xf numFmtId="0" fontId="0" fillId="0" borderId="1" xfId="0" applyBorder="1"/>
    <xf numFmtId="11" fontId="0" fillId="0" borderId="1" xfId="0" applyNumberFormat="1" applyBorder="1"/>
    <xf numFmtId="0" fontId="0" fillId="0" borderId="16" xfId="0" applyBorder="1"/>
    <xf numFmtId="0" fontId="1" fillId="0" borderId="0" xfId="0" applyFont="1"/>
    <xf numFmtId="0" fontId="2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11" fontId="1" fillId="0" borderId="0" xfId="0" applyNumberFormat="1" applyFont="1"/>
    <xf numFmtId="0" fontId="1" fillId="0" borderId="7" xfId="0" applyFont="1" applyBorder="1"/>
    <xf numFmtId="11" fontId="1" fillId="0" borderId="7" xfId="0" applyNumberFormat="1" applyFont="1" applyBorder="1"/>
    <xf numFmtId="14" fontId="0" fillId="0" borderId="0" xfId="0" applyNumberFormat="1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/>
    <xf numFmtId="164" fontId="0" fillId="0" borderId="0" xfId="0" applyNumberFormat="1"/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1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1" fontId="0" fillId="0" borderId="3" xfId="0" applyNumberFormat="1" applyBorder="1" applyAlignment="1">
      <alignment horizontal="center" vertical="center"/>
    </xf>
    <xf numFmtId="11" fontId="0" fillId="0" borderId="4" xfId="0" applyNumberFormat="1" applyBorder="1" applyAlignment="1">
      <alignment horizontal="center" vertical="center"/>
    </xf>
    <xf numFmtId="11" fontId="0" fillId="0" borderId="10" xfId="0" applyNumberFormat="1" applyBorder="1" applyAlignment="1">
      <alignment horizontal="center" vertical="center"/>
    </xf>
    <xf numFmtId="11" fontId="0" fillId="0" borderId="1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Soft Spring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'Lab 02'!$E$12</c:f>
              <c:strCache>
                <c:ptCount val="1"/>
                <c:pt idx="0">
                  <c:v>Force 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'Lab 02'!$H$13:$H$16</c:f>
              <c:numCache>
                <c:formatCode>General</c:formatCode>
                <c:ptCount val="4"/>
                <c:pt idx="0">
                  <c:v>23.5</c:v>
                </c:pt>
                <c:pt idx="1">
                  <c:v>63.5</c:v>
                </c:pt>
                <c:pt idx="2">
                  <c:v>124</c:v>
                </c:pt>
                <c:pt idx="3">
                  <c:v>183</c:v>
                </c:pt>
              </c:numCache>
            </c:numRef>
          </c:cat>
          <c:val>
            <c:numRef>
              <c:f>'Lab 02'!$E$13:$E$16</c:f>
              <c:numCache>
                <c:formatCode>General</c:formatCode>
                <c:ptCount val="4"/>
                <c:pt idx="0">
                  <c:v>0</c:v>
                </c:pt>
                <c:pt idx="1">
                  <c:v>0.98000000000000009</c:v>
                </c:pt>
                <c:pt idx="2">
                  <c:v>1.9600000000000002</c:v>
                </c:pt>
                <c:pt idx="3">
                  <c:v>2.94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D8-413E-AC89-46DB4A9BE9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23180704"/>
        <c:axId val="423182144"/>
      </c:lineChart>
      <c:catAx>
        <c:axId val="42318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182144"/>
        <c:crosses val="autoZero"/>
        <c:auto val="1"/>
        <c:lblAlgn val="ctr"/>
        <c:lblOffset val="100"/>
        <c:noMultiLvlLbl val="0"/>
      </c:catAx>
      <c:valAx>
        <c:axId val="42318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</a:t>
                </a:r>
                <a:r>
                  <a:rPr lang="en-US" baseline="0"/>
                  <a:t>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1807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Hard 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'Lab 02'!$E$37</c:f>
              <c:strCache>
                <c:ptCount val="1"/>
                <c:pt idx="0">
                  <c:v>Force 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 02'!$H$38:$H$41</c:f>
              <c:numCache>
                <c:formatCode>General</c:formatCode>
                <c:ptCount val="4"/>
                <c:pt idx="0">
                  <c:v>30.5</c:v>
                </c:pt>
                <c:pt idx="1">
                  <c:v>44</c:v>
                </c:pt>
                <c:pt idx="2">
                  <c:v>60</c:v>
                </c:pt>
                <c:pt idx="3">
                  <c:v>68</c:v>
                </c:pt>
              </c:numCache>
            </c:numRef>
          </c:xVal>
          <c:yVal>
            <c:numRef>
              <c:f>'Lab 02'!$E$38:$E$41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40-4AB0-9105-6C1494106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858720"/>
        <c:axId val="460864120"/>
      </c:scatterChart>
      <c:valAx>
        <c:axId val="46085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 Mean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864120"/>
        <c:crosses val="autoZero"/>
        <c:crossBetween val="midCat"/>
      </c:valAx>
      <c:valAx>
        <c:axId val="46086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85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Plot Shear Stress versus Shear Strain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'Lab 03'!$I$13:$I$16</c:f>
              <c:numCache>
                <c:formatCode>General</c:formatCode>
                <c:ptCount val="4"/>
                <c:pt idx="0">
                  <c:v>0</c:v>
                </c:pt>
                <c:pt idx="1">
                  <c:v>6.196021901040679E-3</c:v>
                </c:pt>
                <c:pt idx="2">
                  <c:v>1.2392043802081358E-2</c:v>
                </c:pt>
                <c:pt idx="3">
                  <c:v>1.4870452562497629E-2</c:v>
                </c:pt>
              </c:numCache>
            </c:numRef>
          </c:xVal>
          <c:yVal>
            <c:numRef>
              <c:f>'Lab 03'!$H$13:$H$16</c:f>
              <c:numCache>
                <c:formatCode>0.00E+00</c:formatCode>
                <c:ptCount val="4"/>
                <c:pt idx="0">
                  <c:v>1.454898157129001E-3</c:v>
                </c:pt>
                <c:pt idx="1">
                  <c:v>3.9282250242483026E-3</c:v>
                </c:pt>
                <c:pt idx="2">
                  <c:v>1.600387972841901E-3</c:v>
                </c:pt>
                <c:pt idx="3">
                  <c:v>1.842870999030068E-3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EB-4FA9-9428-AB84EA5D0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658496"/>
        <c:axId val="587712416"/>
      </c:scatterChart>
      <c:valAx>
        <c:axId val="51365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 Stress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12416"/>
        <c:crosses val="autoZero"/>
        <c:crossBetween val="midCat"/>
      </c:valAx>
      <c:valAx>
        <c:axId val="58771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 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65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Lab 05 Tensile Test, BSIE, F20220310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 05'!$B$8:$B$45</c:f>
              <c:numCache>
                <c:formatCode>General</c:formatCode>
                <c:ptCount val="38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71</c:v>
                </c:pt>
                <c:pt idx="15">
                  <c:v>72</c:v>
                </c:pt>
                <c:pt idx="16">
                  <c:v>73</c:v>
                </c:pt>
                <c:pt idx="17">
                  <c:v>74</c:v>
                </c:pt>
                <c:pt idx="18">
                  <c:v>75</c:v>
                </c:pt>
                <c:pt idx="19">
                  <c:v>76</c:v>
                </c:pt>
                <c:pt idx="20">
                  <c:v>77</c:v>
                </c:pt>
                <c:pt idx="21">
                  <c:v>78</c:v>
                </c:pt>
                <c:pt idx="22">
                  <c:v>79</c:v>
                </c:pt>
                <c:pt idx="23">
                  <c:v>80</c:v>
                </c:pt>
                <c:pt idx="24">
                  <c:v>81</c:v>
                </c:pt>
                <c:pt idx="25">
                  <c:v>82</c:v>
                </c:pt>
                <c:pt idx="26">
                  <c:v>83</c:v>
                </c:pt>
                <c:pt idx="27">
                  <c:v>84</c:v>
                </c:pt>
                <c:pt idx="28">
                  <c:v>85</c:v>
                </c:pt>
                <c:pt idx="29">
                  <c:v>86</c:v>
                </c:pt>
                <c:pt idx="30">
                  <c:v>87</c:v>
                </c:pt>
                <c:pt idx="31">
                  <c:v>88</c:v>
                </c:pt>
                <c:pt idx="32">
                  <c:v>89</c:v>
                </c:pt>
                <c:pt idx="33">
                  <c:v>90</c:v>
                </c:pt>
                <c:pt idx="34">
                  <c:v>91</c:v>
                </c:pt>
                <c:pt idx="35">
                  <c:v>92</c:v>
                </c:pt>
                <c:pt idx="36">
                  <c:v>92</c:v>
                </c:pt>
                <c:pt idx="37">
                  <c:v>93</c:v>
                </c:pt>
              </c:numCache>
            </c:numRef>
          </c:xVal>
          <c:yVal>
            <c:numRef>
              <c:f>'Lab 05'!$C$8:$C$45</c:f>
              <c:numCache>
                <c:formatCode>General</c:formatCode>
                <c:ptCount val="38"/>
                <c:pt idx="0">
                  <c:v>224</c:v>
                </c:pt>
                <c:pt idx="1">
                  <c:v>225</c:v>
                </c:pt>
                <c:pt idx="2">
                  <c:v>226</c:v>
                </c:pt>
                <c:pt idx="3">
                  <c:v>227</c:v>
                </c:pt>
                <c:pt idx="4">
                  <c:v>228</c:v>
                </c:pt>
                <c:pt idx="5">
                  <c:v>229</c:v>
                </c:pt>
                <c:pt idx="6">
                  <c:v>230</c:v>
                </c:pt>
                <c:pt idx="7">
                  <c:v>231</c:v>
                </c:pt>
                <c:pt idx="8">
                  <c:v>232</c:v>
                </c:pt>
                <c:pt idx="9">
                  <c:v>233</c:v>
                </c:pt>
                <c:pt idx="10">
                  <c:v>234</c:v>
                </c:pt>
                <c:pt idx="11">
                  <c:v>234</c:v>
                </c:pt>
                <c:pt idx="12">
                  <c:v>234</c:v>
                </c:pt>
                <c:pt idx="13">
                  <c:v>234</c:v>
                </c:pt>
                <c:pt idx="14">
                  <c:v>234</c:v>
                </c:pt>
                <c:pt idx="15">
                  <c:v>238</c:v>
                </c:pt>
                <c:pt idx="16">
                  <c:v>239</c:v>
                </c:pt>
                <c:pt idx="17">
                  <c:v>240</c:v>
                </c:pt>
                <c:pt idx="18">
                  <c:v>240</c:v>
                </c:pt>
                <c:pt idx="19">
                  <c:v>241</c:v>
                </c:pt>
                <c:pt idx="20">
                  <c:v>242</c:v>
                </c:pt>
                <c:pt idx="21">
                  <c:v>243</c:v>
                </c:pt>
                <c:pt idx="22">
                  <c:v>244</c:v>
                </c:pt>
                <c:pt idx="23">
                  <c:v>245</c:v>
                </c:pt>
                <c:pt idx="24">
                  <c:v>246</c:v>
                </c:pt>
                <c:pt idx="25">
                  <c:v>247</c:v>
                </c:pt>
                <c:pt idx="26">
                  <c:v>248</c:v>
                </c:pt>
                <c:pt idx="27">
                  <c:v>249</c:v>
                </c:pt>
                <c:pt idx="28">
                  <c:v>250</c:v>
                </c:pt>
                <c:pt idx="29">
                  <c:v>253</c:v>
                </c:pt>
                <c:pt idx="30">
                  <c:v>254</c:v>
                </c:pt>
                <c:pt idx="31">
                  <c:v>256</c:v>
                </c:pt>
                <c:pt idx="32">
                  <c:v>259</c:v>
                </c:pt>
                <c:pt idx="33">
                  <c:v>263</c:v>
                </c:pt>
                <c:pt idx="34">
                  <c:v>266</c:v>
                </c:pt>
                <c:pt idx="35">
                  <c:v>275</c:v>
                </c:pt>
                <c:pt idx="36">
                  <c:v>280</c:v>
                </c:pt>
                <c:pt idx="37">
                  <c:v>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328-4E0A-8AA5-A9C368BB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652672"/>
        <c:axId val="592654832"/>
      </c:scatterChart>
      <c:valAx>
        <c:axId val="59265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654832"/>
        <c:crosses val="autoZero"/>
        <c:crossBetween val="midCat"/>
      </c:valAx>
      <c:valAx>
        <c:axId val="59265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652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 06 Compression Test, BSIE, F20220310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Lab 06 Tensile Test, BSIE, F20220310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'Lab 06'!$B$8:$B$45</c:f>
              <c:strCache>
                <c:ptCount val="7"/>
                <c:pt idx="0">
                  <c:v>0</c:v>
                </c:pt>
                <c:pt idx="1">
                  <c:v>110</c:v>
                </c:pt>
                <c:pt idx="2">
                  <c:v>190</c:v>
                </c:pt>
                <c:pt idx="3">
                  <c:v>250</c:v>
                </c:pt>
                <c:pt idx="4">
                  <c:v>259</c:v>
                </c:pt>
                <c:pt idx="5">
                  <c:v>260</c:v>
                </c:pt>
                <c:pt idx="6">
                  <c:v>Materials Crack</c:v>
                </c:pt>
              </c:strCache>
            </c:strRef>
          </c:xVal>
          <c:yVal>
            <c:numRef>
              <c:f>'Lab 06'!$C$8:$C$45</c:f>
              <c:numCache>
                <c:formatCode>General</c:formatCode>
                <c:ptCount val="38"/>
                <c:pt idx="0">
                  <c:v>187</c:v>
                </c:pt>
                <c:pt idx="1">
                  <c:v>188</c:v>
                </c:pt>
                <c:pt idx="2">
                  <c:v>189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AD-46C7-8DC8-CAFAF5EBE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652672"/>
        <c:axId val="592654832"/>
      </c:scatterChart>
      <c:valAx>
        <c:axId val="59265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654832"/>
        <c:crosses val="autoZero"/>
        <c:crossBetween val="midCat"/>
      </c:valAx>
      <c:valAx>
        <c:axId val="59265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652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 08 Bending (Load vs Deflection)</a:t>
            </a:r>
          </a:p>
          <a:p>
            <a:pPr>
              <a:defRPr/>
            </a:pPr>
            <a:r>
              <a:rPr lang="en-US"/>
              <a:t>BSIE, F20220310,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 baseline="0"/>
              <a:t>Department of Mechanical Enigneering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Lab 08 Bending (Load vs Deflection)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 08'!$B$7:$B$21</c:f>
              <c:numCache>
                <c:formatCode>General</c:formatCode>
                <c:ptCount val="15"/>
                <c:pt idx="0">
                  <c:v>0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</c:numCache>
            </c:numRef>
          </c:xVal>
          <c:yVal>
            <c:numRef>
              <c:f>'Lab 08'!$C$7:$C$21</c:f>
              <c:numCache>
                <c:formatCode>General</c:formatCode>
                <c:ptCount val="15"/>
                <c:pt idx="0">
                  <c:v>85</c:v>
                </c:pt>
                <c:pt idx="1">
                  <c:v>86</c:v>
                </c:pt>
                <c:pt idx="2">
                  <c:v>87</c:v>
                </c:pt>
                <c:pt idx="3">
                  <c:v>87</c:v>
                </c:pt>
                <c:pt idx="4">
                  <c:v>88</c:v>
                </c:pt>
                <c:pt idx="5">
                  <c:v>89</c:v>
                </c:pt>
                <c:pt idx="6">
                  <c:v>90</c:v>
                </c:pt>
                <c:pt idx="7">
                  <c:v>91</c:v>
                </c:pt>
                <c:pt idx="8">
                  <c:v>92</c:v>
                </c:pt>
                <c:pt idx="9">
                  <c:v>93</c:v>
                </c:pt>
                <c:pt idx="10">
                  <c:v>94</c:v>
                </c:pt>
                <c:pt idx="11">
                  <c:v>95</c:v>
                </c:pt>
                <c:pt idx="12">
                  <c:v>96</c:v>
                </c:pt>
                <c:pt idx="13">
                  <c:v>97</c:v>
                </c:pt>
                <c:pt idx="14">
                  <c:v>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84B-49A9-B797-502ED0378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678576"/>
        <c:axId val="510671376"/>
      </c:scatterChart>
      <c:valAx>
        <c:axId val="51067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71376"/>
        <c:crosses val="autoZero"/>
        <c:crossBetween val="midCat"/>
      </c:valAx>
      <c:valAx>
        <c:axId val="51067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78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548640</xdr:colOff>
          <xdr:row>10</xdr:row>
          <xdr:rowOff>45720</xdr:rowOff>
        </xdr:from>
        <xdr:to>
          <xdr:col>16</xdr:col>
          <xdr:colOff>243840</xdr:colOff>
          <xdr:row>14</xdr:row>
          <xdr:rowOff>106680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9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0</xdr:col>
      <xdr:colOff>8096</xdr:colOff>
      <xdr:row>1</xdr:row>
      <xdr:rowOff>99753</xdr:rowOff>
    </xdr:from>
    <xdr:to>
      <xdr:col>18</xdr:col>
      <xdr:colOff>53816</xdr:colOff>
      <xdr:row>53</xdr:row>
      <xdr:rowOff>33944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867424" y="-579466"/>
          <a:ext cx="9299864" cy="11018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1851</xdr:colOff>
      <xdr:row>8</xdr:row>
      <xdr:rowOff>30480</xdr:rowOff>
    </xdr:from>
    <xdr:ext cx="1285929" cy="4309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 flipH="1">
              <a:off x="3049851" y="1310640"/>
              <a:ext cx="1285929" cy="4309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𝐼</m:t>
                    </m:r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 kern="120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𝑤</m:t>
                        </m:r>
                        <m:sSup>
                          <m:sSupPr>
                            <m:ctrlP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  <m:t>h</m:t>
                            </m:r>
                          </m:e>
                          <m:sup>
                            <m: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</m:num>
                      <m:den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12</m:t>
                        </m:r>
                      </m:den>
                    </m:f>
                  </m:oMath>
                </m:oMathPara>
              </a14:m>
              <a:endParaRPr lang="en-US" sz="1100" kern="12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DDE4C26-8978-4E2C-A44E-B9A72D23EC1F}"/>
                </a:ext>
              </a:extLst>
            </xdr:cNvPr>
            <xdr:cNvSpPr txBox="1"/>
          </xdr:nvSpPr>
          <xdr:spPr>
            <a:xfrm flipH="1">
              <a:off x="3049851" y="1310640"/>
              <a:ext cx="1285929" cy="4309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b="0" i="0" kern="1200">
                  <a:latin typeface="Cambria Math" panose="02040503050406030204" pitchFamily="18" charset="0"/>
                </a:rPr>
                <a:t>𝐼=(𝑤ℎ^3)/12</a:t>
              </a:r>
              <a:endParaRPr lang="en-US" sz="1100" kern="1200"/>
            </a:p>
          </xdr:txBody>
        </xdr:sp>
      </mc:Fallback>
    </mc:AlternateContent>
    <xdr:clientData/>
  </xdr:oneCellAnchor>
  <xdr:oneCellAnchor>
    <xdr:from>
      <xdr:col>11</xdr:col>
      <xdr:colOff>129540</xdr:colOff>
      <xdr:row>12</xdr:row>
      <xdr:rowOff>0</xdr:rowOff>
    </xdr:from>
    <xdr:ext cx="1285929" cy="4560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 txBox="1"/>
          </xdr:nvSpPr>
          <xdr:spPr>
            <a:xfrm flipH="1">
              <a:off x="6957060" y="2339340"/>
              <a:ext cx="1285929" cy="4560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𝛿</m:t>
                        </m:r>
                      </m:e>
                      <m:sub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𝐶𝑇</m:t>
                        </m:r>
                      </m:sub>
                    </m:sSub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 kern="120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𝑤</m:t>
                        </m:r>
                        <m:sSup>
                          <m:sSupPr>
                            <m:ctrlP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p>
                            <m: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</m:num>
                      <m:den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3</m:t>
                        </m:r>
                        <m:d>
                          <m:dPr>
                            <m:ctrlP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  <m:t>𝐸𝐼</m:t>
                            </m:r>
                          </m:e>
                        </m:d>
                      </m:den>
                    </m:f>
                  </m:oMath>
                </m:oMathPara>
              </a14:m>
              <a:endParaRPr lang="en-US" sz="1100" kern="12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2A86862-42ED-4B71-82E4-29845AB5FD3A}"/>
                </a:ext>
              </a:extLst>
            </xdr:cNvPr>
            <xdr:cNvSpPr txBox="1"/>
          </xdr:nvSpPr>
          <xdr:spPr>
            <a:xfrm flipH="1">
              <a:off x="6957060" y="2339340"/>
              <a:ext cx="1285929" cy="4560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b="0" i="0" kern="1200">
                  <a:latin typeface="Cambria Math" panose="02040503050406030204" pitchFamily="18" charset="0"/>
                </a:rPr>
                <a:t>𝛿_𝐶𝑇=(𝑤𝐿^3)/3(𝐸𝐼) </a:t>
              </a:r>
              <a:endParaRPr lang="en-US" sz="1100" kern="1200"/>
            </a:p>
          </xdr:txBody>
        </xdr:sp>
      </mc:Fallback>
    </mc:AlternateContent>
    <xdr:clientData/>
  </xdr:oneCellAnchor>
  <xdr:oneCellAnchor>
    <xdr:from>
      <xdr:col>11</xdr:col>
      <xdr:colOff>129540</xdr:colOff>
      <xdr:row>22</xdr:row>
      <xdr:rowOff>0</xdr:rowOff>
    </xdr:from>
    <xdr:ext cx="1285929" cy="4560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SpPr txBox="1"/>
          </xdr:nvSpPr>
          <xdr:spPr>
            <a:xfrm flipH="1">
              <a:off x="6957060" y="4168140"/>
              <a:ext cx="1285929" cy="4560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𝛿</m:t>
                        </m:r>
                      </m:e>
                      <m:sub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𝐶𝑇</m:t>
                        </m:r>
                      </m:sub>
                    </m:sSub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 kern="120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𝑤</m:t>
                        </m:r>
                        <m:sSup>
                          <m:sSupPr>
                            <m:ctrlP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p>
                            <m: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</m:num>
                      <m:den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3</m:t>
                        </m:r>
                        <m:d>
                          <m:dPr>
                            <m:ctrlP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  <m:t>𝐸𝐼</m:t>
                            </m:r>
                          </m:e>
                        </m:d>
                      </m:den>
                    </m:f>
                  </m:oMath>
                </m:oMathPara>
              </a14:m>
              <a:endParaRPr lang="en-US" sz="1100" kern="12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89A257F9-0BF9-4463-84F5-8FE11D8AD836}"/>
                </a:ext>
              </a:extLst>
            </xdr:cNvPr>
            <xdr:cNvSpPr txBox="1"/>
          </xdr:nvSpPr>
          <xdr:spPr>
            <a:xfrm flipH="1">
              <a:off x="6957060" y="4168140"/>
              <a:ext cx="1285929" cy="4560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b="0" i="0" kern="1200">
                  <a:latin typeface="Cambria Math" panose="02040503050406030204" pitchFamily="18" charset="0"/>
                </a:rPr>
                <a:t>𝛿_𝐶𝑇=(𝑤𝐿^3)/3(𝐸𝐼) </a:t>
              </a:r>
              <a:endParaRPr lang="en-US" sz="1100" kern="1200"/>
            </a:p>
          </xdr:txBody>
        </xdr:sp>
      </mc:Fallback>
    </mc:AlternateContent>
    <xdr:clientData/>
  </xdr:oneCellAnchor>
  <xdr:oneCellAnchor>
    <xdr:from>
      <xdr:col>9</xdr:col>
      <xdr:colOff>0</xdr:colOff>
      <xdr:row>8</xdr:row>
      <xdr:rowOff>104776</xdr:rowOff>
    </xdr:from>
    <xdr:ext cx="371475" cy="2669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 txBox="1"/>
          </xdr:nvSpPr>
          <xdr:spPr>
            <a:xfrm flipH="1">
              <a:off x="5394960" y="1384936"/>
              <a:ext cx="371475" cy="2669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 kern="1200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p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en-US" sz="1100" kern="12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DB2BEBFC-E809-4DC9-9C31-90486D60951C}"/>
                </a:ext>
              </a:extLst>
            </xdr:cNvPr>
            <xdr:cNvSpPr txBox="1"/>
          </xdr:nvSpPr>
          <xdr:spPr>
            <a:xfrm flipH="1">
              <a:off x="5394960" y="1384936"/>
              <a:ext cx="371475" cy="2669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b="0" i="0" kern="1200">
                  <a:latin typeface="Cambria Math" panose="02040503050406030204" pitchFamily="18" charset="0"/>
                </a:rPr>
                <a:t>𝑚^4</a:t>
              </a:r>
              <a:endParaRPr lang="en-US" sz="1100" kern="1200"/>
            </a:p>
          </xdr:txBody>
        </xdr:sp>
      </mc:Fallback>
    </mc:AlternateContent>
    <xdr:clientData/>
  </xdr:oneCellAnchor>
  <xdr:oneCellAnchor>
    <xdr:from>
      <xdr:col>11</xdr:col>
      <xdr:colOff>38100</xdr:colOff>
      <xdr:row>8</xdr:row>
      <xdr:rowOff>123825</xdr:rowOff>
    </xdr:from>
    <xdr:ext cx="371475" cy="2669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 txBox="1"/>
          </xdr:nvSpPr>
          <xdr:spPr>
            <a:xfrm flipH="1">
              <a:off x="6865620" y="1403985"/>
              <a:ext cx="371475" cy="2669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 kern="1200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𝑖𝑛</m:t>
                        </m:r>
                      </m:e>
                      <m:sup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en-US" sz="1100" kern="12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30AFE4A6-4E98-4D1D-9CCF-B343334C6260}"/>
                </a:ext>
              </a:extLst>
            </xdr:cNvPr>
            <xdr:cNvSpPr txBox="1"/>
          </xdr:nvSpPr>
          <xdr:spPr>
            <a:xfrm flipH="1">
              <a:off x="6865620" y="1403985"/>
              <a:ext cx="371475" cy="2669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b="0" i="0" kern="1200">
                  <a:latin typeface="Cambria Math" panose="02040503050406030204" pitchFamily="18" charset="0"/>
                </a:rPr>
                <a:t>〖𝑖𝑛〗^4</a:t>
              </a:r>
              <a:endParaRPr lang="en-US" sz="1100" kern="1200"/>
            </a:p>
          </xdr:txBody>
        </xdr:sp>
      </mc:Fallback>
    </mc:AlternateContent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16</xdr:row>
      <xdr:rowOff>53340</xdr:rowOff>
    </xdr:from>
    <xdr:to>
      <xdr:col>6</xdr:col>
      <xdr:colOff>68580</xdr:colOff>
      <xdr:row>20</xdr:row>
      <xdr:rowOff>30480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2921000" y="2898140"/>
              <a:ext cx="792480" cy="68834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 kern="1200">
                        <a:latin typeface="Cambria Math" panose="02040503050406030204" pitchFamily="18" charset="0"/>
                      </a:rPr>
                      <m:t>Δ</m:t>
                    </m:r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𝐻</m:t>
                    </m:r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 kern="120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0.114</m:t>
                        </m:r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𝑃</m:t>
                        </m:r>
                        <m:sSup>
                          <m:sSupPr>
                            <m:ctrlP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p>
                            <m: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</m:num>
                      <m:den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𝐸𝐼</m:t>
                        </m:r>
                      </m:den>
                    </m:f>
                  </m:oMath>
                </m:oMathPara>
              </a14:m>
              <a:endParaRPr lang="en-US" sz="1100" kern="12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490C8F1-FA0F-1175-7C23-FF86F2EFDCD1}"/>
                </a:ext>
              </a:extLst>
            </xdr:cNvPr>
            <xdr:cNvSpPr txBox="1"/>
          </xdr:nvSpPr>
          <xdr:spPr>
            <a:xfrm>
              <a:off x="2921000" y="2898140"/>
              <a:ext cx="792480" cy="68834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0" i="0" kern="1200">
                  <a:latin typeface="Cambria Math" panose="02040503050406030204" pitchFamily="18" charset="0"/>
                </a:rPr>
                <a:t>Δ𝐻=(0.114𝑃𝑅^3)/𝐸𝐼</a:t>
              </a:r>
              <a:endParaRPr lang="en-US" sz="1100" kern="1200"/>
            </a:p>
          </xdr:txBody>
        </xdr:sp>
      </mc:Fallback>
    </mc:AlternateContent>
    <xdr:clientData/>
  </xdr:twoCellAnchor>
  <xdr:twoCellAnchor>
    <xdr:from>
      <xdr:col>4</xdr:col>
      <xdr:colOff>53340</xdr:colOff>
      <xdr:row>20</xdr:row>
      <xdr:rowOff>76200</xdr:rowOff>
    </xdr:from>
    <xdr:to>
      <xdr:col>6</xdr:col>
      <xdr:colOff>83820</xdr:colOff>
      <xdr:row>24</xdr:row>
      <xdr:rowOff>53340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2936240" y="3632200"/>
              <a:ext cx="792480" cy="68834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 kern="1200">
                        <a:latin typeface="Cambria Math" panose="02040503050406030204" pitchFamily="18" charset="0"/>
                      </a:rPr>
                      <m:t>Δ</m:t>
                    </m:r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𝑉</m:t>
                    </m:r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 kern="120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0.149</m:t>
                        </m:r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𝑃</m:t>
                        </m:r>
                        <m:sSup>
                          <m:sSupPr>
                            <m:ctrlP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p>
                            <m: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</m:num>
                      <m:den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𝐸𝐼</m:t>
                        </m:r>
                      </m:den>
                    </m:f>
                  </m:oMath>
                </m:oMathPara>
              </a14:m>
              <a:endParaRPr lang="en-US" sz="1100" kern="12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FAF6186-5E60-46D8-B3F8-41454C5C7D52}"/>
                </a:ext>
              </a:extLst>
            </xdr:cNvPr>
            <xdr:cNvSpPr txBox="1"/>
          </xdr:nvSpPr>
          <xdr:spPr>
            <a:xfrm>
              <a:off x="2936240" y="3632200"/>
              <a:ext cx="792480" cy="68834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0" i="0" kern="1200">
                  <a:latin typeface="Cambria Math" panose="02040503050406030204" pitchFamily="18" charset="0"/>
                </a:rPr>
                <a:t>Δ𝑉=(0.149𝑃𝑅^3)/𝐸𝐼</a:t>
              </a:r>
              <a:endParaRPr lang="en-US" sz="1100" kern="1200"/>
            </a:p>
          </xdr:txBody>
        </xdr:sp>
      </mc:Fallback>
    </mc:AlternateContent>
    <xdr:clientData/>
  </xdr:twoCellAnchor>
  <xdr:twoCellAnchor>
    <xdr:from>
      <xdr:col>4</xdr:col>
      <xdr:colOff>0</xdr:colOff>
      <xdr:row>25</xdr:row>
      <xdr:rowOff>0</xdr:rowOff>
    </xdr:from>
    <xdr:to>
      <xdr:col>6</xdr:col>
      <xdr:colOff>30480</xdr:colOff>
      <xdr:row>28</xdr:row>
      <xdr:rowOff>160020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2882900" y="4445000"/>
              <a:ext cx="792480" cy="69342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𝐼</m:t>
                    </m:r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 kern="120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𝑏</m:t>
                        </m:r>
                        <m:sSup>
                          <m:sSupPr>
                            <m:ctrlP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p>
                            <m: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</m:num>
                      <m:den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12</m:t>
                        </m:r>
                      </m:den>
                    </m:f>
                  </m:oMath>
                </m:oMathPara>
              </a14:m>
              <a:endParaRPr lang="en-US" sz="1100" kern="12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74C9DB8-9D8E-4AF8-B88C-D8EC69DB93FF}"/>
                </a:ext>
              </a:extLst>
            </xdr:cNvPr>
            <xdr:cNvSpPr txBox="1"/>
          </xdr:nvSpPr>
          <xdr:spPr>
            <a:xfrm>
              <a:off x="2882900" y="4445000"/>
              <a:ext cx="792480" cy="69342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0" i="0" kern="1200">
                  <a:latin typeface="Cambria Math" panose="02040503050406030204" pitchFamily="18" charset="0"/>
                </a:rPr>
                <a:t>𝐼=(𝑏𝑑^3)/12</a:t>
              </a:r>
              <a:endParaRPr lang="en-US" sz="1100" kern="1200"/>
            </a:p>
          </xdr:txBody>
        </xdr:sp>
      </mc:Fallback>
    </mc:AlternateContent>
    <xdr:clientData/>
  </xdr:twoCellAnchor>
  <xdr:twoCellAnchor>
    <xdr:from>
      <xdr:col>17</xdr:col>
      <xdr:colOff>38100</xdr:colOff>
      <xdr:row>38</xdr:row>
      <xdr:rowOff>83820</xdr:rowOff>
    </xdr:from>
    <xdr:to>
      <xdr:col>17</xdr:col>
      <xdr:colOff>556260</xdr:colOff>
      <xdr:row>39</xdr:row>
      <xdr:rowOff>137160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 txBox="1"/>
          </xdr:nvSpPr>
          <xdr:spPr>
            <a:xfrm>
              <a:off x="10325100" y="10218420"/>
              <a:ext cx="518160" cy="23114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 kern="1200">
                        <a:latin typeface="Cambria Math" panose="02040503050406030204" pitchFamily="18" charset="0"/>
                      </a:rPr>
                      <m:t>Δ</m:t>
                    </m:r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𝐻</m:t>
                    </m:r>
                  </m:oMath>
                </m:oMathPara>
              </a14:m>
              <a:endParaRPr lang="en-US" sz="1100" kern="12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50D9126E-1889-4304-A6EA-44AE3C00A11E}"/>
                </a:ext>
              </a:extLst>
            </xdr:cNvPr>
            <xdr:cNvSpPr txBox="1"/>
          </xdr:nvSpPr>
          <xdr:spPr>
            <a:xfrm>
              <a:off x="10325100" y="10218420"/>
              <a:ext cx="518160" cy="23114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0" i="0" kern="1200">
                  <a:latin typeface="Cambria Math" panose="02040503050406030204" pitchFamily="18" charset="0"/>
                </a:rPr>
                <a:t>Δ𝐻</a:t>
              </a:r>
              <a:endParaRPr lang="en-US" sz="1100" kern="1200"/>
            </a:p>
          </xdr:txBody>
        </xdr:sp>
      </mc:Fallback>
    </mc:AlternateContent>
    <xdr:clientData/>
  </xdr:twoCellAnchor>
  <xdr:twoCellAnchor>
    <xdr:from>
      <xdr:col>18</xdr:col>
      <xdr:colOff>22860</xdr:colOff>
      <xdr:row>38</xdr:row>
      <xdr:rowOff>91440</xdr:rowOff>
    </xdr:from>
    <xdr:to>
      <xdr:col>18</xdr:col>
      <xdr:colOff>541020</xdr:colOff>
      <xdr:row>39</xdr:row>
      <xdr:rowOff>144780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 txBox="1"/>
          </xdr:nvSpPr>
          <xdr:spPr>
            <a:xfrm>
              <a:off x="11135360" y="10226040"/>
              <a:ext cx="518160" cy="23114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 kern="1200">
                        <a:latin typeface="Cambria Math" panose="02040503050406030204" pitchFamily="18" charset="0"/>
                      </a:rPr>
                      <m:t>ΔV</m:t>
                    </m:r>
                  </m:oMath>
                </m:oMathPara>
              </a14:m>
              <a:endParaRPr lang="en-US" sz="1100" kern="12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3EA4CE11-98B1-4AAF-822F-87E087EE18AF}"/>
                </a:ext>
              </a:extLst>
            </xdr:cNvPr>
            <xdr:cNvSpPr txBox="1"/>
          </xdr:nvSpPr>
          <xdr:spPr>
            <a:xfrm>
              <a:off x="11135360" y="10226040"/>
              <a:ext cx="518160" cy="23114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0" i="0" kern="1200">
                  <a:latin typeface="Cambria Math" panose="02040503050406030204" pitchFamily="18" charset="0"/>
                </a:rPr>
                <a:t>ΔV</a:t>
              </a:r>
              <a:endParaRPr lang="en-US" sz="1100" kern="12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195943</xdr:colOff>
      <xdr:row>16</xdr:row>
      <xdr:rowOff>174170</xdr:rowOff>
    </xdr:from>
    <xdr:to>
      <xdr:col>8</xdr:col>
      <xdr:colOff>580572</xdr:colOff>
      <xdr:row>35</xdr:row>
      <xdr:rowOff>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635000</xdr:colOff>
      <xdr:row>16</xdr:row>
      <xdr:rowOff>43180</xdr:rowOff>
    </xdr:from>
    <xdr:to>
      <xdr:col>11</xdr:col>
      <xdr:colOff>1765300</xdr:colOff>
      <xdr:row>35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</xdr:colOff>
      <xdr:row>8</xdr:row>
      <xdr:rowOff>60960</xdr:rowOff>
    </xdr:from>
    <xdr:to>
      <xdr:col>7</xdr:col>
      <xdr:colOff>2880360</xdr:colOff>
      <xdr:row>10</xdr:row>
      <xdr:rowOff>167640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700-000002000000}"/>
                </a:ext>
              </a:extLst>
            </xdr:cNvPr>
            <xdr:cNvSpPr txBox="1"/>
          </xdr:nvSpPr>
          <xdr:spPr>
            <a:xfrm>
              <a:off x="9151620" y="1524000"/>
              <a:ext cx="2849880" cy="47244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𝛾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𝛿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𝛿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den>
                        </m:f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𝑀𝑒𝑎𝑛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𝑊𝑖𝑑𝑡h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F2A8684-81A5-4A78-A074-2CDCA1384E4F}"/>
                </a:ext>
              </a:extLst>
            </xdr:cNvPr>
            <xdr:cNvSpPr txBox="1"/>
          </xdr:nvSpPr>
          <xdr:spPr>
            <a:xfrm>
              <a:off x="9151620" y="1524000"/>
              <a:ext cx="2849880" cy="47244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𝛾=(𝛿𝑙/𝛿𝑤)=𝑀𝑒𝑎𝑛/𝑊𝑖𝑑𝑡ℎ</a:t>
              </a:r>
              <a:endParaRPr lang="en-US" sz="1100"/>
            </a:p>
          </xdr:txBody>
        </xdr:sp>
      </mc:Fallback>
    </mc:AlternateContent>
    <xdr:clientData/>
  </xdr:twoCellAnchor>
  <xdr:twoCellAnchor>
    <xdr:from>
      <xdr:col>8</xdr:col>
      <xdr:colOff>22860</xdr:colOff>
      <xdr:row>8</xdr:row>
      <xdr:rowOff>60960</xdr:rowOff>
    </xdr:from>
    <xdr:to>
      <xdr:col>8</xdr:col>
      <xdr:colOff>1485900</xdr:colOff>
      <xdr:row>10</xdr:row>
      <xdr:rowOff>167640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700-000003000000}"/>
                </a:ext>
              </a:extLst>
            </xdr:cNvPr>
            <xdr:cNvSpPr txBox="1"/>
          </xdr:nvSpPr>
          <xdr:spPr>
            <a:xfrm>
              <a:off x="12641580" y="1524000"/>
              <a:ext cx="1463040" cy="47244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𝜏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𝐹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𝐴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56AE0B9-0272-4E5D-8D1C-39F1322E757D}"/>
                </a:ext>
              </a:extLst>
            </xdr:cNvPr>
            <xdr:cNvSpPr txBox="1"/>
          </xdr:nvSpPr>
          <xdr:spPr>
            <a:xfrm>
              <a:off x="12641580" y="1524000"/>
              <a:ext cx="1463040" cy="47244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𝜏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=𝐹/𝐴</a:t>
              </a:r>
              <a:endParaRPr lang="en-US" sz="1100"/>
            </a:p>
          </xdr:txBody>
        </xdr:sp>
      </mc:Fallback>
    </mc:AlternateContent>
    <xdr:clientData/>
  </xdr:twoCellAnchor>
  <xdr:twoCellAnchor>
    <xdr:from>
      <xdr:col>9</xdr:col>
      <xdr:colOff>60960</xdr:colOff>
      <xdr:row>8</xdr:row>
      <xdr:rowOff>68580</xdr:rowOff>
    </xdr:from>
    <xdr:to>
      <xdr:col>9</xdr:col>
      <xdr:colOff>3048000</xdr:colOff>
      <xdr:row>10</xdr:row>
      <xdr:rowOff>175260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700-000004000000}"/>
                </a:ext>
              </a:extLst>
            </xdr:cNvPr>
            <xdr:cNvSpPr txBox="1"/>
          </xdr:nvSpPr>
          <xdr:spPr>
            <a:xfrm>
              <a:off x="14478000" y="1531620"/>
              <a:ext cx="2987040" cy="47244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𝐺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𝜏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𝛾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A568DE8-C167-43A4-A0F6-53C70CE5781E}"/>
                </a:ext>
              </a:extLst>
            </xdr:cNvPr>
            <xdr:cNvSpPr txBox="1"/>
          </xdr:nvSpPr>
          <xdr:spPr>
            <a:xfrm>
              <a:off x="14478000" y="1531620"/>
              <a:ext cx="2987040" cy="47244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𝐺=𝜏/𝛾</a:t>
              </a:r>
              <a:endParaRPr lang="en-US" sz="1100"/>
            </a:p>
          </xdr:txBody>
        </xdr:sp>
      </mc:Fallback>
    </mc:AlternateContent>
    <xdr:clientData/>
  </xdr:twoCellAnchor>
  <xdr:twoCellAnchor>
    <xdr:from>
      <xdr:col>4</xdr:col>
      <xdr:colOff>82550</xdr:colOff>
      <xdr:row>16</xdr:row>
      <xdr:rowOff>88900</xdr:rowOff>
    </xdr:from>
    <xdr:to>
      <xdr:col>6</xdr:col>
      <xdr:colOff>391886</xdr:colOff>
      <xdr:row>33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1684020</xdr:colOff>
      <xdr:row>13</xdr:row>
      <xdr:rowOff>45720</xdr:rowOff>
    </xdr:from>
    <xdr:to>
      <xdr:col>2</xdr:col>
      <xdr:colOff>2796540</xdr:colOff>
      <xdr:row>15</xdr:row>
      <xdr:rowOff>160020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600-000002000000}"/>
                </a:ext>
              </a:extLst>
            </xdr:cNvPr>
            <xdr:cNvSpPr txBox="1"/>
          </xdr:nvSpPr>
          <xdr:spPr>
            <a:xfrm>
              <a:off x="3101340" y="2750820"/>
              <a:ext cx="1112520" cy="48006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𝐽</m:t>
                    </m:r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 kern="120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𝜋</m:t>
                        </m:r>
                        <m:sSup>
                          <m:sSupPr>
                            <m:ctrlP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p>
                            <m: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</m:num>
                      <m:den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32</m:t>
                        </m:r>
                      </m:den>
                    </m:f>
                  </m:oMath>
                </m:oMathPara>
              </a14:m>
              <a:endParaRPr lang="en-US" sz="1100" kern="12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5A915E5-4BA9-4C3C-816C-7A1B437F8D26}"/>
                </a:ext>
              </a:extLst>
            </xdr:cNvPr>
            <xdr:cNvSpPr txBox="1"/>
          </xdr:nvSpPr>
          <xdr:spPr>
            <a:xfrm>
              <a:off x="3101340" y="2750820"/>
              <a:ext cx="1112520" cy="48006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US" sz="1100" b="0" i="0" kern="1200">
                  <a:latin typeface="Cambria Math" panose="02040503050406030204" pitchFamily="18" charset="0"/>
                </a:rPr>
                <a:t>𝐽=(𝜋𝑑^4)/32</a:t>
              </a:r>
              <a:endParaRPr lang="en-US" sz="1100" kern="1200"/>
            </a:p>
          </xdr:txBody>
        </xdr:sp>
      </mc:Fallback>
    </mc:AlternateContent>
    <xdr:clientData/>
  </xdr:twoCellAnchor>
  <xdr:twoCellAnchor>
    <xdr:from>
      <xdr:col>3</xdr:col>
      <xdr:colOff>175260</xdr:colOff>
      <xdr:row>11</xdr:row>
      <xdr:rowOff>7620</xdr:rowOff>
    </xdr:from>
    <xdr:to>
      <xdr:col>3</xdr:col>
      <xdr:colOff>533400</xdr:colOff>
      <xdr:row>11</xdr:row>
      <xdr:rowOff>281940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600-000003000000}"/>
                </a:ext>
              </a:extLst>
            </xdr:cNvPr>
            <xdr:cNvSpPr txBox="1"/>
          </xdr:nvSpPr>
          <xdr:spPr>
            <a:xfrm>
              <a:off x="4427220" y="2019300"/>
              <a:ext cx="358140" cy="27432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 b="0" kern="1200"/>
            </a:p>
            <a:p>
              <a:endParaRPr lang="en-US" sz="1100" kern="12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B127F3B2-1B50-4A50-9662-633527D97279}"/>
                </a:ext>
              </a:extLst>
            </xdr:cNvPr>
            <xdr:cNvSpPr txBox="1"/>
          </xdr:nvSpPr>
          <xdr:spPr>
            <a:xfrm>
              <a:off x="4427220" y="2019300"/>
              <a:ext cx="358140" cy="27432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US" sz="1100" b="0" i="0" kern="1200">
                  <a:latin typeface="Cambria Math" panose="02040503050406030204" pitchFamily="18" charset="0"/>
                </a:rPr>
                <a:t>𝜃_1</a:t>
              </a:r>
              <a:endParaRPr lang="en-US" sz="1100" b="0" kern="1200"/>
            </a:p>
            <a:p>
              <a:endParaRPr lang="en-US" sz="1100" kern="1200"/>
            </a:p>
          </xdr:txBody>
        </xdr:sp>
      </mc:Fallback>
    </mc:AlternateContent>
    <xdr:clientData/>
  </xdr:twoCellAnchor>
  <xdr:twoCellAnchor>
    <xdr:from>
      <xdr:col>3</xdr:col>
      <xdr:colOff>137160</xdr:colOff>
      <xdr:row>12</xdr:row>
      <xdr:rowOff>53340</xdr:rowOff>
    </xdr:from>
    <xdr:to>
      <xdr:col>3</xdr:col>
      <xdr:colOff>495300</xdr:colOff>
      <xdr:row>12</xdr:row>
      <xdr:rowOff>297180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600-000004000000}"/>
                </a:ext>
              </a:extLst>
            </xdr:cNvPr>
            <xdr:cNvSpPr txBox="1"/>
          </xdr:nvSpPr>
          <xdr:spPr>
            <a:xfrm>
              <a:off x="4389120" y="2392680"/>
              <a:ext cx="358140" cy="24384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 b="0" kern="1200"/>
            </a:p>
            <a:p>
              <a:endParaRPr lang="en-US" sz="1100" kern="12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AB7CCFE-3644-4B83-AA7B-2D532DCAAB4E}"/>
                </a:ext>
              </a:extLst>
            </xdr:cNvPr>
            <xdr:cNvSpPr txBox="1"/>
          </xdr:nvSpPr>
          <xdr:spPr>
            <a:xfrm>
              <a:off x="4389120" y="2392680"/>
              <a:ext cx="358140" cy="24384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US" sz="1100" b="0" i="0" kern="1200">
                  <a:latin typeface="Cambria Math" panose="02040503050406030204" pitchFamily="18" charset="0"/>
                </a:rPr>
                <a:t>𝜃_2</a:t>
              </a:r>
              <a:endParaRPr lang="en-US" sz="1100" b="0" kern="1200"/>
            </a:p>
            <a:p>
              <a:endParaRPr lang="en-US" sz="1100" kern="1200"/>
            </a:p>
          </xdr:txBody>
        </xdr:sp>
      </mc:Fallback>
    </mc:AlternateContent>
    <xdr:clientData/>
  </xdr:twoCellAnchor>
  <xdr:twoCellAnchor>
    <xdr:from>
      <xdr:col>21</xdr:col>
      <xdr:colOff>0</xdr:colOff>
      <xdr:row>14</xdr:row>
      <xdr:rowOff>0</xdr:rowOff>
    </xdr:from>
    <xdr:to>
      <xdr:col>22</xdr:col>
      <xdr:colOff>0</xdr:colOff>
      <xdr:row>16</xdr:row>
      <xdr:rowOff>114300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600-000005000000}"/>
                </a:ext>
              </a:extLst>
            </xdr:cNvPr>
            <xdr:cNvSpPr txBox="1"/>
          </xdr:nvSpPr>
          <xdr:spPr>
            <a:xfrm>
              <a:off x="21770340" y="2887980"/>
              <a:ext cx="1112520" cy="48006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050" b="0" i="1" kern="1200">
                        <a:latin typeface="Cambria Math" panose="02040503050406030204" pitchFamily="18" charset="0"/>
                      </a:rPr>
                      <m:t>𝐺</m:t>
                    </m:r>
                    <m:r>
                      <a:rPr lang="en-US" sz="1050" b="0" i="1" kern="120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050" b="0" i="1" kern="120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050" b="0" i="1" kern="1200">
                            <a:latin typeface="Cambria Math" panose="02040503050406030204" pitchFamily="18" charset="0"/>
                          </a:rPr>
                          <m:t>𝜏</m:t>
                        </m:r>
                        <m:r>
                          <a:rPr lang="en-US" sz="1050" b="0" i="1" kern="1200">
                            <a:latin typeface="Cambria Math" panose="02040503050406030204" pitchFamily="18" charset="0"/>
                          </a:rPr>
                          <m:t>𝐿</m:t>
                        </m:r>
                      </m:num>
                      <m:den>
                        <m:r>
                          <a:rPr lang="en-US" sz="1050" b="0" i="1" kern="1200">
                            <a:latin typeface="Cambria Math" panose="02040503050406030204" pitchFamily="18" charset="0"/>
                          </a:rPr>
                          <m:t>𝐽</m:t>
                        </m:r>
                        <m:r>
                          <a:rPr lang="en-US" sz="1050" b="0" i="1" kern="1200">
                            <a:latin typeface="Cambria Math" panose="02040503050406030204" pitchFamily="18" charset="0"/>
                          </a:rPr>
                          <m:t>𝜃</m:t>
                        </m:r>
                      </m:den>
                    </m:f>
                    <m:r>
                      <a:rPr lang="en-US" sz="1050" b="0" i="1" kern="1200">
                        <a:latin typeface="Cambria Math" panose="02040503050406030204" pitchFamily="18" charset="0"/>
                      </a:rPr>
                      <m:t>,</m:t>
                    </m:r>
                    <m:r>
                      <a:rPr lang="en-US" sz="1050" b="0" i="1" kern="1200">
                        <a:latin typeface="Cambria Math" panose="02040503050406030204" pitchFamily="18" charset="0"/>
                      </a:rPr>
                      <m:t>𝑢𝑛𝑖𝑡</m:t>
                    </m:r>
                    <m:r>
                      <a:rPr lang="en-US" sz="1050" b="0" i="1" kern="1200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050" b="0" i="1" kern="1200">
                        <a:latin typeface="Cambria Math" panose="02040503050406030204" pitchFamily="18" charset="0"/>
                      </a:rPr>
                      <m:t>𝑃𝑎</m:t>
                    </m:r>
                  </m:oMath>
                </m:oMathPara>
              </a14:m>
              <a:endParaRPr lang="en-US" sz="1100" kern="12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2F1F475-33BC-4E80-A62A-01310BA23AE9}"/>
                </a:ext>
              </a:extLst>
            </xdr:cNvPr>
            <xdr:cNvSpPr txBox="1"/>
          </xdr:nvSpPr>
          <xdr:spPr>
            <a:xfrm>
              <a:off x="21770340" y="2887980"/>
              <a:ext cx="1112520" cy="48006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US" sz="1050" b="0" i="0" kern="1200">
                  <a:latin typeface="Cambria Math" panose="02040503050406030204" pitchFamily="18" charset="0"/>
                </a:rPr>
                <a:t>𝐺=𝜏𝐿/𝐽𝜃,𝑢𝑛𝑖𝑡 𝑃𝑎</a:t>
              </a:r>
              <a:endParaRPr lang="en-US" sz="1100" kern="1200"/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403860</xdr:colOff>
      <xdr:row>6</xdr:row>
      <xdr:rowOff>152400</xdr:rowOff>
    </xdr:from>
    <xdr:to>
      <xdr:col>11</xdr:col>
      <xdr:colOff>99060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403860</xdr:colOff>
      <xdr:row>6</xdr:row>
      <xdr:rowOff>152400</xdr:rowOff>
    </xdr:from>
    <xdr:to>
      <xdr:col>11</xdr:col>
      <xdr:colOff>99060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146A20-B6D3-4416-9582-DFE3F1B3E9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1851</xdr:colOff>
      <xdr:row>8</xdr:row>
      <xdr:rowOff>30480</xdr:rowOff>
    </xdr:from>
    <xdr:ext cx="1285929" cy="4309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500-000002000000}"/>
                </a:ext>
              </a:extLst>
            </xdr:cNvPr>
            <xdr:cNvSpPr txBox="1"/>
          </xdr:nvSpPr>
          <xdr:spPr>
            <a:xfrm flipH="1">
              <a:off x="3049851" y="1310640"/>
              <a:ext cx="1285929" cy="4309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𝐼</m:t>
                    </m:r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 kern="120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𝑤</m:t>
                        </m:r>
                        <m:sSup>
                          <m:sSupPr>
                            <m:ctrlP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  <m:t>h</m:t>
                            </m:r>
                          </m:e>
                          <m:sup>
                            <m: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</m:num>
                      <m:den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12</m:t>
                        </m:r>
                      </m:den>
                    </m:f>
                  </m:oMath>
                </m:oMathPara>
              </a14:m>
              <a:endParaRPr lang="en-US" sz="1100" kern="12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D00BC99-28E7-481A-998E-496C6A9EFF05}"/>
                </a:ext>
              </a:extLst>
            </xdr:cNvPr>
            <xdr:cNvSpPr txBox="1"/>
          </xdr:nvSpPr>
          <xdr:spPr>
            <a:xfrm flipH="1">
              <a:off x="3049851" y="1310640"/>
              <a:ext cx="1285929" cy="4309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b="0" i="0" kern="1200">
                  <a:latin typeface="Cambria Math" panose="02040503050406030204" pitchFamily="18" charset="0"/>
                </a:rPr>
                <a:t>𝐼=(𝑤ℎ^3)/12</a:t>
              </a:r>
              <a:endParaRPr lang="en-US" sz="1100" kern="1200"/>
            </a:p>
          </xdr:txBody>
        </xdr:sp>
      </mc:Fallback>
    </mc:AlternateContent>
    <xdr:clientData/>
  </xdr:oneCellAnchor>
  <xdr:oneCellAnchor>
    <xdr:from>
      <xdr:col>11</xdr:col>
      <xdr:colOff>129540</xdr:colOff>
      <xdr:row>12</xdr:row>
      <xdr:rowOff>0</xdr:rowOff>
    </xdr:from>
    <xdr:ext cx="1285929" cy="4560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500-000003000000}"/>
                </a:ext>
              </a:extLst>
            </xdr:cNvPr>
            <xdr:cNvSpPr txBox="1"/>
          </xdr:nvSpPr>
          <xdr:spPr>
            <a:xfrm flipH="1">
              <a:off x="6957060" y="2339340"/>
              <a:ext cx="1285929" cy="4560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𝛿</m:t>
                        </m:r>
                      </m:e>
                      <m:sub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𝐶𝑇</m:t>
                        </m:r>
                      </m:sub>
                    </m:sSub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 kern="120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𝑤</m:t>
                        </m:r>
                        <m:sSup>
                          <m:sSupPr>
                            <m:ctrlP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p>
                            <m: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</m:num>
                      <m:den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48</m:t>
                        </m:r>
                        <m:d>
                          <m:dPr>
                            <m:ctrlP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  <m:t>𝐸𝐼</m:t>
                            </m:r>
                          </m:e>
                        </m:d>
                      </m:den>
                    </m:f>
                  </m:oMath>
                </m:oMathPara>
              </a14:m>
              <a:endParaRPr lang="en-US" sz="1100" kern="12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5FB33A9-5C7A-45A2-B97C-8FB564B499CE}"/>
                </a:ext>
              </a:extLst>
            </xdr:cNvPr>
            <xdr:cNvSpPr txBox="1"/>
          </xdr:nvSpPr>
          <xdr:spPr>
            <a:xfrm flipH="1">
              <a:off x="6957060" y="2339340"/>
              <a:ext cx="1285929" cy="4560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b="0" i="0" kern="1200">
                  <a:latin typeface="Cambria Math" panose="02040503050406030204" pitchFamily="18" charset="0"/>
                </a:rPr>
                <a:t>𝛿_𝐶𝑇=(𝑤𝐿^3)/48(𝐸𝐼) </a:t>
              </a:r>
              <a:endParaRPr lang="en-US" sz="1100" kern="1200"/>
            </a:p>
          </xdr:txBody>
        </xdr:sp>
      </mc:Fallback>
    </mc:AlternateContent>
    <xdr:clientData/>
  </xdr:oneCellAnchor>
  <xdr:oneCellAnchor>
    <xdr:from>
      <xdr:col>11</xdr:col>
      <xdr:colOff>129540</xdr:colOff>
      <xdr:row>21</xdr:row>
      <xdr:rowOff>0</xdr:rowOff>
    </xdr:from>
    <xdr:ext cx="1285929" cy="4560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500-000004000000}"/>
                </a:ext>
              </a:extLst>
            </xdr:cNvPr>
            <xdr:cNvSpPr txBox="1"/>
          </xdr:nvSpPr>
          <xdr:spPr>
            <a:xfrm flipH="1">
              <a:off x="6957060" y="3985260"/>
              <a:ext cx="1285929" cy="4560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𝛿</m:t>
                        </m:r>
                      </m:e>
                      <m:sub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𝐶𝑇</m:t>
                        </m:r>
                      </m:sub>
                    </m:sSub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 kern="120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𝑤</m:t>
                        </m:r>
                        <m:sSup>
                          <m:sSupPr>
                            <m:ctrlP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p>
                            <m: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</m:num>
                      <m:den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48</m:t>
                        </m:r>
                        <m:d>
                          <m:dPr>
                            <m:ctrlP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  <m:t>𝐸𝐼</m:t>
                            </m:r>
                          </m:e>
                        </m:d>
                      </m:den>
                    </m:f>
                  </m:oMath>
                </m:oMathPara>
              </a14:m>
              <a:endParaRPr lang="en-US" sz="1100" kern="12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70BB9E80-55BF-4AC6-9C39-5E44330141DF}"/>
                </a:ext>
              </a:extLst>
            </xdr:cNvPr>
            <xdr:cNvSpPr txBox="1"/>
          </xdr:nvSpPr>
          <xdr:spPr>
            <a:xfrm flipH="1">
              <a:off x="6957060" y="3985260"/>
              <a:ext cx="1285929" cy="4560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b="0" i="0" kern="1200">
                  <a:latin typeface="Cambria Math" panose="02040503050406030204" pitchFamily="18" charset="0"/>
                </a:rPr>
                <a:t>𝛿_𝐶𝑇=(𝑤𝐿^3)/48(𝐸𝐼) </a:t>
              </a:r>
              <a:endParaRPr lang="en-US" sz="1100" kern="1200"/>
            </a:p>
          </xdr:txBody>
        </xdr:sp>
      </mc:Fallback>
    </mc:AlternateContent>
    <xdr:clientData/>
  </xdr:oneCellAnchor>
  <xdr:oneCellAnchor>
    <xdr:from>
      <xdr:col>9</xdr:col>
      <xdr:colOff>0</xdr:colOff>
      <xdr:row>8</xdr:row>
      <xdr:rowOff>104776</xdr:rowOff>
    </xdr:from>
    <xdr:ext cx="371475" cy="2669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500-000005000000}"/>
                </a:ext>
              </a:extLst>
            </xdr:cNvPr>
            <xdr:cNvSpPr txBox="1"/>
          </xdr:nvSpPr>
          <xdr:spPr>
            <a:xfrm flipH="1">
              <a:off x="5394960" y="1384936"/>
              <a:ext cx="371475" cy="2669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 kern="1200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p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en-US" sz="1100" kern="12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21B376A8-C3E7-480D-ADFF-DE84F78F5297}"/>
                </a:ext>
              </a:extLst>
            </xdr:cNvPr>
            <xdr:cNvSpPr txBox="1"/>
          </xdr:nvSpPr>
          <xdr:spPr>
            <a:xfrm flipH="1">
              <a:off x="5394960" y="1384936"/>
              <a:ext cx="371475" cy="2669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b="0" i="0" kern="1200">
                  <a:latin typeface="Cambria Math" panose="02040503050406030204" pitchFamily="18" charset="0"/>
                </a:rPr>
                <a:t>𝑚^4</a:t>
              </a:r>
              <a:endParaRPr lang="en-US" sz="1100" kern="1200"/>
            </a:p>
          </xdr:txBody>
        </xdr:sp>
      </mc:Fallback>
    </mc:AlternateContent>
    <xdr:clientData/>
  </xdr:oneCellAnchor>
  <xdr:oneCellAnchor>
    <xdr:from>
      <xdr:col>11</xdr:col>
      <xdr:colOff>38100</xdr:colOff>
      <xdr:row>8</xdr:row>
      <xdr:rowOff>123825</xdr:rowOff>
    </xdr:from>
    <xdr:ext cx="371475" cy="2669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500-000006000000}"/>
                </a:ext>
              </a:extLst>
            </xdr:cNvPr>
            <xdr:cNvSpPr txBox="1"/>
          </xdr:nvSpPr>
          <xdr:spPr>
            <a:xfrm flipH="1">
              <a:off x="6865620" y="1403985"/>
              <a:ext cx="371475" cy="2669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 kern="1200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𝑖𝑛</m:t>
                        </m:r>
                      </m:e>
                      <m:sup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en-US" sz="1100" kern="12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54C09327-8EAC-4989-9901-2724B658C24A}"/>
                </a:ext>
              </a:extLst>
            </xdr:cNvPr>
            <xdr:cNvSpPr txBox="1"/>
          </xdr:nvSpPr>
          <xdr:spPr>
            <a:xfrm flipH="1">
              <a:off x="6865620" y="1403985"/>
              <a:ext cx="371475" cy="2669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b="0" i="0" kern="1200">
                  <a:latin typeface="Cambria Math" panose="02040503050406030204" pitchFamily="18" charset="0"/>
                </a:rPr>
                <a:t>〖𝑖𝑛〗^4</a:t>
              </a:r>
              <a:endParaRPr lang="en-US" sz="1100" kern="1200"/>
            </a:p>
          </xdr:txBody>
        </xdr:sp>
      </mc:Fallback>
    </mc:AlternateContent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259080</xdr:colOff>
      <xdr:row>5</xdr:row>
      <xdr:rowOff>167640</xdr:rowOff>
    </xdr:from>
    <xdr:to>
      <xdr:col>10</xdr:col>
      <xdr:colOff>563880</xdr:colOff>
      <xdr:row>20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1851</xdr:colOff>
      <xdr:row>8</xdr:row>
      <xdr:rowOff>30480</xdr:rowOff>
    </xdr:from>
    <xdr:ext cx="1285929" cy="4309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SpPr txBox="1"/>
          </xdr:nvSpPr>
          <xdr:spPr>
            <a:xfrm flipH="1">
              <a:off x="3049851" y="1310640"/>
              <a:ext cx="1285929" cy="4309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𝐼</m:t>
                    </m:r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 kern="120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𝑤</m:t>
                        </m:r>
                        <m:sSup>
                          <m:sSupPr>
                            <m:ctrlP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  <m:t>h</m:t>
                            </m:r>
                          </m:e>
                          <m:sup>
                            <m: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</m:num>
                      <m:den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12</m:t>
                        </m:r>
                      </m:den>
                    </m:f>
                  </m:oMath>
                </m:oMathPara>
              </a14:m>
              <a:endParaRPr lang="en-US" sz="1100" kern="12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4B15D54-AB22-45D0-9CDD-C96869131C3A}"/>
                </a:ext>
              </a:extLst>
            </xdr:cNvPr>
            <xdr:cNvSpPr txBox="1"/>
          </xdr:nvSpPr>
          <xdr:spPr>
            <a:xfrm flipH="1">
              <a:off x="3049851" y="1310640"/>
              <a:ext cx="1285929" cy="4309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b="0" i="0" kern="1200">
                  <a:latin typeface="Cambria Math" panose="02040503050406030204" pitchFamily="18" charset="0"/>
                </a:rPr>
                <a:t>𝐼=(𝑤ℎ^3)/12</a:t>
              </a:r>
              <a:endParaRPr lang="en-US" sz="1100" kern="1200"/>
            </a:p>
          </xdr:txBody>
        </xdr:sp>
      </mc:Fallback>
    </mc:AlternateContent>
    <xdr:clientData/>
  </xdr:oneCellAnchor>
  <xdr:oneCellAnchor>
    <xdr:from>
      <xdr:col>11</xdr:col>
      <xdr:colOff>129540</xdr:colOff>
      <xdr:row>12</xdr:row>
      <xdr:rowOff>0</xdr:rowOff>
    </xdr:from>
    <xdr:ext cx="1285929" cy="4309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400-000003000000}"/>
                </a:ext>
              </a:extLst>
            </xdr:cNvPr>
            <xdr:cNvSpPr txBox="1"/>
          </xdr:nvSpPr>
          <xdr:spPr>
            <a:xfrm flipH="1">
              <a:off x="6957060" y="2339340"/>
              <a:ext cx="1285929" cy="4309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𝛿</m:t>
                        </m:r>
                      </m:e>
                      <m:sub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𝐶𝑇</m:t>
                        </m:r>
                      </m:sub>
                    </m:sSub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 kern="120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𝑤</m:t>
                        </m:r>
                        <m:sSup>
                          <m:sSupPr>
                            <m:ctrlP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p>
                            <m: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</m:num>
                      <m:den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192</m:t>
                        </m:r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𝐼</m:t>
                        </m:r>
                      </m:den>
                    </m:f>
                  </m:oMath>
                </m:oMathPara>
              </a14:m>
              <a:endParaRPr lang="en-US" sz="1100" kern="12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355D85F6-8034-45F9-8E03-0D33FF52F56E}"/>
                </a:ext>
              </a:extLst>
            </xdr:cNvPr>
            <xdr:cNvSpPr txBox="1"/>
          </xdr:nvSpPr>
          <xdr:spPr>
            <a:xfrm flipH="1">
              <a:off x="6957060" y="2339340"/>
              <a:ext cx="1285929" cy="4309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b="0" i="0" kern="1200">
                  <a:latin typeface="Cambria Math" panose="02040503050406030204" pitchFamily="18" charset="0"/>
                </a:rPr>
                <a:t>𝛿_𝐶𝑇=(𝑤𝐿^3)/192𝐼</a:t>
              </a:r>
              <a:endParaRPr lang="en-US" sz="1100" kern="1200"/>
            </a:p>
          </xdr:txBody>
        </xdr:sp>
      </mc:Fallback>
    </mc:AlternateContent>
    <xdr:clientData/>
  </xdr:oneCellAnchor>
  <xdr:oneCellAnchor>
    <xdr:from>
      <xdr:col>11</xdr:col>
      <xdr:colOff>129540</xdr:colOff>
      <xdr:row>21</xdr:row>
      <xdr:rowOff>0</xdr:rowOff>
    </xdr:from>
    <xdr:ext cx="1285929" cy="4309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SpPr txBox="1"/>
          </xdr:nvSpPr>
          <xdr:spPr>
            <a:xfrm flipH="1">
              <a:off x="6957060" y="3985260"/>
              <a:ext cx="1285929" cy="4309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𝛿</m:t>
                        </m:r>
                      </m:e>
                      <m:sub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𝐶𝑇</m:t>
                        </m:r>
                      </m:sub>
                    </m:sSub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 kern="120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𝑤</m:t>
                        </m:r>
                        <m:sSup>
                          <m:sSupPr>
                            <m:ctrlP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p>
                            <m: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</m:num>
                      <m:den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192</m:t>
                        </m:r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𝐼</m:t>
                        </m:r>
                      </m:den>
                    </m:f>
                  </m:oMath>
                </m:oMathPara>
              </a14:m>
              <a:endParaRPr lang="en-US" sz="1100" kern="12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58A28A6B-AC25-40C3-AA4F-DA9091ED46DB}"/>
                </a:ext>
              </a:extLst>
            </xdr:cNvPr>
            <xdr:cNvSpPr txBox="1"/>
          </xdr:nvSpPr>
          <xdr:spPr>
            <a:xfrm flipH="1">
              <a:off x="6957060" y="3985260"/>
              <a:ext cx="1285929" cy="4309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b="0" i="0" kern="1200">
                  <a:latin typeface="Cambria Math" panose="02040503050406030204" pitchFamily="18" charset="0"/>
                </a:rPr>
                <a:t>𝛿_𝐶𝑇=(𝑤𝐿^3)/192𝐼</a:t>
              </a:r>
              <a:endParaRPr lang="en-US" sz="1100" kern="1200"/>
            </a:p>
          </xdr:txBody>
        </xdr:sp>
      </mc:Fallback>
    </mc:AlternateContent>
    <xdr:clientData/>
  </xdr:oneCellAnchor>
  <xdr:oneCellAnchor>
    <xdr:from>
      <xdr:col>9</xdr:col>
      <xdr:colOff>0</xdr:colOff>
      <xdr:row>8</xdr:row>
      <xdr:rowOff>104776</xdr:rowOff>
    </xdr:from>
    <xdr:ext cx="371475" cy="2669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400-000005000000}"/>
                </a:ext>
              </a:extLst>
            </xdr:cNvPr>
            <xdr:cNvSpPr txBox="1"/>
          </xdr:nvSpPr>
          <xdr:spPr>
            <a:xfrm flipH="1">
              <a:off x="5394960" y="1384936"/>
              <a:ext cx="371475" cy="2669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 kern="1200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p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en-US" sz="1100" kern="12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ED9B6121-C2BF-4297-A8AE-E4EA5D87A991}"/>
                </a:ext>
              </a:extLst>
            </xdr:cNvPr>
            <xdr:cNvSpPr txBox="1"/>
          </xdr:nvSpPr>
          <xdr:spPr>
            <a:xfrm flipH="1">
              <a:off x="5394960" y="1384936"/>
              <a:ext cx="371475" cy="2669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b="0" i="0" kern="1200">
                  <a:latin typeface="Cambria Math" panose="02040503050406030204" pitchFamily="18" charset="0"/>
                </a:rPr>
                <a:t>𝑚^4</a:t>
              </a:r>
              <a:endParaRPr lang="en-US" sz="1100" kern="1200"/>
            </a:p>
          </xdr:txBody>
        </xdr:sp>
      </mc:Fallback>
    </mc:AlternateContent>
    <xdr:clientData/>
  </xdr:oneCellAnchor>
  <xdr:oneCellAnchor>
    <xdr:from>
      <xdr:col>11</xdr:col>
      <xdr:colOff>38100</xdr:colOff>
      <xdr:row>8</xdr:row>
      <xdr:rowOff>123825</xdr:rowOff>
    </xdr:from>
    <xdr:ext cx="371475" cy="2669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400-000006000000}"/>
                </a:ext>
              </a:extLst>
            </xdr:cNvPr>
            <xdr:cNvSpPr txBox="1"/>
          </xdr:nvSpPr>
          <xdr:spPr>
            <a:xfrm flipH="1">
              <a:off x="6865620" y="1403985"/>
              <a:ext cx="371475" cy="2669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 kern="1200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𝑖𝑛</m:t>
                        </m:r>
                      </m:e>
                      <m:sup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en-US" sz="1100" kern="12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7D065067-EFF0-482D-81DB-5AA7DD244870}"/>
                </a:ext>
              </a:extLst>
            </xdr:cNvPr>
            <xdr:cNvSpPr txBox="1"/>
          </xdr:nvSpPr>
          <xdr:spPr>
            <a:xfrm flipH="1">
              <a:off x="6865620" y="1403985"/>
              <a:ext cx="371475" cy="2669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b="0" i="0" kern="1200">
                  <a:latin typeface="Cambria Math" panose="02040503050406030204" pitchFamily="18" charset="0"/>
                </a:rPr>
                <a:t>〖𝑖𝑛〗^4</a:t>
              </a:r>
              <a:endParaRPr lang="en-US" sz="1100" kern="12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24AF4-CFAA-45C2-9442-E69A2777BE07}">
  <sheetPr>
    <pageSetUpPr fitToPage="1"/>
  </sheetPr>
  <dimension ref="A1:I57"/>
  <sheetViews>
    <sheetView tabSelected="1" view="pageLayout" zoomScaleNormal="55" workbookViewId="0">
      <selection activeCell="T7" sqref="T7"/>
    </sheetView>
  </sheetViews>
  <sheetFormatPr defaultRowHeight="14.4" x14ac:dyDescent="0.3"/>
  <sheetData>
    <row r="1" spans="1:9" ht="18" x14ac:dyDescent="0.35">
      <c r="A1" s="25" t="s">
        <v>0</v>
      </c>
      <c r="B1" s="70" t="s">
        <v>1</v>
      </c>
      <c r="C1" s="70"/>
      <c r="D1" s="70"/>
      <c r="E1" s="70"/>
      <c r="F1" s="70"/>
      <c r="G1" s="70"/>
      <c r="H1" s="70"/>
      <c r="I1" s="70"/>
    </row>
    <row r="55" spans="1:5" x14ac:dyDescent="0.3">
      <c r="A55" s="71" t="s">
        <v>159</v>
      </c>
      <c r="B55" s="71"/>
      <c r="C55" s="71"/>
      <c r="D55" s="71"/>
      <c r="E55" s="71"/>
    </row>
    <row r="56" spans="1:5" x14ac:dyDescent="0.3">
      <c r="A56" s="71" t="s">
        <v>111</v>
      </c>
      <c r="B56" s="71"/>
      <c r="C56" s="71"/>
      <c r="D56" s="71"/>
      <c r="E56" s="71"/>
    </row>
    <row r="57" spans="1:5" x14ac:dyDescent="0.3">
      <c r="A57" s="71" t="s">
        <v>160</v>
      </c>
      <c r="B57" s="71"/>
      <c r="C57" s="71"/>
      <c r="D57" s="71"/>
      <c r="E57" s="71"/>
    </row>
  </sheetData>
  <mergeCells count="4">
    <mergeCell ref="B1:I1"/>
    <mergeCell ref="A55:E55"/>
    <mergeCell ref="A56:E56"/>
    <mergeCell ref="A57:E57"/>
  </mergeCells>
  <pageMargins left="0.7" right="0.7" top="0.75" bottom="0.75" header="0.3" footer="0.3"/>
  <pageSetup scale="60" orientation="landscape" r:id="rId1"/>
  <headerFooter>
    <oddHeader>&amp;LEF321L Mechanics of Materials
Department of Mechanical Engineering
Program: BS Industrial Engineering</oddHeader>
  </headerFooter>
  <drawing r:id="rId2"/>
  <legacyDrawing r:id="rId3"/>
  <oleObjects>
    <mc:AlternateContent xmlns:mc="http://schemas.openxmlformats.org/markup-compatibility/2006">
      <mc:Choice Requires="x14">
        <oleObject progId="Word.Document.12" dvAspect="DVASPECT_ICON" shapeId="1025" r:id="rId4">
          <objectPr defaultSize="0" r:id="rId5">
            <anchor moveWithCells="1">
              <from>
                <xdr:col>14</xdr:col>
                <xdr:colOff>548640</xdr:colOff>
                <xdr:row>10</xdr:row>
                <xdr:rowOff>45720</xdr:rowOff>
              </from>
              <to>
                <xdr:col>16</xdr:col>
                <xdr:colOff>243840</xdr:colOff>
                <xdr:row>14</xdr:row>
                <xdr:rowOff>106680</xdr:rowOff>
              </to>
            </anchor>
          </objectPr>
        </oleObject>
      </mc:Choice>
      <mc:Fallback>
        <oleObject progId="Word.Document.12" dvAspect="DVASPECT_ICON" shapeId="1025" r:id="rId4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06435-00DC-4469-9D5F-C29E7160F25A}">
  <sheetPr>
    <pageSetUpPr fitToPage="1"/>
  </sheetPr>
  <dimension ref="C3:P30"/>
  <sheetViews>
    <sheetView showGridLines="0" view="pageLayout" zoomScaleNormal="100" zoomScaleSheetLayoutView="80" workbookViewId="0">
      <selection activeCell="D6" sqref="D6:G6"/>
    </sheetView>
  </sheetViews>
  <sheetFormatPr defaultRowHeight="14.4" x14ac:dyDescent="0.3"/>
  <cols>
    <col min="3" max="6" width="9" bestFit="1" customWidth="1"/>
    <col min="7" max="7" width="15.44140625" bestFit="1" customWidth="1"/>
    <col min="8" max="8" width="9" bestFit="1" customWidth="1"/>
    <col min="9" max="9" width="12" bestFit="1" customWidth="1"/>
    <col min="10" max="10" width="9" bestFit="1" customWidth="1"/>
    <col min="11" max="11" width="12.109375" bestFit="1" customWidth="1"/>
    <col min="15" max="15" width="11.109375" bestFit="1" customWidth="1"/>
    <col min="16" max="16" width="10.109375" bestFit="1" customWidth="1"/>
  </cols>
  <sheetData>
    <row r="3" spans="3:16" x14ac:dyDescent="0.3">
      <c r="C3" s="2" t="s">
        <v>106</v>
      </c>
      <c r="D3" s="58" t="s">
        <v>107</v>
      </c>
      <c r="E3" s="58"/>
      <c r="F3" s="58"/>
      <c r="G3" s="58"/>
      <c r="H3" s="58"/>
      <c r="I3" s="58"/>
      <c r="J3" s="58"/>
      <c r="K3" s="58"/>
      <c r="L3" s="58"/>
      <c r="M3" s="58"/>
      <c r="N3" s="4"/>
      <c r="O3" s="4"/>
      <c r="P3" s="5"/>
    </row>
    <row r="4" spans="3:16" x14ac:dyDescent="0.3">
      <c r="C4" s="6" t="s">
        <v>52</v>
      </c>
      <c r="D4" s="39" t="s">
        <v>3</v>
      </c>
      <c r="E4" s="39"/>
      <c r="F4" s="39"/>
      <c r="G4" s="39" t="s">
        <v>49</v>
      </c>
      <c r="H4" s="39"/>
      <c r="I4" s="39"/>
      <c r="J4" s="1"/>
      <c r="K4" s="1"/>
      <c r="L4" s="1"/>
      <c r="M4" s="1"/>
      <c r="P4" s="7"/>
    </row>
    <row r="5" spans="3:16" x14ac:dyDescent="0.3">
      <c r="C5" s="6" t="s">
        <v>53</v>
      </c>
      <c r="D5" s="45" t="s">
        <v>5</v>
      </c>
      <c r="E5" s="45"/>
      <c r="F5" s="45"/>
      <c r="G5" s="45" t="s">
        <v>161</v>
      </c>
      <c r="H5" s="45"/>
      <c r="I5" s="45"/>
      <c r="P5" s="7"/>
    </row>
    <row r="6" spans="3:16" x14ac:dyDescent="0.3">
      <c r="C6" s="8">
        <v>1</v>
      </c>
      <c r="D6" s="42" t="s">
        <v>87</v>
      </c>
      <c r="E6" s="42"/>
      <c r="F6" s="42"/>
      <c r="G6" s="42"/>
      <c r="H6" s="1" t="s">
        <v>64</v>
      </c>
      <c r="I6" s="9">
        <v>48</v>
      </c>
      <c r="J6" s="1" t="s">
        <v>57</v>
      </c>
      <c r="K6" s="1"/>
      <c r="L6" s="1">
        <f>I6/100</f>
        <v>0.48</v>
      </c>
      <c r="M6" s="1" t="s">
        <v>59</v>
      </c>
      <c r="N6">
        <f>L6*39.3701</f>
        <v>18.897648</v>
      </c>
      <c r="O6" t="s">
        <v>88</v>
      </c>
      <c r="P6" s="7"/>
    </row>
    <row r="7" spans="3:16" x14ac:dyDescent="0.3">
      <c r="C7" s="8">
        <v>2</v>
      </c>
      <c r="D7" s="42" t="s">
        <v>89</v>
      </c>
      <c r="E7" s="42"/>
      <c r="F7" s="42"/>
      <c r="G7" s="42"/>
      <c r="H7" s="1" t="s">
        <v>64</v>
      </c>
      <c r="I7" s="9">
        <v>27.2</v>
      </c>
      <c r="J7" s="1" t="s">
        <v>58</v>
      </c>
      <c r="K7" s="1"/>
      <c r="L7" s="1">
        <f>I7/1000</f>
        <v>2.7199999999999998E-2</v>
      </c>
      <c r="M7" s="1" t="s">
        <v>59</v>
      </c>
      <c r="N7">
        <f>L7*39.3701</f>
        <v>1.0708667199999999</v>
      </c>
      <c r="O7" t="s">
        <v>88</v>
      </c>
      <c r="P7" s="7"/>
    </row>
    <row r="8" spans="3:16" x14ac:dyDescent="0.3">
      <c r="C8" s="8">
        <v>3</v>
      </c>
      <c r="D8" s="42" t="s">
        <v>90</v>
      </c>
      <c r="E8" s="42"/>
      <c r="F8" s="42"/>
      <c r="G8" s="42"/>
      <c r="H8" s="1" t="s">
        <v>64</v>
      </c>
      <c r="I8" s="9">
        <v>16.7</v>
      </c>
      <c r="J8" s="1" t="s">
        <v>58</v>
      </c>
      <c r="K8" s="1"/>
      <c r="L8" s="1">
        <f>I8/1000</f>
        <v>1.67E-2</v>
      </c>
      <c r="M8" s="1" t="s">
        <v>59</v>
      </c>
      <c r="N8">
        <f>L8*39.3701</f>
        <v>0.65748066999999999</v>
      </c>
      <c r="O8" t="s">
        <v>88</v>
      </c>
      <c r="P8" s="7"/>
    </row>
    <row r="9" spans="3:16" ht="40.200000000000003" customHeight="1" x14ac:dyDescent="0.3">
      <c r="C9" s="8">
        <v>4</v>
      </c>
      <c r="D9" s="42" t="s">
        <v>91</v>
      </c>
      <c r="E9" s="42"/>
      <c r="F9" s="42"/>
      <c r="G9" s="42"/>
      <c r="H9" s="1" t="s">
        <v>64</v>
      </c>
      <c r="I9" s="9">
        <f>$L$7*$L$8^3/12</f>
        <v>1.0556916133333333E-8</v>
      </c>
      <c r="J9" s="1"/>
      <c r="K9" s="1">
        <f>I9*39.3701</f>
        <v>4.1562684386094669E-7</v>
      </c>
      <c r="L9" s="1"/>
      <c r="M9" s="1"/>
      <c r="P9" s="7"/>
    </row>
    <row r="10" spans="3:16" x14ac:dyDescent="0.3">
      <c r="C10" s="8">
        <v>5</v>
      </c>
      <c r="D10" s="42" t="s">
        <v>92</v>
      </c>
      <c r="E10" s="42"/>
      <c r="F10" s="42"/>
      <c r="G10" s="42"/>
      <c r="H10" s="1" t="s">
        <v>64</v>
      </c>
      <c r="I10" s="20">
        <v>206000000000</v>
      </c>
      <c r="J10" s="1" t="s">
        <v>93</v>
      </c>
      <c r="K10" s="1"/>
      <c r="L10" s="1"/>
      <c r="M10" s="1"/>
      <c r="P10" s="7"/>
    </row>
    <row r="11" spans="3:16" x14ac:dyDescent="0.3">
      <c r="C11" s="10"/>
      <c r="P11" s="7"/>
    </row>
    <row r="12" spans="3:16" x14ac:dyDescent="0.3">
      <c r="C12" s="10"/>
      <c r="D12" s="54" t="s">
        <v>94</v>
      </c>
      <c r="E12" s="11" t="s">
        <v>67</v>
      </c>
      <c r="F12" s="3" t="s">
        <v>67</v>
      </c>
      <c r="G12" s="11" t="s">
        <v>95</v>
      </c>
      <c r="H12" s="57" t="s">
        <v>96</v>
      </c>
      <c r="I12" s="48"/>
      <c r="J12" s="48"/>
      <c r="K12" s="49"/>
      <c r="L12" s="58" t="s">
        <v>97</v>
      </c>
      <c r="M12" s="58"/>
      <c r="N12" s="59"/>
      <c r="P12" s="7"/>
    </row>
    <row r="13" spans="3:16" x14ac:dyDescent="0.3">
      <c r="C13" s="10"/>
      <c r="D13" s="55"/>
      <c r="E13" s="13" t="s">
        <v>98</v>
      </c>
      <c r="F13" s="1" t="s">
        <v>99</v>
      </c>
      <c r="G13" s="13" t="s">
        <v>75</v>
      </c>
      <c r="H13" s="11" t="s">
        <v>100</v>
      </c>
      <c r="I13" s="11" t="s">
        <v>101</v>
      </c>
      <c r="J13" s="11" t="s">
        <v>102</v>
      </c>
      <c r="K13" s="11" t="s">
        <v>102</v>
      </c>
      <c r="L13" s="55"/>
      <c r="M13" s="39"/>
      <c r="N13" s="60"/>
      <c r="O13" s="11" t="s">
        <v>100</v>
      </c>
      <c r="P13" s="11" t="s">
        <v>101</v>
      </c>
    </row>
    <row r="14" spans="3:16" x14ac:dyDescent="0.3">
      <c r="C14" s="10"/>
      <c r="D14" s="55"/>
      <c r="E14" s="13"/>
      <c r="F14" s="1"/>
      <c r="G14" s="13"/>
      <c r="H14" s="13"/>
      <c r="I14" s="13"/>
      <c r="J14" s="13" t="s">
        <v>103</v>
      </c>
      <c r="K14" s="13" t="s">
        <v>103</v>
      </c>
      <c r="L14" s="55"/>
      <c r="M14" s="39"/>
      <c r="N14" s="60"/>
      <c r="O14" s="13"/>
      <c r="P14" s="13"/>
    </row>
    <row r="15" spans="3:16" x14ac:dyDescent="0.3">
      <c r="C15" s="10"/>
      <c r="D15" s="56"/>
      <c r="E15" s="15"/>
      <c r="F15" s="9"/>
      <c r="G15" s="15"/>
      <c r="H15" s="15" t="s">
        <v>58</v>
      </c>
      <c r="I15" s="15" t="s">
        <v>58</v>
      </c>
      <c r="J15" s="15" t="s">
        <v>58</v>
      </c>
      <c r="K15" s="15" t="s">
        <v>59</v>
      </c>
      <c r="L15" s="56"/>
      <c r="M15" s="42"/>
      <c r="N15" s="61"/>
      <c r="O15" s="15" t="s">
        <v>59</v>
      </c>
      <c r="P15" s="15" t="s">
        <v>59</v>
      </c>
    </row>
    <row r="16" spans="3:16" x14ac:dyDescent="0.3">
      <c r="C16" s="10"/>
      <c r="D16" s="14">
        <v>1</v>
      </c>
      <c r="E16" s="16">
        <v>0</v>
      </c>
      <c r="F16" s="16">
        <v>0</v>
      </c>
      <c r="G16" s="16">
        <f>F16*9.8</f>
        <v>0</v>
      </c>
      <c r="H16" s="14">
        <v>0</v>
      </c>
      <c r="I16" s="14">
        <v>0.01</v>
      </c>
      <c r="J16" s="14">
        <f>AVERAGE(H16:I16)</f>
        <v>5.0000000000000001E-3</v>
      </c>
      <c r="K16" s="16">
        <f>J16/1000</f>
        <v>5.0000000000000004E-6</v>
      </c>
      <c r="L16" s="50">
        <f>K16*$L$6^3/3*$I$10*$I$9</f>
        <v>4.00845261029376E-4</v>
      </c>
      <c r="M16" s="50"/>
      <c r="N16" s="51"/>
      <c r="O16" s="21">
        <f>H16/1000</f>
        <v>0</v>
      </c>
      <c r="P16" s="21">
        <f>I16/1000</f>
        <v>1.0000000000000001E-5</v>
      </c>
    </row>
    <row r="17" spans="3:16" x14ac:dyDescent="0.3">
      <c r="C17" s="10"/>
      <c r="D17" s="14">
        <v>2</v>
      </c>
      <c r="E17" s="14">
        <v>200</v>
      </c>
      <c r="F17" s="14">
        <f>E17/1000</f>
        <v>0.2</v>
      </c>
      <c r="G17" s="14">
        <v>2.9430000000000001</v>
      </c>
      <c r="H17" s="14">
        <v>0.28999999999999998</v>
      </c>
      <c r="I17" s="14">
        <v>0.3</v>
      </c>
      <c r="J17" s="14">
        <f>AVERAGE(H17:I17)</f>
        <v>0.29499999999999998</v>
      </c>
      <c r="K17" s="16">
        <f>J17/1000</f>
        <v>2.9499999999999996E-4</v>
      </c>
      <c r="L17" s="50">
        <f t="shared" ref="L17:L19" si="0">K17*$L$6^3/3*$I$10*$I$9</f>
        <v>2.3649870400733183E-2</v>
      </c>
      <c r="M17" s="50"/>
      <c r="N17" s="51"/>
      <c r="O17" s="21">
        <f>H17/1000</f>
        <v>2.9E-4</v>
      </c>
      <c r="P17" s="21">
        <f>I17/1000</f>
        <v>2.9999999999999997E-4</v>
      </c>
    </row>
    <row r="18" spans="3:16" x14ac:dyDescent="0.3">
      <c r="C18" s="10"/>
      <c r="D18" s="14">
        <v>3</v>
      </c>
      <c r="E18" s="14">
        <v>400</v>
      </c>
      <c r="F18" s="14">
        <f t="shared" ref="F18:F19" si="1">E18/1000</f>
        <v>0.4</v>
      </c>
      <c r="G18" s="14">
        <v>5.8860000000000001</v>
      </c>
      <c r="H18" s="14">
        <v>0.57999999999999996</v>
      </c>
      <c r="I18" s="14">
        <v>0.41</v>
      </c>
      <c r="J18" s="14">
        <f t="shared" ref="J18:J19" si="2">AVERAGE(H18:I18)</f>
        <v>0.495</v>
      </c>
      <c r="K18" s="16">
        <f t="shared" ref="K18:K19" si="3">J18/1000</f>
        <v>4.95E-4</v>
      </c>
      <c r="L18" s="50">
        <f t="shared" si="0"/>
        <v>3.9683680841908223E-2</v>
      </c>
      <c r="M18" s="50"/>
      <c r="N18" s="51"/>
      <c r="O18" s="21">
        <f t="shared" ref="O18:P19" si="4">H18/1000</f>
        <v>5.8E-4</v>
      </c>
      <c r="P18" s="21">
        <f t="shared" si="4"/>
        <v>4.0999999999999999E-4</v>
      </c>
    </row>
    <row r="19" spans="3:16" x14ac:dyDescent="0.3">
      <c r="C19" s="10"/>
      <c r="D19" s="12">
        <v>4</v>
      </c>
      <c r="E19" s="12">
        <v>600</v>
      </c>
      <c r="F19" s="12">
        <f t="shared" si="1"/>
        <v>0.6</v>
      </c>
      <c r="G19" s="12">
        <v>8.8290000000000006</v>
      </c>
      <c r="H19" s="12">
        <v>0.89</v>
      </c>
      <c r="I19" s="12">
        <v>0.89</v>
      </c>
      <c r="J19" s="12">
        <f t="shared" si="2"/>
        <v>0.89</v>
      </c>
      <c r="K19" s="16">
        <f t="shared" si="3"/>
        <v>8.9000000000000006E-4</v>
      </c>
      <c r="L19" s="47">
        <f t="shared" si="0"/>
        <v>7.135045646322892E-2</v>
      </c>
      <c r="M19" s="52"/>
      <c r="N19" s="53"/>
      <c r="O19" s="21">
        <f t="shared" si="4"/>
        <v>8.9000000000000006E-4</v>
      </c>
      <c r="P19" s="21">
        <f t="shared" si="4"/>
        <v>8.9000000000000006E-4</v>
      </c>
    </row>
    <row r="20" spans="3:16" x14ac:dyDescent="0.3">
      <c r="C20" s="10"/>
      <c r="D20" s="1"/>
      <c r="E20" s="1"/>
      <c r="F20" s="1"/>
      <c r="G20" s="1"/>
      <c r="H20" s="1"/>
      <c r="I20" s="1"/>
      <c r="J20" s="1"/>
      <c r="K20" s="1"/>
      <c r="L20" s="39"/>
      <c r="M20" s="39"/>
      <c r="N20" s="39"/>
      <c r="P20" s="7"/>
    </row>
    <row r="21" spans="3:16" x14ac:dyDescent="0.3">
      <c r="C21" s="10"/>
      <c r="P21" s="7"/>
    </row>
    <row r="22" spans="3:16" x14ac:dyDescent="0.3">
      <c r="C22" s="10"/>
      <c r="D22" s="54" t="s">
        <v>94</v>
      </c>
      <c r="E22" s="11" t="s">
        <v>67</v>
      </c>
      <c r="F22" s="3" t="s">
        <v>67</v>
      </c>
      <c r="G22" s="11" t="s">
        <v>95</v>
      </c>
      <c r="H22" s="57" t="s">
        <v>96</v>
      </c>
      <c r="I22" s="48"/>
      <c r="J22" s="48"/>
      <c r="K22" s="49"/>
      <c r="L22" s="58" t="s">
        <v>97</v>
      </c>
      <c r="M22" s="58"/>
      <c r="N22" s="59"/>
      <c r="P22" s="7"/>
    </row>
    <row r="23" spans="3:16" x14ac:dyDescent="0.3">
      <c r="C23" s="10"/>
      <c r="D23" s="55"/>
      <c r="E23" s="13" t="s">
        <v>98</v>
      </c>
      <c r="F23" s="1" t="s">
        <v>99</v>
      </c>
      <c r="G23" s="13" t="s">
        <v>75</v>
      </c>
      <c r="H23" s="11" t="s">
        <v>100</v>
      </c>
      <c r="I23" s="11" t="s">
        <v>101</v>
      </c>
      <c r="J23" s="11" t="s">
        <v>102</v>
      </c>
      <c r="K23" s="11" t="s">
        <v>102</v>
      </c>
      <c r="L23" s="55"/>
      <c r="M23" s="39"/>
      <c r="N23" s="60"/>
      <c r="P23" s="7"/>
    </row>
    <row r="24" spans="3:16" x14ac:dyDescent="0.3">
      <c r="C24" s="10"/>
      <c r="D24" s="55"/>
      <c r="E24" s="13"/>
      <c r="F24" s="1"/>
      <c r="G24" s="13"/>
      <c r="H24" s="13"/>
      <c r="I24" s="13"/>
      <c r="J24" s="13" t="s">
        <v>103</v>
      </c>
      <c r="K24" s="13" t="s">
        <v>103</v>
      </c>
      <c r="L24" s="55"/>
      <c r="M24" s="39"/>
      <c r="N24" s="60"/>
      <c r="P24" s="7"/>
    </row>
    <row r="25" spans="3:16" x14ac:dyDescent="0.3">
      <c r="C25" s="10"/>
      <c r="D25" s="56"/>
      <c r="E25" s="15"/>
      <c r="F25" s="9"/>
      <c r="G25" s="15"/>
      <c r="H25" s="15" t="s">
        <v>58</v>
      </c>
      <c r="I25" s="15" t="s">
        <v>58</v>
      </c>
      <c r="J25" s="15" t="s">
        <v>58</v>
      </c>
      <c r="K25" s="15" t="s">
        <v>59</v>
      </c>
      <c r="L25" s="56"/>
      <c r="M25" s="42"/>
      <c r="N25" s="61"/>
      <c r="P25" s="7"/>
    </row>
    <row r="26" spans="3:16" x14ac:dyDescent="0.3">
      <c r="C26" s="10"/>
      <c r="D26" s="14">
        <v>1</v>
      </c>
      <c r="E26" s="14">
        <v>100</v>
      </c>
      <c r="F26" s="14">
        <f>E26/1000</f>
        <v>0.1</v>
      </c>
      <c r="G26" s="14">
        <v>0.98</v>
      </c>
      <c r="H26" s="14">
        <v>0.18</v>
      </c>
      <c r="I26" s="14">
        <v>0.18</v>
      </c>
      <c r="J26" s="14">
        <f>AVERAGE(H26:I26)</f>
        <v>0.18</v>
      </c>
      <c r="K26" s="16">
        <f>J26/1000</f>
        <v>1.7999999999999998E-4</v>
      </c>
      <c r="L26" s="47">
        <f>K26*$L$6^3/3*$I$10*$I$9</f>
        <v>1.4430429397057534E-2</v>
      </c>
      <c r="M26" s="48"/>
      <c r="N26" s="49"/>
      <c r="O26">
        <f>H26/1000</f>
        <v>1.7999999999999998E-4</v>
      </c>
      <c r="P26" s="7">
        <f>I26/1000</f>
        <v>1.7999999999999998E-4</v>
      </c>
    </row>
    <row r="27" spans="3:16" x14ac:dyDescent="0.3">
      <c r="C27" s="10"/>
      <c r="D27" s="14">
        <v>2</v>
      </c>
      <c r="E27" s="14">
        <v>200</v>
      </c>
      <c r="F27" s="14">
        <f t="shared" ref="F27:F29" si="5">E27/1000</f>
        <v>0.2</v>
      </c>
      <c r="G27" s="14">
        <v>1.96</v>
      </c>
      <c r="H27" s="14">
        <v>0.34</v>
      </c>
      <c r="I27" s="14">
        <v>0.34</v>
      </c>
      <c r="J27" s="14">
        <f t="shared" ref="J27:J29" si="6">AVERAGE(H27:I27)</f>
        <v>0.34</v>
      </c>
      <c r="K27" s="16">
        <f t="shared" ref="K27:K29" si="7">J27/1000</f>
        <v>3.4000000000000002E-4</v>
      </c>
      <c r="L27" s="47">
        <f t="shared" ref="L27:L29" si="8">K27*$L$6^3/3*$I$10*$I$9</f>
        <v>2.725747774999757E-2</v>
      </c>
      <c r="M27" s="48"/>
      <c r="N27" s="49"/>
      <c r="O27">
        <f t="shared" ref="O27:P29" si="9">H27/1000</f>
        <v>3.4000000000000002E-4</v>
      </c>
      <c r="P27" s="7">
        <f t="shared" si="9"/>
        <v>3.4000000000000002E-4</v>
      </c>
    </row>
    <row r="28" spans="3:16" x14ac:dyDescent="0.3">
      <c r="C28" s="10"/>
      <c r="D28" s="14">
        <v>3</v>
      </c>
      <c r="E28" s="14">
        <v>300</v>
      </c>
      <c r="F28" s="14">
        <f t="shared" si="5"/>
        <v>0.3</v>
      </c>
      <c r="G28" s="14">
        <v>2.44</v>
      </c>
      <c r="H28" s="14">
        <v>0.56000000000000005</v>
      </c>
      <c r="I28" s="14">
        <v>0.56000000000000005</v>
      </c>
      <c r="J28" s="14">
        <f t="shared" si="6"/>
        <v>0.56000000000000005</v>
      </c>
      <c r="K28" s="16">
        <f t="shared" si="7"/>
        <v>5.6000000000000006E-4</v>
      </c>
      <c r="L28" s="47">
        <f t="shared" si="8"/>
        <v>4.4894669235290126E-2</v>
      </c>
      <c r="M28" s="48"/>
      <c r="N28" s="49"/>
      <c r="O28">
        <f t="shared" si="9"/>
        <v>5.6000000000000006E-4</v>
      </c>
      <c r="P28" s="7">
        <f t="shared" si="9"/>
        <v>5.6000000000000006E-4</v>
      </c>
    </row>
    <row r="29" spans="3:16" x14ac:dyDescent="0.3">
      <c r="C29" s="10"/>
      <c r="D29" s="14">
        <v>4</v>
      </c>
      <c r="E29" s="14">
        <v>400</v>
      </c>
      <c r="F29" s="14">
        <f t="shared" si="5"/>
        <v>0.4</v>
      </c>
      <c r="G29" s="14">
        <v>11.772</v>
      </c>
      <c r="H29" s="14">
        <v>4.3299999999999996E-3</v>
      </c>
      <c r="I29" s="14">
        <v>4.3E-3</v>
      </c>
      <c r="J29" s="14">
        <f t="shared" si="6"/>
        <v>4.3149999999999994E-3</v>
      </c>
      <c r="K29" s="16">
        <f t="shared" si="7"/>
        <v>4.3149999999999993E-6</v>
      </c>
      <c r="L29" s="47">
        <f t="shared" si="8"/>
        <v>3.4592946026835146E-4</v>
      </c>
      <c r="M29" s="48"/>
      <c r="N29" s="49"/>
      <c r="O29">
        <f t="shared" si="9"/>
        <v>4.33E-6</v>
      </c>
      <c r="P29" s="7">
        <f t="shared" si="9"/>
        <v>4.3000000000000003E-6</v>
      </c>
    </row>
    <row r="30" spans="3:16" x14ac:dyDescent="0.3">
      <c r="C30" s="17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9"/>
    </row>
  </sheetData>
  <mergeCells count="27">
    <mergeCell ref="D8:G8"/>
    <mergeCell ref="D3:M3"/>
    <mergeCell ref="D4:F4"/>
    <mergeCell ref="D5:F5"/>
    <mergeCell ref="D6:G6"/>
    <mergeCell ref="D7:G7"/>
    <mergeCell ref="G4:I4"/>
    <mergeCell ref="G5:I5"/>
    <mergeCell ref="D22:D25"/>
    <mergeCell ref="H22:K22"/>
    <mergeCell ref="L22:N22"/>
    <mergeCell ref="L23:N25"/>
    <mergeCell ref="D9:G9"/>
    <mergeCell ref="D10:G10"/>
    <mergeCell ref="D12:D15"/>
    <mergeCell ref="H12:K12"/>
    <mergeCell ref="L12:N12"/>
    <mergeCell ref="L13:N15"/>
    <mergeCell ref="L26:N26"/>
    <mergeCell ref="L27:N27"/>
    <mergeCell ref="L28:N28"/>
    <mergeCell ref="L29:N29"/>
    <mergeCell ref="L16:N16"/>
    <mergeCell ref="L17:N17"/>
    <mergeCell ref="L18:N18"/>
    <mergeCell ref="L19:N19"/>
    <mergeCell ref="L20:N20"/>
  </mergeCells>
  <pageMargins left="0.7" right="0.7" top="0.75" bottom="0.75" header="0.3" footer="0.3"/>
  <pageSetup paperSize="9" scale="82" orientation="landscape" r:id="rId1"/>
  <headerFooter>
    <oddHeader>&amp;LEF321L Mechanics of Materials
Department of Mechanical Engineering
Program: BS Industrial Engineering</oddHead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DA407-9127-4077-9AED-37DC6B1D9B60}">
  <sheetPr>
    <pageSetUpPr fitToPage="1"/>
  </sheetPr>
  <dimension ref="B1:S52"/>
  <sheetViews>
    <sheetView view="pageLayout" zoomScale="60" zoomScaleNormal="100" zoomScaleSheetLayoutView="100" zoomScalePageLayoutView="60" workbookViewId="0">
      <selection activeCell="C1" sqref="C1:N1"/>
    </sheetView>
  </sheetViews>
  <sheetFormatPr defaultRowHeight="14.4" x14ac:dyDescent="0.3"/>
  <cols>
    <col min="2" max="2" width="18.33203125" bestFit="1" customWidth="1"/>
    <col min="3" max="3" width="9.77734375" bestFit="1" customWidth="1"/>
    <col min="4" max="4" width="10.88671875" bestFit="1" customWidth="1"/>
    <col min="9" max="9" width="10" bestFit="1" customWidth="1"/>
    <col min="10" max="10" width="9.33203125" bestFit="1" customWidth="1"/>
    <col min="18" max="19" width="10.109375" bestFit="1" customWidth="1"/>
  </cols>
  <sheetData>
    <row r="1" spans="2:14" x14ac:dyDescent="0.3">
      <c r="B1" t="s">
        <v>108</v>
      </c>
      <c r="C1" s="40" t="s">
        <v>109</v>
      </c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</row>
    <row r="2" spans="2:14" x14ac:dyDescent="0.3">
      <c r="B2" s="34">
        <v>45658</v>
      </c>
    </row>
    <row r="3" spans="2:14" x14ac:dyDescent="0.3">
      <c r="B3" t="s">
        <v>110</v>
      </c>
    </row>
    <row r="4" spans="2:14" x14ac:dyDescent="0.3">
      <c r="B4" s="40" t="s">
        <v>162</v>
      </c>
      <c r="C4" s="40"/>
      <c r="D4" s="40"/>
      <c r="E4" s="40"/>
      <c r="F4" s="40"/>
      <c r="G4" s="40"/>
    </row>
    <row r="5" spans="2:14" x14ac:dyDescent="0.3">
      <c r="B5" t="s">
        <v>112</v>
      </c>
      <c r="C5" s="1" t="s">
        <v>64</v>
      </c>
      <c r="D5" s="1"/>
      <c r="E5" s="9">
        <v>48</v>
      </c>
      <c r="F5" t="s">
        <v>57</v>
      </c>
      <c r="G5">
        <f>E5/100</f>
        <v>0.48</v>
      </c>
      <c r="H5" t="s">
        <v>59</v>
      </c>
    </row>
    <row r="6" spans="2:14" x14ac:dyDescent="0.3">
      <c r="B6" t="s">
        <v>114</v>
      </c>
      <c r="C6" s="1" t="s">
        <v>64</v>
      </c>
      <c r="D6" s="1"/>
      <c r="E6" s="9">
        <v>27.2</v>
      </c>
      <c r="F6" t="s">
        <v>58</v>
      </c>
      <c r="G6">
        <f>E6/1000</f>
        <v>2.7199999999999998E-2</v>
      </c>
      <c r="H6" t="s">
        <v>59</v>
      </c>
    </row>
    <row r="7" spans="2:14" x14ac:dyDescent="0.3">
      <c r="B7" t="s">
        <v>113</v>
      </c>
      <c r="C7" s="1" t="s">
        <v>64</v>
      </c>
      <c r="D7" s="1"/>
      <c r="E7" s="9">
        <v>16.7</v>
      </c>
      <c r="F7" t="s">
        <v>58</v>
      </c>
      <c r="G7">
        <f>E7/1000</f>
        <v>1.67E-2</v>
      </c>
      <c r="H7" t="s">
        <v>59</v>
      </c>
    </row>
    <row r="9" spans="2:14" x14ac:dyDescent="0.3">
      <c r="B9" t="s">
        <v>115</v>
      </c>
      <c r="C9" s="39" t="s">
        <v>120</v>
      </c>
      <c r="D9" s="39"/>
      <c r="E9" s="39"/>
      <c r="F9" s="39"/>
      <c r="G9" s="39"/>
    </row>
    <row r="10" spans="2:14" x14ac:dyDescent="0.3">
      <c r="B10" t="s">
        <v>116</v>
      </c>
      <c r="C10" s="39" t="s">
        <v>121</v>
      </c>
      <c r="D10" s="39"/>
      <c r="E10" s="39"/>
      <c r="F10" s="39"/>
      <c r="G10" s="39"/>
      <c r="H10" t="s">
        <v>127</v>
      </c>
      <c r="I10" s="35" t="s">
        <v>93</v>
      </c>
    </row>
    <row r="11" spans="2:14" x14ac:dyDescent="0.3">
      <c r="B11" t="s">
        <v>117</v>
      </c>
      <c r="C11" s="39" t="s">
        <v>122</v>
      </c>
      <c r="D11" s="39"/>
      <c r="E11" s="39"/>
      <c r="F11" s="39"/>
      <c r="G11" s="39"/>
    </row>
    <row r="12" spans="2:14" x14ac:dyDescent="0.3">
      <c r="B12" t="s">
        <v>118</v>
      </c>
      <c r="C12" s="39" t="s">
        <v>123</v>
      </c>
      <c r="D12" s="39"/>
      <c r="E12" s="39"/>
      <c r="F12" s="39"/>
      <c r="G12" s="39"/>
    </row>
    <row r="13" spans="2:14" x14ac:dyDescent="0.3">
      <c r="B13" t="s">
        <v>119</v>
      </c>
      <c r="C13" s="39" t="s">
        <v>124</v>
      </c>
      <c r="D13" s="39"/>
      <c r="E13" s="39"/>
      <c r="F13" s="39"/>
      <c r="G13" s="39"/>
    </row>
    <row r="15" spans="2:14" x14ac:dyDescent="0.3">
      <c r="B15" t="s">
        <v>125</v>
      </c>
    </row>
    <row r="16" spans="2:14" x14ac:dyDescent="0.3">
      <c r="B16" t="s">
        <v>137</v>
      </c>
      <c r="C16" s="1" t="s">
        <v>64</v>
      </c>
      <c r="D16" s="1"/>
      <c r="E16" s="9">
        <v>300</v>
      </c>
      <c r="F16" t="s">
        <v>58</v>
      </c>
      <c r="G16">
        <f>E16/1000</f>
        <v>0.3</v>
      </c>
      <c r="H16" t="s">
        <v>59</v>
      </c>
      <c r="I16" t="s">
        <v>140</v>
      </c>
      <c r="J16" t="s">
        <v>64</v>
      </c>
      <c r="K16">
        <f>G16/2</f>
        <v>0.15</v>
      </c>
      <c r="L16" t="s">
        <v>59</v>
      </c>
    </row>
    <row r="17" spans="2:11" x14ac:dyDescent="0.3">
      <c r="B17" s="39" t="s">
        <v>126</v>
      </c>
      <c r="C17" s="39" t="s">
        <v>64</v>
      </c>
      <c r="D17" s="1"/>
      <c r="E17" s="39"/>
      <c r="F17" s="39"/>
    </row>
    <row r="18" spans="2:11" x14ac:dyDescent="0.3">
      <c r="B18" s="39"/>
      <c r="C18" s="39"/>
      <c r="D18" s="1"/>
      <c r="E18" s="39"/>
      <c r="F18" s="39"/>
    </row>
    <row r="19" spans="2:11" x14ac:dyDescent="0.3">
      <c r="B19" s="39"/>
      <c r="C19" s="39"/>
      <c r="D19" s="1"/>
      <c r="E19" s="39"/>
      <c r="F19" s="39"/>
    </row>
    <row r="20" spans="2:11" x14ac:dyDescent="0.3">
      <c r="B20" s="1"/>
      <c r="C20" s="1"/>
      <c r="D20" s="1"/>
      <c r="E20" s="1"/>
      <c r="F20" s="1"/>
    </row>
    <row r="21" spans="2:11" x14ac:dyDescent="0.3">
      <c r="B21" s="39" t="s">
        <v>128</v>
      </c>
      <c r="C21" s="39" t="s">
        <v>64</v>
      </c>
      <c r="D21" s="1"/>
      <c r="E21" s="40"/>
      <c r="F21" s="40"/>
    </row>
    <row r="22" spans="2:11" x14ac:dyDescent="0.3">
      <c r="B22" s="39"/>
      <c r="C22" s="39"/>
      <c r="D22" s="1"/>
      <c r="E22" s="40"/>
      <c r="F22" s="40"/>
    </row>
    <row r="23" spans="2:11" x14ac:dyDescent="0.3">
      <c r="B23" s="39"/>
      <c r="C23" s="39"/>
      <c r="D23" s="1"/>
      <c r="E23" s="40"/>
      <c r="F23" s="40"/>
    </row>
    <row r="26" spans="2:11" x14ac:dyDescent="0.3">
      <c r="B26" s="39" t="s">
        <v>129</v>
      </c>
      <c r="C26" s="39" t="s">
        <v>64</v>
      </c>
      <c r="D26" s="1"/>
    </row>
    <row r="27" spans="2:11" x14ac:dyDescent="0.3">
      <c r="B27" s="39"/>
      <c r="C27" s="39"/>
      <c r="D27" s="1"/>
      <c r="H27" t="s">
        <v>64</v>
      </c>
      <c r="I27" s="38">
        <f>G6*G16^3/12</f>
        <v>6.1199999999999997E-5</v>
      </c>
      <c r="J27" t="s">
        <v>138</v>
      </c>
    </row>
    <row r="28" spans="2:11" x14ac:dyDescent="0.3">
      <c r="B28" s="39"/>
      <c r="C28" s="39"/>
      <c r="D28" s="1"/>
    </row>
    <row r="29" spans="2:11" x14ac:dyDescent="0.3">
      <c r="H29" t="s">
        <v>116</v>
      </c>
      <c r="I29" t="s">
        <v>64</v>
      </c>
      <c r="J29" s="38">
        <v>206000000000</v>
      </c>
      <c r="K29" s="35" t="s">
        <v>93</v>
      </c>
    </row>
    <row r="38" spans="2:19" x14ac:dyDescent="0.3">
      <c r="B38" s="39" t="s">
        <v>130</v>
      </c>
      <c r="C38" s="39" t="s">
        <v>18</v>
      </c>
      <c r="D38" s="39" t="s">
        <v>40</v>
      </c>
      <c r="E38" s="39" t="s">
        <v>139</v>
      </c>
      <c r="F38" s="39" t="s">
        <v>100</v>
      </c>
      <c r="G38" s="39"/>
      <c r="H38" s="39"/>
      <c r="I38" s="39"/>
      <c r="J38" s="39" t="s">
        <v>101</v>
      </c>
      <c r="K38" s="39"/>
      <c r="L38" s="39"/>
      <c r="M38" s="39"/>
      <c r="N38" s="45" t="s">
        <v>102</v>
      </c>
      <c r="O38" s="45"/>
      <c r="P38" s="45"/>
      <c r="Q38" s="45"/>
    </row>
    <row r="39" spans="2:19" ht="14.4" customHeight="1" x14ac:dyDescent="0.3">
      <c r="B39" s="39"/>
      <c r="C39" s="39"/>
      <c r="D39" s="39"/>
      <c r="E39" s="39"/>
      <c r="F39" s="43" t="s">
        <v>131</v>
      </c>
      <c r="G39" s="43"/>
      <c r="H39" s="43" t="s">
        <v>132</v>
      </c>
      <c r="I39" s="43"/>
      <c r="J39" s="43" t="s">
        <v>133</v>
      </c>
      <c r="K39" s="43"/>
      <c r="L39" s="44" t="s">
        <v>134</v>
      </c>
      <c r="M39" s="44"/>
      <c r="N39" s="46" t="s">
        <v>135</v>
      </c>
      <c r="O39" s="46"/>
      <c r="P39" s="46" t="s">
        <v>136</v>
      </c>
      <c r="Q39" s="46"/>
    </row>
    <row r="40" spans="2:19" x14ac:dyDescent="0.3">
      <c r="B40" s="42"/>
      <c r="C40" s="42"/>
      <c r="D40" s="42"/>
      <c r="E40" s="42"/>
      <c r="F40" s="43"/>
      <c r="G40" s="43"/>
      <c r="H40" s="43"/>
      <c r="I40" s="43"/>
      <c r="J40" s="43"/>
      <c r="K40" s="43"/>
      <c r="L40" s="44"/>
      <c r="M40" s="44"/>
      <c r="N40" s="43"/>
      <c r="O40" s="43"/>
      <c r="P40" s="43"/>
      <c r="Q40" s="43"/>
    </row>
    <row r="41" spans="2:19" x14ac:dyDescent="0.3">
      <c r="B41">
        <v>1</v>
      </c>
      <c r="C41">
        <v>0</v>
      </c>
      <c r="D41">
        <f>C41/1000</f>
        <v>0</v>
      </c>
      <c r="E41" s="37">
        <f>D41*9.8</f>
        <v>0</v>
      </c>
      <c r="F41" s="41">
        <v>0</v>
      </c>
      <c r="G41" s="41"/>
      <c r="H41" s="41">
        <v>0</v>
      </c>
      <c r="I41" s="41"/>
      <c r="J41" s="41">
        <v>0</v>
      </c>
      <c r="K41" s="41"/>
      <c r="L41" s="41">
        <v>0</v>
      </c>
      <c r="M41" s="41"/>
      <c r="N41" s="41">
        <f>AVERAGE(F41,J41)</f>
        <v>0</v>
      </c>
      <c r="O41" s="41"/>
      <c r="P41" s="41">
        <f>AVERAGE(H41,L41)</f>
        <v>0</v>
      </c>
      <c r="Q41" s="41"/>
      <c r="R41" s="38">
        <f>0.114*E41*$K$16^3/$J$29*$I$27</f>
        <v>0</v>
      </c>
      <c r="S41" s="38">
        <f>0.149*F41*$K$16^3/$J$29*$I$27</f>
        <v>0</v>
      </c>
    </row>
    <row r="42" spans="2:19" x14ac:dyDescent="0.3">
      <c r="B42">
        <v>2</v>
      </c>
      <c r="C42">
        <v>300</v>
      </c>
      <c r="D42">
        <f t="shared" ref="D42:D44" si="0">C42/1000</f>
        <v>0.3</v>
      </c>
      <c r="E42" s="37">
        <f t="shared" ref="E42:E44" si="1">D42*9.8</f>
        <v>2.94</v>
      </c>
      <c r="F42" s="41">
        <v>0.41</v>
      </c>
      <c r="G42" s="41"/>
      <c r="H42" s="41">
        <v>0.1</v>
      </c>
      <c r="I42" s="41"/>
      <c r="J42" s="41">
        <v>0.48</v>
      </c>
      <c r="K42" s="41"/>
      <c r="L42" s="41">
        <v>0.4</v>
      </c>
      <c r="M42" s="41"/>
      <c r="N42" s="41">
        <f t="shared" ref="N42:N44" si="2">AVERAGE(F42,J42)</f>
        <v>0.44499999999999995</v>
      </c>
      <c r="O42" s="41"/>
      <c r="P42" s="41">
        <f t="shared" ref="P42:P44" si="3">AVERAGE(H42,L42)</f>
        <v>0.25</v>
      </c>
      <c r="Q42" s="41"/>
      <c r="R42" s="38">
        <f t="shared" ref="R42:R44" si="4">0.114*E42*$K$16^3/$J$29*$I$27</f>
        <v>3.3605484466019413E-19</v>
      </c>
      <c r="S42" s="38">
        <f t="shared" ref="S42:S44" si="5">0.149*F42*$K$16^3/$J$29*$I$27</f>
        <v>6.1253104368932027E-20</v>
      </c>
    </row>
    <row r="43" spans="2:19" x14ac:dyDescent="0.3">
      <c r="B43">
        <v>3</v>
      </c>
      <c r="C43">
        <v>600</v>
      </c>
      <c r="D43">
        <f t="shared" si="0"/>
        <v>0.6</v>
      </c>
      <c r="E43" s="37">
        <f t="shared" si="1"/>
        <v>5.88</v>
      </c>
      <c r="F43" s="41">
        <v>0.91</v>
      </c>
      <c r="G43" s="41"/>
      <c r="H43" s="41">
        <v>0.3</v>
      </c>
      <c r="I43" s="41"/>
      <c r="J43" s="41">
        <v>0.95</v>
      </c>
      <c r="K43" s="41"/>
      <c r="L43" s="41">
        <v>0.9</v>
      </c>
      <c r="M43" s="41"/>
      <c r="N43" s="41">
        <f t="shared" si="2"/>
        <v>0.92999999999999994</v>
      </c>
      <c r="O43" s="41"/>
      <c r="P43" s="41">
        <f t="shared" si="3"/>
        <v>0.6</v>
      </c>
      <c r="Q43" s="41"/>
      <c r="R43" s="38">
        <f t="shared" si="4"/>
        <v>6.7210968932038827E-19</v>
      </c>
      <c r="S43" s="38">
        <f t="shared" si="5"/>
        <v>1.3595201213592233E-19</v>
      </c>
    </row>
    <row r="44" spans="2:19" x14ac:dyDescent="0.3">
      <c r="B44">
        <v>4</v>
      </c>
      <c r="C44">
        <v>900</v>
      </c>
      <c r="D44">
        <f t="shared" si="0"/>
        <v>0.9</v>
      </c>
      <c r="E44" s="37">
        <f t="shared" si="1"/>
        <v>8.82</v>
      </c>
      <c r="F44" s="41">
        <v>1.4</v>
      </c>
      <c r="G44" s="41"/>
      <c r="H44" s="41">
        <v>0.99</v>
      </c>
      <c r="I44" s="41"/>
      <c r="J44" s="41">
        <v>1.4</v>
      </c>
      <c r="K44" s="41"/>
      <c r="L44" s="41">
        <v>0.99</v>
      </c>
      <c r="M44" s="41"/>
      <c r="N44" s="41">
        <f t="shared" si="2"/>
        <v>1.4</v>
      </c>
      <c r="O44" s="41"/>
      <c r="P44" s="41">
        <f t="shared" si="3"/>
        <v>0.99</v>
      </c>
      <c r="Q44" s="41"/>
      <c r="R44" s="38">
        <f t="shared" si="4"/>
        <v>1.0081645339805827E-18</v>
      </c>
      <c r="S44" s="38">
        <f t="shared" si="5"/>
        <v>2.0915694174757279E-19</v>
      </c>
    </row>
    <row r="48" spans="2:19" x14ac:dyDescent="0.3">
      <c r="D48" s="40"/>
      <c r="E48" s="40"/>
      <c r="F48" s="40"/>
    </row>
    <row r="49" spans="3:6" x14ac:dyDescent="0.3">
      <c r="C49" s="36"/>
      <c r="D49" s="40"/>
      <c r="E49" s="40"/>
      <c r="F49" s="40"/>
    </row>
    <row r="50" spans="3:6" x14ac:dyDescent="0.3">
      <c r="C50" s="36"/>
      <c r="D50" s="40"/>
      <c r="E50" s="40"/>
      <c r="F50" s="40"/>
    </row>
    <row r="51" spans="3:6" x14ac:dyDescent="0.3">
      <c r="C51" s="36"/>
      <c r="D51" s="40"/>
      <c r="E51" s="40"/>
      <c r="F51" s="40"/>
    </row>
    <row r="52" spans="3:6" x14ac:dyDescent="0.3">
      <c r="C52" s="36"/>
      <c r="D52" s="40"/>
      <c r="E52" s="40"/>
      <c r="F52" s="40"/>
    </row>
  </sheetData>
  <mergeCells count="57">
    <mergeCell ref="N38:Q38"/>
    <mergeCell ref="D52:F52"/>
    <mergeCell ref="N39:O40"/>
    <mergeCell ref="P39:Q40"/>
    <mergeCell ref="N41:O41"/>
    <mergeCell ref="N42:O42"/>
    <mergeCell ref="P42:Q42"/>
    <mergeCell ref="N43:O43"/>
    <mergeCell ref="P43:Q43"/>
    <mergeCell ref="N44:O44"/>
    <mergeCell ref="P44:Q44"/>
    <mergeCell ref="D38:D40"/>
    <mergeCell ref="J43:K43"/>
    <mergeCell ref="L43:M43"/>
    <mergeCell ref="J44:K44"/>
    <mergeCell ref="D48:F48"/>
    <mergeCell ref="D49:F49"/>
    <mergeCell ref="D50:F50"/>
    <mergeCell ref="D51:F51"/>
    <mergeCell ref="P41:Q41"/>
    <mergeCell ref="L44:M44"/>
    <mergeCell ref="J42:K42"/>
    <mergeCell ref="L42:M42"/>
    <mergeCell ref="H42:I42"/>
    <mergeCell ref="H43:I43"/>
    <mergeCell ref="H44:I44"/>
    <mergeCell ref="F42:G42"/>
    <mergeCell ref="F43:G43"/>
    <mergeCell ref="F44:G44"/>
    <mergeCell ref="J39:K40"/>
    <mergeCell ref="J38:M38"/>
    <mergeCell ref="J41:K41"/>
    <mergeCell ref="L41:M41"/>
    <mergeCell ref="L39:M40"/>
    <mergeCell ref="B26:B28"/>
    <mergeCell ref="C26:C28"/>
    <mergeCell ref="F38:I38"/>
    <mergeCell ref="F41:G41"/>
    <mergeCell ref="H41:I41"/>
    <mergeCell ref="B38:B40"/>
    <mergeCell ref="E38:E40"/>
    <mergeCell ref="C38:C40"/>
    <mergeCell ref="F39:G40"/>
    <mergeCell ref="H39:I40"/>
    <mergeCell ref="C13:G13"/>
    <mergeCell ref="E17:F19"/>
    <mergeCell ref="C17:C19"/>
    <mergeCell ref="B17:B19"/>
    <mergeCell ref="B21:B23"/>
    <mergeCell ref="C21:C23"/>
    <mergeCell ref="E21:F23"/>
    <mergeCell ref="C12:G12"/>
    <mergeCell ref="C1:N1"/>
    <mergeCell ref="C10:G10"/>
    <mergeCell ref="C9:G9"/>
    <mergeCell ref="C11:G11"/>
    <mergeCell ref="B4:G4"/>
  </mergeCells>
  <pageMargins left="0.7" right="0.7" top="0.75" bottom="0.75" header="0.3" footer="0.3"/>
  <pageSetup paperSize="9" scale="64" orientation="landscape" r:id="rId1"/>
  <headerFooter>
    <oddHeader>&amp;LEF321L Mechanics of Materials
Department of Mechanical Engineering
Program: BS Industrial Engineering</oddHeader>
  </headerFooter>
  <rowBreaks count="1" manualBreakCount="1">
    <brk id="36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E32D4-0B9D-4CC4-B5F0-0B02D9362423}">
  <dimension ref="B2:M41"/>
  <sheetViews>
    <sheetView view="pageLayout" topLeftCell="C1" zoomScaleNormal="70" workbookViewId="0">
      <selection activeCell="F2" sqref="F2:J4"/>
    </sheetView>
  </sheetViews>
  <sheetFormatPr defaultRowHeight="18" x14ac:dyDescent="0.35"/>
  <cols>
    <col min="1" max="1" width="8.88671875" style="24"/>
    <col min="2" max="2" width="17.5546875" style="24" bestFit="1" customWidth="1"/>
    <col min="3" max="4" width="15.77734375" style="24" bestFit="1" customWidth="1"/>
    <col min="5" max="5" width="10.6640625" style="24" bestFit="1" customWidth="1"/>
    <col min="6" max="6" width="31.44140625" style="24" bestFit="1" customWidth="1"/>
    <col min="7" max="7" width="34.21875" style="24" bestFit="1" customWidth="1"/>
    <col min="8" max="8" width="22.5546875" style="24" bestFit="1" customWidth="1"/>
    <col min="9" max="9" width="25.88671875" style="24" bestFit="1" customWidth="1"/>
    <col min="10" max="10" width="30.109375" style="24" bestFit="1" customWidth="1"/>
    <col min="11" max="11" width="44.5546875" style="24" bestFit="1" customWidth="1"/>
    <col min="12" max="12" width="42.5546875" style="24" bestFit="1" customWidth="1"/>
    <col min="13" max="16384" width="8.88671875" style="24"/>
  </cols>
  <sheetData>
    <row r="2" spans="2:13" x14ac:dyDescent="0.35">
      <c r="B2" s="26" t="s">
        <v>2</v>
      </c>
      <c r="C2" s="68" t="s">
        <v>3</v>
      </c>
      <c r="D2" s="68"/>
      <c r="E2" s="68"/>
      <c r="F2" s="71" t="s">
        <v>159</v>
      </c>
      <c r="G2" s="71"/>
      <c r="H2" s="71"/>
      <c r="I2" s="71"/>
      <c r="J2" s="71"/>
      <c r="K2" s="27"/>
      <c r="L2" s="27"/>
      <c r="M2" s="27"/>
    </row>
    <row r="3" spans="2:13" x14ac:dyDescent="0.35">
      <c r="B3" s="26" t="s">
        <v>4</v>
      </c>
      <c r="C3" s="68" t="s">
        <v>5</v>
      </c>
      <c r="D3" s="68"/>
      <c r="E3" s="68"/>
      <c r="F3" s="71" t="s">
        <v>111</v>
      </c>
      <c r="G3" s="71"/>
      <c r="H3" s="71"/>
      <c r="I3" s="71"/>
      <c r="J3" s="71"/>
      <c r="K3" s="27"/>
      <c r="L3" s="27"/>
      <c r="M3" s="27"/>
    </row>
    <row r="4" spans="2:13" x14ac:dyDescent="0.35">
      <c r="B4" s="26" t="s">
        <v>6</v>
      </c>
      <c r="C4" s="68" t="s">
        <v>7</v>
      </c>
      <c r="D4" s="68"/>
      <c r="E4" s="68"/>
      <c r="F4" s="71" t="s">
        <v>160</v>
      </c>
      <c r="G4" s="71"/>
      <c r="H4" s="71"/>
      <c r="I4" s="71"/>
      <c r="J4" s="71"/>
      <c r="K4" s="27"/>
      <c r="L4" s="27"/>
      <c r="M4" s="27"/>
    </row>
    <row r="5" spans="2:13" x14ac:dyDescent="0.35">
      <c r="B5" s="26" t="s">
        <v>8</v>
      </c>
      <c r="C5" s="68" t="s">
        <v>9</v>
      </c>
      <c r="D5" s="68"/>
      <c r="E5" s="68"/>
      <c r="F5" s="27"/>
      <c r="G5" s="27"/>
      <c r="H5" s="27"/>
      <c r="I5" s="27"/>
      <c r="J5" s="27"/>
      <c r="K5" s="27"/>
      <c r="L5" s="27"/>
      <c r="M5" s="27"/>
    </row>
    <row r="6" spans="2:13" x14ac:dyDescent="0.35">
      <c r="B6" s="27" t="s">
        <v>10</v>
      </c>
      <c r="C6" s="69" t="s">
        <v>11</v>
      </c>
      <c r="D6" s="69"/>
      <c r="E6" s="69"/>
      <c r="F6" s="69"/>
      <c r="G6" s="69"/>
      <c r="H6" s="69"/>
      <c r="I6" s="69"/>
      <c r="J6" s="69"/>
      <c r="K6" s="69"/>
      <c r="L6" s="69"/>
      <c r="M6" s="69"/>
    </row>
    <row r="7" spans="2:13" x14ac:dyDescent="0.35">
      <c r="B7" s="27" t="s">
        <v>12</v>
      </c>
      <c r="C7" s="67" t="s">
        <v>13</v>
      </c>
      <c r="D7" s="67"/>
      <c r="E7" s="67"/>
      <c r="F7" s="67"/>
      <c r="G7" s="67"/>
      <c r="H7" s="67"/>
      <c r="I7" s="27"/>
      <c r="J7" s="27"/>
      <c r="K7" s="27"/>
      <c r="L7" s="27"/>
      <c r="M7" s="27"/>
    </row>
    <row r="8" spans="2:13" x14ac:dyDescent="0.35">
      <c r="B8" s="27" t="s">
        <v>14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</row>
    <row r="9" spans="2:13" x14ac:dyDescent="0.35">
      <c r="B9" s="27"/>
      <c r="C9" s="67" t="s">
        <v>15</v>
      </c>
      <c r="D9" s="67"/>
      <c r="E9" s="67"/>
      <c r="F9" s="67"/>
      <c r="G9" s="67"/>
      <c r="H9" s="27"/>
      <c r="I9" s="27"/>
      <c r="J9" s="27"/>
      <c r="K9" s="27"/>
      <c r="L9" s="27"/>
      <c r="M9" s="27"/>
    </row>
    <row r="10" spans="2:13" x14ac:dyDescent="0.35">
      <c r="B10" s="27"/>
      <c r="C10" s="67" t="s">
        <v>16</v>
      </c>
      <c r="D10" s="67"/>
      <c r="E10" s="67"/>
      <c r="F10" s="67"/>
      <c r="G10" s="67"/>
      <c r="H10" s="27"/>
      <c r="I10" s="27"/>
      <c r="J10" s="27"/>
      <c r="K10" s="27"/>
      <c r="L10" s="27"/>
      <c r="M10" s="27"/>
    </row>
    <row r="11" spans="2:13" x14ac:dyDescent="0.35">
      <c r="B11" s="27"/>
      <c r="C11" s="67" t="s">
        <v>17</v>
      </c>
      <c r="D11" s="67"/>
      <c r="E11" s="27"/>
      <c r="F11" s="27"/>
      <c r="G11" s="27"/>
      <c r="H11" s="27"/>
      <c r="I11" s="27"/>
      <c r="J11" s="27"/>
      <c r="K11" s="27"/>
      <c r="L11" s="27"/>
      <c r="M11" s="27"/>
    </row>
    <row r="12" spans="2:13" x14ac:dyDescent="0.35">
      <c r="B12" s="27"/>
      <c r="C12" s="26" t="s">
        <v>18</v>
      </c>
      <c r="D12" s="26" t="s">
        <v>19</v>
      </c>
      <c r="E12" s="26" t="s">
        <v>20</v>
      </c>
      <c r="F12" s="26" t="s">
        <v>21</v>
      </c>
      <c r="G12" s="26" t="s">
        <v>22</v>
      </c>
      <c r="H12" s="26" t="s">
        <v>23</v>
      </c>
      <c r="I12" s="26" t="s">
        <v>24</v>
      </c>
      <c r="J12" s="26" t="s">
        <v>25</v>
      </c>
      <c r="K12" s="26" t="s">
        <v>26</v>
      </c>
      <c r="L12" s="26" t="s">
        <v>27</v>
      </c>
      <c r="M12" s="27"/>
    </row>
    <row r="13" spans="2:13" x14ac:dyDescent="0.35">
      <c r="B13" s="27"/>
      <c r="C13" s="26">
        <v>0</v>
      </c>
      <c r="D13" s="26">
        <f>C13/1000</f>
        <v>0</v>
      </c>
      <c r="E13" s="26">
        <f>D13*9.8</f>
        <v>0</v>
      </c>
      <c r="F13" s="26">
        <v>23</v>
      </c>
      <c r="G13" s="26">
        <v>24</v>
      </c>
      <c r="H13" s="26">
        <f>AVERAGE(F13:G13)</f>
        <v>23.5</v>
      </c>
      <c r="I13" s="26">
        <f>G13-F13</f>
        <v>1</v>
      </c>
      <c r="J13" s="28">
        <f>E13/H13</f>
        <v>0</v>
      </c>
      <c r="K13" s="28">
        <f>J13*1000</f>
        <v>0</v>
      </c>
      <c r="L13" s="28">
        <f>(E13/F13)*1000</f>
        <v>0</v>
      </c>
      <c r="M13" s="27"/>
    </row>
    <row r="14" spans="2:13" x14ac:dyDescent="0.35">
      <c r="B14" s="27"/>
      <c r="C14" s="26">
        <v>100</v>
      </c>
      <c r="D14" s="26">
        <f t="shared" ref="D14:D16" si="0">C14/1000</f>
        <v>0.1</v>
      </c>
      <c r="E14" s="26">
        <f t="shared" ref="E14:E16" si="1">D14*9.8</f>
        <v>0.98000000000000009</v>
      </c>
      <c r="F14" s="26">
        <v>62</v>
      </c>
      <c r="G14" s="26">
        <v>65</v>
      </c>
      <c r="H14" s="26">
        <f t="shared" ref="H14:H16" si="2">AVERAGE(F14:G14)</f>
        <v>63.5</v>
      </c>
      <c r="I14" s="26">
        <f t="shared" ref="I14:I15" si="3">G14-F14</f>
        <v>3</v>
      </c>
      <c r="J14" s="28">
        <f t="shared" ref="J14:J16" si="4">E14/H14</f>
        <v>1.5433070866141733E-2</v>
      </c>
      <c r="K14" s="28">
        <f t="shared" ref="K14:K16" si="5">J14*1000</f>
        <v>15.433070866141733</v>
      </c>
      <c r="L14" s="28">
        <f t="shared" ref="L14:L16" si="6">(E14/F14)*1000</f>
        <v>15.806451612903228</v>
      </c>
      <c r="M14" s="27"/>
    </row>
    <row r="15" spans="2:13" x14ac:dyDescent="0.35">
      <c r="B15" s="27"/>
      <c r="C15" s="26">
        <v>200</v>
      </c>
      <c r="D15" s="26">
        <f t="shared" si="0"/>
        <v>0.2</v>
      </c>
      <c r="E15" s="26">
        <f t="shared" si="1"/>
        <v>1.9600000000000002</v>
      </c>
      <c r="F15" s="26">
        <v>123</v>
      </c>
      <c r="G15" s="26">
        <v>125</v>
      </c>
      <c r="H15" s="26">
        <f t="shared" si="2"/>
        <v>124</v>
      </c>
      <c r="I15" s="26">
        <f t="shared" si="3"/>
        <v>2</v>
      </c>
      <c r="J15" s="28">
        <f t="shared" si="4"/>
        <v>1.5806451612903227E-2</v>
      </c>
      <c r="K15" s="28">
        <f t="shared" si="5"/>
        <v>15.806451612903228</v>
      </c>
      <c r="L15" s="28">
        <f t="shared" si="6"/>
        <v>15.934959349593498</v>
      </c>
      <c r="M15" s="27"/>
    </row>
    <row r="16" spans="2:13" x14ac:dyDescent="0.35">
      <c r="B16" s="27"/>
      <c r="C16" s="26">
        <v>300</v>
      </c>
      <c r="D16" s="26">
        <f t="shared" si="0"/>
        <v>0.3</v>
      </c>
      <c r="E16" s="26">
        <f t="shared" si="1"/>
        <v>2.94</v>
      </c>
      <c r="F16" s="26">
        <v>183</v>
      </c>
      <c r="G16" s="26">
        <v>183</v>
      </c>
      <c r="H16" s="26">
        <f t="shared" si="2"/>
        <v>183</v>
      </c>
      <c r="I16" s="26">
        <v>0</v>
      </c>
      <c r="J16" s="28">
        <f t="shared" si="4"/>
        <v>1.6065573770491802E-2</v>
      </c>
      <c r="K16" s="28">
        <f t="shared" si="5"/>
        <v>16.065573770491802</v>
      </c>
      <c r="L16" s="28">
        <f t="shared" si="6"/>
        <v>16.065573770491802</v>
      </c>
      <c r="M16" s="27"/>
    </row>
    <row r="36" spans="3:12" x14ac:dyDescent="0.35">
      <c r="C36" s="67" t="s">
        <v>28</v>
      </c>
      <c r="D36" s="67"/>
      <c r="E36" s="27"/>
      <c r="F36" s="27"/>
      <c r="G36" s="27"/>
      <c r="H36" s="27"/>
      <c r="I36" s="27"/>
      <c r="J36" s="27"/>
      <c r="K36" s="27"/>
      <c r="L36" s="27"/>
    </row>
    <row r="37" spans="3:12" x14ac:dyDescent="0.35">
      <c r="C37" s="26" t="s">
        <v>18</v>
      </c>
      <c r="D37" s="26" t="s">
        <v>19</v>
      </c>
      <c r="E37" s="26" t="s">
        <v>20</v>
      </c>
      <c r="F37" s="26" t="s">
        <v>21</v>
      </c>
      <c r="G37" s="26" t="s">
        <v>22</v>
      </c>
      <c r="H37" s="26" t="s">
        <v>23</v>
      </c>
      <c r="I37" s="26" t="s">
        <v>24</v>
      </c>
      <c r="J37" s="26" t="s">
        <v>25</v>
      </c>
      <c r="K37" s="26" t="s">
        <v>26</v>
      </c>
      <c r="L37" s="26" t="s">
        <v>27</v>
      </c>
    </row>
    <row r="38" spans="3:12" x14ac:dyDescent="0.35">
      <c r="C38" s="26">
        <f>D38*1000</f>
        <v>306.12244897959181</v>
      </c>
      <c r="D38" s="26">
        <f>E38/9.8</f>
        <v>0.30612244897959179</v>
      </c>
      <c r="E38" s="26">
        <v>3</v>
      </c>
      <c r="F38" s="26">
        <v>30</v>
      </c>
      <c r="G38" s="26">
        <v>31</v>
      </c>
      <c r="H38" s="26">
        <f>AVERAGE(F38:G38)</f>
        <v>30.5</v>
      </c>
      <c r="I38" s="26">
        <f>G38-F38</f>
        <v>1</v>
      </c>
      <c r="J38" s="28">
        <f>E38/H38</f>
        <v>9.8360655737704916E-2</v>
      </c>
      <c r="K38" s="28">
        <f>J38*1000</f>
        <v>98.360655737704917</v>
      </c>
      <c r="L38" s="28">
        <f>(E38/F38)*1000</f>
        <v>100</v>
      </c>
    </row>
    <row r="39" spans="3:12" x14ac:dyDescent="0.35">
      <c r="C39" s="26">
        <f t="shared" ref="C39:C41" si="7">D39*1000</f>
        <v>612.24489795918362</v>
      </c>
      <c r="D39" s="26">
        <f t="shared" ref="D39:D41" si="8">E39/9.8</f>
        <v>0.61224489795918358</v>
      </c>
      <c r="E39" s="26">
        <v>6</v>
      </c>
      <c r="F39" s="26">
        <v>43</v>
      </c>
      <c r="G39" s="26">
        <v>45</v>
      </c>
      <c r="H39" s="26">
        <f t="shared" ref="H39:H41" si="9">AVERAGE(F39:G39)</f>
        <v>44</v>
      </c>
      <c r="I39" s="26">
        <f t="shared" ref="I39:I40" si="10">G39-F39</f>
        <v>2</v>
      </c>
      <c r="J39" s="28">
        <f t="shared" ref="J39:J41" si="11">E39/H39</f>
        <v>0.13636363636363635</v>
      </c>
      <c r="K39" s="28">
        <f t="shared" ref="K39:K41" si="12">J39*1000</f>
        <v>136.36363636363635</v>
      </c>
      <c r="L39" s="28">
        <f t="shared" ref="L39:L41" si="13">(E39/F39)*1000</f>
        <v>139.53488372093022</v>
      </c>
    </row>
    <row r="40" spans="3:12" x14ac:dyDescent="0.35">
      <c r="C40" s="26">
        <f t="shared" si="7"/>
        <v>918.36734693877543</v>
      </c>
      <c r="D40" s="26">
        <f t="shared" si="8"/>
        <v>0.91836734693877542</v>
      </c>
      <c r="E40" s="26">
        <v>9</v>
      </c>
      <c r="F40" s="26">
        <v>59</v>
      </c>
      <c r="G40" s="26">
        <v>61</v>
      </c>
      <c r="H40" s="26">
        <f t="shared" si="9"/>
        <v>60</v>
      </c>
      <c r="I40" s="26">
        <f t="shared" si="10"/>
        <v>2</v>
      </c>
      <c r="J40" s="28">
        <f t="shared" si="11"/>
        <v>0.15</v>
      </c>
      <c r="K40" s="28">
        <f t="shared" si="12"/>
        <v>150</v>
      </c>
      <c r="L40" s="28">
        <f t="shared" si="13"/>
        <v>152.54237288135593</v>
      </c>
    </row>
    <row r="41" spans="3:12" x14ac:dyDescent="0.35">
      <c r="C41" s="26">
        <f t="shared" si="7"/>
        <v>1224.4897959183672</v>
      </c>
      <c r="D41" s="26">
        <f t="shared" si="8"/>
        <v>1.2244897959183672</v>
      </c>
      <c r="E41" s="26">
        <v>12</v>
      </c>
      <c r="F41" s="26">
        <v>68</v>
      </c>
      <c r="G41" s="26">
        <v>68</v>
      </c>
      <c r="H41" s="26">
        <f t="shared" si="9"/>
        <v>68</v>
      </c>
      <c r="I41" s="26">
        <v>0</v>
      </c>
      <c r="J41" s="28">
        <f t="shared" si="11"/>
        <v>0.17647058823529413</v>
      </c>
      <c r="K41" s="28">
        <f t="shared" si="12"/>
        <v>176.47058823529412</v>
      </c>
      <c r="L41" s="28">
        <f t="shared" si="13"/>
        <v>176.47058823529412</v>
      </c>
    </row>
  </sheetData>
  <mergeCells count="13">
    <mergeCell ref="C9:G9"/>
    <mergeCell ref="C10:G10"/>
    <mergeCell ref="C11:D11"/>
    <mergeCell ref="C36:D36"/>
    <mergeCell ref="C2:E2"/>
    <mergeCell ref="C3:E3"/>
    <mergeCell ref="C4:E4"/>
    <mergeCell ref="C5:E5"/>
    <mergeCell ref="C6:M6"/>
    <mergeCell ref="C7:H7"/>
    <mergeCell ref="F2:J2"/>
    <mergeCell ref="F3:J3"/>
    <mergeCell ref="F4:J4"/>
  </mergeCells>
  <pageMargins left="0.7" right="0.7" top="0.75" bottom="0.75" header="0.3" footer="0.3"/>
  <pageSetup paperSize="9" scale="43" orientation="landscape" r:id="rId1"/>
  <headerFooter>
    <oddHeader>&amp;LEF321L Mechanics of Materials
Department of Mechanical Engineering
Program: BS Industrial Engineering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CF489-26B1-48F5-806D-362B4E0B823D}">
  <dimension ref="B2:J19"/>
  <sheetViews>
    <sheetView view="pageLayout" zoomScale="70" zoomScaleNormal="70" zoomScaleSheetLayoutView="70" zoomScalePageLayoutView="70" workbookViewId="0">
      <selection activeCell="E4" sqref="E4:I6"/>
    </sheetView>
  </sheetViews>
  <sheetFormatPr defaultRowHeight="14.4" x14ac:dyDescent="0.3"/>
  <cols>
    <col min="2" max="2" width="33.6640625" bestFit="1" customWidth="1"/>
    <col min="3" max="3" width="11.21875" bestFit="1" customWidth="1"/>
    <col min="4" max="4" width="9.77734375" bestFit="1" customWidth="1"/>
    <col min="5" max="5" width="33.33203125" bestFit="1" customWidth="1"/>
    <col min="6" max="6" width="35.6640625" bestFit="1" customWidth="1"/>
    <col min="7" max="7" width="13.21875" bestFit="1" customWidth="1"/>
    <col min="8" max="8" width="55.21875" bestFit="1" customWidth="1"/>
    <col min="9" max="9" width="27.88671875" bestFit="1" customWidth="1"/>
    <col min="10" max="10" width="57.44140625" bestFit="1" customWidth="1"/>
  </cols>
  <sheetData>
    <row r="2" spans="2:10" ht="18" x14ac:dyDescent="0.35">
      <c r="B2" s="29" t="s">
        <v>29</v>
      </c>
      <c r="C2" s="30">
        <v>3</v>
      </c>
      <c r="D2" s="24"/>
      <c r="E2" s="24"/>
      <c r="F2" s="24"/>
      <c r="G2" s="24"/>
      <c r="H2" s="24"/>
      <c r="I2" s="24"/>
      <c r="J2" s="24"/>
    </row>
    <row r="3" spans="2:10" ht="18" x14ac:dyDescent="0.35">
      <c r="B3" s="65" t="s">
        <v>30</v>
      </c>
      <c r="C3" s="65"/>
      <c r="D3" s="65"/>
      <c r="E3" s="65"/>
      <c r="F3" s="65"/>
      <c r="G3" s="65"/>
      <c r="H3" s="24"/>
      <c r="I3" s="24"/>
      <c r="J3" s="24"/>
    </row>
    <row r="4" spans="2:10" ht="18" x14ac:dyDescent="0.35">
      <c r="B4" s="24" t="s">
        <v>31</v>
      </c>
      <c r="C4" s="24"/>
      <c r="D4" s="24"/>
      <c r="E4" s="71" t="s">
        <v>159</v>
      </c>
      <c r="F4" s="71"/>
      <c r="G4" s="71"/>
      <c r="H4" s="71"/>
      <c r="I4" s="71"/>
      <c r="J4" s="24"/>
    </row>
    <row r="5" spans="2:10" ht="18" x14ac:dyDescent="0.35">
      <c r="B5" s="24" t="s">
        <v>32</v>
      </c>
      <c r="C5" s="24"/>
      <c r="D5" s="24"/>
      <c r="E5" s="71" t="s">
        <v>111</v>
      </c>
      <c r="F5" s="71"/>
      <c r="G5" s="71"/>
      <c r="H5" s="71"/>
      <c r="I5" s="71"/>
      <c r="J5" s="24"/>
    </row>
    <row r="6" spans="2:10" ht="18" x14ac:dyDescent="0.35">
      <c r="B6" s="24" t="s">
        <v>33</v>
      </c>
      <c r="C6" s="24">
        <v>0.05</v>
      </c>
      <c r="D6" s="24"/>
      <c r="E6" s="71" t="s">
        <v>160</v>
      </c>
      <c r="F6" s="71"/>
      <c r="G6" s="71"/>
      <c r="H6" s="71"/>
      <c r="I6" s="71"/>
      <c r="J6" s="24"/>
    </row>
    <row r="7" spans="2:10" ht="18" x14ac:dyDescent="0.35">
      <c r="B7" s="24" t="s">
        <v>34</v>
      </c>
      <c r="C7" s="24">
        <v>303</v>
      </c>
      <c r="D7" s="24"/>
      <c r="E7" s="24"/>
      <c r="F7" s="24"/>
      <c r="G7" s="24"/>
      <c r="H7" s="24"/>
      <c r="I7" s="24"/>
      <c r="J7" s="24"/>
    </row>
    <row r="8" spans="2:10" ht="18" x14ac:dyDescent="0.35">
      <c r="B8" s="24" t="s">
        <v>35</v>
      </c>
      <c r="C8" s="24">
        <f>26+2*C6</f>
        <v>26.1</v>
      </c>
      <c r="D8" s="24"/>
      <c r="E8" s="24"/>
      <c r="F8" s="24"/>
      <c r="G8" s="24"/>
      <c r="H8" s="24"/>
      <c r="I8" s="24"/>
      <c r="J8" s="24"/>
    </row>
    <row r="9" spans="2:10" ht="18" x14ac:dyDescent="0.35">
      <c r="B9" s="24" t="s">
        <v>36</v>
      </c>
      <c r="C9" s="24">
        <f>103+2*C6</f>
        <v>103.1</v>
      </c>
      <c r="D9" s="24"/>
      <c r="E9" s="24"/>
      <c r="F9" s="24"/>
      <c r="G9" s="24"/>
      <c r="H9" s="24"/>
      <c r="I9" s="24"/>
      <c r="J9" s="24"/>
    </row>
    <row r="10" spans="2:10" ht="18" x14ac:dyDescent="0.35">
      <c r="B10" s="24" t="s">
        <v>37</v>
      </c>
      <c r="C10" s="24">
        <f>C7*C8</f>
        <v>7908.3</v>
      </c>
      <c r="D10" s="24"/>
      <c r="E10" s="24"/>
      <c r="F10" s="24"/>
      <c r="G10" s="24"/>
      <c r="H10" s="24"/>
      <c r="I10" s="24"/>
      <c r="J10" s="24"/>
    </row>
    <row r="11" spans="2:10" ht="18" x14ac:dyDescent="0.35">
      <c r="B11" s="24"/>
      <c r="C11" s="24"/>
      <c r="D11" s="24"/>
      <c r="E11" s="66" t="s">
        <v>38</v>
      </c>
      <c r="F11" s="66"/>
      <c r="G11" s="66"/>
      <c r="H11" s="24"/>
      <c r="I11" s="24"/>
      <c r="J11" s="24"/>
    </row>
    <row r="12" spans="2:10" ht="18" x14ac:dyDescent="0.35">
      <c r="B12" s="24" t="s">
        <v>39</v>
      </c>
      <c r="C12" s="24" t="s">
        <v>40</v>
      </c>
      <c r="D12" s="24" t="s">
        <v>41</v>
      </c>
      <c r="E12" s="24" t="s">
        <v>42</v>
      </c>
      <c r="F12" s="24" t="s">
        <v>43</v>
      </c>
      <c r="G12" s="24" t="s">
        <v>44</v>
      </c>
      <c r="H12" s="24" t="s">
        <v>45</v>
      </c>
      <c r="I12" s="24" t="s">
        <v>46</v>
      </c>
      <c r="J12" s="24" t="s">
        <v>47</v>
      </c>
    </row>
    <row r="13" spans="2:10" ht="18" x14ac:dyDescent="0.35">
      <c r="B13" s="24">
        <v>1</v>
      </c>
      <c r="C13" s="24">
        <v>0</v>
      </c>
      <c r="D13" s="24">
        <f>C13*9.8</f>
        <v>0</v>
      </c>
      <c r="E13" s="24">
        <v>0</v>
      </c>
      <c r="F13" s="24">
        <v>0.3</v>
      </c>
      <c r="G13" s="24">
        <f>AVERAGE(E13:F13)</f>
        <v>0.15</v>
      </c>
      <c r="H13" s="31">
        <f>G13/$C$9</f>
        <v>1.454898157129001E-3</v>
      </c>
      <c r="I13" s="24">
        <f>D13/$C$10</f>
        <v>0</v>
      </c>
      <c r="J13" s="24">
        <f>I13/H13</f>
        <v>0</v>
      </c>
    </row>
    <row r="14" spans="2:10" ht="18" x14ac:dyDescent="0.35">
      <c r="B14" s="24">
        <v>2</v>
      </c>
      <c r="C14" s="24">
        <v>5</v>
      </c>
      <c r="D14" s="24">
        <f t="shared" ref="D14:D16" si="0">C14*9.8</f>
        <v>49</v>
      </c>
      <c r="E14" s="24">
        <v>0.7</v>
      </c>
      <c r="F14" s="24">
        <v>0.11</v>
      </c>
      <c r="G14" s="24">
        <f t="shared" ref="G14:G16" si="1">AVERAGE(E14:F14)</f>
        <v>0.40499999999999997</v>
      </c>
      <c r="H14" s="31">
        <f t="shared" ref="H14:H16" si="2">G14/$C$9</f>
        <v>3.9282250242483026E-3</v>
      </c>
      <c r="I14" s="24">
        <f t="shared" ref="I14:I16" si="3">D14/$C$10</f>
        <v>6.196021901040679E-3</v>
      </c>
      <c r="J14" s="24">
        <f t="shared" ref="J14:J16" si="4">I14/H14</f>
        <v>1.5773082913513432</v>
      </c>
    </row>
    <row r="15" spans="2:10" ht="18" x14ac:dyDescent="0.35">
      <c r="B15" s="24">
        <v>3</v>
      </c>
      <c r="C15" s="24">
        <v>10</v>
      </c>
      <c r="D15" s="24">
        <f t="shared" si="0"/>
        <v>98</v>
      </c>
      <c r="E15" s="24">
        <v>0.15</v>
      </c>
      <c r="F15" s="24">
        <v>0.18</v>
      </c>
      <c r="G15" s="24">
        <f t="shared" si="1"/>
        <v>0.16499999999999998</v>
      </c>
      <c r="H15" s="31">
        <f t="shared" si="2"/>
        <v>1.600387972841901E-3</v>
      </c>
      <c r="I15" s="24">
        <f t="shared" si="3"/>
        <v>1.2392043802081358E-2</v>
      </c>
      <c r="J15" s="24">
        <f t="shared" si="4"/>
        <v>7.7431497939065945</v>
      </c>
    </row>
    <row r="16" spans="2:10" ht="18" x14ac:dyDescent="0.35">
      <c r="B16" s="32">
        <v>4</v>
      </c>
      <c r="C16" s="32">
        <v>12</v>
      </c>
      <c r="D16" s="32">
        <f t="shared" si="0"/>
        <v>117.60000000000001</v>
      </c>
      <c r="E16" s="32">
        <v>0.19</v>
      </c>
      <c r="F16" s="32">
        <v>0.19</v>
      </c>
      <c r="G16" s="32">
        <f t="shared" si="1"/>
        <v>0.19</v>
      </c>
      <c r="H16" s="33">
        <f t="shared" si="2"/>
        <v>1.842870999030068E-3</v>
      </c>
      <c r="I16" s="32">
        <f t="shared" si="3"/>
        <v>1.4870452562497629E-2</v>
      </c>
      <c r="J16" s="32">
        <f t="shared" si="4"/>
        <v>8.0691771536500294</v>
      </c>
    </row>
    <row r="17" spans="2:10" ht="18" x14ac:dyDescent="0.35">
      <c r="B17" s="24" t="s">
        <v>48</v>
      </c>
      <c r="C17" s="24"/>
      <c r="D17" s="24"/>
      <c r="E17" s="24"/>
      <c r="F17" s="24"/>
      <c r="G17" s="24"/>
      <c r="H17" s="24"/>
      <c r="I17" s="24"/>
      <c r="J17" s="24"/>
    </row>
    <row r="18" spans="2:10" ht="18" x14ac:dyDescent="0.35">
      <c r="B18" s="24" t="s">
        <v>3</v>
      </c>
      <c r="C18" s="24"/>
      <c r="D18" s="24"/>
      <c r="E18" s="24"/>
      <c r="F18" s="24"/>
      <c r="G18" s="24"/>
      <c r="H18" s="24"/>
      <c r="I18" s="24"/>
      <c r="J18" s="24"/>
    </row>
    <row r="19" spans="2:10" ht="18" x14ac:dyDescent="0.35">
      <c r="B19" s="24" t="s">
        <v>49</v>
      </c>
      <c r="C19" s="24"/>
      <c r="D19" s="24"/>
      <c r="E19" s="24"/>
      <c r="F19" s="24"/>
      <c r="G19" s="24"/>
      <c r="H19" s="24"/>
      <c r="I19" s="24"/>
      <c r="J19" s="24"/>
    </row>
  </sheetData>
  <mergeCells count="5">
    <mergeCell ref="B3:G3"/>
    <mergeCell ref="E11:G11"/>
    <mergeCell ref="E4:I4"/>
    <mergeCell ref="E5:I5"/>
    <mergeCell ref="E6:I6"/>
  </mergeCells>
  <pageMargins left="0.7" right="0.7" top="0.75" bottom="0.75" header="0.3" footer="0.3"/>
  <pageSetup paperSize="9" scale="47" orientation="landscape" r:id="rId1"/>
  <headerFooter>
    <oddHeader>&amp;LEF321L Mechanics of Materials
Department of Mechanical Engineering
Program: BS Industrial Engineering</oddHeader>
  </headerFooter>
  <colBreaks count="1" manualBreakCount="1">
    <brk id="10" min="1" max="34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4A98A-1987-4C80-A271-0F413DCB2394}">
  <dimension ref="B2:V23"/>
  <sheetViews>
    <sheetView view="pageLayout" topLeftCell="P1" zoomScaleNormal="85" workbookViewId="0">
      <selection activeCell="R3" sqref="R3:V5"/>
    </sheetView>
  </sheetViews>
  <sheetFormatPr defaultRowHeight="14.4" x14ac:dyDescent="0.3"/>
  <cols>
    <col min="2" max="2" width="11.77734375" bestFit="1" customWidth="1"/>
    <col min="3" max="3" width="41.33203125" bestFit="1" customWidth="1"/>
    <col min="5" max="5" width="12" bestFit="1" customWidth="1"/>
    <col min="7" max="7" width="10.109375" bestFit="1" customWidth="1"/>
    <col min="8" max="8" width="14.77734375" bestFit="1" customWidth="1"/>
    <col min="9" max="9" width="18.109375" bestFit="1" customWidth="1"/>
    <col min="10" max="10" width="20.33203125" bestFit="1" customWidth="1"/>
    <col min="11" max="11" width="7.33203125" bestFit="1" customWidth="1"/>
    <col min="12" max="12" width="18.109375" bestFit="1" customWidth="1"/>
    <col min="13" max="13" width="20.33203125" bestFit="1" customWidth="1"/>
    <col min="15" max="15" width="17.5546875" bestFit="1" customWidth="1"/>
    <col min="16" max="16" width="49.77734375" bestFit="1" customWidth="1"/>
    <col min="17" max="17" width="13.6640625" customWidth="1"/>
    <col min="18" max="18" width="17.5546875" bestFit="1" customWidth="1"/>
    <col min="19" max="19" width="19.77734375" bestFit="1" customWidth="1"/>
    <col min="20" max="20" width="14.88671875" customWidth="1"/>
    <col min="21" max="21" width="28.5546875" bestFit="1" customWidth="1"/>
    <col min="22" max="22" width="19.77734375" bestFit="1" customWidth="1"/>
  </cols>
  <sheetData>
    <row r="2" spans="2:22" x14ac:dyDescent="0.3">
      <c r="B2" t="s">
        <v>50</v>
      </c>
      <c r="C2" s="40" t="s">
        <v>51</v>
      </c>
      <c r="D2" s="40"/>
      <c r="E2" s="40"/>
      <c r="F2" s="40"/>
      <c r="G2" s="40"/>
      <c r="H2" s="40"/>
      <c r="I2" s="40"/>
      <c r="O2" t="s">
        <v>50</v>
      </c>
      <c r="P2" s="40" t="s">
        <v>51</v>
      </c>
      <c r="Q2" s="40"/>
      <c r="R2" s="40"/>
      <c r="S2" s="40"/>
      <c r="T2" s="40"/>
      <c r="U2" s="40"/>
      <c r="V2" s="40"/>
    </row>
    <row r="3" spans="2:22" x14ac:dyDescent="0.3">
      <c r="B3" t="s">
        <v>52</v>
      </c>
      <c r="E3" s="71" t="s">
        <v>159</v>
      </c>
      <c r="F3" s="71"/>
      <c r="G3" s="71"/>
      <c r="H3" s="71"/>
      <c r="I3" s="71"/>
      <c r="O3" t="s">
        <v>52</v>
      </c>
      <c r="R3" s="71" t="s">
        <v>159</v>
      </c>
      <c r="S3" s="71"/>
      <c r="T3" s="71"/>
      <c r="U3" s="71"/>
      <c r="V3" s="71"/>
    </row>
    <row r="4" spans="2:22" x14ac:dyDescent="0.3">
      <c r="B4" t="s">
        <v>53</v>
      </c>
      <c r="E4" s="71" t="s">
        <v>111</v>
      </c>
      <c r="F4" s="71"/>
      <c r="G4" s="71"/>
      <c r="H4" s="71"/>
      <c r="I4" s="71"/>
      <c r="O4" t="s">
        <v>53</v>
      </c>
      <c r="R4" s="71" t="s">
        <v>111</v>
      </c>
      <c r="S4" s="71"/>
      <c r="T4" s="71"/>
      <c r="U4" s="71"/>
      <c r="V4" s="71"/>
    </row>
    <row r="5" spans="2:22" x14ac:dyDescent="0.3">
      <c r="B5" t="s">
        <v>54</v>
      </c>
      <c r="C5" t="s">
        <v>55</v>
      </c>
      <c r="E5" s="71" t="s">
        <v>160</v>
      </c>
      <c r="F5" s="71"/>
      <c r="G5" s="71"/>
      <c r="H5" s="71"/>
      <c r="I5" s="71"/>
      <c r="O5" t="s">
        <v>54</v>
      </c>
      <c r="P5" t="s">
        <v>55</v>
      </c>
      <c r="R5" s="71" t="s">
        <v>160</v>
      </c>
      <c r="S5" s="71"/>
      <c r="T5" s="71"/>
      <c r="U5" s="71"/>
      <c r="V5" s="71"/>
    </row>
    <row r="7" spans="2:22" x14ac:dyDescent="0.3">
      <c r="B7" s="45" t="s">
        <v>56</v>
      </c>
      <c r="C7" s="45"/>
      <c r="D7">
        <v>37.4</v>
      </c>
      <c r="E7" t="s">
        <v>57</v>
      </c>
      <c r="F7">
        <f>D7*10</f>
        <v>374</v>
      </c>
      <c r="G7" t="s">
        <v>58</v>
      </c>
      <c r="H7">
        <f>F7/1000</f>
        <v>0.374</v>
      </c>
      <c r="I7" t="s">
        <v>59</v>
      </c>
      <c r="O7" s="45" t="s">
        <v>56</v>
      </c>
      <c r="P7" s="45"/>
      <c r="Q7">
        <v>37.4</v>
      </c>
      <c r="R7" t="s">
        <v>57</v>
      </c>
      <c r="S7">
        <f>Q7*10</f>
        <v>374</v>
      </c>
      <c r="T7" t="s">
        <v>58</v>
      </c>
      <c r="U7">
        <f>S7/1000</f>
        <v>0.374</v>
      </c>
      <c r="V7" t="s">
        <v>59</v>
      </c>
    </row>
    <row r="8" spans="2:22" x14ac:dyDescent="0.3">
      <c r="B8" s="45" t="s">
        <v>60</v>
      </c>
      <c r="C8" s="45"/>
      <c r="D8">
        <v>3.9</v>
      </c>
      <c r="E8" t="s">
        <v>58</v>
      </c>
      <c r="F8">
        <f>D8/1000</f>
        <v>3.8999999999999998E-3</v>
      </c>
      <c r="G8" t="s">
        <v>59</v>
      </c>
      <c r="O8" s="45" t="s">
        <v>60</v>
      </c>
      <c r="P8" s="45"/>
      <c r="Q8">
        <v>3.9</v>
      </c>
      <c r="R8" t="s">
        <v>58</v>
      </c>
      <c r="S8">
        <f>Q8/1000</f>
        <v>3.8999999999999998E-3</v>
      </c>
      <c r="T8" t="s">
        <v>59</v>
      </c>
    </row>
    <row r="9" spans="2:22" ht="15" thickBot="1" x14ac:dyDescent="0.35">
      <c r="B9" s="63" t="s">
        <v>61</v>
      </c>
      <c r="C9" s="63"/>
      <c r="D9" s="23">
        <v>125.2</v>
      </c>
      <c r="E9" s="23" t="s">
        <v>58</v>
      </c>
      <c r="F9" s="23">
        <f>D9/1000</f>
        <v>0.12520000000000001</v>
      </c>
      <c r="G9" s="23" t="s">
        <v>59</v>
      </c>
      <c r="O9" s="63" t="s">
        <v>61</v>
      </c>
      <c r="P9" s="63"/>
      <c r="Q9" s="23">
        <v>125.2</v>
      </c>
      <c r="R9" s="23" t="s">
        <v>58</v>
      </c>
      <c r="S9" s="23">
        <f>Q9/1000</f>
        <v>0.12520000000000001</v>
      </c>
      <c r="T9" s="23" t="s">
        <v>59</v>
      </c>
    </row>
    <row r="10" spans="2:22" ht="15.6" thickTop="1" thickBot="1" x14ac:dyDescent="0.35">
      <c r="B10" s="63" t="s">
        <v>62</v>
      </c>
      <c r="C10" s="63"/>
      <c r="D10" s="23">
        <f>D9-2*3.2</f>
        <v>118.8</v>
      </c>
      <c r="E10" s="23" t="s">
        <v>58</v>
      </c>
      <c r="F10" s="23">
        <f>D10/1000</f>
        <v>0.1188</v>
      </c>
      <c r="G10" s="23" t="s">
        <v>59</v>
      </c>
      <c r="O10" s="63" t="s">
        <v>62</v>
      </c>
      <c r="P10" s="63"/>
      <c r="Q10" s="23">
        <f>Q9-2*3.2</f>
        <v>118.8</v>
      </c>
      <c r="R10" s="23" t="s">
        <v>58</v>
      </c>
      <c r="S10" s="23">
        <f>Q10/1000</f>
        <v>0.1188</v>
      </c>
      <c r="T10" s="23" t="s">
        <v>59</v>
      </c>
    </row>
    <row r="11" spans="2:22" ht="15.6" thickTop="1" thickBot="1" x14ac:dyDescent="0.35">
      <c r="B11" s="63" t="s">
        <v>63</v>
      </c>
      <c r="C11" s="63"/>
      <c r="D11" s="23" t="s">
        <v>64</v>
      </c>
      <c r="E11" s="23">
        <f>E15</f>
        <v>2.2712153906604447E-11</v>
      </c>
      <c r="O11" s="63" t="s">
        <v>63</v>
      </c>
      <c r="P11" s="63"/>
      <c r="Q11" s="23" t="s">
        <v>64</v>
      </c>
      <c r="R11">
        <f>E15</f>
        <v>2.2712153906604447E-11</v>
      </c>
    </row>
    <row r="12" spans="2:22" ht="25.8" customHeight="1" thickTop="1" x14ac:dyDescent="0.3">
      <c r="C12" t="s">
        <v>65</v>
      </c>
      <c r="E12" t="s">
        <v>64</v>
      </c>
      <c r="F12">
        <v>6</v>
      </c>
      <c r="G12" t="s">
        <v>57</v>
      </c>
      <c r="H12">
        <f>F12*10</f>
        <v>60</v>
      </c>
      <c r="I12" t="s">
        <v>58</v>
      </c>
      <c r="J12">
        <f>H12/1000</f>
        <v>0.06</v>
      </c>
      <c r="K12" t="s">
        <v>59</v>
      </c>
    </row>
    <row r="13" spans="2:22" ht="28.8" customHeight="1" x14ac:dyDescent="0.3">
      <c r="C13" t="s">
        <v>66</v>
      </c>
      <c r="E13" t="s">
        <v>64</v>
      </c>
      <c r="F13">
        <v>25</v>
      </c>
      <c r="G13" t="s">
        <v>57</v>
      </c>
      <c r="H13">
        <f>F13*10</f>
        <v>250</v>
      </c>
      <c r="I13" t="s">
        <v>58</v>
      </c>
      <c r="J13">
        <f t="shared" ref="J13" si="0">H13/1000</f>
        <v>0.25</v>
      </c>
      <c r="K13" t="s">
        <v>59</v>
      </c>
    </row>
    <row r="14" spans="2:22" x14ac:dyDescent="0.3">
      <c r="B14" s="40"/>
      <c r="C14" s="40"/>
      <c r="D14" s="39" t="s">
        <v>64</v>
      </c>
    </row>
    <row r="15" spans="2:22" x14ac:dyDescent="0.3">
      <c r="B15" s="40"/>
      <c r="C15" s="40"/>
      <c r="D15" s="39"/>
      <c r="E15">
        <f>PI()*F8^4/32</f>
        <v>2.2712153906604447E-11</v>
      </c>
    </row>
    <row r="16" spans="2:22" x14ac:dyDescent="0.3">
      <c r="B16" s="40"/>
      <c r="C16" s="40"/>
      <c r="D16" s="39"/>
    </row>
    <row r="18" spans="5:22" x14ac:dyDescent="0.3">
      <c r="E18" s="21" t="s">
        <v>39</v>
      </c>
      <c r="F18" s="21" t="s">
        <v>67</v>
      </c>
      <c r="G18" s="21" t="s">
        <v>68</v>
      </c>
      <c r="H18" s="21" t="s">
        <v>69</v>
      </c>
      <c r="I18" s="64" t="s">
        <v>70</v>
      </c>
      <c r="J18" s="64"/>
      <c r="K18" s="64"/>
      <c r="L18" s="64" t="s">
        <v>71</v>
      </c>
      <c r="M18" s="64"/>
      <c r="N18" s="64"/>
      <c r="O18" s="64" t="s">
        <v>70</v>
      </c>
      <c r="P18" s="64"/>
      <c r="Q18" s="64"/>
      <c r="R18" s="64" t="s">
        <v>71</v>
      </c>
      <c r="S18" s="64"/>
      <c r="T18" s="64"/>
      <c r="U18" s="21" t="s">
        <v>72</v>
      </c>
      <c r="V18" s="21" t="s">
        <v>73</v>
      </c>
    </row>
    <row r="19" spans="5:22" x14ac:dyDescent="0.3">
      <c r="E19" s="21"/>
      <c r="F19" s="21" t="s">
        <v>74</v>
      </c>
      <c r="G19" s="21" t="s">
        <v>75</v>
      </c>
      <c r="H19" s="21" t="s">
        <v>76</v>
      </c>
      <c r="I19" s="21" t="s">
        <v>77</v>
      </c>
      <c r="J19" s="21" t="s">
        <v>78</v>
      </c>
      <c r="K19" s="21" t="s">
        <v>79</v>
      </c>
      <c r="L19" s="21" t="s">
        <v>77</v>
      </c>
      <c r="M19" s="21" t="s">
        <v>78</v>
      </c>
      <c r="N19" s="21" t="s">
        <v>79</v>
      </c>
      <c r="O19" s="21" t="s">
        <v>80</v>
      </c>
      <c r="P19" s="21" t="s">
        <v>81</v>
      </c>
      <c r="Q19" s="21" t="s">
        <v>82</v>
      </c>
      <c r="R19" s="21" t="s">
        <v>80</v>
      </c>
      <c r="S19" s="21" t="s">
        <v>81</v>
      </c>
      <c r="T19" s="21" t="s">
        <v>83</v>
      </c>
      <c r="U19" s="21" t="s">
        <v>84</v>
      </c>
      <c r="V19" s="21"/>
    </row>
    <row r="20" spans="5:22" x14ac:dyDescent="0.3">
      <c r="E20" s="21">
        <v>1</v>
      </c>
      <c r="F20" s="21">
        <v>0</v>
      </c>
      <c r="G20" s="21">
        <f>(F20/1000)*9.8</f>
        <v>0</v>
      </c>
      <c r="H20" s="21">
        <f>G20*$F$10</f>
        <v>0</v>
      </c>
      <c r="I20" s="21">
        <v>0</v>
      </c>
      <c r="J20" s="21">
        <v>0</v>
      </c>
      <c r="K20" s="21">
        <f>AVERAGE(I20:J20)</f>
        <v>0</v>
      </c>
      <c r="L20" s="21">
        <v>0</v>
      </c>
      <c r="M20" s="21">
        <v>1</v>
      </c>
      <c r="N20" s="21">
        <f>AVERAGE(L20:M20)</f>
        <v>0.5</v>
      </c>
      <c r="O20" s="21">
        <f>I20*(PI()/180)</f>
        <v>0</v>
      </c>
      <c r="P20" s="21">
        <f>J20*(PI()/180)</f>
        <v>0</v>
      </c>
      <c r="Q20" s="21">
        <f>AVERAGE(O20:P20)</f>
        <v>0</v>
      </c>
      <c r="R20" s="21">
        <f>L20*(PI()/180)</f>
        <v>0</v>
      </c>
      <c r="S20" s="21">
        <f>M20*(PI()/180)</f>
        <v>1.7453292519943295E-2</v>
      </c>
      <c r="T20" s="21">
        <f>AVERAGE(R20:S20)</f>
        <v>8.7266462599716477E-3</v>
      </c>
      <c r="U20" s="21">
        <f>T20-Q20</f>
        <v>8.7266462599716477E-3</v>
      </c>
      <c r="V20" s="21">
        <f>(H20*$H$7)/$E$15*U20</f>
        <v>0</v>
      </c>
    </row>
    <row r="21" spans="5:22" x14ac:dyDescent="0.3">
      <c r="E21" s="21">
        <v>2</v>
      </c>
      <c r="F21" s="21">
        <v>500</v>
      </c>
      <c r="G21" s="21">
        <f t="shared" ref="G21:G23" si="1">(F21/1000)*9.8</f>
        <v>4.9000000000000004</v>
      </c>
      <c r="H21" s="21">
        <f t="shared" ref="H21:H23" si="2">G21*$F$10</f>
        <v>0.58212000000000008</v>
      </c>
      <c r="I21" s="21">
        <v>4</v>
      </c>
      <c r="J21" s="21">
        <v>2</v>
      </c>
      <c r="K21" s="21">
        <f t="shared" ref="K21:K23" si="3">AVERAGE(I21:J21)</f>
        <v>3</v>
      </c>
      <c r="L21" s="21">
        <v>4</v>
      </c>
      <c r="M21" s="21">
        <v>3</v>
      </c>
      <c r="N21" s="21">
        <f t="shared" ref="N21:N23" si="4">AVERAGE(L21:M21)</f>
        <v>3.5</v>
      </c>
      <c r="O21" s="21">
        <f t="shared" ref="O21:P23" si="5">I21*(PI()/180)</f>
        <v>6.9813170079773182E-2</v>
      </c>
      <c r="P21" s="21">
        <f t="shared" si="5"/>
        <v>3.4906585039886591E-2</v>
      </c>
      <c r="Q21" s="21">
        <f t="shared" ref="Q21:Q23" si="6">AVERAGE(O21:P21)</f>
        <v>5.235987755982989E-2</v>
      </c>
      <c r="R21" s="21">
        <f t="shared" ref="R21:S23" si="7">L21*(PI()/180)</f>
        <v>6.9813170079773182E-2</v>
      </c>
      <c r="S21" s="21">
        <f t="shared" si="7"/>
        <v>5.235987755982989E-2</v>
      </c>
      <c r="T21" s="21">
        <f t="shared" ref="T21:T23" si="8">AVERAGE(R21:S21)</f>
        <v>6.1086523819801536E-2</v>
      </c>
      <c r="U21" s="21">
        <f t="shared" ref="U21:U23" si="9">T21-Q21</f>
        <v>8.726646259971646E-3</v>
      </c>
      <c r="V21" s="22">
        <f t="shared" ref="V21:V23" si="10">(H21*$H$7)/$E$15*U21</f>
        <v>83651392.017345592</v>
      </c>
    </row>
    <row r="22" spans="5:22" x14ac:dyDescent="0.3">
      <c r="E22" s="21">
        <v>3</v>
      </c>
      <c r="F22" s="21">
        <v>800</v>
      </c>
      <c r="G22" s="21">
        <f t="shared" si="1"/>
        <v>7.8400000000000007</v>
      </c>
      <c r="H22" s="21">
        <f t="shared" si="2"/>
        <v>0.93139200000000011</v>
      </c>
      <c r="I22" s="21">
        <v>6</v>
      </c>
      <c r="J22" s="21">
        <v>3</v>
      </c>
      <c r="K22" s="21">
        <f t="shared" si="3"/>
        <v>4.5</v>
      </c>
      <c r="L22" s="21">
        <v>7</v>
      </c>
      <c r="M22" s="21">
        <v>5</v>
      </c>
      <c r="N22" s="21">
        <f t="shared" si="4"/>
        <v>6</v>
      </c>
      <c r="O22" s="21">
        <f t="shared" si="5"/>
        <v>0.10471975511965978</v>
      </c>
      <c r="P22" s="21">
        <f t="shared" si="5"/>
        <v>5.235987755982989E-2</v>
      </c>
      <c r="Q22" s="21">
        <f t="shared" si="6"/>
        <v>7.8539816339744828E-2</v>
      </c>
      <c r="R22" s="21">
        <f t="shared" si="7"/>
        <v>0.12217304763960307</v>
      </c>
      <c r="S22" s="21">
        <f t="shared" si="7"/>
        <v>8.7266462599716474E-2</v>
      </c>
      <c r="T22" s="21">
        <f t="shared" si="8"/>
        <v>0.10471975511965978</v>
      </c>
      <c r="U22" s="21">
        <f t="shared" si="9"/>
        <v>2.6179938779914952E-2</v>
      </c>
      <c r="V22" s="22">
        <f t="shared" si="10"/>
        <v>401526681.68325913</v>
      </c>
    </row>
    <row r="23" spans="5:22" x14ac:dyDescent="0.3">
      <c r="E23" s="21">
        <v>4</v>
      </c>
      <c r="F23" s="21">
        <v>1000</v>
      </c>
      <c r="G23" s="21">
        <f t="shared" si="1"/>
        <v>9.8000000000000007</v>
      </c>
      <c r="H23" s="21">
        <f t="shared" si="2"/>
        <v>1.1642400000000002</v>
      </c>
      <c r="I23" s="21">
        <v>9</v>
      </c>
      <c r="J23" s="21">
        <v>5</v>
      </c>
      <c r="K23" s="21">
        <f t="shared" si="3"/>
        <v>7</v>
      </c>
      <c r="L23" s="21">
        <v>9</v>
      </c>
      <c r="M23" s="21">
        <v>5</v>
      </c>
      <c r="N23" s="21">
        <f t="shared" si="4"/>
        <v>7</v>
      </c>
      <c r="O23" s="21">
        <f t="shared" si="5"/>
        <v>0.15707963267948966</v>
      </c>
      <c r="P23" s="21">
        <f t="shared" si="5"/>
        <v>8.7266462599716474E-2</v>
      </c>
      <c r="Q23" s="21">
        <f t="shared" si="6"/>
        <v>0.12217304763960307</v>
      </c>
      <c r="R23" s="21">
        <f t="shared" si="7"/>
        <v>0.15707963267948966</v>
      </c>
      <c r="S23" s="21">
        <f t="shared" si="7"/>
        <v>8.7266462599716474E-2</v>
      </c>
      <c r="T23" s="21">
        <f t="shared" si="8"/>
        <v>0.12217304763960307</v>
      </c>
      <c r="U23" s="21">
        <f t="shared" si="9"/>
        <v>0</v>
      </c>
      <c r="V23" s="22">
        <f t="shared" si="10"/>
        <v>0</v>
      </c>
    </row>
  </sheetData>
  <mergeCells count="24">
    <mergeCell ref="P2:V2"/>
    <mergeCell ref="O7:P7"/>
    <mergeCell ref="B11:C11"/>
    <mergeCell ref="B14:C16"/>
    <mergeCell ref="D14:D16"/>
    <mergeCell ref="O8:P8"/>
    <mergeCell ref="O9:P9"/>
    <mergeCell ref="E3:I3"/>
    <mergeCell ref="E4:I4"/>
    <mergeCell ref="E5:I5"/>
    <mergeCell ref="R3:V3"/>
    <mergeCell ref="R4:V4"/>
    <mergeCell ref="R5:V5"/>
    <mergeCell ref="C2:I2"/>
    <mergeCell ref="B7:C7"/>
    <mergeCell ref="B8:C8"/>
    <mergeCell ref="B9:C9"/>
    <mergeCell ref="B10:C10"/>
    <mergeCell ref="O10:P10"/>
    <mergeCell ref="O11:P11"/>
    <mergeCell ref="R18:T18"/>
    <mergeCell ref="O18:Q18"/>
    <mergeCell ref="I18:K18"/>
    <mergeCell ref="L18:N18"/>
  </mergeCells>
  <pageMargins left="0.7" right="0.7" top="0.75" bottom="0.75" header="0.3" footer="0.3"/>
  <pageSetup scale="60" orientation="landscape" r:id="rId1"/>
  <headerFooter>
    <oddHeader>&amp;LEF321L Mechanics of Materials
Department of Mechanical Engineering
Program: BS Industrial Engineering</oddHeader>
  </headerFooter>
  <colBreaks count="1" manualBreakCount="1">
    <brk id="14" min="1" max="2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A3B9-B306-46F5-A5CF-5DAD15F1758C}">
  <dimension ref="A1:I45"/>
  <sheetViews>
    <sheetView view="pageLayout" zoomScaleNormal="100" workbookViewId="0">
      <selection activeCell="E26" sqref="E24:I26"/>
    </sheetView>
  </sheetViews>
  <sheetFormatPr defaultRowHeight="14.4" x14ac:dyDescent="0.3"/>
  <cols>
    <col min="2" max="2" width="10.6640625" bestFit="1" customWidth="1"/>
    <col min="3" max="3" width="16.77734375" bestFit="1" customWidth="1"/>
  </cols>
  <sheetData>
    <row r="1" spans="1:7" x14ac:dyDescent="0.3">
      <c r="A1" t="s">
        <v>150</v>
      </c>
    </row>
    <row r="2" spans="1:7" x14ac:dyDescent="0.3">
      <c r="A2" s="39" t="s">
        <v>141</v>
      </c>
      <c r="B2" s="46" t="s">
        <v>151</v>
      </c>
      <c r="C2" s="46"/>
      <c r="D2" s="46"/>
      <c r="E2" s="46"/>
      <c r="F2" s="46"/>
      <c r="G2" s="46"/>
    </row>
    <row r="3" spans="1:7" x14ac:dyDescent="0.3">
      <c r="A3" s="39"/>
      <c r="B3" s="46"/>
      <c r="C3" s="46"/>
      <c r="D3" s="46"/>
      <c r="E3" s="46"/>
      <c r="F3" s="46"/>
      <c r="G3" s="46"/>
    </row>
    <row r="4" spans="1:7" x14ac:dyDescent="0.3">
      <c r="A4" t="s">
        <v>152</v>
      </c>
      <c r="B4">
        <v>52.6</v>
      </c>
      <c r="C4" t="s">
        <v>57</v>
      </c>
      <c r="D4">
        <f>B4*10</f>
        <v>526</v>
      </c>
      <c r="E4" t="s">
        <v>58</v>
      </c>
      <c r="F4" t="s">
        <v>154</v>
      </c>
    </row>
    <row r="5" spans="1:7" x14ac:dyDescent="0.3">
      <c r="A5" t="s">
        <v>153</v>
      </c>
      <c r="B5">
        <v>11.55</v>
      </c>
      <c r="C5" t="s">
        <v>57</v>
      </c>
      <c r="D5">
        <f>B5*10</f>
        <v>115.5</v>
      </c>
      <c r="E5" t="s">
        <v>58</v>
      </c>
    </row>
    <row r="7" spans="1:7" x14ac:dyDescent="0.3">
      <c r="A7" t="s">
        <v>130</v>
      </c>
      <c r="B7" t="s">
        <v>145</v>
      </c>
      <c r="C7" t="s">
        <v>146</v>
      </c>
    </row>
    <row r="8" spans="1:7" x14ac:dyDescent="0.3">
      <c r="A8">
        <v>1</v>
      </c>
      <c r="B8">
        <v>0</v>
      </c>
      <c r="C8">
        <v>224</v>
      </c>
    </row>
    <row r="9" spans="1:7" x14ac:dyDescent="0.3">
      <c r="B9">
        <v>10</v>
      </c>
      <c r="C9">
        <v>225</v>
      </c>
    </row>
    <row r="10" spans="1:7" x14ac:dyDescent="0.3">
      <c r="B10">
        <v>15</v>
      </c>
      <c r="C10">
        <v>226</v>
      </c>
    </row>
    <row r="11" spans="1:7" x14ac:dyDescent="0.3">
      <c r="B11">
        <v>20</v>
      </c>
      <c r="C11">
        <v>227</v>
      </c>
    </row>
    <row r="12" spans="1:7" x14ac:dyDescent="0.3">
      <c r="B12">
        <v>25</v>
      </c>
      <c r="C12">
        <v>228</v>
      </c>
    </row>
    <row r="13" spans="1:7" x14ac:dyDescent="0.3">
      <c r="B13">
        <v>30</v>
      </c>
      <c r="C13">
        <v>229</v>
      </c>
    </row>
    <row r="14" spans="1:7" x14ac:dyDescent="0.3">
      <c r="B14">
        <v>35</v>
      </c>
      <c r="C14">
        <v>230</v>
      </c>
    </row>
    <row r="15" spans="1:7" x14ac:dyDescent="0.3">
      <c r="B15">
        <v>40</v>
      </c>
      <c r="C15">
        <v>231</v>
      </c>
    </row>
    <row r="16" spans="1:7" x14ac:dyDescent="0.3">
      <c r="B16">
        <v>45</v>
      </c>
      <c r="C16">
        <v>232</v>
      </c>
    </row>
    <row r="17" spans="2:9" x14ac:dyDescent="0.3">
      <c r="B17">
        <v>50</v>
      </c>
      <c r="C17">
        <v>233</v>
      </c>
    </row>
    <row r="18" spans="2:9" x14ac:dyDescent="0.3">
      <c r="B18">
        <v>55</v>
      </c>
      <c r="C18">
        <v>234</v>
      </c>
    </row>
    <row r="19" spans="2:9" x14ac:dyDescent="0.3">
      <c r="B19">
        <v>60</v>
      </c>
      <c r="C19">
        <v>234</v>
      </c>
    </row>
    <row r="20" spans="2:9" x14ac:dyDescent="0.3">
      <c r="B20">
        <v>65</v>
      </c>
      <c r="C20">
        <v>234</v>
      </c>
    </row>
    <row r="21" spans="2:9" x14ac:dyDescent="0.3">
      <c r="B21">
        <v>70</v>
      </c>
      <c r="C21">
        <v>234</v>
      </c>
    </row>
    <row r="22" spans="2:9" x14ac:dyDescent="0.3">
      <c r="B22">
        <v>71</v>
      </c>
      <c r="C22">
        <v>234</v>
      </c>
    </row>
    <row r="23" spans="2:9" x14ac:dyDescent="0.3">
      <c r="B23">
        <v>72</v>
      </c>
      <c r="C23">
        <v>238</v>
      </c>
    </row>
    <row r="24" spans="2:9" x14ac:dyDescent="0.3">
      <c r="B24">
        <v>73</v>
      </c>
      <c r="C24">
        <v>239</v>
      </c>
      <c r="E24" s="71" t="s">
        <v>159</v>
      </c>
      <c r="F24" s="71"/>
      <c r="G24" s="71"/>
      <c r="H24" s="71"/>
      <c r="I24" s="71"/>
    </row>
    <row r="25" spans="2:9" x14ac:dyDescent="0.3">
      <c r="B25">
        <v>74</v>
      </c>
      <c r="C25">
        <v>240</v>
      </c>
      <c r="E25" s="71" t="s">
        <v>111</v>
      </c>
      <c r="F25" s="71"/>
      <c r="G25" s="71"/>
      <c r="H25" s="71"/>
      <c r="I25" s="71"/>
    </row>
    <row r="26" spans="2:9" x14ac:dyDescent="0.3">
      <c r="B26">
        <v>75</v>
      </c>
      <c r="C26">
        <v>240</v>
      </c>
      <c r="E26" s="71" t="s">
        <v>160</v>
      </c>
      <c r="F26" s="71"/>
      <c r="G26" s="71"/>
      <c r="H26" s="71"/>
      <c r="I26" s="71"/>
    </row>
    <row r="27" spans="2:9" x14ac:dyDescent="0.3">
      <c r="B27">
        <v>76</v>
      </c>
      <c r="C27">
        <v>241</v>
      </c>
    </row>
    <row r="28" spans="2:9" x14ac:dyDescent="0.3">
      <c r="B28">
        <v>77</v>
      </c>
      <c r="C28">
        <v>242</v>
      </c>
    </row>
    <row r="29" spans="2:9" x14ac:dyDescent="0.3">
      <c r="B29">
        <v>78</v>
      </c>
      <c r="C29">
        <v>243</v>
      </c>
    </row>
    <row r="30" spans="2:9" x14ac:dyDescent="0.3">
      <c r="B30">
        <v>79</v>
      </c>
      <c r="C30">
        <v>244</v>
      </c>
    </row>
    <row r="31" spans="2:9" x14ac:dyDescent="0.3">
      <c r="B31">
        <v>80</v>
      </c>
      <c r="C31">
        <v>245</v>
      </c>
    </row>
    <row r="32" spans="2:9" x14ac:dyDescent="0.3">
      <c r="B32">
        <v>81</v>
      </c>
      <c r="C32">
        <v>246</v>
      </c>
    </row>
    <row r="33" spans="2:3" x14ac:dyDescent="0.3">
      <c r="B33">
        <v>82</v>
      </c>
      <c r="C33">
        <v>247</v>
      </c>
    </row>
    <row r="34" spans="2:3" x14ac:dyDescent="0.3">
      <c r="B34">
        <v>83</v>
      </c>
      <c r="C34">
        <v>248</v>
      </c>
    </row>
    <row r="35" spans="2:3" x14ac:dyDescent="0.3">
      <c r="B35">
        <v>84</v>
      </c>
      <c r="C35">
        <v>249</v>
      </c>
    </row>
    <row r="36" spans="2:3" x14ac:dyDescent="0.3">
      <c r="B36">
        <v>85</v>
      </c>
      <c r="C36">
        <v>250</v>
      </c>
    </row>
    <row r="37" spans="2:3" x14ac:dyDescent="0.3">
      <c r="B37">
        <v>86</v>
      </c>
      <c r="C37">
        <v>253</v>
      </c>
    </row>
    <row r="38" spans="2:3" x14ac:dyDescent="0.3">
      <c r="B38">
        <v>87</v>
      </c>
      <c r="C38">
        <v>254</v>
      </c>
    </row>
    <row r="39" spans="2:3" x14ac:dyDescent="0.3">
      <c r="B39">
        <v>88</v>
      </c>
      <c r="C39">
        <v>256</v>
      </c>
    </row>
    <row r="40" spans="2:3" x14ac:dyDescent="0.3">
      <c r="B40">
        <v>89</v>
      </c>
      <c r="C40">
        <v>259</v>
      </c>
    </row>
    <row r="41" spans="2:3" x14ac:dyDescent="0.3">
      <c r="B41">
        <v>90</v>
      </c>
      <c r="C41">
        <v>263</v>
      </c>
    </row>
    <row r="42" spans="2:3" x14ac:dyDescent="0.3">
      <c r="B42">
        <v>91</v>
      </c>
      <c r="C42">
        <v>266</v>
      </c>
    </row>
    <row r="43" spans="2:3" x14ac:dyDescent="0.3">
      <c r="B43">
        <v>92</v>
      </c>
      <c r="C43">
        <v>275</v>
      </c>
    </row>
    <row r="44" spans="2:3" x14ac:dyDescent="0.3">
      <c r="B44">
        <v>92</v>
      </c>
      <c r="C44">
        <v>280</v>
      </c>
    </row>
    <row r="45" spans="2:3" x14ac:dyDescent="0.3">
      <c r="B45">
        <v>93</v>
      </c>
      <c r="C45">
        <v>300</v>
      </c>
    </row>
  </sheetData>
  <mergeCells count="5">
    <mergeCell ref="B2:G3"/>
    <mergeCell ref="A2:A3"/>
    <mergeCell ref="E24:I24"/>
    <mergeCell ref="E25:I25"/>
    <mergeCell ref="E26:I26"/>
  </mergeCells>
  <pageMargins left="0.7" right="0.7" top="0.75" bottom="0.75" header="0.3" footer="0.3"/>
  <pageSetup scale="72" orientation="portrait" r:id="rId1"/>
  <headerFooter>
    <oddHeader>&amp;LEF321L Mechanics of Materials
Department of Mechanical Engineering
Program: BS Industrial Engineering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D6701-6C2F-4DD1-806C-F37A03D5B634}">
  <dimension ref="A1:L20"/>
  <sheetViews>
    <sheetView view="pageLayout" zoomScaleNormal="100" workbookViewId="0">
      <selection activeCell="H4" sqref="H4:L6"/>
    </sheetView>
  </sheetViews>
  <sheetFormatPr defaultRowHeight="14.4" x14ac:dyDescent="0.3"/>
  <cols>
    <col min="2" max="2" width="10.6640625" bestFit="1" customWidth="1"/>
    <col min="3" max="3" width="16.77734375" bestFit="1" customWidth="1"/>
  </cols>
  <sheetData>
    <row r="1" spans="1:12" x14ac:dyDescent="0.3">
      <c r="A1" t="s">
        <v>155</v>
      </c>
    </row>
    <row r="2" spans="1:12" x14ac:dyDescent="0.3">
      <c r="A2" s="39" t="s">
        <v>141</v>
      </c>
      <c r="B2" s="46" t="s">
        <v>156</v>
      </c>
      <c r="C2" s="46"/>
      <c r="D2" s="46"/>
      <c r="E2" s="46"/>
      <c r="F2" s="46"/>
      <c r="G2" s="46"/>
    </row>
    <row r="3" spans="1:12" x14ac:dyDescent="0.3">
      <c r="A3" s="39"/>
      <c r="B3" s="46"/>
      <c r="C3" s="46"/>
      <c r="D3" s="46"/>
      <c r="E3" s="46"/>
      <c r="F3" s="46"/>
      <c r="G3" s="46"/>
    </row>
    <row r="4" spans="1:12" x14ac:dyDescent="0.3">
      <c r="A4" t="s">
        <v>157</v>
      </c>
      <c r="B4">
        <v>29.5</v>
      </c>
      <c r="C4" t="s">
        <v>57</v>
      </c>
      <c r="D4">
        <f>B4*10</f>
        <v>295</v>
      </c>
      <c r="E4" t="s">
        <v>58</v>
      </c>
      <c r="H4" s="71" t="s">
        <v>159</v>
      </c>
      <c r="I4" s="71"/>
      <c r="J4" s="71"/>
      <c r="K4" s="71"/>
      <c r="L4" s="71"/>
    </row>
    <row r="5" spans="1:12" x14ac:dyDescent="0.3">
      <c r="A5" t="s">
        <v>153</v>
      </c>
      <c r="B5">
        <v>15</v>
      </c>
      <c r="C5" t="s">
        <v>57</v>
      </c>
      <c r="D5">
        <f>B5*10</f>
        <v>150</v>
      </c>
      <c r="E5" t="s">
        <v>58</v>
      </c>
      <c r="H5" s="71" t="s">
        <v>111</v>
      </c>
      <c r="I5" s="71"/>
      <c r="J5" s="71"/>
      <c r="K5" s="71"/>
      <c r="L5" s="71"/>
    </row>
    <row r="6" spans="1:12" x14ac:dyDescent="0.3">
      <c r="H6" s="71" t="s">
        <v>160</v>
      </c>
      <c r="I6" s="71"/>
      <c r="J6" s="71"/>
      <c r="K6" s="71"/>
      <c r="L6" s="71"/>
    </row>
    <row r="7" spans="1:12" x14ac:dyDescent="0.3">
      <c r="A7" t="s">
        <v>130</v>
      </c>
      <c r="B7" t="s">
        <v>145</v>
      </c>
      <c r="C7" t="s">
        <v>146</v>
      </c>
    </row>
    <row r="8" spans="1:12" x14ac:dyDescent="0.3">
      <c r="A8">
        <v>1</v>
      </c>
      <c r="B8">
        <v>0</v>
      </c>
      <c r="C8">
        <v>187</v>
      </c>
    </row>
    <row r="9" spans="1:12" x14ac:dyDescent="0.3">
      <c r="A9">
        <v>2</v>
      </c>
      <c r="B9">
        <v>110</v>
      </c>
      <c r="C9">
        <v>188</v>
      </c>
    </row>
    <row r="10" spans="1:12" x14ac:dyDescent="0.3">
      <c r="A10">
        <v>3</v>
      </c>
      <c r="B10">
        <v>190</v>
      </c>
      <c r="C10">
        <v>189</v>
      </c>
    </row>
    <row r="11" spans="1:12" x14ac:dyDescent="0.3">
      <c r="A11">
        <v>4</v>
      </c>
      <c r="B11">
        <v>250</v>
      </c>
      <c r="C11">
        <v>0</v>
      </c>
    </row>
    <row r="12" spans="1:12" x14ac:dyDescent="0.3">
      <c r="A12">
        <v>5</v>
      </c>
      <c r="B12">
        <v>259</v>
      </c>
      <c r="C12">
        <v>0</v>
      </c>
    </row>
    <row r="13" spans="1:12" x14ac:dyDescent="0.3">
      <c r="A13">
        <v>6</v>
      </c>
      <c r="B13">
        <v>260</v>
      </c>
      <c r="C13">
        <v>0</v>
      </c>
    </row>
    <row r="14" spans="1:12" x14ac:dyDescent="0.3">
      <c r="B14" s="39" t="s">
        <v>158</v>
      </c>
      <c r="C14" s="39"/>
    </row>
    <row r="18" spans="1:3" x14ac:dyDescent="0.3">
      <c r="A18" s="40" t="s">
        <v>159</v>
      </c>
      <c r="B18" s="40"/>
      <c r="C18" s="40"/>
    </row>
    <row r="19" spans="1:3" x14ac:dyDescent="0.3">
      <c r="A19" s="40" t="s">
        <v>111</v>
      </c>
      <c r="B19" s="40"/>
      <c r="C19" s="40"/>
    </row>
    <row r="20" spans="1:3" x14ac:dyDescent="0.3">
      <c r="A20" s="40" t="s">
        <v>160</v>
      </c>
      <c r="B20" s="40"/>
      <c r="C20" s="40"/>
    </row>
  </sheetData>
  <mergeCells count="9">
    <mergeCell ref="H4:L4"/>
    <mergeCell ref="H5:L5"/>
    <mergeCell ref="H6:L6"/>
    <mergeCell ref="A2:A3"/>
    <mergeCell ref="B2:G3"/>
    <mergeCell ref="B14:C14"/>
    <mergeCell ref="A20:C20"/>
    <mergeCell ref="A19:C19"/>
    <mergeCell ref="A18:C18"/>
  </mergeCells>
  <pageMargins left="0.7" right="0.7" top="0.75" bottom="0.75" header="0.3" footer="0.3"/>
  <pageSetup scale="72" orientation="portrait" r:id="rId1"/>
  <headerFooter>
    <oddHeader>&amp;LEF321L Mechanics of Materials
Department of Mechanical Engineering
Program: BS Industrial Engineering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EA3A7-01AF-4B21-A41D-1BDA16FFEAD0}">
  <dimension ref="C3:P29"/>
  <sheetViews>
    <sheetView showGridLines="0" view="pageLayout" zoomScaleNormal="100" zoomScaleSheetLayoutView="80" workbookViewId="0">
      <selection sqref="A1:XFD1"/>
    </sheetView>
  </sheetViews>
  <sheetFormatPr defaultRowHeight="14.4" x14ac:dyDescent="0.3"/>
  <cols>
    <col min="7" max="7" width="15.33203125" bestFit="1" customWidth="1"/>
    <col min="9" max="9" width="10" bestFit="1" customWidth="1"/>
    <col min="11" max="11" width="12" bestFit="1" customWidth="1"/>
  </cols>
  <sheetData>
    <row r="3" spans="3:16" x14ac:dyDescent="0.3">
      <c r="C3" s="2" t="s">
        <v>85</v>
      </c>
      <c r="D3" s="58" t="s">
        <v>86</v>
      </c>
      <c r="E3" s="58"/>
      <c r="F3" s="58"/>
      <c r="G3" s="58"/>
      <c r="H3" s="58"/>
      <c r="I3" s="58"/>
      <c r="J3" s="58"/>
      <c r="K3" s="58"/>
      <c r="L3" s="58"/>
      <c r="M3" s="58"/>
      <c r="N3" s="4"/>
      <c r="O3" s="4"/>
      <c r="P3" s="5"/>
    </row>
    <row r="4" spans="3:16" x14ac:dyDescent="0.3">
      <c r="C4" s="6" t="s">
        <v>52</v>
      </c>
      <c r="D4" s="39" t="s">
        <v>3</v>
      </c>
      <c r="E4" s="39"/>
      <c r="F4" s="39"/>
      <c r="G4" s="1"/>
      <c r="H4" s="1"/>
      <c r="I4" s="1"/>
      <c r="J4" s="1"/>
      <c r="K4" s="1"/>
      <c r="L4" s="1"/>
      <c r="M4" s="1"/>
      <c r="P4" s="7"/>
    </row>
    <row r="5" spans="3:16" x14ac:dyDescent="0.3">
      <c r="C5" s="6" t="s">
        <v>53</v>
      </c>
      <c r="D5" s="45" t="s">
        <v>5</v>
      </c>
      <c r="E5" s="45"/>
      <c r="F5" s="45"/>
      <c r="P5" s="7"/>
    </row>
    <row r="6" spans="3:16" x14ac:dyDescent="0.3">
      <c r="C6" s="8">
        <v>1</v>
      </c>
      <c r="D6" s="42" t="s">
        <v>87</v>
      </c>
      <c r="E6" s="42"/>
      <c r="F6" s="42"/>
      <c r="G6" s="42"/>
      <c r="H6" s="1" t="s">
        <v>64</v>
      </c>
      <c r="I6" s="9">
        <v>134</v>
      </c>
      <c r="J6" s="1" t="s">
        <v>57</v>
      </c>
      <c r="K6" s="1"/>
      <c r="L6" s="1">
        <f>I6/100</f>
        <v>1.34</v>
      </c>
      <c r="M6" s="1" t="s">
        <v>59</v>
      </c>
      <c r="N6">
        <f>L6*39.3701</f>
        <v>52.755934000000003</v>
      </c>
      <c r="O6" t="s">
        <v>88</v>
      </c>
      <c r="P6" s="7"/>
    </row>
    <row r="7" spans="3:16" x14ac:dyDescent="0.3">
      <c r="C7" s="8">
        <v>2</v>
      </c>
      <c r="D7" s="42" t="s">
        <v>89</v>
      </c>
      <c r="E7" s="42"/>
      <c r="F7" s="42"/>
      <c r="G7" s="42"/>
      <c r="H7" s="1" t="s">
        <v>64</v>
      </c>
      <c r="I7" s="9">
        <v>25</v>
      </c>
      <c r="J7" s="1" t="s">
        <v>58</v>
      </c>
      <c r="K7" s="1"/>
      <c r="L7" s="1">
        <f>I7/1000</f>
        <v>2.5000000000000001E-2</v>
      </c>
      <c r="M7" s="1" t="s">
        <v>59</v>
      </c>
      <c r="N7">
        <f>L7*39.3701</f>
        <v>0.98425250000000009</v>
      </c>
      <c r="O7" t="s">
        <v>88</v>
      </c>
      <c r="P7" s="7"/>
    </row>
    <row r="8" spans="3:16" x14ac:dyDescent="0.3">
      <c r="C8" s="8">
        <v>3</v>
      </c>
      <c r="D8" s="42" t="s">
        <v>90</v>
      </c>
      <c r="E8" s="42"/>
      <c r="F8" s="42"/>
      <c r="G8" s="42"/>
      <c r="H8" s="1" t="s">
        <v>64</v>
      </c>
      <c r="I8" s="9">
        <v>7.2</v>
      </c>
      <c r="J8" s="1" t="s">
        <v>58</v>
      </c>
      <c r="K8" s="1"/>
      <c r="L8" s="1">
        <f>I8/1000</f>
        <v>7.1999999999999998E-3</v>
      </c>
      <c r="M8" s="1" t="s">
        <v>59</v>
      </c>
      <c r="N8">
        <f>L8*39.3701</f>
        <v>0.28346472</v>
      </c>
      <c r="O8" t="s">
        <v>88</v>
      </c>
      <c r="P8" s="7"/>
    </row>
    <row r="9" spans="3:16" ht="40.200000000000003" customHeight="1" x14ac:dyDescent="0.3">
      <c r="C9" s="8">
        <v>4</v>
      </c>
      <c r="D9" s="42" t="s">
        <v>91</v>
      </c>
      <c r="E9" s="42"/>
      <c r="F9" s="42"/>
      <c r="G9" s="42"/>
      <c r="H9" s="1" t="s">
        <v>64</v>
      </c>
      <c r="I9" s="9">
        <f>$L$7*$L$8^3/12</f>
        <v>7.7759999999999998E-10</v>
      </c>
      <c r="J9" s="1"/>
      <c r="K9" s="1">
        <f>I9*39.3701</f>
        <v>3.0614189759999997E-8</v>
      </c>
      <c r="L9" s="1"/>
      <c r="M9" s="1"/>
      <c r="P9" s="7"/>
    </row>
    <row r="10" spans="3:16" x14ac:dyDescent="0.3">
      <c r="C10" s="8">
        <v>5</v>
      </c>
      <c r="D10" s="42" t="s">
        <v>92</v>
      </c>
      <c r="E10" s="42"/>
      <c r="F10" s="42"/>
      <c r="G10" s="42"/>
      <c r="H10" s="1" t="s">
        <v>64</v>
      </c>
      <c r="I10" s="9">
        <v>2.0059999999999998</v>
      </c>
      <c r="J10" s="1" t="s">
        <v>93</v>
      </c>
      <c r="K10" s="1"/>
      <c r="L10" s="1"/>
      <c r="M10" s="1"/>
      <c r="P10" s="7"/>
    </row>
    <row r="11" spans="3:16" x14ac:dyDescent="0.3">
      <c r="C11" s="10"/>
      <c r="P11" s="7"/>
    </row>
    <row r="12" spans="3:16" x14ac:dyDescent="0.3">
      <c r="C12" s="10"/>
      <c r="D12" s="54" t="s">
        <v>94</v>
      </c>
      <c r="E12" s="11" t="s">
        <v>67</v>
      </c>
      <c r="F12" s="3" t="s">
        <v>67</v>
      </c>
      <c r="G12" s="11" t="s">
        <v>95</v>
      </c>
      <c r="H12" s="57" t="s">
        <v>96</v>
      </c>
      <c r="I12" s="48"/>
      <c r="J12" s="48"/>
      <c r="K12" s="49"/>
      <c r="L12" s="58" t="s">
        <v>97</v>
      </c>
      <c r="M12" s="58"/>
      <c r="N12" s="59"/>
      <c r="P12" s="7"/>
    </row>
    <row r="13" spans="3:16" x14ac:dyDescent="0.3">
      <c r="C13" s="10"/>
      <c r="D13" s="55"/>
      <c r="E13" s="13" t="s">
        <v>98</v>
      </c>
      <c r="F13" s="1" t="s">
        <v>99</v>
      </c>
      <c r="G13" s="13" t="s">
        <v>75</v>
      </c>
      <c r="H13" s="11" t="s">
        <v>100</v>
      </c>
      <c r="I13" s="11" t="s">
        <v>101</v>
      </c>
      <c r="J13" s="11" t="s">
        <v>102</v>
      </c>
      <c r="K13" s="11" t="s">
        <v>102</v>
      </c>
      <c r="L13" s="55"/>
      <c r="M13" s="39"/>
      <c r="N13" s="60"/>
      <c r="P13" s="7"/>
    </row>
    <row r="14" spans="3:16" x14ac:dyDescent="0.3">
      <c r="C14" s="10"/>
      <c r="D14" s="55"/>
      <c r="E14" s="13"/>
      <c r="F14" s="1"/>
      <c r="G14" s="13"/>
      <c r="H14" s="13"/>
      <c r="I14" s="13"/>
      <c r="J14" s="13" t="s">
        <v>103</v>
      </c>
      <c r="K14" s="13" t="s">
        <v>103</v>
      </c>
      <c r="L14" s="55"/>
      <c r="M14" s="39"/>
      <c r="N14" s="60"/>
      <c r="P14" s="7"/>
    </row>
    <row r="15" spans="3:16" x14ac:dyDescent="0.3">
      <c r="C15" s="10"/>
      <c r="D15" s="56"/>
      <c r="E15" s="15"/>
      <c r="F15" s="9"/>
      <c r="G15" s="15"/>
      <c r="H15" s="15" t="s">
        <v>58</v>
      </c>
      <c r="I15" s="15" t="s">
        <v>58</v>
      </c>
      <c r="J15" s="15" t="s">
        <v>58</v>
      </c>
      <c r="K15" s="15" t="s">
        <v>59</v>
      </c>
      <c r="L15" s="56"/>
      <c r="M15" s="42"/>
      <c r="N15" s="61"/>
      <c r="P15" s="7"/>
    </row>
    <row r="16" spans="3:16" x14ac:dyDescent="0.3">
      <c r="C16" s="10"/>
      <c r="D16" s="14">
        <v>1</v>
      </c>
      <c r="E16" s="14">
        <v>100</v>
      </c>
      <c r="F16" s="14">
        <f>E16/1000</f>
        <v>0.1</v>
      </c>
      <c r="G16" s="14">
        <f>F16*9.8</f>
        <v>0.98000000000000009</v>
      </c>
      <c r="H16" s="14">
        <v>0.47</v>
      </c>
      <c r="I16" s="14">
        <v>0.47</v>
      </c>
      <c r="J16" s="14">
        <f>AVERAGE(H16:I16)</f>
        <v>0.47</v>
      </c>
      <c r="K16" s="16">
        <f>J16/1000</f>
        <v>4.6999999999999999E-4</v>
      </c>
      <c r="L16" s="58">
        <f>K16*$L$6^3/48*$I$10*$I$9</f>
        <v>3.6750072167135999E-14</v>
      </c>
      <c r="M16" s="58"/>
      <c r="N16" s="59"/>
      <c r="O16">
        <f>H16/1000</f>
        <v>4.6999999999999999E-4</v>
      </c>
      <c r="P16" s="7">
        <f>I16/1000</f>
        <v>4.6999999999999999E-4</v>
      </c>
    </row>
    <row r="17" spans="3:16" x14ac:dyDescent="0.3">
      <c r="C17" s="10"/>
      <c r="D17" s="14">
        <v>2</v>
      </c>
      <c r="E17" s="14">
        <v>200</v>
      </c>
      <c r="F17" s="14">
        <f t="shared" ref="F17:F19" si="0">E17/1000</f>
        <v>0.2</v>
      </c>
      <c r="G17" s="14">
        <f t="shared" ref="G17:G19" si="1">F17*9.8</f>
        <v>1.9600000000000002</v>
      </c>
      <c r="H17" s="14">
        <v>0.87</v>
      </c>
      <c r="I17" s="14">
        <v>0.89</v>
      </c>
      <c r="J17" s="14">
        <f t="shared" ref="J17:J19" si="2">AVERAGE(H17:I17)</f>
        <v>0.88</v>
      </c>
      <c r="K17" s="16">
        <f t="shared" ref="K17:K19" si="3">J17/1000</f>
        <v>8.8000000000000003E-4</v>
      </c>
      <c r="L17" s="58">
        <f t="shared" ref="L17:L19" si="4">K17*$L$6^3/48*$I$10*$I$9</f>
        <v>6.8808645759744008E-14</v>
      </c>
      <c r="M17" s="58"/>
      <c r="N17" s="59"/>
      <c r="O17">
        <f t="shared" ref="O17:P19" si="5">H17/1000</f>
        <v>8.7000000000000001E-4</v>
      </c>
      <c r="P17" s="7">
        <f t="shared" si="5"/>
        <v>8.9000000000000006E-4</v>
      </c>
    </row>
    <row r="18" spans="3:16" x14ac:dyDescent="0.3">
      <c r="C18" s="10"/>
      <c r="D18" s="14">
        <v>3</v>
      </c>
      <c r="E18" s="14">
        <v>300</v>
      </c>
      <c r="F18" s="14">
        <f t="shared" si="0"/>
        <v>0.3</v>
      </c>
      <c r="G18" s="14">
        <f t="shared" si="1"/>
        <v>2.94</v>
      </c>
      <c r="H18" s="14">
        <v>1.34</v>
      </c>
      <c r="I18" s="14">
        <v>1.39</v>
      </c>
      <c r="J18" s="14">
        <f t="shared" si="2"/>
        <v>1.365</v>
      </c>
      <c r="K18" s="16">
        <f t="shared" si="3"/>
        <v>1.3649999999999999E-3</v>
      </c>
      <c r="L18" s="58">
        <f t="shared" si="4"/>
        <v>1.06731592570512E-13</v>
      </c>
      <c r="M18" s="58"/>
      <c r="N18" s="59"/>
      <c r="O18">
        <f t="shared" si="5"/>
        <v>1.34E-3</v>
      </c>
      <c r="P18" s="7">
        <f t="shared" si="5"/>
        <v>1.39E-3</v>
      </c>
    </row>
    <row r="19" spans="3:16" x14ac:dyDescent="0.3">
      <c r="C19" s="10"/>
      <c r="D19" s="14">
        <v>4</v>
      </c>
      <c r="E19" s="14">
        <v>400</v>
      </c>
      <c r="F19" s="14">
        <f t="shared" si="0"/>
        <v>0.4</v>
      </c>
      <c r="G19" s="14">
        <f t="shared" si="1"/>
        <v>3.9200000000000004</v>
      </c>
      <c r="H19" s="14">
        <v>1.79</v>
      </c>
      <c r="I19" s="14">
        <v>1.79</v>
      </c>
      <c r="J19" s="14">
        <f t="shared" si="2"/>
        <v>1.79</v>
      </c>
      <c r="K19" s="16">
        <f t="shared" si="3"/>
        <v>1.7900000000000001E-3</v>
      </c>
      <c r="L19" s="57">
        <f t="shared" si="4"/>
        <v>1.3996304080675199E-13</v>
      </c>
      <c r="M19" s="48"/>
      <c r="N19" s="49"/>
      <c r="O19">
        <f t="shared" si="5"/>
        <v>1.7900000000000001E-3</v>
      </c>
      <c r="P19" s="7">
        <f t="shared" si="5"/>
        <v>1.7900000000000001E-3</v>
      </c>
    </row>
    <row r="20" spans="3:16" x14ac:dyDescent="0.3">
      <c r="C20" s="10"/>
      <c r="P20" s="7"/>
    </row>
    <row r="21" spans="3:16" x14ac:dyDescent="0.3">
      <c r="C21" s="10"/>
      <c r="D21" s="54" t="s">
        <v>94</v>
      </c>
      <c r="E21" s="11" t="s">
        <v>67</v>
      </c>
      <c r="F21" s="3" t="s">
        <v>67</v>
      </c>
      <c r="G21" s="11" t="s">
        <v>95</v>
      </c>
      <c r="H21" s="57" t="s">
        <v>96</v>
      </c>
      <c r="I21" s="48"/>
      <c r="J21" s="48"/>
      <c r="K21" s="49"/>
      <c r="L21" s="58" t="s">
        <v>97</v>
      </c>
      <c r="M21" s="58"/>
      <c r="N21" s="59"/>
      <c r="P21" s="7"/>
    </row>
    <row r="22" spans="3:16" x14ac:dyDescent="0.3">
      <c r="C22" s="10"/>
      <c r="D22" s="55"/>
      <c r="E22" s="13" t="s">
        <v>98</v>
      </c>
      <c r="F22" s="1" t="s">
        <v>99</v>
      </c>
      <c r="G22" s="13" t="s">
        <v>75</v>
      </c>
      <c r="H22" s="11" t="s">
        <v>100</v>
      </c>
      <c r="I22" s="11" t="s">
        <v>101</v>
      </c>
      <c r="J22" s="11" t="s">
        <v>102</v>
      </c>
      <c r="K22" s="11" t="s">
        <v>102</v>
      </c>
      <c r="L22" s="55"/>
      <c r="M22" s="39"/>
      <c r="N22" s="60"/>
      <c r="P22" s="7"/>
    </row>
    <row r="23" spans="3:16" x14ac:dyDescent="0.3">
      <c r="C23" s="10"/>
      <c r="D23" s="55"/>
      <c r="E23" s="13"/>
      <c r="F23" s="1"/>
      <c r="G23" s="13"/>
      <c r="H23" s="13"/>
      <c r="I23" s="13"/>
      <c r="J23" s="13" t="s">
        <v>103</v>
      </c>
      <c r="K23" s="13" t="s">
        <v>103</v>
      </c>
      <c r="L23" s="55"/>
      <c r="M23" s="39"/>
      <c r="N23" s="60"/>
      <c r="P23" s="7"/>
    </row>
    <row r="24" spans="3:16" x14ac:dyDescent="0.3">
      <c r="C24" s="10"/>
      <c r="D24" s="56"/>
      <c r="E24" s="15"/>
      <c r="F24" s="9"/>
      <c r="G24" s="15"/>
      <c r="H24" s="15" t="s">
        <v>58</v>
      </c>
      <c r="I24" s="15" t="s">
        <v>58</v>
      </c>
      <c r="J24" s="15" t="s">
        <v>58</v>
      </c>
      <c r="K24" s="15" t="s">
        <v>59</v>
      </c>
      <c r="L24" s="56"/>
      <c r="M24" s="42"/>
      <c r="N24" s="61"/>
      <c r="P24" s="7"/>
    </row>
    <row r="25" spans="3:16" x14ac:dyDescent="0.3">
      <c r="C25" s="10"/>
      <c r="D25" s="14">
        <v>1</v>
      </c>
      <c r="E25" s="14">
        <v>100</v>
      </c>
      <c r="F25" s="14">
        <f>E25/1000</f>
        <v>0.1</v>
      </c>
      <c r="G25" s="14">
        <v>2.9430000000000001</v>
      </c>
      <c r="H25" s="14">
        <v>0.60150000000000003</v>
      </c>
      <c r="I25" s="14">
        <v>1.16E-3</v>
      </c>
      <c r="J25" s="14">
        <f>AVERAGE(H25:I25)</f>
        <v>0.30133000000000004</v>
      </c>
      <c r="K25" s="16">
        <f>J25/1000</f>
        <v>3.0133000000000004E-4</v>
      </c>
      <c r="L25" s="58">
        <f>K25*$L$6^3/48*$I$10*$I$9</f>
        <v>2.3561487757708712E-14</v>
      </c>
      <c r="M25" s="58"/>
      <c r="N25" s="59"/>
      <c r="O25">
        <f>H25/1000</f>
        <v>6.0150000000000004E-4</v>
      </c>
      <c r="P25" s="7">
        <f>I25/1000</f>
        <v>1.1599999999999999E-6</v>
      </c>
    </row>
    <row r="26" spans="3:16" x14ac:dyDescent="0.3">
      <c r="C26" s="10"/>
      <c r="D26" s="14">
        <v>2</v>
      </c>
      <c r="E26" s="14">
        <v>200</v>
      </c>
      <c r="F26" s="14">
        <f t="shared" ref="F26:F28" si="6">E26/1000</f>
        <v>0.2</v>
      </c>
      <c r="G26" s="14">
        <v>5.8860000000000001</v>
      </c>
      <c r="H26" s="14">
        <v>6.2190000000000002E-2</v>
      </c>
      <c r="I26" s="14">
        <v>2.0999999999999999E-3</v>
      </c>
      <c r="J26" s="14">
        <f t="shared" ref="J26:J28" si="7">AVERAGE(H26:I26)</f>
        <v>3.2145E-2</v>
      </c>
      <c r="K26" s="16">
        <f t="shared" ref="K26:K28" si="8">J26/1000</f>
        <v>3.2144999999999998E-5</v>
      </c>
      <c r="L26" s="58">
        <f t="shared" ref="L26:L28" si="9">K26*$L$6^3/48*$I$10*$I$9</f>
        <v>2.5134703613033762E-15</v>
      </c>
      <c r="M26" s="58"/>
      <c r="N26" s="59"/>
      <c r="O26">
        <f t="shared" ref="O26:P28" si="10">H26/1000</f>
        <v>6.2189999999999999E-5</v>
      </c>
      <c r="P26" s="7">
        <f t="shared" si="10"/>
        <v>2.0999999999999998E-6</v>
      </c>
    </row>
    <row r="27" spans="3:16" x14ac:dyDescent="0.3">
      <c r="C27" s="10"/>
      <c r="D27" s="14">
        <v>3</v>
      </c>
      <c r="E27" s="14">
        <v>300</v>
      </c>
      <c r="F27" s="14">
        <f t="shared" si="6"/>
        <v>0.3</v>
      </c>
      <c r="G27" s="14">
        <v>8.8290000000000006</v>
      </c>
      <c r="H27" s="14">
        <v>3.2399999999999998E-3</v>
      </c>
      <c r="I27" s="14">
        <v>3.3E-3</v>
      </c>
      <c r="J27" s="14">
        <f t="shared" si="7"/>
        <v>3.2699999999999999E-3</v>
      </c>
      <c r="K27" s="16">
        <f t="shared" si="8"/>
        <v>3.27E-6</v>
      </c>
      <c r="L27" s="58">
        <f t="shared" si="9"/>
        <v>2.5568667231177599E-16</v>
      </c>
      <c r="M27" s="58"/>
      <c r="N27" s="59"/>
      <c r="O27">
        <f t="shared" si="10"/>
        <v>3.2399999999999999E-6</v>
      </c>
      <c r="P27" s="7">
        <f t="shared" si="10"/>
        <v>3.3000000000000002E-6</v>
      </c>
    </row>
    <row r="28" spans="3:16" x14ac:dyDescent="0.3">
      <c r="C28" s="10"/>
      <c r="D28" s="14">
        <v>4</v>
      </c>
      <c r="E28" s="14">
        <v>400</v>
      </c>
      <c r="F28" s="14">
        <f t="shared" si="6"/>
        <v>0.4</v>
      </c>
      <c r="G28" s="14">
        <v>11.772</v>
      </c>
      <c r="H28" s="14">
        <v>4.3299999999999996E-3</v>
      </c>
      <c r="I28" s="14">
        <v>4.3E-3</v>
      </c>
      <c r="J28" s="14">
        <f t="shared" si="7"/>
        <v>4.3149999999999994E-3</v>
      </c>
      <c r="K28" s="16">
        <f t="shared" si="8"/>
        <v>4.3149999999999993E-6</v>
      </c>
      <c r="L28" s="57">
        <f t="shared" si="9"/>
        <v>3.373969391514719E-16</v>
      </c>
      <c r="M28" s="48"/>
      <c r="N28" s="49"/>
      <c r="O28">
        <f t="shared" si="10"/>
        <v>4.33E-6</v>
      </c>
      <c r="P28" s="7">
        <f t="shared" si="10"/>
        <v>4.3000000000000003E-6</v>
      </c>
    </row>
    <row r="29" spans="3:16" x14ac:dyDescent="0.3">
      <c r="C29" s="17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9"/>
    </row>
  </sheetData>
  <mergeCells count="24">
    <mergeCell ref="D8:G8"/>
    <mergeCell ref="D3:M3"/>
    <mergeCell ref="D4:F4"/>
    <mergeCell ref="D5:F5"/>
    <mergeCell ref="D6:G6"/>
    <mergeCell ref="D7:G7"/>
    <mergeCell ref="D21:D24"/>
    <mergeCell ref="H21:K21"/>
    <mergeCell ref="L21:N21"/>
    <mergeCell ref="L22:N24"/>
    <mergeCell ref="D9:G9"/>
    <mergeCell ref="D10:G10"/>
    <mergeCell ref="D12:D15"/>
    <mergeCell ref="H12:K12"/>
    <mergeCell ref="L12:N12"/>
    <mergeCell ref="L13:N15"/>
    <mergeCell ref="L25:N25"/>
    <mergeCell ref="L26:N26"/>
    <mergeCell ref="L27:N27"/>
    <mergeCell ref="L28:N28"/>
    <mergeCell ref="L16:N16"/>
    <mergeCell ref="L17:N17"/>
    <mergeCell ref="L18:N18"/>
    <mergeCell ref="L19:N19"/>
  </mergeCells>
  <pageMargins left="0.7" right="0.7" top="0.75" bottom="0.75" header="0.3" footer="0.3"/>
  <pageSetup paperSize="9" scale="60" orientation="landscape" r:id="rId1"/>
  <headerFooter>
    <oddHeader>&amp;LEF321L Mechanics of Materials
Department of Mechanical Engineering
Program: BS Industrial Engineering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B837B-CB74-4E8D-8F9F-C88D36CE0EDB}">
  <dimension ref="A1:I21"/>
  <sheetViews>
    <sheetView view="pageLayout" zoomScaleNormal="100" workbookViewId="0">
      <selection activeCell="H27" sqref="H27"/>
    </sheetView>
  </sheetViews>
  <sheetFormatPr defaultRowHeight="14.4" x14ac:dyDescent="0.3"/>
  <cols>
    <col min="1" max="1" width="10.77734375" bestFit="1" customWidth="1"/>
    <col min="2" max="2" width="10.6640625" bestFit="1" customWidth="1"/>
    <col min="3" max="3" width="16.77734375" bestFit="1" customWidth="1"/>
  </cols>
  <sheetData>
    <row r="1" spans="1:9" x14ac:dyDescent="0.3">
      <c r="A1" t="s">
        <v>149</v>
      </c>
    </row>
    <row r="2" spans="1:9" x14ac:dyDescent="0.3">
      <c r="A2" t="s">
        <v>141</v>
      </c>
    </row>
    <row r="3" spans="1:9" x14ac:dyDescent="0.3">
      <c r="A3" s="40" t="s">
        <v>142</v>
      </c>
      <c r="B3" s="40"/>
      <c r="C3" s="40"/>
      <c r="D3" s="40"/>
      <c r="E3" s="40"/>
      <c r="F3" s="40"/>
      <c r="G3" s="40"/>
      <c r="H3" s="40"/>
      <c r="I3" s="40"/>
    </row>
    <row r="4" spans="1:9" x14ac:dyDescent="0.3">
      <c r="A4" t="s">
        <v>143</v>
      </c>
      <c r="B4" t="s">
        <v>144</v>
      </c>
      <c r="C4" s="40" t="s">
        <v>147</v>
      </c>
      <c r="D4" s="40"/>
      <c r="E4" s="40"/>
      <c r="F4" s="40"/>
      <c r="G4" s="40"/>
      <c r="H4" t="s">
        <v>148</v>
      </c>
    </row>
    <row r="6" spans="1:9" x14ac:dyDescent="0.3">
      <c r="A6" s="16" t="s">
        <v>130</v>
      </c>
      <c r="B6" s="16" t="s">
        <v>145</v>
      </c>
      <c r="C6" s="16" t="s">
        <v>146</v>
      </c>
    </row>
    <row r="7" spans="1:9" x14ac:dyDescent="0.3">
      <c r="A7" s="16">
        <v>1</v>
      </c>
      <c r="B7" s="16">
        <v>0</v>
      </c>
      <c r="C7" s="16">
        <v>85</v>
      </c>
    </row>
    <row r="8" spans="1:9" x14ac:dyDescent="0.3">
      <c r="A8" s="16">
        <v>2</v>
      </c>
      <c r="B8" s="16">
        <v>10</v>
      </c>
      <c r="C8" s="16">
        <v>86</v>
      </c>
    </row>
    <row r="9" spans="1:9" x14ac:dyDescent="0.3">
      <c r="A9" s="16">
        <v>3</v>
      </c>
      <c r="B9" s="16">
        <v>12</v>
      </c>
      <c r="C9" s="16">
        <v>87</v>
      </c>
    </row>
    <row r="10" spans="1:9" x14ac:dyDescent="0.3">
      <c r="A10" s="16">
        <v>4</v>
      </c>
      <c r="B10" s="16">
        <v>13</v>
      </c>
      <c r="C10" s="16">
        <v>87</v>
      </c>
    </row>
    <row r="11" spans="1:9" x14ac:dyDescent="0.3">
      <c r="A11" s="16">
        <v>5</v>
      </c>
      <c r="B11" s="16">
        <v>15</v>
      </c>
      <c r="C11" s="16">
        <v>88</v>
      </c>
    </row>
    <row r="12" spans="1:9" x14ac:dyDescent="0.3">
      <c r="A12" s="16">
        <v>6</v>
      </c>
      <c r="B12" s="16">
        <v>16</v>
      </c>
      <c r="C12" s="16">
        <v>89</v>
      </c>
    </row>
    <row r="13" spans="1:9" x14ac:dyDescent="0.3">
      <c r="A13" s="16">
        <v>7</v>
      </c>
      <c r="B13" s="16">
        <v>17</v>
      </c>
      <c r="C13" s="16">
        <v>90</v>
      </c>
    </row>
    <row r="14" spans="1:9" x14ac:dyDescent="0.3">
      <c r="A14" s="16">
        <v>8</v>
      </c>
      <c r="B14" s="16">
        <v>18</v>
      </c>
      <c r="C14" s="16">
        <v>91</v>
      </c>
    </row>
    <row r="15" spans="1:9" x14ac:dyDescent="0.3">
      <c r="A15" s="16">
        <v>9</v>
      </c>
      <c r="B15" s="16">
        <v>19</v>
      </c>
      <c r="C15" s="16">
        <v>92</v>
      </c>
    </row>
    <row r="16" spans="1:9" x14ac:dyDescent="0.3">
      <c r="A16" s="16">
        <v>10</v>
      </c>
      <c r="B16" s="16">
        <v>20</v>
      </c>
      <c r="C16" s="16">
        <v>93</v>
      </c>
    </row>
    <row r="17" spans="1:3" x14ac:dyDescent="0.3">
      <c r="A17" s="16">
        <v>11</v>
      </c>
      <c r="B17" s="16">
        <v>21</v>
      </c>
      <c r="C17" s="16">
        <v>94</v>
      </c>
    </row>
    <row r="18" spans="1:3" x14ac:dyDescent="0.3">
      <c r="A18" s="16">
        <v>12</v>
      </c>
      <c r="B18" s="16">
        <v>22</v>
      </c>
      <c r="C18" s="16">
        <v>95</v>
      </c>
    </row>
    <row r="19" spans="1:3" x14ac:dyDescent="0.3">
      <c r="A19" s="16">
        <v>13</v>
      </c>
      <c r="B19" s="16">
        <v>23</v>
      </c>
      <c r="C19" s="16">
        <v>96</v>
      </c>
    </row>
    <row r="20" spans="1:3" x14ac:dyDescent="0.3">
      <c r="A20" s="16">
        <v>14</v>
      </c>
      <c r="B20" s="16">
        <v>24</v>
      </c>
      <c r="C20" s="16">
        <v>97</v>
      </c>
    </row>
    <row r="21" spans="1:3" x14ac:dyDescent="0.3">
      <c r="A21" s="16">
        <v>15</v>
      </c>
      <c r="B21" s="16">
        <v>25</v>
      </c>
      <c r="C21" s="16">
        <v>98</v>
      </c>
    </row>
  </sheetData>
  <mergeCells count="2">
    <mergeCell ref="A3:I3"/>
    <mergeCell ref="C4:G4"/>
  </mergeCells>
  <pageMargins left="0.7" right="0.7" top="0.75" bottom="0.75" header="0.3" footer="0.3"/>
  <pageSetup paperSize="9" scale="79" orientation="landscape" r:id="rId1"/>
  <headerFooter>
    <oddHeader>&amp;LEF321L Mechanics of Materials
Department of Mechanical Engineering
Program: BS Industrial Engineering</oddHead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7E91B-7F31-4187-BBD8-CCCB79FE9DA6}">
  <dimension ref="C3:P29"/>
  <sheetViews>
    <sheetView showGridLines="0" view="pageLayout" zoomScaleNormal="100" zoomScaleSheetLayoutView="80" workbookViewId="0">
      <selection activeCell="A8" sqref="A8"/>
    </sheetView>
  </sheetViews>
  <sheetFormatPr defaultRowHeight="14.4" x14ac:dyDescent="0.3"/>
  <cols>
    <col min="3" max="6" width="9" bestFit="1" customWidth="1"/>
    <col min="7" max="7" width="15.44140625" bestFit="1" customWidth="1"/>
    <col min="8" max="8" width="9" bestFit="1" customWidth="1"/>
    <col min="9" max="9" width="10.109375" bestFit="1" customWidth="1"/>
    <col min="10" max="10" width="9" bestFit="1" customWidth="1"/>
    <col min="11" max="11" width="12.109375" bestFit="1" customWidth="1"/>
    <col min="15" max="16" width="11" bestFit="1" customWidth="1"/>
  </cols>
  <sheetData>
    <row r="3" spans="3:16" x14ac:dyDescent="0.3">
      <c r="C3" s="2" t="s">
        <v>104</v>
      </c>
      <c r="D3" s="58" t="s">
        <v>105</v>
      </c>
      <c r="E3" s="58"/>
      <c r="F3" s="58"/>
      <c r="G3" s="58"/>
      <c r="H3" s="58"/>
      <c r="I3" s="58"/>
      <c r="J3" s="58"/>
      <c r="K3" s="58"/>
      <c r="L3" s="58"/>
      <c r="M3" s="58"/>
      <c r="N3" s="4"/>
      <c r="O3" s="4"/>
      <c r="P3" s="5"/>
    </row>
    <row r="4" spans="3:16" x14ac:dyDescent="0.3">
      <c r="C4" s="6" t="s">
        <v>52</v>
      </c>
      <c r="D4" s="39" t="s">
        <v>3</v>
      </c>
      <c r="E4" s="39"/>
      <c r="F4" s="39"/>
      <c r="G4" s="1"/>
      <c r="H4" s="1"/>
      <c r="I4" s="1"/>
      <c r="J4" s="1"/>
      <c r="K4" s="1"/>
      <c r="L4" s="1"/>
      <c r="M4" s="1"/>
      <c r="P4" s="7"/>
    </row>
    <row r="5" spans="3:16" x14ac:dyDescent="0.3">
      <c r="C5" s="6" t="s">
        <v>53</v>
      </c>
      <c r="D5" s="45" t="s">
        <v>5</v>
      </c>
      <c r="E5" s="45"/>
      <c r="F5" s="45"/>
      <c r="P5" s="7"/>
    </row>
    <row r="6" spans="3:16" x14ac:dyDescent="0.3">
      <c r="C6" s="8">
        <v>1</v>
      </c>
      <c r="D6" s="42" t="s">
        <v>87</v>
      </c>
      <c r="E6" s="42"/>
      <c r="F6" s="42"/>
      <c r="G6" s="42"/>
      <c r="H6" s="1" t="s">
        <v>64</v>
      </c>
      <c r="I6" s="9">
        <v>134</v>
      </c>
      <c r="J6" s="1" t="s">
        <v>57</v>
      </c>
      <c r="K6" s="1"/>
      <c r="L6" s="1">
        <f>I6/100</f>
        <v>1.34</v>
      </c>
      <c r="M6" s="1" t="s">
        <v>59</v>
      </c>
      <c r="N6">
        <f>L6*39.3701</f>
        <v>52.755934000000003</v>
      </c>
      <c r="O6" t="s">
        <v>88</v>
      </c>
      <c r="P6" s="7"/>
    </row>
    <row r="7" spans="3:16" x14ac:dyDescent="0.3">
      <c r="C7" s="8">
        <v>2</v>
      </c>
      <c r="D7" s="42" t="s">
        <v>89</v>
      </c>
      <c r="E7" s="42"/>
      <c r="F7" s="42"/>
      <c r="G7" s="42"/>
      <c r="H7" s="1" t="s">
        <v>64</v>
      </c>
      <c r="I7" s="9">
        <v>25.5</v>
      </c>
      <c r="J7" s="1" t="s">
        <v>58</v>
      </c>
      <c r="K7" s="1"/>
      <c r="L7" s="1">
        <f>I7/1000</f>
        <v>2.5499999999999998E-2</v>
      </c>
      <c r="M7" s="1" t="s">
        <v>59</v>
      </c>
      <c r="N7">
        <f>L7*39.3701</f>
        <v>1.0039375499999998</v>
      </c>
      <c r="O7" t="s">
        <v>88</v>
      </c>
      <c r="P7" s="7"/>
    </row>
    <row r="8" spans="3:16" x14ac:dyDescent="0.3">
      <c r="C8" s="8">
        <v>3</v>
      </c>
      <c r="D8" s="42" t="s">
        <v>90</v>
      </c>
      <c r="E8" s="42"/>
      <c r="F8" s="42"/>
      <c r="G8" s="42"/>
      <c r="H8" s="1" t="s">
        <v>64</v>
      </c>
      <c r="I8" s="9">
        <v>6.6</v>
      </c>
      <c r="J8" s="1" t="s">
        <v>58</v>
      </c>
      <c r="K8" s="1"/>
      <c r="L8" s="1">
        <f>I8/1000</f>
        <v>6.6E-3</v>
      </c>
      <c r="M8" s="1" t="s">
        <v>59</v>
      </c>
      <c r="N8">
        <f>L8*39.3701</f>
        <v>0.25984266</v>
      </c>
      <c r="O8" t="s">
        <v>88</v>
      </c>
      <c r="P8" s="7"/>
    </row>
    <row r="9" spans="3:16" ht="40.200000000000003" customHeight="1" x14ac:dyDescent="0.3">
      <c r="C9" s="8">
        <v>4</v>
      </c>
      <c r="D9" s="42" t="s">
        <v>91</v>
      </c>
      <c r="E9" s="42"/>
      <c r="F9" s="42"/>
      <c r="G9" s="42"/>
      <c r="H9" s="1" t="s">
        <v>64</v>
      </c>
      <c r="I9" s="9">
        <f>$L$7*$L$8^3/12</f>
        <v>6.1092899999999997E-10</v>
      </c>
      <c r="J9" s="1"/>
      <c r="K9" s="1">
        <f>I9*39.3701</f>
        <v>2.4052335822899999E-8</v>
      </c>
      <c r="L9" s="1"/>
      <c r="M9" s="1"/>
      <c r="P9" s="7"/>
    </row>
    <row r="10" spans="3:16" x14ac:dyDescent="0.3">
      <c r="C10" s="8">
        <v>5</v>
      </c>
      <c r="D10" s="42" t="s">
        <v>92</v>
      </c>
      <c r="E10" s="42"/>
      <c r="F10" s="42"/>
      <c r="G10" s="42"/>
      <c r="H10" s="1" t="s">
        <v>64</v>
      </c>
      <c r="I10" s="20">
        <v>2006000000000</v>
      </c>
      <c r="J10" s="1" t="s">
        <v>93</v>
      </c>
      <c r="K10" s="1"/>
      <c r="L10" s="1"/>
      <c r="M10" s="1"/>
      <c r="P10" s="7"/>
    </row>
    <row r="11" spans="3:16" x14ac:dyDescent="0.3">
      <c r="C11" s="10"/>
      <c r="P11" s="7"/>
    </row>
    <row r="12" spans="3:16" x14ac:dyDescent="0.3">
      <c r="C12" s="10"/>
      <c r="D12" s="54" t="s">
        <v>94</v>
      </c>
      <c r="E12" s="11" t="s">
        <v>67</v>
      </c>
      <c r="F12" s="3" t="s">
        <v>67</v>
      </c>
      <c r="G12" s="11" t="s">
        <v>95</v>
      </c>
      <c r="H12" s="57" t="s">
        <v>96</v>
      </c>
      <c r="I12" s="48"/>
      <c r="J12" s="48"/>
      <c r="K12" s="49"/>
      <c r="L12" s="58" t="s">
        <v>97</v>
      </c>
      <c r="M12" s="58"/>
      <c r="N12" s="59"/>
      <c r="P12" s="7"/>
    </row>
    <row r="13" spans="3:16" x14ac:dyDescent="0.3">
      <c r="C13" s="10"/>
      <c r="D13" s="55"/>
      <c r="E13" s="13" t="s">
        <v>98</v>
      </c>
      <c r="F13" s="1" t="s">
        <v>99</v>
      </c>
      <c r="G13" s="13" t="s">
        <v>75</v>
      </c>
      <c r="H13" s="11" t="s">
        <v>100</v>
      </c>
      <c r="I13" s="11" t="s">
        <v>101</v>
      </c>
      <c r="J13" s="11" t="s">
        <v>102</v>
      </c>
      <c r="K13" s="11" t="s">
        <v>102</v>
      </c>
      <c r="L13" s="55"/>
      <c r="M13" s="39"/>
      <c r="N13" s="60"/>
      <c r="P13" s="7"/>
    </row>
    <row r="14" spans="3:16" x14ac:dyDescent="0.3">
      <c r="C14" s="10"/>
      <c r="D14" s="55"/>
      <c r="E14" s="13"/>
      <c r="F14" s="1"/>
      <c r="G14" s="13"/>
      <c r="H14" s="13"/>
      <c r="I14" s="13"/>
      <c r="J14" s="13" t="s">
        <v>103</v>
      </c>
      <c r="K14" s="13" t="s">
        <v>103</v>
      </c>
      <c r="L14" s="55"/>
      <c r="M14" s="39"/>
      <c r="N14" s="60"/>
      <c r="P14" s="7"/>
    </row>
    <row r="15" spans="3:16" x14ac:dyDescent="0.3">
      <c r="C15" s="10"/>
      <c r="D15" s="56"/>
      <c r="E15" s="15"/>
      <c r="F15" s="9"/>
      <c r="G15" s="15"/>
      <c r="H15" s="15" t="s">
        <v>58</v>
      </c>
      <c r="I15" s="15" t="s">
        <v>58</v>
      </c>
      <c r="J15" s="15" t="s">
        <v>58</v>
      </c>
      <c r="K15" s="15" t="s">
        <v>59</v>
      </c>
      <c r="L15" s="56"/>
      <c r="M15" s="42"/>
      <c r="N15" s="61"/>
      <c r="P15" s="7"/>
    </row>
    <row r="16" spans="3:16" x14ac:dyDescent="0.3">
      <c r="C16" s="10"/>
      <c r="D16" s="14">
        <v>1</v>
      </c>
      <c r="E16" s="14">
        <f>G16*100</f>
        <v>294.3</v>
      </c>
      <c r="F16" s="14">
        <f>E16/1000</f>
        <v>0.29430000000000001</v>
      </c>
      <c r="G16" s="14">
        <v>2.9430000000000001</v>
      </c>
      <c r="H16" s="14">
        <v>0.47</v>
      </c>
      <c r="I16" s="14">
        <v>0.47</v>
      </c>
      <c r="J16" s="14">
        <f>AVERAGE(H16:I16)</f>
        <v>0.47</v>
      </c>
      <c r="K16" s="16">
        <f>J16/1000</f>
        <v>4.6999999999999999E-4</v>
      </c>
      <c r="L16" s="58">
        <f>K16*$L$6^3/192*$I$9</f>
        <v>3.5983364270287505E-15</v>
      </c>
      <c r="M16" s="58"/>
      <c r="N16" s="59"/>
      <c r="O16">
        <f>H16/1000</f>
        <v>4.6999999999999999E-4</v>
      </c>
      <c r="P16" s="7">
        <f>I16/1000</f>
        <v>4.6999999999999999E-4</v>
      </c>
    </row>
    <row r="17" spans="3:16" x14ac:dyDescent="0.3">
      <c r="C17" s="10"/>
      <c r="D17" s="14">
        <v>2</v>
      </c>
      <c r="E17" s="14">
        <f t="shared" ref="E17:E19" si="0">G17*100</f>
        <v>588.6</v>
      </c>
      <c r="F17" s="14">
        <f t="shared" ref="F17:F19" si="1">E17/1000</f>
        <v>0.58860000000000001</v>
      </c>
      <c r="G17" s="14">
        <v>5.8860000000000001</v>
      </c>
      <c r="H17" s="14">
        <v>0.87</v>
      </c>
      <c r="I17" s="14">
        <v>0.89</v>
      </c>
      <c r="J17" s="14">
        <f t="shared" ref="J17:J19" si="2">AVERAGE(H17:I17)</f>
        <v>0.88</v>
      </c>
      <c r="K17" s="16">
        <f t="shared" ref="K17:K19" si="3">J17/1000</f>
        <v>8.8000000000000003E-4</v>
      </c>
      <c r="L17" s="58">
        <f t="shared" ref="L17:L19" si="4">K17*$L$6^3/192*$I$9</f>
        <v>6.7373107569900015E-15</v>
      </c>
      <c r="M17" s="58"/>
      <c r="N17" s="59"/>
      <c r="O17">
        <f t="shared" ref="O17:P19" si="5">H17/1000</f>
        <v>8.7000000000000001E-4</v>
      </c>
      <c r="P17" s="7">
        <f t="shared" si="5"/>
        <v>8.9000000000000006E-4</v>
      </c>
    </row>
    <row r="18" spans="3:16" x14ac:dyDescent="0.3">
      <c r="C18" s="10"/>
      <c r="D18" s="14">
        <v>3</v>
      </c>
      <c r="E18" s="14">
        <f t="shared" si="0"/>
        <v>882.90000000000009</v>
      </c>
      <c r="F18" s="14">
        <f t="shared" si="1"/>
        <v>0.88290000000000013</v>
      </c>
      <c r="G18" s="14">
        <v>8.8290000000000006</v>
      </c>
      <c r="H18" s="14">
        <v>1.34</v>
      </c>
      <c r="I18" s="14">
        <v>1.39</v>
      </c>
      <c r="J18" s="14">
        <f t="shared" si="2"/>
        <v>1.365</v>
      </c>
      <c r="K18" s="16">
        <f t="shared" si="3"/>
        <v>1.3649999999999999E-3</v>
      </c>
      <c r="L18" s="58">
        <f t="shared" si="4"/>
        <v>1.0450487708285627E-14</v>
      </c>
      <c r="M18" s="58"/>
      <c r="N18" s="59"/>
      <c r="O18">
        <f t="shared" si="5"/>
        <v>1.34E-3</v>
      </c>
      <c r="P18" s="7">
        <f t="shared" si="5"/>
        <v>1.39E-3</v>
      </c>
    </row>
    <row r="19" spans="3:16" x14ac:dyDescent="0.3">
      <c r="C19" s="10"/>
      <c r="D19" s="14">
        <v>4</v>
      </c>
      <c r="E19" s="14">
        <f t="shared" si="0"/>
        <v>1177.2</v>
      </c>
      <c r="F19" s="14">
        <f t="shared" si="1"/>
        <v>1.1772</v>
      </c>
      <c r="G19" s="14">
        <v>11.772</v>
      </c>
      <c r="H19" s="14">
        <v>1.79</v>
      </c>
      <c r="I19" s="14">
        <v>1.79</v>
      </c>
      <c r="J19" s="14">
        <f t="shared" si="2"/>
        <v>1.79</v>
      </c>
      <c r="K19" s="16">
        <f t="shared" si="3"/>
        <v>1.7900000000000001E-3</v>
      </c>
      <c r="L19" s="58">
        <f t="shared" si="4"/>
        <v>1.3704302562513752E-14</v>
      </c>
      <c r="M19" s="58"/>
      <c r="N19" s="59"/>
      <c r="O19">
        <f t="shared" si="5"/>
        <v>1.7900000000000001E-3</v>
      </c>
      <c r="P19" s="7">
        <f t="shared" si="5"/>
        <v>1.7900000000000001E-3</v>
      </c>
    </row>
    <row r="20" spans="3:16" x14ac:dyDescent="0.3">
      <c r="C20" s="10"/>
      <c r="P20" s="7"/>
    </row>
    <row r="21" spans="3:16" x14ac:dyDescent="0.3">
      <c r="C21" s="10"/>
      <c r="D21" s="54" t="s">
        <v>94</v>
      </c>
      <c r="E21" s="11" t="s">
        <v>67</v>
      </c>
      <c r="F21" s="3" t="s">
        <v>67</v>
      </c>
      <c r="G21" s="11" t="s">
        <v>95</v>
      </c>
      <c r="H21" s="57" t="s">
        <v>96</v>
      </c>
      <c r="I21" s="48"/>
      <c r="J21" s="48"/>
      <c r="K21" s="49"/>
      <c r="L21" s="58" t="s">
        <v>97</v>
      </c>
      <c r="M21" s="58"/>
      <c r="N21" s="59"/>
      <c r="P21" s="7"/>
    </row>
    <row r="22" spans="3:16" x14ac:dyDescent="0.3">
      <c r="C22" s="10"/>
      <c r="D22" s="55"/>
      <c r="E22" s="13" t="s">
        <v>98</v>
      </c>
      <c r="F22" s="1" t="s">
        <v>99</v>
      </c>
      <c r="G22" s="13" t="s">
        <v>75</v>
      </c>
      <c r="H22" s="11" t="s">
        <v>100</v>
      </c>
      <c r="I22" s="11" t="s">
        <v>101</v>
      </c>
      <c r="J22" s="11" t="s">
        <v>102</v>
      </c>
      <c r="K22" s="11" t="s">
        <v>102</v>
      </c>
      <c r="L22" s="55"/>
      <c r="M22" s="39"/>
      <c r="N22" s="60"/>
      <c r="P22" s="7"/>
    </row>
    <row r="23" spans="3:16" x14ac:dyDescent="0.3">
      <c r="C23" s="10"/>
      <c r="D23" s="55"/>
      <c r="E23" s="13"/>
      <c r="F23" s="1"/>
      <c r="G23" s="13"/>
      <c r="H23" s="13"/>
      <c r="I23" s="13"/>
      <c r="J23" s="13" t="s">
        <v>103</v>
      </c>
      <c r="K23" s="13" t="s">
        <v>103</v>
      </c>
      <c r="L23" s="55"/>
      <c r="M23" s="39"/>
      <c r="N23" s="60"/>
      <c r="P23" s="7"/>
    </row>
    <row r="24" spans="3:16" x14ac:dyDescent="0.3">
      <c r="C24" s="10"/>
      <c r="D24" s="56"/>
      <c r="E24" s="15"/>
      <c r="F24" s="9"/>
      <c r="G24" s="15"/>
      <c r="H24" s="15" t="s">
        <v>58</v>
      </c>
      <c r="I24" s="15" t="s">
        <v>58</v>
      </c>
      <c r="J24" s="15" t="s">
        <v>58</v>
      </c>
      <c r="K24" s="15" t="s">
        <v>59</v>
      </c>
      <c r="L24" s="56"/>
      <c r="M24" s="42"/>
      <c r="N24" s="61"/>
      <c r="P24" s="7"/>
    </row>
    <row r="25" spans="3:16" x14ac:dyDescent="0.3">
      <c r="C25" s="10"/>
      <c r="D25" s="14">
        <v>1</v>
      </c>
      <c r="E25" s="14">
        <v>100</v>
      </c>
      <c r="F25" s="14">
        <f>E25/1000</f>
        <v>0.1</v>
      </c>
      <c r="G25" s="14">
        <v>2.9430000000000001</v>
      </c>
      <c r="H25" s="14">
        <v>0.60150000000000003</v>
      </c>
      <c r="I25" s="14">
        <v>1.16E-3</v>
      </c>
      <c r="J25" s="14">
        <f>AVERAGE(H25:I25)</f>
        <v>0.30133000000000004</v>
      </c>
      <c r="K25" s="16">
        <f>J25/1000</f>
        <v>3.0133000000000004E-4</v>
      </c>
      <c r="L25" s="58">
        <f>K25*$L$6^3/192*$I$9</f>
        <v>2.306993011822497E-15</v>
      </c>
      <c r="M25" s="58"/>
      <c r="N25" s="59"/>
      <c r="O25">
        <f>H25/1000</f>
        <v>6.0150000000000004E-4</v>
      </c>
      <c r="P25" s="7">
        <f>I25/1000</f>
        <v>1.1599999999999999E-6</v>
      </c>
    </row>
    <row r="26" spans="3:16" x14ac:dyDescent="0.3">
      <c r="C26" s="10"/>
      <c r="D26" s="14">
        <v>2</v>
      </c>
      <c r="E26" s="14">
        <v>200</v>
      </c>
      <c r="F26" s="14">
        <f t="shared" ref="F26:F28" si="6">E26/1000</f>
        <v>0.2</v>
      </c>
      <c r="G26" s="14">
        <v>5.8860000000000001</v>
      </c>
      <c r="H26" s="14">
        <v>6.2190000000000002E-2</v>
      </c>
      <c r="I26" s="14">
        <v>2.0999999999999999E-3</v>
      </c>
      <c r="J26" s="14">
        <f t="shared" ref="J26:J28" si="7">AVERAGE(H26:I26)</f>
        <v>3.2145E-2</v>
      </c>
      <c r="K26" s="16">
        <f t="shared" ref="K26:K28" si="8">J26/1000</f>
        <v>3.2144999999999998E-5</v>
      </c>
      <c r="L26" s="58">
        <f t="shared" ref="L26:L28" si="9">K26*$L$6^3/192*$I$9</f>
        <v>2.4610324350391317E-16</v>
      </c>
      <c r="M26" s="58"/>
      <c r="N26" s="59"/>
      <c r="O26">
        <f t="shared" ref="O26:P28" si="10">H26/1000</f>
        <v>6.2189999999999999E-5</v>
      </c>
      <c r="P26" s="7">
        <f t="shared" si="10"/>
        <v>2.0999999999999998E-6</v>
      </c>
    </row>
    <row r="27" spans="3:16" x14ac:dyDescent="0.3">
      <c r="C27" s="10"/>
      <c r="D27" s="14">
        <v>3</v>
      </c>
      <c r="E27" s="14">
        <v>300</v>
      </c>
      <c r="F27" s="14">
        <f t="shared" si="6"/>
        <v>0.3</v>
      </c>
      <c r="G27" s="14">
        <v>8.8290000000000006</v>
      </c>
      <c r="H27" s="14">
        <v>3.2399999999999998E-3</v>
      </c>
      <c r="I27" s="14">
        <v>3.3E-3</v>
      </c>
      <c r="J27" s="14">
        <f t="shared" si="7"/>
        <v>3.2699999999999999E-3</v>
      </c>
      <c r="K27" s="16">
        <f t="shared" si="8"/>
        <v>3.27E-6</v>
      </c>
      <c r="L27" s="58">
        <f t="shared" si="9"/>
        <v>2.5035234290178749E-17</v>
      </c>
      <c r="M27" s="58"/>
      <c r="N27" s="59"/>
      <c r="O27">
        <f t="shared" si="10"/>
        <v>3.2399999999999999E-6</v>
      </c>
      <c r="P27" s="7">
        <f t="shared" si="10"/>
        <v>3.3000000000000002E-6</v>
      </c>
    </row>
    <row r="28" spans="3:16" x14ac:dyDescent="0.3">
      <c r="C28" s="10"/>
      <c r="D28" s="14">
        <v>4</v>
      </c>
      <c r="E28" s="14">
        <v>400</v>
      </c>
      <c r="F28" s="14">
        <f t="shared" si="6"/>
        <v>0.4</v>
      </c>
      <c r="G28" s="14">
        <v>11.772</v>
      </c>
      <c r="H28" s="14">
        <v>4.3299999999999996E-3</v>
      </c>
      <c r="I28" s="14">
        <v>4.3E-3</v>
      </c>
      <c r="J28" s="14">
        <f t="shared" si="7"/>
        <v>4.3149999999999994E-3</v>
      </c>
      <c r="K28" s="16">
        <f t="shared" si="8"/>
        <v>4.3149999999999993E-6</v>
      </c>
      <c r="L28" s="62">
        <f t="shared" si="9"/>
        <v>3.3035790814104371E-17</v>
      </c>
      <c r="M28" s="62"/>
      <c r="N28" s="62"/>
      <c r="O28">
        <f t="shared" si="10"/>
        <v>4.33E-6</v>
      </c>
      <c r="P28" s="7">
        <f t="shared" si="10"/>
        <v>4.3000000000000003E-6</v>
      </c>
    </row>
    <row r="29" spans="3:16" x14ac:dyDescent="0.3">
      <c r="C29" s="17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9"/>
    </row>
  </sheetData>
  <mergeCells count="24">
    <mergeCell ref="D8:G8"/>
    <mergeCell ref="D3:M3"/>
    <mergeCell ref="D4:F4"/>
    <mergeCell ref="D5:F5"/>
    <mergeCell ref="D6:G6"/>
    <mergeCell ref="D7:G7"/>
    <mergeCell ref="D21:D24"/>
    <mergeCell ref="H21:K21"/>
    <mergeCell ref="L21:N21"/>
    <mergeCell ref="L22:N24"/>
    <mergeCell ref="D9:G9"/>
    <mergeCell ref="D10:G10"/>
    <mergeCell ref="D12:D15"/>
    <mergeCell ref="H12:K12"/>
    <mergeCell ref="L12:N12"/>
    <mergeCell ref="L13:N15"/>
    <mergeCell ref="L25:N25"/>
    <mergeCell ref="L26:N26"/>
    <mergeCell ref="L27:N27"/>
    <mergeCell ref="L28:N28"/>
    <mergeCell ref="L16:N16"/>
    <mergeCell ref="L17:N17"/>
    <mergeCell ref="L18:N18"/>
    <mergeCell ref="L19:N19"/>
  </mergeCells>
  <pageMargins left="0.7" right="0.7" top="0.75" bottom="0.75" header="0.3" footer="0.3"/>
  <pageSetup paperSize="9" scale="60" orientation="landscape" r:id="rId1"/>
  <headerFooter>
    <oddHeader>&amp;LEF321L Mechanics of Materials
Department of Mechanical Engineering
Program: BS Industrial Engineering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9</vt:i4>
      </vt:variant>
    </vt:vector>
  </HeadingPairs>
  <TitlesOfParts>
    <vt:vector size="20" baseType="lpstr">
      <vt:lpstr>Lab 01</vt:lpstr>
      <vt:lpstr>Lab 02</vt:lpstr>
      <vt:lpstr>Lab 03</vt:lpstr>
      <vt:lpstr>Lab 04</vt:lpstr>
      <vt:lpstr>Lab 05</vt:lpstr>
      <vt:lpstr>Lab 06</vt:lpstr>
      <vt:lpstr>Lab 07</vt:lpstr>
      <vt:lpstr>Lab 08</vt:lpstr>
      <vt:lpstr>Lab 09</vt:lpstr>
      <vt:lpstr>Lab 10</vt:lpstr>
      <vt:lpstr>Lab 11</vt:lpstr>
      <vt:lpstr>'Lab 02'!Print_Area</vt:lpstr>
      <vt:lpstr>'Lab 03'!Print_Area</vt:lpstr>
      <vt:lpstr>'Lab 04'!Print_Area</vt:lpstr>
      <vt:lpstr>'Lab 05'!Print_Area</vt:lpstr>
      <vt:lpstr>'Lab 06'!Print_Area</vt:lpstr>
      <vt:lpstr>'Lab 07'!Print_Area</vt:lpstr>
      <vt:lpstr>'Lab 08'!Print_Area</vt:lpstr>
      <vt:lpstr>'Lab 09'!Print_Area</vt:lpstr>
      <vt:lpstr>'Lab 10'!Print_Area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AbuBakarAtiq</dc:creator>
  <cp:lastModifiedBy>Mohammad Abubakar Atiq</cp:lastModifiedBy>
  <cp:lastPrinted>2025-01-25T08:22:32Z</cp:lastPrinted>
  <dcterms:created xsi:type="dcterms:W3CDTF">2015-06-05T18:17:20Z</dcterms:created>
  <dcterms:modified xsi:type="dcterms:W3CDTF">2025-01-25T08:30:48Z</dcterms:modified>
</cp:coreProperties>
</file>